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agrocoverms-my.sharepoint.com/personal/jpdonoso_agrocover_cl/Documents/GESTIÓN AGROCOVER/00 AGROCOVER/02 OPERACIONES/01 PROYECTOS ADJUDICADOS/00 TEMPORADA 2026/513 Agricola Peumo 2/"/>
    </mc:Choice>
  </mc:AlternateContent>
  <xr:revisionPtr revIDLastSave="499" documentId="8_{69E907FC-D2BD-474B-81A9-6A05A8773757}" xr6:coauthVersionLast="47" xr6:coauthVersionMax="47" xr10:uidLastSave="{9D4EC612-2A28-4CF1-9BCB-C9DDE7F5860C}"/>
  <bookViews>
    <workbookView xWindow="-110" yWindow="-110" windowWidth="19420" windowHeight="11500" tabRatio="925" activeTab="2" xr2:uid="{C90FFB22-A58D-4657-8D04-D5A6CCCF1AB7}"/>
  </bookViews>
  <sheets>
    <sheet name="Antecedentes" sheetId="1" r:id="rId1"/>
    <sheet name="Diseño estructura &amp;CP" sheetId="4" r:id="rId2"/>
    <sheet name="Datos" sheetId="5" r:id="rId3"/>
    <sheet name="Cuarteles" sheetId="6" r:id="rId4"/>
    <sheet name="Resumen" sheetId="10" r:id="rId5"/>
    <sheet name="BD_Presupuesto" sheetId="7" r:id="rId6"/>
    <sheet name="Cotizador de Insumos" sheetId="9" r:id="rId7"/>
    <sheet name="Cotizador Insumos MS" sheetId="12" r:id="rId8"/>
    <sheet name="Parametros" sheetId="2" r:id="rId9"/>
    <sheet name="PresupuestoClientes" sheetId="11" r:id="rId10"/>
    <sheet name="BD_Productos" sheetId="8" r:id="rId11"/>
  </sheets>
  <definedNames>
    <definedName name="_xlnm.Print_Area" localSheetId="1">'Diseño estructura &amp;CP'!$D$4:$AL$36</definedName>
    <definedName name="_xlnm.Print_Area" localSheetId="9">PresupuestoClientes!$A$1:$M$213</definedName>
  </definedNames>
  <calcPr calcId="191028"/>
  <pivotCaches>
    <pivotCache cacheId="3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7" l="1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K7" i="7"/>
  <c r="I7" i="7"/>
  <c r="G7" i="7"/>
  <c r="E7" i="7"/>
  <c r="H7" i="7"/>
  <c r="D7" i="7"/>
  <c r="A7" i="7"/>
  <c r="K6" i="7"/>
  <c r="I6" i="7"/>
  <c r="G6" i="7"/>
  <c r="E6" i="7"/>
  <c r="H6" i="7"/>
  <c r="D6" i="7"/>
  <c r="A6" i="7"/>
  <c r="K5" i="7"/>
  <c r="I5" i="7"/>
  <c r="G5" i="7"/>
  <c r="E5" i="7"/>
  <c r="H5" i="7"/>
  <c r="D5" i="7"/>
  <c r="A5" i="7"/>
  <c r="K4" i="7"/>
  <c r="I4" i="7"/>
  <c r="G4" i="7"/>
  <c r="E4" i="7"/>
  <c r="H4" i="7"/>
  <c r="D4" i="7"/>
  <c r="A4" i="7"/>
  <c r="V4" i="7"/>
  <c r="X4" i="7" s="1"/>
  <c r="Y4" i="7"/>
  <c r="AA4" i="7"/>
  <c r="AC4" i="7"/>
  <c r="V5" i="7"/>
  <c r="X5" i="7"/>
  <c r="Z5" i="7" s="1"/>
  <c r="Y5" i="7"/>
  <c r="AA5" i="7"/>
  <c r="AC5" i="7"/>
  <c r="V6" i="7"/>
  <c r="X6" i="7"/>
  <c r="Y6" i="7"/>
  <c r="AA6" i="7"/>
  <c r="AC6" i="7"/>
  <c r="V7" i="7"/>
  <c r="X7" i="7" s="1"/>
  <c r="Y7" i="7"/>
  <c r="AA7" i="7"/>
  <c r="AC7" i="7"/>
  <c r="C34" i="6"/>
  <c r="C20" i="6"/>
  <c r="G10" i="6"/>
  <c r="M10" i="6"/>
  <c r="S10" i="6"/>
  <c r="Y10" i="6"/>
  <c r="Y8" i="6"/>
  <c r="BL265" i="5"/>
  <c r="BL264" i="5"/>
  <c r="BL263" i="5"/>
  <c r="BL262" i="5"/>
  <c r="BL261" i="5"/>
  <c r="BL260" i="5"/>
  <c r="BL259" i="5"/>
  <c r="BL258" i="5"/>
  <c r="BL257" i="5"/>
  <c r="BL256" i="5"/>
  <c r="BL255" i="5"/>
  <c r="BL254" i="5"/>
  <c r="BL253" i="5"/>
  <c r="BL252" i="5"/>
  <c r="BL251" i="5"/>
  <c r="BL250" i="5"/>
  <c r="BL249" i="5"/>
  <c r="BL248" i="5"/>
  <c r="BL247" i="5"/>
  <c r="BL246" i="5"/>
  <c r="BL245" i="5"/>
  <c r="BL244" i="5"/>
  <c r="BL243" i="5"/>
  <c r="BL242" i="5"/>
  <c r="BL241" i="5"/>
  <c r="BL240" i="5"/>
  <c r="BL239" i="5"/>
  <c r="BL238" i="5"/>
  <c r="BL237" i="5"/>
  <c r="BL236" i="5"/>
  <c r="BL235" i="5"/>
  <c r="BL234" i="5"/>
  <c r="BL233" i="5"/>
  <c r="BL232" i="5"/>
  <c r="BL231" i="5"/>
  <c r="BL230" i="5"/>
  <c r="BL229" i="5"/>
  <c r="BL228" i="5"/>
  <c r="BL227" i="5"/>
  <c r="BL226" i="5"/>
  <c r="BL225" i="5"/>
  <c r="BL224" i="5"/>
  <c r="BL223" i="5"/>
  <c r="BL222" i="5"/>
  <c r="BL221" i="5"/>
  <c r="BL220" i="5"/>
  <c r="BL219" i="5"/>
  <c r="BL218" i="5"/>
  <c r="BL217" i="5"/>
  <c r="BL216" i="5"/>
  <c r="BL215" i="5"/>
  <c r="BL214" i="5"/>
  <c r="BL213" i="5"/>
  <c r="BL212" i="5"/>
  <c r="BL211" i="5"/>
  <c r="BL210" i="5"/>
  <c r="BL209" i="5"/>
  <c r="BL208" i="5"/>
  <c r="BL207" i="5"/>
  <c r="BL206" i="5"/>
  <c r="BL205" i="5"/>
  <c r="BL204" i="5"/>
  <c r="BL203" i="5"/>
  <c r="BL202" i="5"/>
  <c r="BL201" i="5"/>
  <c r="BL200" i="5"/>
  <c r="BL199" i="5"/>
  <c r="BL198" i="5"/>
  <c r="BL197" i="5"/>
  <c r="BL196" i="5"/>
  <c r="BL195" i="5"/>
  <c r="BL194" i="5"/>
  <c r="BL193" i="5"/>
  <c r="BL192" i="5"/>
  <c r="BL191" i="5"/>
  <c r="BL190" i="5"/>
  <c r="BL189" i="5"/>
  <c r="BL188" i="5"/>
  <c r="BL187" i="5"/>
  <c r="BL186" i="5"/>
  <c r="BL185" i="5"/>
  <c r="BL184" i="5"/>
  <c r="BL183" i="5"/>
  <c r="BL182" i="5"/>
  <c r="BL181" i="5"/>
  <c r="BL180" i="5"/>
  <c r="BL179" i="5"/>
  <c r="BL178" i="5"/>
  <c r="BL177" i="5"/>
  <c r="BL176" i="5"/>
  <c r="BL175" i="5"/>
  <c r="BL174" i="5"/>
  <c r="BL173" i="5"/>
  <c r="BL172" i="5"/>
  <c r="BL171" i="5"/>
  <c r="BL170" i="5"/>
  <c r="BL169" i="5"/>
  <c r="BL168" i="5"/>
  <c r="BL167" i="5"/>
  <c r="BL166" i="5"/>
  <c r="BL165" i="5"/>
  <c r="BL164" i="5"/>
  <c r="BL163" i="5"/>
  <c r="BL162" i="5"/>
  <c r="BL161" i="5"/>
  <c r="BL160" i="5"/>
  <c r="BL159" i="5"/>
  <c r="BL158" i="5"/>
  <c r="BL157" i="5"/>
  <c r="BL156" i="5"/>
  <c r="BL155" i="5"/>
  <c r="BL154" i="5"/>
  <c r="BL153" i="5"/>
  <c r="BL152" i="5"/>
  <c r="BL151" i="5"/>
  <c r="BL150" i="5"/>
  <c r="BL149" i="5"/>
  <c r="BL148" i="5"/>
  <c r="BL147" i="5"/>
  <c r="BL146" i="5"/>
  <c r="BL145" i="5"/>
  <c r="BL144" i="5"/>
  <c r="BL143" i="5"/>
  <c r="BL142" i="5"/>
  <c r="BL141" i="5"/>
  <c r="BL140" i="5"/>
  <c r="BL139" i="5"/>
  <c r="BL138" i="5"/>
  <c r="BL137" i="5"/>
  <c r="BL136" i="5"/>
  <c r="BL135" i="5"/>
  <c r="BL134" i="5"/>
  <c r="BL133" i="5"/>
  <c r="BL132" i="5"/>
  <c r="BL131" i="5"/>
  <c r="BL130" i="5"/>
  <c r="BL129" i="5"/>
  <c r="BL128" i="5"/>
  <c r="BL127" i="5"/>
  <c r="BL126" i="5"/>
  <c r="BL125" i="5"/>
  <c r="BL124" i="5"/>
  <c r="BL123" i="5"/>
  <c r="BL122" i="5"/>
  <c r="BL121" i="5"/>
  <c r="BL120" i="5"/>
  <c r="BL119" i="5"/>
  <c r="BL118" i="5"/>
  <c r="BL117" i="5"/>
  <c r="BL116" i="5"/>
  <c r="BL115" i="5"/>
  <c r="BL114" i="5"/>
  <c r="BL113" i="5"/>
  <c r="BL112" i="5"/>
  <c r="BL111" i="5"/>
  <c r="BL110" i="5"/>
  <c r="BL109" i="5"/>
  <c r="BL108" i="5"/>
  <c r="BL107" i="5"/>
  <c r="BL106" i="5"/>
  <c r="BL105" i="5"/>
  <c r="BL104" i="5"/>
  <c r="BL103" i="5"/>
  <c r="BL102" i="5"/>
  <c r="BL101" i="5"/>
  <c r="BL100" i="5"/>
  <c r="BL99" i="5"/>
  <c r="BL98" i="5"/>
  <c r="BL97" i="5"/>
  <c r="BL96" i="5"/>
  <c r="BL95" i="5"/>
  <c r="BL94" i="5"/>
  <c r="BL93" i="5"/>
  <c r="BL92" i="5"/>
  <c r="BL91" i="5"/>
  <c r="BL90" i="5"/>
  <c r="BL89" i="5"/>
  <c r="BL88" i="5"/>
  <c r="BL87" i="5"/>
  <c r="BL86" i="5"/>
  <c r="BL85" i="5"/>
  <c r="BL84" i="5"/>
  <c r="BL83" i="5"/>
  <c r="BL82" i="5"/>
  <c r="BL81" i="5"/>
  <c r="BL80" i="5"/>
  <c r="BL79" i="5"/>
  <c r="BL78" i="5"/>
  <c r="BL77" i="5"/>
  <c r="BL76" i="5"/>
  <c r="BL75" i="5"/>
  <c r="BL74" i="5"/>
  <c r="BL73" i="5"/>
  <c r="BL72" i="5"/>
  <c r="BL71" i="5"/>
  <c r="BL70" i="5"/>
  <c r="BL69" i="5"/>
  <c r="BL68" i="5"/>
  <c r="BL67" i="5"/>
  <c r="BL66" i="5"/>
  <c r="BL65" i="5"/>
  <c r="BL64" i="5"/>
  <c r="BL63" i="5"/>
  <c r="BL62" i="5"/>
  <c r="BL61" i="5"/>
  <c r="BL60" i="5"/>
  <c r="BL59" i="5"/>
  <c r="BL58" i="5"/>
  <c r="BL57" i="5"/>
  <c r="BL56" i="5"/>
  <c r="BL55" i="5"/>
  <c r="BL54" i="5"/>
  <c r="BL53" i="5"/>
  <c r="BL52" i="5"/>
  <c r="BL51" i="5"/>
  <c r="BL50" i="5"/>
  <c r="BL49" i="5"/>
  <c r="BL48" i="5"/>
  <c r="BL47" i="5"/>
  <c r="BL46" i="5"/>
  <c r="BL45" i="5"/>
  <c r="BL44" i="5"/>
  <c r="BL43" i="5"/>
  <c r="BL42" i="5"/>
  <c r="BL41" i="5"/>
  <c r="BL40" i="5"/>
  <c r="BL39" i="5"/>
  <c r="BL38" i="5"/>
  <c r="BL37" i="5"/>
  <c r="BL36" i="5"/>
  <c r="BL35" i="5"/>
  <c r="BL34" i="5"/>
  <c r="BL33" i="5"/>
  <c r="BL32" i="5"/>
  <c r="BL31" i="5"/>
  <c r="BL30" i="5"/>
  <c r="BL29" i="5"/>
  <c r="BL28" i="5"/>
  <c r="BL27" i="5"/>
  <c r="BL26" i="5"/>
  <c r="BL25" i="5"/>
  <c r="BL24" i="5"/>
  <c r="BL23" i="5"/>
  <c r="BL22" i="5"/>
  <c r="BL21" i="5"/>
  <c r="BL20" i="5"/>
  <c r="BL19" i="5"/>
  <c r="BL18" i="5"/>
  <c r="BL17" i="5"/>
  <c r="BL16" i="5"/>
  <c r="BY33" i="5"/>
  <c r="BZ33" i="5"/>
  <c r="CB33" i="5"/>
  <c r="CA33" i="5"/>
  <c r="BY30" i="5"/>
  <c r="BZ30" i="5"/>
  <c r="CB30" i="5"/>
  <c r="CA30" i="5"/>
  <c r="BY31" i="5"/>
  <c r="BZ31" i="5"/>
  <c r="CB31" i="5"/>
  <c r="CA31" i="5"/>
  <c r="BY32" i="5"/>
  <c r="BZ32" i="5"/>
  <c r="CB32" i="5"/>
  <c r="CA32" i="5"/>
  <c r="R13" i="5"/>
  <c r="Q37" i="5"/>
  <c r="R37" i="5"/>
  <c r="T37" i="5"/>
  <c r="S37" i="5"/>
  <c r="Q38" i="5"/>
  <c r="R38" i="5"/>
  <c r="T38" i="5"/>
  <c r="S38" i="5"/>
  <c r="Q32" i="5"/>
  <c r="R32" i="5"/>
  <c r="T32" i="5"/>
  <c r="S32" i="5"/>
  <c r="Q33" i="5"/>
  <c r="R33" i="5"/>
  <c r="T33" i="5"/>
  <c r="S33" i="5"/>
  <c r="Q34" i="5"/>
  <c r="R34" i="5"/>
  <c r="T34" i="5"/>
  <c r="S34" i="5"/>
  <c r="Q35" i="5"/>
  <c r="R35" i="5"/>
  <c r="T35" i="5"/>
  <c r="S35" i="5"/>
  <c r="Q36" i="5"/>
  <c r="R36" i="5"/>
  <c r="T36" i="5"/>
  <c r="S36" i="5"/>
  <c r="AO9" i="4"/>
  <c r="D8" i="12"/>
  <c r="D7" i="12"/>
  <c r="D6" i="12"/>
  <c r="D5" i="12"/>
  <c r="D4" i="12"/>
  <c r="V49" i="7"/>
  <c r="X49" i="7" s="1"/>
  <c r="Z49" i="7" s="1"/>
  <c r="U49" i="7"/>
  <c r="K49" i="7"/>
  <c r="I49" i="7"/>
  <c r="G49" i="7"/>
  <c r="D49" i="7"/>
  <c r="A49" i="7"/>
  <c r="V63" i="7"/>
  <c r="X63" i="7" s="1"/>
  <c r="K63" i="7"/>
  <c r="I63" i="7"/>
  <c r="G63" i="7"/>
  <c r="D63" i="7"/>
  <c r="A63" i="7"/>
  <c r="V62" i="7"/>
  <c r="K62" i="7"/>
  <c r="I62" i="7"/>
  <c r="G62" i="7"/>
  <c r="D62" i="7"/>
  <c r="A62" i="7"/>
  <c r="V61" i="7"/>
  <c r="X61" i="7" s="1"/>
  <c r="K61" i="7"/>
  <c r="I61" i="7"/>
  <c r="G61" i="7"/>
  <c r="D61" i="7"/>
  <c r="A61" i="7"/>
  <c r="V60" i="7"/>
  <c r="X60" i="7" s="1"/>
  <c r="K60" i="7"/>
  <c r="I60" i="7"/>
  <c r="G60" i="7"/>
  <c r="D60" i="7"/>
  <c r="A60" i="7"/>
  <c r="CE18" i="12"/>
  <c r="BV18" i="12"/>
  <c r="BW18" i="12"/>
  <c r="BM18" i="12"/>
  <c r="BD18" i="12"/>
  <c r="AU18" i="12"/>
  <c r="AV18" i="12"/>
  <c r="AL18" i="12"/>
  <c r="B18" i="12"/>
  <c r="CF14" i="12"/>
  <c r="BW14" i="12"/>
  <c r="BN14" i="12"/>
  <c r="BE14" i="12"/>
  <c r="AV14" i="12"/>
  <c r="AM14" i="12"/>
  <c r="AD14" i="12"/>
  <c r="U14" i="12"/>
  <c r="L14" i="12"/>
  <c r="C14" i="12"/>
  <c r="CF12" i="12"/>
  <c r="BW12" i="12"/>
  <c r="BN12" i="12"/>
  <c r="BE12" i="12"/>
  <c r="AV12" i="12"/>
  <c r="AM12" i="12"/>
  <c r="CH11" i="12"/>
  <c r="CF11" i="12"/>
  <c r="BY11" i="12"/>
  <c r="BW11" i="12"/>
  <c r="BP11" i="12"/>
  <c r="BN11" i="12"/>
  <c r="BG11" i="12"/>
  <c r="BE11" i="12"/>
  <c r="AX11" i="12"/>
  <c r="AV11" i="12"/>
  <c r="AO11" i="12"/>
  <c r="AM11" i="12"/>
  <c r="AF11" i="12"/>
  <c r="AD11" i="12"/>
  <c r="W11" i="12"/>
  <c r="U11" i="12"/>
  <c r="N11" i="12"/>
  <c r="L11" i="12"/>
  <c r="E11" i="12"/>
  <c r="C11" i="12"/>
  <c r="AW18" i="12"/>
  <c r="AX18" i="12"/>
  <c r="BX18" i="12"/>
  <c r="BY18" i="12"/>
  <c r="AM18" i="12"/>
  <c r="BN18" i="12"/>
  <c r="C18" i="12"/>
  <c r="CF18" i="12"/>
  <c r="BE18" i="12"/>
  <c r="AO18" i="12"/>
  <c r="AN18" i="12"/>
  <c r="CH18" i="12"/>
  <c r="CG18" i="12"/>
  <c r="E18" i="12"/>
  <c r="BZ18" i="12"/>
  <c r="CC18" i="12"/>
  <c r="CB18" i="12"/>
  <c r="CA18" i="12"/>
  <c r="BG18" i="12"/>
  <c r="BF18" i="12"/>
  <c r="BB18" i="12"/>
  <c r="BA18" i="12"/>
  <c r="AZ18" i="12"/>
  <c r="AY18" i="12"/>
  <c r="BP18" i="12"/>
  <c r="BO18" i="12"/>
  <c r="F18" i="12"/>
  <c r="G18" i="12"/>
  <c r="D18" i="12"/>
  <c r="AS18" i="12"/>
  <c r="AR18" i="12"/>
  <c r="AQ18" i="12"/>
  <c r="AP18" i="12"/>
  <c r="BJ18" i="12"/>
  <c r="BI18" i="12"/>
  <c r="BH18" i="12"/>
  <c r="BK18" i="12"/>
  <c r="CK18" i="12"/>
  <c r="CL18" i="12"/>
  <c r="CJ18" i="12"/>
  <c r="CI18" i="12"/>
  <c r="BT18" i="12"/>
  <c r="BQ18" i="12"/>
  <c r="BS18" i="12"/>
  <c r="BR18" i="12"/>
  <c r="H18" i="12"/>
  <c r="I18" i="12"/>
  <c r="V20" i="7"/>
  <c r="D155" i="11"/>
  <c r="D154" i="11"/>
  <c r="D153" i="11"/>
  <c r="D152" i="11"/>
  <c r="D151" i="11"/>
  <c r="D150" i="11"/>
  <c r="D149" i="11"/>
  <c r="B35" i="11"/>
  <c r="B36" i="11"/>
  <c r="B34" i="11"/>
  <c r="B33" i="11"/>
  <c r="B32" i="11"/>
  <c r="B28" i="11"/>
  <c r="B27" i="11"/>
  <c r="B31" i="11"/>
  <c r="B30" i="11"/>
  <c r="B29" i="11"/>
  <c r="C23" i="11"/>
  <c r="C22" i="11"/>
  <c r="C21" i="11"/>
  <c r="C19" i="11"/>
  <c r="C16" i="11"/>
  <c r="C12" i="11"/>
  <c r="M16" i="11"/>
  <c r="M15" i="11"/>
  <c r="C18" i="11"/>
  <c r="A64" i="7"/>
  <c r="D64" i="7"/>
  <c r="G64" i="7"/>
  <c r="I64" i="7"/>
  <c r="K64" i="7"/>
  <c r="V64" i="7"/>
  <c r="A65" i="7"/>
  <c r="D65" i="7"/>
  <c r="G65" i="7"/>
  <c r="I65" i="7"/>
  <c r="K65" i="7"/>
  <c r="V65" i="7"/>
  <c r="X65" i="7" s="1"/>
  <c r="A66" i="7"/>
  <c r="D66" i="7"/>
  <c r="G66" i="7"/>
  <c r="I66" i="7"/>
  <c r="K66" i="7"/>
  <c r="V66" i="7"/>
  <c r="X66" i="7" s="1"/>
  <c r="A67" i="7"/>
  <c r="D67" i="7"/>
  <c r="G67" i="7"/>
  <c r="I67" i="7"/>
  <c r="K67" i="7"/>
  <c r="V67" i="7"/>
  <c r="A68" i="7"/>
  <c r="D68" i="7"/>
  <c r="G68" i="7"/>
  <c r="I68" i="7"/>
  <c r="K68" i="7"/>
  <c r="V68" i="7"/>
  <c r="X68" i="7" s="1"/>
  <c r="A69" i="7"/>
  <c r="D69" i="7"/>
  <c r="G69" i="7"/>
  <c r="I69" i="7"/>
  <c r="K69" i="7"/>
  <c r="V69" i="7"/>
  <c r="A70" i="7"/>
  <c r="D70" i="7"/>
  <c r="G70" i="7"/>
  <c r="I70" i="7"/>
  <c r="K70" i="7"/>
  <c r="V70" i="7"/>
  <c r="A71" i="7"/>
  <c r="D71" i="7"/>
  <c r="G71" i="7"/>
  <c r="I71" i="7"/>
  <c r="K71" i="7"/>
  <c r="V71" i="7"/>
  <c r="A72" i="7"/>
  <c r="D72" i="7"/>
  <c r="G72" i="7"/>
  <c r="I72" i="7"/>
  <c r="K72" i="7"/>
  <c r="V72" i="7"/>
  <c r="A73" i="7"/>
  <c r="D73" i="7"/>
  <c r="G73" i="7"/>
  <c r="I73" i="7"/>
  <c r="K73" i="7"/>
  <c r="V73" i="7"/>
  <c r="BF13" i="5"/>
  <c r="CF18" i="9"/>
  <c r="CE18" i="9"/>
  <c r="CH11" i="9"/>
  <c r="CF14" i="9"/>
  <c r="CF12" i="9"/>
  <c r="CF11" i="9"/>
  <c r="BY18" i="9"/>
  <c r="BX18" i="9"/>
  <c r="BW18" i="9"/>
  <c r="BV18" i="9"/>
  <c r="BY11" i="9"/>
  <c r="BW14" i="9"/>
  <c r="BW12" i="9"/>
  <c r="BW11" i="9"/>
  <c r="BP18" i="9"/>
  <c r="BO18" i="9"/>
  <c r="BN18" i="9"/>
  <c r="BM18" i="9"/>
  <c r="BP11" i="9"/>
  <c r="BN14" i="9"/>
  <c r="BN12" i="9"/>
  <c r="BN11" i="9"/>
  <c r="BG18" i="9"/>
  <c r="BF18" i="9"/>
  <c r="BE18" i="9"/>
  <c r="BD18" i="9"/>
  <c r="BG11" i="9"/>
  <c r="BE14" i="9"/>
  <c r="BE12" i="9"/>
  <c r="BE11" i="9"/>
  <c r="AX11" i="9"/>
  <c r="AV14" i="9"/>
  <c r="AV12" i="9"/>
  <c r="AX18" i="9"/>
  <c r="AW18" i="9"/>
  <c r="AV18" i="9"/>
  <c r="AU18" i="9"/>
  <c r="AV11" i="9"/>
  <c r="AO11" i="9"/>
  <c r="AM14" i="9"/>
  <c r="AM12" i="9"/>
  <c r="AM11" i="9"/>
  <c r="AO18" i="9"/>
  <c r="AN18" i="9"/>
  <c r="AM18" i="9"/>
  <c r="AL18" i="9"/>
  <c r="AF11" i="9"/>
  <c r="AD14" i="9"/>
  <c r="AD11" i="9"/>
  <c r="E11" i="9"/>
  <c r="N11" i="9"/>
  <c r="W11" i="9"/>
  <c r="U14" i="9"/>
  <c r="U11" i="9"/>
  <c r="L14" i="9"/>
  <c r="L11" i="9"/>
  <c r="C14" i="9"/>
  <c r="C11" i="9"/>
  <c r="C18" i="9"/>
  <c r="B18" i="9"/>
  <c r="AC8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AC35" i="7"/>
  <c r="AC36" i="7"/>
  <c r="AC37" i="7"/>
  <c r="AC38" i="7"/>
  <c r="AC39" i="7"/>
  <c r="AC40" i="7"/>
  <c r="AC41" i="7"/>
  <c r="AC42" i="7"/>
  <c r="AC43" i="7"/>
  <c r="AC44" i="7"/>
  <c r="AC45" i="7"/>
  <c r="AC46" i="7"/>
  <c r="AC47" i="7"/>
  <c r="AC50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50" i="7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Y33" i="7"/>
  <c r="Y34" i="7"/>
  <c r="Y35" i="7"/>
  <c r="Y36" i="7"/>
  <c r="Y37" i="7"/>
  <c r="Y38" i="7"/>
  <c r="Y39" i="7"/>
  <c r="Y40" i="7"/>
  <c r="Y41" i="7"/>
  <c r="Y42" i="7"/>
  <c r="Y43" i="7"/>
  <c r="Y44" i="7"/>
  <c r="Y45" i="7"/>
  <c r="Y46" i="7"/>
  <c r="Y47" i="7"/>
  <c r="V8" i="7"/>
  <c r="X8" i="7" s="1"/>
  <c r="Z8" i="7" s="1"/>
  <c r="AD8" i="7" s="1"/>
  <c r="V9" i="7"/>
  <c r="V10" i="7"/>
  <c r="X10" i="7" s="1"/>
  <c r="V11" i="7"/>
  <c r="X11" i="7" s="1"/>
  <c r="V12" i="7"/>
  <c r="X12" i="7" s="1"/>
  <c r="V13" i="7"/>
  <c r="X13" i="7"/>
  <c r="Z13" i="7" s="1"/>
  <c r="AD13" i="7" s="1"/>
  <c r="V14" i="7"/>
  <c r="X14" i="7"/>
  <c r="Z14" i="7" s="1"/>
  <c r="V15" i="7"/>
  <c r="X15" i="7" s="1"/>
  <c r="V16" i="7"/>
  <c r="X16" i="7" s="1"/>
  <c r="V17" i="7"/>
  <c r="V18" i="7"/>
  <c r="V19" i="7"/>
  <c r="V21" i="7"/>
  <c r="X21" i="7" s="1"/>
  <c r="V22" i="7"/>
  <c r="V23" i="7"/>
  <c r="X23" i="7" s="1"/>
  <c r="Z23" i="7" s="1"/>
  <c r="AB23" i="7" s="1"/>
  <c r="V24" i="7"/>
  <c r="X24" i="7"/>
  <c r="V25" i="7"/>
  <c r="X25" i="7"/>
  <c r="V26" i="7"/>
  <c r="X26" i="7"/>
  <c r="V27" i="7"/>
  <c r="X27" i="7" s="1"/>
  <c r="V28" i="7"/>
  <c r="V29" i="7"/>
  <c r="V30" i="7"/>
  <c r="X30" i="7" s="1"/>
  <c r="Z30" i="7" s="1"/>
  <c r="V31" i="7"/>
  <c r="X31" i="7"/>
  <c r="Z31" i="7" s="1"/>
  <c r="V32" i="7"/>
  <c r="V33" i="7"/>
  <c r="V34" i="7"/>
  <c r="V35" i="7"/>
  <c r="X35" i="7"/>
  <c r="Z35" i="7" s="1"/>
  <c r="V36" i="7"/>
  <c r="X36" i="7"/>
  <c r="V37" i="7"/>
  <c r="X37" i="7" s="1"/>
  <c r="V38" i="7"/>
  <c r="X38" i="7" s="1"/>
  <c r="V39" i="7"/>
  <c r="X39" i="7" s="1"/>
  <c r="V40" i="7"/>
  <c r="V41" i="7"/>
  <c r="X41" i="7" s="1"/>
  <c r="V42" i="7"/>
  <c r="X42" i="7" s="1"/>
  <c r="V43" i="7"/>
  <c r="V45" i="7"/>
  <c r="V46" i="7"/>
  <c r="V47" i="7"/>
  <c r="X47" i="7" s="1"/>
  <c r="V48" i="7"/>
  <c r="X48" i="7" s="1"/>
  <c r="V50" i="7"/>
  <c r="V51" i="7"/>
  <c r="X51" i="7" s="1"/>
  <c r="V52" i="7"/>
  <c r="X52" i="7" s="1"/>
  <c r="V53" i="7"/>
  <c r="X53" i="7" s="1"/>
  <c r="V54" i="7"/>
  <c r="X54" i="7"/>
  <c r="V55" i="7"/>
  <c r="X55" i="7" s="1"/>
  <c r="Z55" i="7" s="1"/>
  <c r="V58" i="7"/>
  <c r="X58" i="7" s="1"/>
  <c r="Z58" i="7" s="1"/>
  <c r="V59" i="7"/>
  <c r="X59" i="7" s="1"/>
  <c r="V44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50" i="7"/>
  <c r="K51" i="7"/>
  <c r="K52" i="7"/>
  <c r="K53" i="7"/>
  <c r="K54" i="7"/>
  <c r="K55" i="7"/>
  <c r="K56" i="7"/>
  <c r="K57" i="7"/>
  <c r="K58" i="7"/>
  <c r="K59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50" i="7"/>
  <c r="A51" i="7"/>
  <c r="A52" i="7"/>
  <c r="A53" i="7"/>
  <c r="A54" i="7"/>
  <c r="A55" i="7"/>
  <c r="A56" i="7"/>
  <c r="A57" i="7"/>
  <c r="A58" i="7"/>
  <c r="A59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50" i="7"/>
  <c r="D51" i="7"/>
  <c r="D52" i="7"/>
  <c r="D53" i="7"/>
  <c r="D54" i="7"/>
  <c r="D55" i="7"/>
  <c r="D56" i="7"/>
  <c r="D57" i="7"/>
  <c r="D58" i="7"/>
  <c r="D59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50" i="7"/>
  <c r="G51" i="7"/>
  <c r="G52" i="7"/>
  <c r="G53" i="7"/>
  <c r="G54" i="7"/>
  <c r="G55" i="7"/>
  <c r="G56" i="7"/>
  <c r="G57" i="7"/>
  <c r="G58" i="7"/>
  <c r="G59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50" i="7"/>
  <c r="I51" i="7"/>
  <c r="I52" i="7"/>
  <c r="I53" i="7"/>
  <c r="I54" i="7"/>
  <c r="I55" i="7"/>
  <c r="I56" i="7"/>
  <c r="I57" i="7"/>
  <c r="I58" i="7"/>
  <c r="I59" i="7"/>
  <c r="C24" i="6"/>
  <c r="C23" i="6"/>
  <c r="C22" i="6"/>
  <c r="C9" i="6"/>
  <c r="FZ16" i="5"/>
  <c r="FF16" i="5"/>
  <c r="EL16" i="5"/>
  <c r="DR16" i="5"/>
  <c r="CX16" i="5"/>
  <c r="CD16" i="5"/>
  <c r="BJ16" i="5"/>
  <c r="AC18" i="12"/>
  <c r="AD18" i="12"/>
  <c r="AP16" i="5"/>
  <c r="V16" i="5"/>
  <c r="B16" i="5"/>
  <c r="I8" i="7"/>
  <c r="G8" i="7"/>
  <c r="D8" i="7"/>
  <c r="A8" i="7"/>
  <c r="BK3" i="6"/>
  <c r="BH2" i="6"/>
  <c r="BE3" i="6"/>
  <c r="BB2" i="6"/>
  <c r="AY3" i="6"/>
  <c r="AV2" i="6"/>
  <c r="AS3" i="6"/>
  <c r="AP2" i="6"/>
  <c r="AM3" i="6"/>
  <c r="AJ2" i="6"/>
  <c r="AG3" i="6"/>
  <c r="AD2" i="6"/>
  <c r="AA3" i="6"/>
  <c r="X2" i="6"/>
  <c r="U3" i="6"/>
  <c r="R2" i="6"/>
  <c r="O3" i="6"/>
  <c r="L2" i="6"/>
  <c r="F2" i="6"/>
  <c r="I3" i="6"/>
  <c r="GF265" i="5"/>
  <c r="GE265" i="5"/>
  <c r="GB265" i="5"/>
  <c r="GD265" i="5"/>
  <c r="GA265" i="5"/>
  <c r="FZ265" i="5"/>
  <c r="GF264" i="5"/>
  <c r="GE264" i="5"/>
  <c r="GB264" i="5"/>
  <c r="GD264" i="5"/>
  <c r="GA264" i="5"/>
  <c r="FZ264" i="5"/>
  <c r="GF263" i="5"/>
  <c r="GE263" i="5"/>
  <c r="GB263" i="5"/>
  <c r="GD263" i="5"/>
  <c r="GA263" i="5"/>
  <c r="FZ263" i="5"/>
  <c r="GF262" i="5"/>
  <c r="GE262" i="5"/>
  <c r="GB262" i="5"/>
  <c r="GD262" i="5"/>
  <c r="GA262" i="5"/>
  <c r="FZ262" i="5"/>
  <c r="GF261" i="5"/>
  <c r="GE261" i="5"/>
  <c r="GB261" i="5"/>
  <c r="GD261" i="5"/>
  <c r="GA261" i="5"/>
  <c r="FZ261" i="5"/>
  <c r="GF260" i="5"/>
  <c r="GE260" i="5"/>
  <c r="GB260" i="5"/>
  <c r="GD260" i="5"/>
  <c r="GA260" i="5"/>
  <c r="FZ260" i="5"/>
  <c r="GF259" i="5"/>
  <c r="GE259" i="5"/>
  <c r="GB259" i="5"/>
  <c r="GD259" i="5"/>
  <c r="GA259" i="5"/>
  <c r="FZ259" i="5"/>
  <c r="GF258" i="5"/>
  <c r="GE258" i="5"/>
  <c r="GB258" i="5"/>
  <c r="GD258" i="5"/>
  <c r="GA258" i="5"/>
  <c r="FZ258" i="5"/>
  <c r="GF257" i="5"/>
  <c r="GE257" i="5"/>
  <c r="GB257" i="5"/>
  <c r="GD257" i="5"/>
  <c r="GA257" i="5"/>
  <c r="FZ257" i="5"/>
  <c r="GF256" i="5"/>
  <c r="GE256" i="5"/>
  <c r="GB256" i="5"/>
  <c r="GD256" i="5"/>
  <c r="GA256" i="5"/>
  <c r="FZ256" i="5"/>
  <c r="GF255" i="5"/>
  <c r="GE255" i="5"/>
  <c r="GB255" i="5"/>
  <c r="GD255" i="5"/>
  <c r="GA255" i="5"/>
  <c r="FZ255" i="5"/>
  <c r="GF254" i="5"/>
  <c r="GE254" i="5"/>
  <c r="GB254" i="5"/>
  <c r="GD254" i="5"/>
  <c r="GA254" i="5"/>
  <c r="FZ254" i="5"/>
  <c r="GF253" i="5"/>
  <c r="GE253" i="5"/>
  <c r="GB253" i="5"/>
  <c r="GD253" i="5"/>
  <c r="GA253" i="5"/>
  <c r="FZ253" i="5"/>
  <c r="GF252" i="5"/>
  <c r="GE252" i="5"/>
  <c r="GB252" i="5"/>
  <c r="GD252" i="5"/>
  <c r="GA252" i="5"/>
  <c r="FZ252" i="5"/>
  <c r="GF251" i="5"/>
  <c r="GE251" i="5"/>
  <c r="GB251" i="5"/>
  <c r="GD251" i="5"/>
  <c r="GA251" i="5"/>
  <c r="FZ251" i="5"/>
  <c r="GF250" i="5"/>
  <c r="GE250" i="5"/>
  <c r="GB250" i="5"/>
  <c r="GD250" i="5"/>
  <c r="GA250" i="5"/>
  <c r="FZ250" i="5"/>
  <c r="GF249" i="5"/>
  <c r="GE249" i="5"/>
  <c r="GB249" i="5"/>
  <c r="GD249" i="5"/>
  <c r="GA249" i="5"/>
  <c r="FZ249" i="5"/>
  <c r="GF248" i="5"/>
  <c r="GE248" i="5"/>
  <c r="GB248" i="5"/>
  <c r="GD248" i="5"/>
  <c r="GA248" i="5"/>
  <c r="FZ248" i="5"/>
  <c r="GF247" i="5"/>
  <c r="GE247" i="5"/>
  <c r="GB247" i="5"/>
  <c r="GD247" i="5"/>
  <c r="GA247" i="5"/>
  <c r="FZ247" i="5"/>
  <c r="GF246" i="5"/>
  <c r="GE246" i="5"/>
  <c r="GB246" i="5"/>
  <c r="GD246" i="5"/>
  <c r="GA246" i="5"/>
  <c r="FZ246" i="5"/>
  <c r="GF245" i="5"/>
  <c r="GE245" i="5"/>
  <c r="GB245" i="5"/>
  <c r="GD245" i="5"/>
  <c r="GA245" i="5"/>
  <c r="FZ245" i="5"/>
  <c r="GF244" i="5"/>
  <c r="GE244" i="5"/>
  <c r="GB244" i="5"/>
  <c r="GD244" i="5"/>
  <c r="GA244" i="5"/>
  <c r="FZ244" i="5"/>
  <c r="GF243" i="5"/>
  <c r="GE243" i="5"/>
  <c r="GB243" i="5"/>
  <c r="GD243" i="5"/>
  <c r="GA243" i="5"/>
  <c r="FZ243" i="5"/>
  <c r="GF242" i="5"/>
  <c r="GE242" i="5"/>
  <c r="GB242" i="5"/>
  <c r="GD242" i="5"/>
  <c r="GA242" i="5"/>
  <c r="FZ242" i="5"/>
  <c r="GF241" i="5"/>
  <c r="GE241" i="5"/>
  <c r="GB241" i="5"/>
  <c r="GD241" i="5"/>
  <c r="GA241" i="5"/>
  <c r="FZ241" i="5"/>
  <c r="GF240" i="5"/>
  <c r="GE240" i="5"/>
  <c r="GB240" i="5"/>
  <c r="GD240" i="5"/>
  <c r="GA240" i="5"/>
  <c r="FZ240" i="5"/>
  <c r="GF239" i="5"/>
  <c r="GE239" i="5"/>
  <c r="GB239" i="5"/>
  <c r="GD239" i="5"/>
  <c r="GA239" i="5"/>
  <c r="FZ239" i="5"/>
  <c r="GF238" i="5"/>
  <c r="GE238" i="5"/>
  <c r="GB238" i="5"/>
  <c r="GD238" i="5"/>
  <c r="GA238" i="5"/>
  <c r="FZ238" i="5"/>
  <c r="GF237" i="5"/>
  <c r="GE237" i="5"/>
  <c r="GB237" i="5"/>
  <c r="GD237" i="5"/>
  <c r="GA237" i="5"/>
  <c r="FZ237" i="5"/>
  <c r="GF236" i="5"/>
  <c r="GE236" i="5"/>
  <c r="GB236" i="5"/>
  <c r="GD236" i="5"/>
  <c r="GA236" i="5"/>
  <c r="FZ236" i="5"/>
  <c r="GF235" i="5"/>
  <c r="GE235" i="5"/>
  <c r="GB235" i="5"/>
  <c r="GD235" i="5"/>
  <c r="GA235" i="5"/>
  <c r="FZ235" i="5"/>
  <c r="GF234" i="5"/>
  <c r="GE234" i="5"/>
  <c r="GB234" i="5"/>
  <c r="GD234" i="5"/>
  <c r="GA234" i="5"/>
  <c r="FZ234" i="5"/>
  <c r="GF233" i="5"/>
  <c r="GE233" i="5"/>
  <c r="GB233" i="5"/>
  <c r="GD233" i="5"/>
  <c r="GA233" i="5"/>
  <c r="FZ233" i="5"/>
  <c r="GF232" i="5"/>
  <c r="GE232" i="5"/>
  <c r="GB232" i="5"/>
  <c r="GD232" i="5"/>
  <c r="GA232" i="5"/>
  <c r="FZ232" i="5"/>
  <c r="GF231" i="5"/>
  <c r="GE231" i="5"/>
  <c r="GB231" i="5"/>
  <c r="GD231" i="5"/>
  <c r="GA231" i="5"/>
  <c r="FZ231" i="5"/>
  <c r="GF230" i="5"/>
  <c r="GE230" i="5"/>
  <c r="GB230" i="5"/>
  <c r="GD230" i="5"/>
  <c r="GA230" i="5"/>
  <c r="FZ230" i="5"/>
  <c r="GF229" i="5"/>
  <c r="GE229" i="5"/>
  <c r="GB229" i="5"/>
  <c r="GD229" i="5"/>
  <c r="GA229" i="5"/>
  <c r="FZ229" i="5"/>
  <c r="GF228" i="5"/>
  <c r="GE228" i="5"/>
  <c r="GB228" i="5"/>
  <c r="GD228" i="5"/>
  <c r="GA228" i="5"/>
  <c r="FZ228" i="5"/>
  <c r="GF227" i="5"/>
  <c r="GE227" i="5"/>
  <c r="GB227" i="5"/>
  <c r="GD227" i="5"/>
  <c r="GA227" i="5"/>
  <c r="FZ227" i="5"/>
  <c r="GF226" i="5"/>
  <c r="GE226" i="5"/>
  <c r="GB226" i="5"/>
  <c r="GD226" i="5"/>
  <c r="GA226" i="5"/>
  <c r="FZ226" i="5"/>
  <c r="GF225" i="5"/>
  <c r="GE225" i="5"/>
  <c r="GB225" i="5"/>
  <c r="GD225" i="5"/>
  <c r="GA225" i="5"/>
  <c r="FZ225" i="5"/>
  <c r="GF224" i="5"/>
  <c r="GE224" i="5"/>
  <c r="GB224" i="5"/>
  <c r="GD224" i="5"/>
  <c r="GA224" i="5"/>
  <c r="FZ224" i="5"/>
  <c r="GF223" i="5"/>
  <c r="GE223" i="5"/>
  <c r="GB223" i="5"/>
  <c r="GD223" i="5"/>
  <c r="GA223" i="5"/>
  <c r="FZ223" i="5"/>
  <c r="GF222" i="5"/>
  <c r="GE222" i="5"/>
  <c r="GB222" i="5"/>
  <c r="GD222" i="5"/>
  <c r="GA222" i="5"/>
  <c r="FZ222" i="5"/>
  <c r="GF221" i="5"/>
  <c r="GE221" i="5"/>
  <c r="GB221" i="5"/>
  <c r="GD221" i="5"/>
  <c r="GA221" i="5"/>
  <c r="FZ221" i="5"/>
  <c r="GF220" i="5"/>
  <c r="GE220" i="5"/>
  <c r="GB220" i="5"/>
  <c r="GD220" i="5"/>
  <c r="GA220" i="5"/>
  <c r="FZ220" i="5"/>
  <c r="GF219" i="5"/>
  <c r="GE219" i="5"/>
  <c r="GB219" i="5"/>
  <c r="GD219" i="5"/>
  <c r="GA219" i="5"/>
  <c r="FZ219" i="5"/>
  <c r="GF218" i="5"/>
  <c r="GE218" i="5"/>
  <c r="GB218" i="5"/>
  <c r="GD218" i="5"/>
  <c r="GA218" i="5"/>
  <c r="FZ218" i="5"/>
  <c r="GF217" i="5"/>
  <c r="GE217" i="5"/>
  <c r="GB217" i="5"/>
  <c r="GD217" i="5"/>
  <c r="GA217" i="5"/>
  <c r="FZ217" i="5"/>
  <c r="GF216" i="5"/>
  <c r="GE216" i="5"/>
  <c r="GB216" i="5"/>
  <c r="GD216" i="5"/>
  <c r="GA216" i="5"/>
  <c r="FZ216" i="5"/>
  <c r="GF215" i="5"/>
  <c r="GE215" i="5"/>
  <c r="GB215" i="5"/>
  <c r="GD215" i="5"/>
  <c r="GA215" i="5"/>
  <c r="FZ215" i="5"/>
  <c r="GF214" i="5"/>
  <c r="GE214" i="5"/>
  <c r="GB214" i="5"/>
  <c r="GD214" i="5"/>
  <c r="GA214" i="5"/>
  <c r="FZ214" i="5"/>
  <c r="GF213" i="5"/>
  <c r="GE213" i="5"/>
  <c r="GB213" i="5"/>
  <c r="GD213" i="5"/>
  <c r="GA213" i="5"/>
  <c r="FZ213" i="5"/>
  <c r="GF212" i="5"/>
  <c r="GE212" i="5"/>
  <c r="GB212" i="5"/>
  <c r="GD212" i="5"/>
  <c r="GA212" i="5"/>
  <c r="FZ212" i="5"/>
  <c r="GF211" i="5"/>
  <c r="GE211" i="5"/>
  <c r="GB211" i="5"/>
  <c r="GD211" i="5"/>
  <c r="GA211" i="5"/>
  <c r="FZ211" i="5"/>
  <c r="GF210" i="5"/>
  <c r="GE210" i="5"/>
  <c r="GB210" i="5"/>
  <c r="GD210" i="5"/>
  <c r="GA210" i="5"/>
  <c r="FZ210" i="5"/>
  <c r="GF209" i="5"/>
  <c r="GE209" i="5"/>
  <c r="GB209" i="5"/>
  <c r="GD209" i="5"/>
  <c r="GA209" i="5"/>
  <c r="FZ209" i="5"/>
  <c r="GF208" i="5"/>
  <c r="GE208" i="5"/>
  <c r="GB208" i="5"/>
  <c r="GD208" i="5"/>
  <c r="GA208" i="5"/>
  <c r="FZ208" i="5"/>
  <c r="GF207" i="5"/>
  <c r="GE207" i="5"/>
  <c r="GB207" i="5"/>
  <c r="GD207" i="5"/>
  <c r="GA207" i="5"/>
  <c r="FZ207" i="5"/>
  <c r="GF206" i="5"/>
  <c r="GE206" i="5"/>
  <c r="GB206" i="5"/>
  <c r="GD206" i="5"/>
  <c r="GA206" i="5"/>
  <c r="FZ206" i="5"/>
  <c r="GF205" i="5"/>
  <c r="GE205" i="5"/>
  <c r="GB205" i="5"/>
  <c r="GD205" i="5"/>
  <c r="GA205" i="5"/>
  <c r="FZ205" i="5"/>
  <c r="GF204" i="5"/>
  <c r="GE204" i="5"/>
  <c r="GB204" i="5"/>
  <c r="GD204" i="5"/>
  <c r="GA204" i="5"/>
  <c r="FZ204" i="5"/>
  <c r="GF203" i="5"/>
  <c r="GE203" i="5"/>
  <c r="GB203" i="5"/>
  <c r="GD203" i="5"/>
  <c r="GA203" i="5"/>
  <c r="FZ203" i="5"/>
  <c r="GF202" i="5"/>
  <c r="GE202" i="5"/>
  <c r="GB202" i="5"/>
  <c r="GD202" i="5"/>
  <c r="GA202" i="5"/>
  <c r="FZ202" i="5"/>
  <c r="GF201" i="5"/>
  <c r="GE201" i="5"/>
  <c r="GB201" i="5"/>
  <c r="GD201" i="5"/>
  <c r="GA201" i="5"/>
  <c r="FZ201" i="5"/>
  <c r="GF200" i="5"/>
  <c r="GE200" i="5"/>
  <c r="GB200" i="5"/>
  <c r="GD200" i="5"/>
  <c r="GA200" i="5"/>
  <c r="FZ200" i="5"/>
  <c r="GF199" i="5"/>
  <c r="GE199" i="5"/>
  <c r="GB199" i="5"/>
  <c r="GD199" i="5"/>
  <c r="GA199" i="5"/>
  <c r="FZ199" i="5"/>
  <c r="GF198" i="5"/>
  <c r="GE198" i="5"/>
  <c r="GB198" i="5"/>
  <c r="GD198" i="5"/>
  <c r="GA198" i="5"/>
  <c r="FZ198" i="5"/>
  <c r="GF197" i="5"/>
  <c r="GE197" i="5"/>
  <c r="GB197" i="5"/>
  <c r="GD197" i="5"/>
  <c r="GA197" i="5"/>
  <c r="FZ197" i="5"/>
  <c r="GF196" i="5"/>
  <c r="GE196" i="5"/>
  <c r="GB196" i="5"/>
  <c r="GD196" i="5"/>
  <c r="GA196" i="5"/>
  <c r="FZ196" i="5"/>
  <c r="GF195" i="5"/>
  <c r="GE195" i="5"/>
  <c r="GB195" i="5"/>
  <c r="GD195" i="5"/>
  <c r="GA195" i="5"/>
  <c r="FZ195" i="5"/>
  <c r="GF194" i="5"/>
  <c r="GE194" i="5"/>
  <c r="GB194" i="5"/>
  <c r="GD194" i="5"/>
  <c r="GA194" i="5"/>
  <c r="FZ194" i="5"/>
  <c r="GF193" i="5"/>
  <c r="GE193" i="5"/>
  <c r="GB193" i="5"/>
  <c r="GD193" i="5"/>
  <c r="GA193" i="5"/>
  <c r="FZ193" i="5"/>
  <c r="GF192" i="5"/>
  <c r="GE192" i="5"/>
  <c r="GB192" i="5"/>
  <c r="GD192" i="5"/>
  <c r="GA192" i="5"/>
  <c r="FZ192" i="5"/>
  <c r="GF191" i="5"/>
  <c r="GE191" i="5"/>
  <c r="GB191" i="5"/>
  <c r="GD191" i="5"/>
  <c r="GA191" i="5"/>
  <c r="FZ191" i="5"/>
  <c r="GF190" i="5"/>
  <c r="GE190" i="5"/>
  <c r="GB190" i="5"/>
  <c r="GD190" i="5"/>
  <c r="GA190" i="5"/>
  <c r="FZ190" i="5"/>
  <c r="GF189" i="5"/>
  <c r="GE189" i="5"/>
  <c r="GB189" i="5"/>
  <c r="GD189" i="5"/>
  <c r="GA189" i="5"/>
  <c r="FZ189" i="5"/>
  <c r="GF188" i="5"/>
  <c r="GE188" i="5"/>
  <c r="GB188" i="5"/>
  <c r="GD188" i="5"/>
  <c r="GA188" i="5"/>
  <c r="FZ188" i="5"/>
  <c r="GF187" i="5"/>
  <c r="GE187" i="5"/>
  <c r="GB187" i="5"/>
  <c r="GD187" i="5"/>
  <c r="GA187" i="5"/>
  <c r="FZ187" i="5"/>
  <c r="GF186" i="5"/>
  <c r="GE186" i="5"/>
  <c r="GB186" i="5"/>
  <c r="GD186" i="5"/>
  <c r="GA186" i="5"/>
  <c r="FZ186" i="5"/>
  <c r="GF185" i="5"/>
  <c r="GE185" i="5"/>
  <c r="GB185" i="5"/>
  <c r="GD185" i="5"/>
  <c r="GA185" i="5"/>
  <c r="FZ185" i="5"/>
  <c r="GF184" i="5"/>
  <c r="GE184" i="5"/>
  <c r="GB184" i="5"/>
  <c r="GD184" i="5"/>
  <c r="GA184" i="5"/>
  <c r="FZ184" i="5"/>
  <c r="GF183" i="5"/>
  <c r="GE183" i="5"/>
  <c r="GB183" i="5"/>
  <c r="GD183" i="5"/>
  <c r="GA183" i="5"/>
  <c r="FZ183" i="5"/>
  <c r="GF182" i="5"/>
  <c r="GE182" i="5"/>
  <c r="GB182" i="5"/>
  <c r="GD182" i="5"/>
  <c r="GA182" i="5"/>
  <c r="FZ182" i="5"/>
  <c r="GF181" i="5"/>
  <c r="GE181" i="5"/>
  <c r="GB181" i="5"/>
  <c r="GD181" i="5"/>
  <c r="GA181" i="5"/>
  <c r="FZ181" i="5"/>
  <c r="GF180" i="5"/>
  <c r="GE180" i="5"/>
  <c r="GB180" i="5"/>
  <c r="GD180" i="5"/>
  <c r="GA180" i="5"/>
  <c r="FZ180" i="5"/>
  <c r="GF179" i="5"/>
  <c r="GE179" i="5"/>
  <c r="GB179" i="5"/>
  <c r="GD179" i="5"/>
  <c r="GA179" i="5"/>
  <c r="FZ179" i="5"/>
  <c r="GF178" i="5"/>
  <c r="GE178" i="5"/>
  <c r="GB178" i="5"/>
  <c r="GD178" i="5"/>
  <c r="GA178" i="5"/>
  <c r="FZ178" i="5"/>
  <c r="GF177" i="5"/>
  <c r="GE177" i="5"/>
  <c r="GB177" i="5"/>
  <c r="GD177" i="5"/>
  <c r="GA177" i="5"/>
  <c r="FZ177" i="5"/>
  <c r="GF176" i="5"/>
  <c r="GE176" i="5"/>
  <c r="GB176" i="5"/>
  <c r="GD176" i="5"/>
  <c r="GA176" i="5"/>
  <c r="FZ176" i="5"/>
  <c r="GF175" i="5"/>
  <c r="GE175" i="5"/>
  <c r="GB175" i="5"/>
  <c r="GD175" i="5"/>
  <c r="GA175" i="5"/>
  <c r="FZ175" i="5"/>
  <c r="GF174" i="5"/>
  <c r="GE174" i="5"/>
  <c r="GB174" i="5"/>
  <c r="GD174" i="5"/>
  <c r="GA174" i="5"/>
  <c r="FZ174" i="5"/>
  <c r="GF173" i="5"/>
  <c r="GE173" i="5"/>
  <c r="GB173" i="5"/>
  <c r="GD173" i="5"/>
  <c r="GA173" i="5"/>
  <c r="FZ173" i="5"/>
  <c r="GF172" i="5"/>
  <c r="GE172" i="5"/>
  <c r="GB172" i="5"/>
  <c r="GD172" i="5"/>
  <c r="GA172" i="5"/>
  <c r="FZ172" i="5"/>
  <c r="GF171" i="5"/>
  <c r="GE171" i="5"/>
  <c r="GB171" i="5"/>
  <c r="GD171" i="5"/>
  <c r="GA171" i="5"/>
  <c r="FZ171" i="5"/>
  <c r="GF170" i="5"/>
  <c r="GE170" i="5"/>
  <c r="GB170" i="5"/>
  <c r="GD170" i="5"/>
  <c r="GA170" i="5"/>
  <c r="FZ170" i="5"/>
  <c r="GF169" i="5"/>
  <c r="GE169" i="5"/>
  <c r="GB169" i="5"/>
  <c r="GD169" i="5"/>
  <c r="GA169" i="5"/>
  <c r="FZ169" i="5"/>
  <c r="GF168" i="5"/>
  <c r="GE168" i="5"/>
  <c r="GB168" i="5"/>
  <c r="GD168" i="5"/>
  <c r="GA168" i="5"/>
  <c r="FZ168" i="5"/>
  <c r="GF167" i="5"/>
  <c r="GE167" i="5"/>
  <c r="GB167" i="5"/>
  <c r="GD167" i="5"/>
  <c r="GA167" i="5"/>
  <c r="FZ167" i="5"/>
  <c r="GF166" i="5"/>
  <c r="GE166" i="5"/>
  <c r="GB166" i="5"/>
  <c r="GD166" i="5"/>
  <c r="GA166" i="5"/>
  <c r="FZ166" i="5"/>
  <c r="CE168" i="12"/>
  <c r="CF168" i="12"/>
  <c r="GF165" i="5"/>
  <c r="GE165" i="5"/>
  <c r="GB165" i="5"/>
  <c r="GD165" i="5"/>
  <c r="GA165" i="5"/>
  <c r="FZ165" i="5"/>
  <c r="CE167" i="12"/>
  <c r="CF167" i="12"/>
  <c r="GF164" i="5"/>
  <c r="GE164" i="5"/>
  <c r="GB164" i="5"/>
  <c r="GD164" i="5"/>
  <c r="GA164" i="5"/>
  <c r="FZ164" i="5"/>
  <c r="GF163" i="5"/>
  <c r="GE163" i="5"/>
  <c r="GB163" i="5"/>
  <c r="GD163" i="5"/>
  <c r="GA163" i="5"/>
  <c r="FZ163" i="5"/>
  <c r="GF162" i="5"/>
  <c r="GE162" i="5"/>
  <c r="GB162" i="5"/>
  <c r="GD162" i="5"/>
  <c r="GA162" i="5"/>
  <c r="FZ162" i="5"/>
  <c r="GF161" i="5"/>
  <c r="GE161" i="5"/>
  <c r="GB161" i="5"/>
  <c r="GD161" i="5"/>
  <c r="GA161" i="5"/>
  <c r="FZ161" i="5"/>
  <c r="CE163" i="12"/>
  <c r="CF163" i="12"/>
  <c r="GF160" i="5"/>
  <c r="GE160" i="5"/>
  <c r="GB160" i="5"/>
  <c r="GD160" i="5"/>
  <c r="GA160" i="5"/>
  <c r="FZ160" i="5"/>
  <c r="GF159" i="5"/>
  <c r="GE159" i="5"/>
  <c r="GB159" i="5"/>
  <c r="GD159" i="5"/>
  <c r="GA159" i="5"/>
  <c r="FZ159" i="5"/>
  <c r="GF158" i="5"/>
  <c r="GE158" i="5"/>
  <c r="GB158" i="5"/>
  <c r="GD158" i="5"/>
  <c r="GA158" i="5"/>
  <c r="FZ158" i="5"/>
  <c r="GF157" i="5"/>
  <c r="GE157" i="5"/>
  <c r="GB157" i="5"/>
  <c r="GD157" i="5"/>
  <c r="GA157" i="5"/>
  <c r="FZ157" i="5"/>
  <c r="GF156" i="5"/>
  <c r="GE156" i="5"/>
  <c r="GB156" i="5"/>
  <c r="GD156" i="5"/>
  <c r="GA156" i="5"/>
  <c r="FZ156" i="5"/>
  <c r="GF155" i="5"/>
  <c r="GE155" i="5"/>
  <c r="GB155" i="5"/>
  <c r="GD155" i="5"/>
  <c r="GA155" i="5"/>
  <c r="FZ155" i="5"/>
  <c r="GF154" i="5"/>
  <c r="GE154" i="5"/>
  <c r="GB154" i="5"/>
  <c r="GD154" i="5"/>
  <c r="GA154" i="5"/>
  <c r="FZ154" i="5"/>
  <c r="GF153" i="5"/>
  <c r="GE153" i="5"/>
  <c r="GB153" i="5"/>
  <c r="GD153" i="5"/>
  <c r="GA153" i="5"/>
  <c r="FZ153" i="5"/>
  <c r="GF152" i="5"/>
  <c r="GE152" i="5"/>
  <c r="GB152" i="5"/>
  <c r="GD152" i="5"/>
  <c r="GA152" i="5"/>
  <c r="FZ152" i="5"/>
  <c r="GF151" i="5"/>
  <c r="GE151" i="5"/>
  <c r="GB151" i="5"/>
  <c r="GD151" i="5"/>
  <c r="GA151" i="5"/>
  <c r="FZ151" i="5"/>
  <c r="GF150" i="5"/>
  <c r="GE150" i="5"/>
  <c r="GB150" i="5"/>
  <c r="GD150" i="5"/>
  <c r="GA150" i="5"/>
  <c r="FZ150" i="5"/>
  <c r="GF149" i="5"/>
  <c r="GE149" i="5"/>
  <c r="GB149" i="5"/>
  <c r="GD149" i="5"/>
  <c r="GA149" i="5"/>
  <c r="FZ149" i="5"/>
  <c r="GF148" i="5"/>
  <c r="GE148" i="5"/>
  <c r="GB148" i="5"/>
  <c r="GD148" i="5"/>
  <c r="GA148" i="5"/>
  <c r="FZ148" i="5"/>
  <c r="GF147" i="5"/>
  <c r="GE147" i="5"/>
  <c r="GB147" i="5"/>
  <c r="GD147" i="5"/>
  <c r="GA147" i="5"/>
  <c r="FZ147" i="5"/>
  <c r="GF146" i="5"/>
  <c r="GE146" i="5"/>
  <c r="GB146" i="5"/>
  <c r="GD146" i="5"/>
  <c r="GA146" i="5"/>
  <c r="FZ146" i="5"/>
  <c r="GF145" i="5"/>
  <c r="GE145" i="5"/>
  <c r="GB145" i="5"/>
  <c r="GD145" i="5"/>
  <c r="GA145" i="5"/>
  <c r="FZ145" i="5"/>
  <c r="GF144" i="5"/>
  <c r="GE144" i="5"/>
  <c r="GB144" i="5"/>
  <c r="GD144" i="5"/>
  <c r="GA144" i="5"/>
  <c r="FZ144" i="5"/>
  <c r="GF143" i="5"/>
  <c r="GE143" i="5"/>
  <c r="GB143" i="5"/>
  <c r="GD143" i="5"/>
  <c r="GA143" i="5"/>
  <c r="FZ143" i="5"/>
  <c r="GF142" i="5"/>
  <c r="GE142" i="5"/>
  <c r="GB142" i="5"/>
  <c r="GD142" i="5"/>
  <c r="GA142" i="5"/>
  <c r="FZ142" i="5"/>
  <c r="CE144" i="12"/>
  <c r="CF144" i="12"/>
  <c r="GF141" i="5"/>
  <c r="GE141" i="5"/>
  <c r="GB141" i="5"/>
  <c r="GD141" i="5"/>
  <c r="GA141" i="5"/>
  <c r="FZ141" i="5"/>
  <c r="GF140" i="5"/>
  <c r="GE140" i="5"/>
  <c r="GB140" i="5"/>
  <c r="GD140" i="5"/>
  <c r="GA140" i="5"/>
  <c r="FZ140" i="5"/>
  <c r="GF139" i="5"/>
  <c r="GE139" i="5"/>
  <c r="GB139" i="5"/>
  <c r="GD139" i="5"/>
  <c r="GA139" i="5"/>
  <c r="FZ139" i="5"/>
  <c r="GF138" i="5"/>
  <c r="GE138" i="5"/>
  <c r="GB138" i="5"/>
  <c r="GD138" i="5"/>
  <c r="GA138" i="5"/>
  <c r="FZ138" i="5"/>
  <c r="GF137" i="5"/>
  <c r="GE137" i="5"/>
  <c r="GB137" i="5"/>
  <c r="GD137" i="5"/>
  <c r="GA137" i="5"/>
  <c r="FZ137" i="5"/>
  <c r="GF136" i="5"/>
  <c r="GE136" i="5"/>
  <c r="GB136" i="5"/>
  <c r="GD136" i="5"/>
  <c r="GA136" i="5"/>
  <c r="FZ136" i="5"/>
  <c r="GF135" i="5"/>
  <c r="GE135" i="5"/>
  <c r="GB135" i="5"/>
  <c r="GD135" i="5"/>
  <c r="GA135" i="5"/>
  <c r="FZ135" i="5"/>
  <c r="GF134" i="5"/>
  <c r="GE134" i="5"/>
  <c r="GB134" i="5"/>
  <c r="GD134" i="5"/>
  <c r="GA134" i="5"/>
  <c r="FZ134" i="5"/>
  <c r="CE136" i="12"/>
  <c r="CF136" i="12"/>
  <c r="GF133" i="5"/>
  <c r="GE133" i="5"/>
  <c r="GB133" i="5"/>
  <c r="GD133" i="5"/>
  <c r="GA133" i="5"/>
  <c r="FZ133" i="5"/>
  <c r="GF132" i="5"/>
  <c r="GE132" i="5"/>
  <c r="GB132" i="5"/>
  <c r="GD132" i="5"/>
  <c r="GA132" i="5"/>
  <c r="FZ132" i="5"/>
  <c r="GF131" i="5"/>
  <c r="GE131" i="5"/>
  <c r="GB131" i="5"/>
  <c r="GD131" i="5"/>
  <c r="GA131" i="5"/>
  <c r="FZ131" i="5"/>
  <c r="GF130" i="5"/>
  <c r="GE130" i="5"/>
  <c r="GB130" i="5"/>
  <c r="GD130" i="5"/>
  <c r="GA130" i="5"/>
  <c r="FZ130" i="5"/>
  <c r="CE132" i="12"/>
  <c r="CF132" i="12"/>
  <c r="GF129" i="5"/>
  <c r="GE129" i="5"/>
  <c r="GB129" i="5"/>
  <c r="GD129" i="5"/>
  <c r="GA129" i="5"/>
  <c r="FZ129" i="5"/>
  <c r="GF128" i="5"/>
  <c r="GE128" i="5"/>
  <c r="GB128" i="5"/>
  <c r="GD128" i="5"/>
  <c r="GA128" i="5"/>
  <c r="FZ128" i="5"/>
  <c r="GF127" i="5"/>
  <c r="GE127" i="5"/>
  <c r="GB127" i="5"/>
  <c r="GD127" i="5"/>
  <c r="GA127" i="5"/>
  <c r="FZ127" i="5"/>
  <c r="GF126" i="5"/>
  <c r="GE126" i="5"/>
  <c r="GB126" i="5"/>
  <c r="GD126" i="5"/>
  <c r="GA126" i="5"/>
  <c r="FZ126" i="5"/>
  <c r="GF125" i="5"/>
  <c r="GE125" i="5"/>
  <c r="GB125" i="5"/>
  <c r="GD125" i="5"/>
  <c r="GA125" i="5"/>
  <c r="FZ125" i="5"/>
  <c r="GF124" i="5"/>
  <c r="GE124" i="5"/>
  <c r="GB124" i="5"/>
  <c r="GD124" i="5"/>
  <c r="GA124" i="5"/>
  <c r="FZ124" i="5"/>
  <c r="GF123" i="5"/>
  <c r="GE123" i="5"/>
  <c r="GB123" i="5"/>
  <c r="GD123" i="5"/>
  <c r="GA123" i="5"/>
  <c r="FZ123" i="5"/>
  <c r="GF122" i="5"/>
  <c r="GE122" i="5"/>
  <c r="GB122" i="5"/>
  <c r="GD122" i="5"/>
  <c r="GA122" i="5"/>
  <c r="FZ122" i="5"/>
  <c r="GF121" i="5"/>
  <c r="GE121" i="5"/>
  <c r="GB121" i="5"/>
  <c r="GD121" i="5"/>
  <c r="GA121" i="5"/>
  <c r="FZ121" i="5"/>
  <c r="GF120" i="5"/>
  <c r="GE120" i="5"/>
  <c r="GB120" i="5"/>
  <c r="GD120" i="5"/>
  <c r="GA120" i="5"/>
  <c r="FZ120" i="5"/>
  <c r="GF119" i="5"/>
  <c r="GE119" i="5"/>
  <c r="GB119" i="5"/>
  <c r="GD119" i="5"/>
  <c r="GA119" i="5"/>
  <c r="FZ119" i="5"/>
  <c r="CE121" i="12"/>
  <c r="CF121" i="12"/>
  <c r="GF118" i="5"/>
  <c r="GE118" i="5"/>
  <c r="GB118" i="5"/>
  <c r="GD118" i="5"/>
  <c r="GA118" i="5"/>
  <c r="FZ118" i="5"/>
  <c r="GF117" i="5"/>
  <c r="GE117" i="5"/>
  <c r="GB117" i="5"/>
  <c r="GD117" i="5"/>
  <c r="GA117" i="5"/>
  <c r="FZ117" i="5"/>
  <c r="GF116" i="5"/>
  <c r="GE116" i="5"/>
  <c r="GB116" i="5"/>
  <c r="GD116" i="5"/>
  <c r="GA116" i="5"/>
  <c r="FZ116" i="5"/>
  <c r="CE118" i="12"/>
  <c r="CF118" i="12"/>
  <c r="GF115" i="5"/>
  <c r="GE115" i="5"/>
  <c r="GB115" i="5"/>
  <c r="GD115" i="5"/>
  <c r="GA115" i="5"/>
  <c r="FZ115" i="5"/>
  <c r="GF114" i="5"/>
  <c r="GE114" i="5"/>
  <c r="GB114" i="5"/>
  <c r="GD114" i="5"/>
  <c r="GA114" i="5"/>
  <c r="FZ114" i="5"/>
  <c r="GF113" i="5"/>
  <c r="GE113" i="5"/>
  <c r="GB113" i="5"/>
  <c r="GD113" i="5"/>
  <c r="GA113" i="5"/>
  <c r="FZ113" i="5"/>
  <c r="GF112" i="5"/>
  <c r="GE112" i="5"/>
  <c r="GB112" i="5"/>
  <c r="GD112" i="5"/>
  <c r="GA112" i="5"/>
  <c r="FZ112" i="5"/>
  <c r="CE114" i="12"/>
  <c r="CF114" i="12"/>
  <c r="GF111" i="5"/>
  <c r="GE111" i="5"/>
  <c r="GB111" i="5"/>
  <c r="GD111" i="5"/>
  <c r="GA111" i="5"/>
  <c r="FZ111" i="5"/>
  <c r="GF110" i="5"/>
  <c r="GE110" i="5"/>
  <c r="GB110" i="5"/>
  <c r="GD110" i="5"/>
  <c r="GA110" i="5"/>
  <c r="FZ110" i="5"/>
  <c r="GF109" i="5"/>
  <c r="GE109" i="5"/>
  <c r="GB109" i="5"/>
  <c r="GD109" i="5"/>
  <c r="GA109" i="5"/>
  <c r="FZ109" i="5"/>
  <c r="GF108" i="5"/>
  <c r="GE108" i="5"/>
  <c r="GB108" i="5"/>
  <c r="GD108" i="5"/>
  <c r="GA108" i="5"/>
  <c r="FZ108" i="5"/>
  <c r="GF107" i="5"/>
  <c r="GE107" i="5"/>
  <c r="GB107" i="5"/>
  <c r="GD107" i="5"/>
  <c r="GA107" i="5"/>
  <c r="FZ107" i="5"/>
  <c r="CE109" i="12"/>
  <c r="CF109" i="12"/>
  <c r="GF106" i="5"/>
  <c r="GE106" i="5"/>
  <c r="GB106" i="5"/>
  <c r="GD106" i="5"/>
  <c r="GA106" i="5"/>
  <c r="FZ106" i="5"/>
  <c r="GF105" i="5"/>
  <c r="GE105" i="5"/>
  <c r="GB105" i="5"/>
  <c r="GD105" i="5"/>
  <c r="GA105" i="5"/>
  <c r="FZ105" i="5"/>
  <c r="CE107" i="12"/>
  <c r="CF107" i="12"/>
  <c r="GF104" i="5"/>
  <c r="GE104" i="5"/>
  <c r="GB104" i="5"/>
  <c r="GD104" i="5"/>
  <c r="GA104" i="5"/>
  <c r="FZ104" i="5"/>
  <c r="GF103" i="5"/>
  <c r="GE103" i="5"/>
  <c r="GB103" i="5"/>
  <c r="GD103" i="5"/>
  <c r="GA103" i="5"/>
  <c r="FZ103" i="5"/>
  <c r="GF102" i="5"/>
  <c r="GE102" i="5"/>
  <c r="GB102" i="5"/>
  <c r="GD102" i="5"/>
  <c r="GA102" i="5"/>
  <c r="FZ102" i="5"/>
  <c r="GF101" i="5"/>
  <c r="GE101" i="5"/>
  <c r="GB101" i="5"/>
  <c r="GD101" i="5"/>
  <c r="GA101" i="5"/>
  <c r="FZ101" i="5"/>
  <c r="GF100" i="5"/>
  <c r="GE100" i="5"/>
  <c r="GB100" i="5"/>
  <c r="GD100" i="5"/>
  <c r="GA100" i="5"/>
  <c r="FZ100" i="5"/>
  <c r="GF99" i="5"/>
  <c r="GE99" i="5"/>
  <c r="GB99" i="5"/>
  <c r="GD99" i="5"/>
  <c r="GA99" i="5"/>
  <c r="FZ99" i="5"/>
  <c r="GF98" i="5"/>
  <c r="GE98" i="5"/>
  <c r="GB98" i="5"/>
  <c r="GD98" i="5"/>
  <c r="GA98" i="5"/>
  <c r="FZ98" i="5"/>
  <c r="GF97" i="5"/>
  <c r="GE97" i="5"/>
  <c r="GB97" i="5"/>
  <c r="GD97" i="5"/>
  <c r="GA97" i="5"/>
  <c r="FZ97" i="5"/>
  <c r="GF96" i="5"/>
  <c r="GE96" i="5"/>
  <c r="GB96" i="5"/>
  <c r="GD96" i="5"/>
  <c r="GA96" i="5"/>
  <c r="FZ96" i="5"/>
  <c r="GF95" i="5"/>
  <c r="GE95" i="5"/>
  <c r="GB95" i="5"/>
  <c r="GD95" i="5"/>
  <c r="GA95" i="5"/>
  <c r="FZ95" i="5"/>
  <c r="GF94" i="5"/>
  <c r="GE94" i="5"/>
  <c r="GB94" i="5"/>
  <c r="GD94" i="5"/>
  <c r="GA94" i="5"/>
  <c r="FZ94" i="5"/>
  <c r="GF93" i="5"/>
  <c r="GE93" i="5"/>
  <c r="GB93" i="5"/>
  <c r="GD93" i="5"/>
  <c r="GA93" i="5"/>
  <c r="FZ93" i="5"/>
  <c r="GF92" i="5"/>
  <c r="GE92" i="5"/>
  <c r="GB92" i="5"/>
  <c r="GD92" i="5"/>
  <c r="GA92" i="5"/>
  <c r="FZ92" i="5"/>
  <c r="GF91" i="5"/>
  <c r="GE91" i="5"/>
  <c r="GB91" i="5"/>
  <c r="GD91" i="5"/>
  <c r="GA91" i="5"/>
  <c r="FZ91" i="5"/>
  <c r="GF90" i="5"/>
  <c r="GE90" i="5"/>
  <c r="GB90" i="5"/>
  <c r="GD90" i="5"/>
  <c r="GA90" i="5"/>
  <c r="FZ90" i="5"/>
  <c r="GF89" i="5"/>
  <c r="GE89" i="5"/>
  <c r="GB89" i="5"/>
  <c r="GD89" i="5"/>
  <c r="GA89" i="5"/>
  <c r="FZ89" i="5"/>
  <c r="GF88" i="5"/>
  <c r="GE88" i="5"/>
  <c r="GB88" i="5"/>
  <c r="GD88" i="5"/>
  <c r="GA88" i="5"/>
  <c r="FZ88" i="5"/>
  <c r="GF87" i="5"/>
  <c r="GE87" i="5"/>
  <c r="GB87" i="5"/>
  <c r="GD87" i="5"/>
  <c r="GA87" i="5"/>
  <c r="FZ87" i="5"/>
  <c r="GF86" i="5"/>
  <c r="GE86" i="5"/>
  <c r="GB86" i="5"/>
  <c r="GD86" i="5"/>
  <c r="GA86" i="5"/>
  <c r="FZ86" i="5"/>
  <c r="GF85" i="5"/>
  <c r="GE85" i="5"/>
  <c r="GB85" i="5"/>
  <c r="GD85" i="5"/>
  <c r="GA85" i="5"/>
  <c r="FZ85" i="5"/>
  <c r="GF84" i="5"/>
  <c r="GE84" i="5"/>
  <c r="GB84" i="5"/>
  <c r="GD84" i="5"/>
  <c r="GA84" i="5"/>
  <c r="FZ84" i="5"/>
  <c r="GF83" i="5"/>
  <c r="GE83" i="5"/>
  <c r="GB83" i="5"/>
  <c r="GD83" i="5"/>
  <c r="GA83" i="5"/>
  <c r="FZ83" i="5"/>
  <c r="GF82" i="5"/>
  <c r="GE82" i="5"/>
  <c r="GB82" i="5"/>
  <c r="GD82" i="5"/>
  <c r="GA82" i="5"/>
  <c r="FZ82" i="5"/>
  <c r="GF81" i="5"/>
  <c r="GE81" i="5"/>
  <c r="GB81" i="5"/>
  <c r="GD81" i="5"/>
  <c r="GA81" i="5"/>
  <c r="FZ81" i="5"/>
  <c r="GF80" i="5"/>
  <c r="GE80" i="5"/>
  <c r="GB80" i="5"/>
  <c r="GD80" i="5"/>
  <c r="GA80" i="5"/>
  <c r="FZ80" i="5"/>
  <c r="GF79" i="5"/>
  <c r="GE79" i="5"/>
  <c r="GB79" i="5"/>
  <c r="GD79" i="5"/>
  <c r="GA79" i="5"/>
  <c r="FZ79" i="5"/>
  <c r="CE81" i="12"/>
  <c r="CF81" i="12"/>
  <c r="GF78" i="5"/>
  <c r="GE78" i="5"/>
  <c r="GB78" i="5"/>
  <c r="GD78" i="5"/>
  <c r="GA78" i="5"/>
  <c r="FZ78" i="5"/>
  <c r="GF77" i="5"/>
  <c r="GE77" i="5"/>
  <c r="GB77" i="5"/>
  <c r="GD77" i="5"/>
  <c r="GA77" i="5"/>
  <c r="FZ77" i="5"/>
  <c r="GF76" i="5"/>
  <c r="GE76" i="5"/>
  <c r="GB76" i="5"/>
  <c r="GD76" i="5"/>
  <c r="GA76" i="5"/>
  <c r="FZ76" i="5"/>
  <c r="GF75" i="5"/>
  <c r="GE75" i="5"/>
  <c r="GB75" i="5"/>
  <c r="GD75" i="5"/>
  <c r="GA75" i="5"/>
  <c r="FZ75" i="5"/>
  <c r="GF74" i="5"/>
  <c r="GE74" i="5"/>
  <c r="GB74" i="5"/>
  <c r="GD74" i="5"/>
  <c r="GA74" i="5"/>
  <c r="FZ74" i="5"/>
  <c r="GF73" i="5"/>
  <c r="GE73" i="5"/>
  <c r="GB73" i="5"/>
  <c r="GD73" i="5"/>
  <c r="GA73" i="5"/>
  <c r="FZ73" i="5"/>
  <c r="CE75" i="12"/>
  <c r="CF75" i="12"/>
  <c r="GF72" i="5"/>
  <c r="GE72" i="5"/>
  <c r="GB72" i="5"/>
  <c r="GD72" i="5"/>
  <c r="GA72" i="5"/>
  <c r="FZ72" i="5"/>
  <c r="GF71" i="5"/>
  <c r="GE71" i="5"/>
  <c r="GB71" i="5"/>
  <c r="GD71" i="5"/>
  <c r="GA71" i="5"/>
  <c r="FZ71" i="5"/>
  <c r="GF70" i="5"/>
  <c r="GE70" i="5"/>
  <c r="GB70" i="5"/>
  <c r="GD70" i="5"/>
  <c r="GA70" i="5"/>
  <c r="FZ70" i="5"/>
  <c r="GF69" i="5"/>
  <c r="GE69" i="5"/>
  <c r="GB69" i="5"/>
  <c r="GD69" i="5"/>
  <c r="GA69" i="5"/>
  <c r="FZ69" i="5"/>
  <c r="GF68" i="5"/>
  <c r="GE68" i="5"/>
  <c r="GB68" i="5"/>
  <c r="GD68" i="5"/>
  <c r="GA68" i="5"/>
  <c r="FZ68" i="5"/>
  <c r="GF67" i="5"/>
  <c r="GE67" i="5"/>
  <c r="GB67" i="5"/>
  <c r="GD67" i="5"/>
  <c r="GA67" i="5"/>
  <c r="FZ67" i="5"/>
  <c r="GF66" i="5"/>
  <c r="GE66" i="5"/>
  <c r="GB66" i="5"/>
  <c r="GD66" i="5"/>
  <c r="GA66" i="5"/>
  <c r="FZ66" i="5"/>
  <c r="GF65" i="5"/>
  <c r="GE65" i="5"/>
  <c r="GB65" i="5"/>
  <c r="GD65" i="5"/>
  <c r="GA65" i="5"/>
  <c r="FZ65" i="5"/>
  <c r="GF64" i="5"/>
  <c r="GE64" i="5"/>
  <c r="GB64" i="5"/>
  <c r="GD64" i="5"/>
  <c r="GA64" i="5"/>
  <c r="FZ64" i="5"/>
  <c r="GF63" i="5"/>
  <c r="GE63" i="5"/>
  <c r="GB63" i="5"/>
  <c r="GD63" i="5"/>
  <c r="GA63" i="5"/>
  <c r="FZ63" i="5"/>
  <c r="GF62" i="5"/>
  <c r="GE62" i="5"/>
  <c r="GB62" i="5"/>
  <c r="GD62" i="5"/>
  <c r="GA62" i="5"/>
  <c r="FZ62" i="5"/>
  <c r="GF61" i="5"/>
  <c r="GE61" i="5"/>
  <c r="GB61" i="5"/>
  <c r="GD61" i="5"/>
  <c r="GA61" i="5"/>
  <c r="FZ61" i="5"/>
  <c r="GF60" i="5"/>
  <c r="GE60" i="5"/>
  <c r="GB60" i="5"/>
  <c r="GD60" i="5"/>
  <c r="GA60" i="5"/>
  <c r="FZ60" i="5"/>
  <c r="GF59" i="5"/>
  <c r="GE59" i="5"/>
  <c r="GB59" i="5"/>
  <c r="GD59" i="5"/>
  <c r="GA59" i="5"/>
  <c r="FZ59" i="5"/>
  <c r="GF58" i="5"/>
  <c r="GE58" i="5"/>
  <c r="GB58" i="5"/>
  <c r="GD58" i="5"/>
  <c r="GA58" i="5"/>
  <c r="FZ58" i="5"/>
  <c r="CE60" i="12"/>
  <c r="CF60" i="12"/>
  <c r="GF57" i="5"/>
  <c r="GE57" i="5"/>
  <c r="GB57" i="5"/>
  <c r="GD57" i="5"/>
  <c r="GA57" i="5"/>
  <c r="FZ57" i="5"/>
  <c r="GF56" i="5"/>
  <c r="GE56" i="5"/>
  <c r="GB56" i="5"/>
  <c r="GD56" i="5"/>
  <c r="GA56" i="5"/>
  <c r="FZ56" i="5"/>
  <c r="GF55" i="5"/>
  <c r="GE55" i="5"/>
  <c r="GB55" i="5"/>
  <c r="GD55" i="5"/>
  <c r="GA55" i="5"/>
  <c r="FZ55" i="5"/>
  <c r="GF54" i="5"/>
  <c r="GE54" i="5"/>
  <c r="GB54" i="5"/>
  <c r="GD54" i="5"/>
  <c r="GA54" i="5"/>
  <c r="FZ54" i="5"/>
  <c r="GF53" i="5"/>
  <c r="GE53" i="5"/>
  <c r="GB53" i="5"/>
  <c r="GD53" i="5"/>
  <c r="GA53" i="5"/>
  <c r="FZ53" i="5"/>
  <c r="GF52" i="5"/>
  <c r="GE52" i="5"/>
  <c r="GB52" i="5"/>
  <c r="GD52" i="5"/>
  <c r="GA52" i="5"/>
  <c r="FZ52" i="5"/>
  <c r="GF51" i="5"/>
  <c r="GE51" i="5"/>
  <c r="GB51" i="5"/>
  <c r="GD51" i="5"/>
  <c r="GA51" i="5"/>
  <c r="FZ51" i="5"/>
  <c r="GF50" i="5"/>
  <c r="GE50" i="5"/>
  <c r="GB50" i="5"/>
  <c r="GD50" i="5"/>
  <c r="GA50" i="5"/>
  <c r="FZ50" i="5"/>
  <c r="GF49" i="5"/>
  <c r="GE49" i="5"/>
  <c r="GB49" i="5"/>
  <c r="GD49" i="5"/>
  <c r="GA49" i="5"/>
  <c r="FZ49" i="5"/>
  <c r="GL48" i="5"/>
  <c r="GF48" i="5"/>
  <c r="GE48" i="5"/>
  <c r="GB48" i="5"/>
  <c r="GD48" i="5"/>
  <c r="GA48" i="5"/>
  <c r="FZ48" i="5"/>
  <c r="GL47" i="5"/>
  <c r="GF47" i="5"/>
  <c r="GE47" i="5"/>
  <c r="GB47" i="5"/>
  <c r="GD47" i="5"/>
  <c r="GA47" i="5"/>
  <c r="FZ47" i="5"/>
  <c r="GL46" i="5"/>
  <c r="GF46" i="5"/>
  <c r="GE46" i="5"/>
  <c r="GB46" i="5"/>
  <c r="GD46" i="5"/>
  <c r="GA46" i="5"/>
  <c r="FZ46" i="5"/>
  <c r="GL45" i="5"/>
  <c r="GF45" i="5"/>
  <c r="GE45" i="5"/>
  <c r="GB45" i="5"/>
  <c r="GD45" i="5"/>
  <c r="GA45" i="5"/>
  <c r="FZ45" i="5"/>
  <c r="GL44" i="5"/>
  <c r="GF44" i="5"/>
  <c r="GE44" i="5"/>
  <c r="GB44" i="5"/>
  <c r="GD44" i="5"/>
  <c r="GA44" i="5"/>
  <c r="FZ44" i="5"/>
  <c r="CE46" i="12"/>
  <c r="CF46" i="12"/>
  <c r="GL43" i="5"/>
  <c r="GF43" i="5"/>
  <c r="GE43" i="5"/>
  <c r="GB43" i="5"/>
  <c r="GD43" i="5"/>
  <c r="GA43" i="5"/>
  <c r="FZ43" i="5"/>
  <c r="GL42" i="5"/>
  <c r="GF42" i="5"/>
  <c r="GE42" i="5"/>
  <c r="GB42" i="5"/>
  <c r="GD42" i="5"/>
  <c r="GA42" i="5"/>
  <c r="FZ42" i="5"/>
  <c r="GL41" i="5"/>
  <c r="GF41" i="5"/>
  <c r="GE41" i="5"/>
  <c r="GB41" i="5"/>
  <c r="GD41" i="5"/>
  <c r="GA41" i="5"/>
  <c r="FZ41" i="5"/>
  <c r="GL40" i="5"/>
  <c r="GF40" i="5"/>
  <c r="GE40" i="5"/>
  <c r="GB40" i="5"/>
  <c r="GD40" i="5"/>
  <c r="GA40" i="5"/>
  <c r="FZ40" i="5"/>
  <c r="GL39" i="5"/>
  <c r="GF39" i="5"/>
  <c r="GE39" i="5"/>
  <c r="GB39" i="5"/>
  <c r="GD39" i="5"/>
  <c r="GA39" i="5"/>
  <c r="FZ39" i="5"/>
  <c r="GL38" i="5"/>
  <c r="GF38" i="5"/>
  <c r="GE38" i="5"/>
  <c r="GB38" i="5"/>
  <c r="GD38" i="5"/>
  <c r="GA38" i="5"/>
  <c r="FZ38" i="5"/>
  <c r="CE40" i="12"/>
  <c r="CF40" i="12"/>
  <c r="GL37" i="5"/>
  <c r="GF37" i="5"/>
  <c r="GE37" i="5"/>
  <c r="GB37" i="5"/>
  <c r="GD37" i="5"/>
  <c r="GA37" i="5"/>
  <c r="FZ37" i="5"/>
  <c r="GL36" i="5"/>
  <c r="GF36" i="5"/>
  <c r="GE36" i="5"/>
  <c r="GB36" i="5"/>
  <c r="GD36" i="5"/>
  <c r="GA36" i="5"/>
  <c r="FZ36" i="5"/>
  <c r="GL35" i="5"/>
  <c r="GF35" i="5"/>
  <c r="GE35" i="5"/>
  <c r="GB35" i="5"/>
  <c r="GD35" i="5"/>
  <c r="GA35" i="5"/>
  <c r="FZ35" i="5"/>
  <c r="GL34" i="5"/>
  <c r="GF34" i="5"/>
  <c r="GE34" i="5"/>
  <c r="GB34" i="5"/>
  <c r="GD34" i="5"/>
  <c r="GA34" i="5"/>
  <c r="FZ34" i="5"/>
  <c r="GL33" i="5"/>
  <c r="GF33" i="5"/>
  <c r="GE33" i="5"/>
  <c r="GB33" i="5"/>
  <c r="GD33" i="5"/>
  <c r="GA33" i="5"/>
  <c r="FZ33" i="5"/>
  <c r="GL32" i="5"/>
  <c r="GF32" i="5"/>
  <c r="GE32" i="5"/>
  <c r="GB32" i="5"/>
  <c r="GD32" i="5"/>
  <c r="GA32" i="5"/>
  <c r="FZ32" i="5"/>
  <c r="GL31" i="5"/>
  <c r="GF31" i="5"/>
  <c r="GE31" i="5"/>
  <c r="GB31" i="5"/>
  <c r="GD31" i="5"/>
  <c r="GA31" i="5"/>
  <c r="FZ31" i="5"/>
  <c r="GL30" i="5"/>
  <c r="GF30" i="5"/>
  <c r="GE30" i="5"/>
  <c r="GB30" i="5"/>
  <c r="GD30" i="5"/>
  <c r="GA30" i="5"/>
  <c r="FZ30" i="5"/>
  <c r="GO29" i="5"/>
  <c r="GP29" i="5"/>
  <c r="GR29" i="5"/>
  <c r="GQ29" i="5"/>
  <c r="GL29" i="5"/>
  <c r="GF29" i="5"/>
  <c r="GE29" i="5"/>
  <c r="GB29" i="5"/>
  <c r="GD29" i="5"/>
  <c r="GA29" i="5"/>
  <c r="FZ29" i="5"/>
  <c r="GO28" i="5"/>
  <c r="GP28" i="5"/>
  <c r="GR28" i="5"/>
  <c r="GQ28" i="5"/>
  <c r="GL28" i="5"/>
  <c r="GF28" i="5"/>
  <c r="GE28" i="5"/>
  <c r="GB28" i="5"/>
  <c r="GD28" i="5"/>
  <c r="GA28" i="5"/>
  <c r="FZ28" i="5"/>
  <c r="GO27" i="5"/>
  <c r="GP27" i="5"/>
  <c r="GR27" i="5"/>
  <c r="GQ27" i="5"/>
  <c r="GL27" i="5"/>
  <c r="GF27" i="5"/>
  <c r="GE27" i="5"/>
  <c r="GB27" i="5"/>
  <c r="GD27" i="5"/>
  <c r="GA27" i="5"/>
  <c r="FZ27" i="5"/>
  <c r="GO26" i="5"/>
  <c r="GP26" i="5"/>
  <c r="GR26" i="5"/>
  <c r="GQ26" i="5"/>
  <c r="GL26" i="5"/>
  <c r="GF26" i="5"/>
  <c r="GE26" i="5"/>
  <c r="GB26" i="5"/>
  <c r="GD26" i="5"/>
  <c r="GA26" i="5"/>
  <c r="FZ26" i="5"/>
  <c r="GO25" i="5"/>
  <c r="GP25" i="5"/>
  <c r="GR25" i="5"/>
  <c r="GQ25" i="5"/>
  <c r="GL25" i="5"/>
  <c r="GF25" i="5"/>
  <c r="GE25" i="5"/>
  <c r="GB25" i="5"/>
  <c r="GD25" i="5"/>
  <c r="GA25" i="5"/>
  <c r="FZ25" i="5"/>
  <c r="GO24" i="5"/>
  <c r="GP24" i="5"/>
  <c r="GR24" i="5"/>
  <c r="GQ24" i="5"/>
  <c r="GL24" i="5"/>
  <c r="GF24" i="5"/>
  <c r="GE24" i="5"/>
  <c r="GB24" i="5"/>
  <c r="GD24" i="5"/>
  <c r="GA24" i="5"/>
  <c r="FZ24" i="5"/>
  <c r="GO23" i="5"/>
  <c r="GP23" i="5"/>
  <c r="GR23" i="5"/>
  <c r="GQ23" i="5"/>
  <c r="GL23" i="5"/>
  <c r="GF23" i="5"/>
  <c r="GE23" i="5"/>
  <c r="GB23" i="5"/>
  <c r="GD23" i="5"/>
  <c r="GA23" i="5"/>
  <c r="FZ23" i="5"/>
  <c r="GO22" i="5"/>
  <c r="GP22" i="5"/>
  <c r="GR22" i="5"/>
  <c r="GQ22" i="5"/>
  <c r="GL22" i="5"/>
  <c r="GF22" i="5"/>
  <c r="GE22" i="5"/>
  <c r="GB22" i="5"/>
  <c r="GD22" i="5"/>
  <c r="GA22" i="5"/>
  <c r="FZ22" i="5"/>
  <c r="CE24" i="12"/>
  <c r="CF24" i="12"/>
  <c r="GO21" i="5"/>
  <c r="GP21" i="5"/>
  <c r="GR21" i="5"/>
  <c r="GQ21" i="5"/>
  <c r="GL21" i="5"/>
  <c r="GF21" i="5"/>
  <c r="GE21" i="5"/>
  <c r="GB21" i="5"/>
  <c r="GD21" i="5"/>
  <c r="GA21" i="5"/>
  <c r="FZ21" i="5"/>
  <c r="GO20" i="5"/>
  <c r="GP20" i="5"/>
  <c r="GR20" i="5"/>
  <c r="GQ20" i="5"/>
  <c r="GL20" i="5"/>
  <c r="GF20" i="5"/>
  <c r="GE20" i="5"/>
  <c r="GB20" i="5"/>
  <c r="GD20" i="5"/>
  <c r="GA20" i="5"/>
  <c r="FZ20" i="5"/>
  <c r="GO19" i="5"/>
  <c r="GP19" i="5"/>
  <c r="GR19" i="5"/>
  <c r="GQ19" i="5"/>
  <c r="GI19" i="5"/>
  <c r="GF19" i="5"/>
  <c r="GE19" i="5"/>
  <c r="GB19" i="5"/>
  <c r="GD19" i="5"/>
  <c r="GA19" i="5"/>
  <c r="FZ19" i="5"/>
  <c r="GO18" i="5"/>
  <c r="GP18" i="5"/>
  <c r="GR18" i="5"/>
  <c r="GQ18" i="5"/>
  <c r="GI18" i="5"/>
  <c r="GL18" i="5"/>
  <c r="GK18" i="5"/>
  <c r="GF18" i="5"/>
  <c r="GE18" i="5"/>
  <c r="GB18" i="5"/>
  <c r="GD18" i="5"/>
  <c r="GA18" i="5"/>
  <c r="FZ18" i="5"/>
  <c r="GO17" i="5"/>
  <c r="GP17" i="5"/>
  <c r="GR17" i="5"/>
  <c r="GQ17" i="5"/>
  <c r="GI17" i="5"/>
  <c r="GL17" i="5"/>
  <c r="GK17" i="5"/>
  <c r="GF17" i="5"/>
  <c r="GE17" i="5"/>
  <c r="GB17" i="5"/>
  <c r="GD17" i="5"/>
  <c r="GA17" i="5"/>
  <c r="FZ17" i="5"/>
  <c r="GO16" i="5"/>
  <c r="GP16" i="5"/>
  <c r="GI16" i="5"/>
  <c r="GL16" i="5"/>
  <c r="GK16" i="5"/>
  <c r="GF16" i="5"/>
  <c r="GE16" i="5"/>
  <c r="GB16" i="5"/>
  <c r="GD16" i="5"/>
  <c r="GA16" i="5"/>
  <c r="GP15" i="5"/>
  <c r="GK14" i="5"/>
  <c r="GC14" i="5"/>
  <c r="GP13" i="5"/>
  <c r="GI13" i="5"/>
  <c r="GA9" i="5"/>
  <c r="GA7" i="5"/>
  <c r="FL265" i="5"/>
  <c r="FK265" i="5"/>
  <c r="FH265" i="5"/>
  <c r="FJ265" i="5"/>
  <c r="FG265" i="5"/>
  <c r="FF265" i="5"/>
  <c r="FL264" i="5"/>
  <c r="FK264" i="5"/>
  <c r="FH264" i="5"/>
  <c r="FJ264" i="5"/>
  <c r="FG264" i="5"/>
  <c r="FF264" i="5"/>
  <c r="FL263" i="5"/>
  <c r="FK263" i="5"/>
  <c r="FH263" i="5"/>
  <c r="FJ263" i="5"/>
  <c r="FG263" i="5"/>
  <c r="FF263" i="5"/>
  <c r="FL262" i="5"/>
  <c r="FK262" i="5"/>
  <c r="FH262" i="5"/>
  <c r="FJ262" i="5"/>
  <c r="FG262" i="5"/>
  <c r="FF262" i="5"/>
  <c r="FL261" i="5"/>
  <c r="FK261" i="5"/>
  <c r="FH261" i="5"/>
  <c r="FJ261" i="5"/>
  <c r="FG261" i="5"/>
  <c r="FF261" i="5"/>
  <c r="FL260" i="5"/>
  <c r="FK260" i="5"/>
  <c r="FH260" i="5"/>
  <c r="FJ260" i="5"/>
  <c r="FG260" i="5"/>
  <c r="FF260" i="5"/>
  <c r="FL259" i="5"/>
  <c r="FK259" i="5"/>
  <c r="FH259" i="5"/>
  <c r="FJ259" i="5"/>
  <c r="FG259" i="5"/>
  <c r="FF259" i="5"/>
  <c r="FL258" i="5"/>
  <c r="FK258" i="5"/>
  <c r="FH258" i="5"/>
  <c r="FJ258" i="5"/>
  <c r="FG258" i="5"/>
  <c r="FF258" i="5"/>
  <c r="FL257" i="5"/>
  <c r="FK257" i="5"/>
  <c r="FH257" i="5"/>
  <c r="FJ257" i="5"/>
  <c r="FG257" i="5"/>
  <c r="FF257" i="5"/>
  <c r="FL256" i="5"/>
  <c r="FK256" i="5"/>
  <c r="FH256" i="5"/>
  <c r="FJ256" i="5"/>
  <c r="FG256" i="5"/>
  <c r="FF256" i="5"/>
  <c r="FL255" i="5"/>
  <c r="FK255" i="5"/>
  <c r="FH255" i="5"/>
  <c r="FJ255" i="5"/>
  <c r="FG255" i="5"/>
  <c r="FF255" i="5"/>
  <c r="FL254" i="5"/>
  <c r="FK254" i="5"/>
  <c r="FH254" i="5"/>
  <c r="FJ254" i="5"/>
  <c r="FG254" i="5"/>
  <c r="FF254" i="5"/>
  <c r="FL253" i="5"/>
  <c r="FK253" i="5"/>
  <c r="FH253" i="5"/>
  <c r="FJ253" i="5"/>
  <c r="FG253" i="5"/>
  <c r="FF253" i="5"/>
  <c r="FL252" i="5"/>
  <c r="FK252" i="5"/>
  <c r="FH252" i="5"/>
  <c r="FJ252" i="5"/>
  <c r="FG252" i="5"/>
  <c r="FF252" i="5"/>
  <c r="FL251" i="5"/>
  <c r="FK251" i="5"/>
  <c r="FH251" i="5"/>
  <c r="FJ251" i="5"/>
  <c r="FG251" i="5"/>
  <c r="FF251" i="5"/>
  <c r="FL250" i="5"/>
  <c r="FK250" i="5"/>
  <c r="FH250" i="5"/>
  <c r="FJ250" i="5"/>
  <c r="FG250" i="5"/>
  <c r="FF250" i="5"/>
  <c r="FL249" i="5"/>
  <c r="FK249" i="5"/>
  <c r="FH249" i="5"/>
  <c r="FJ249" i="5"/>
  <c r="FG249" i="5"/>
  <c r="FF249" i="5"/>
  <c r="FL248" i="5"/>
  <c r="FK248" i="5"/>
  <c r="FH248" i="5"/>
  <c r="FJ248" i="5"/>
  <c r="FG248" i="5"/>
  <c r="FF248" i="5"/>
  <c r="FL247" i="5"/>
  <c r="FK247" i="5"/>
  <c r="FH247" i="5"/>
  <c r="FJ247" i="5"/>
  <c r="FG247" i="5"/>
  <c r="FF247" i="5"/>
  <c r="FL246" i="5"/>
  <c r="FK246" i="5"/>
  <c r="FH246" i="5"/>
  <c r="FJ246" i="5"/>
  <c r="FG246" i="5"/>
  <c r="FF246" i="5"/>
  <c r="FL245" i="5"/>
  <c r="FK245" i="5"/>
  <c r="FH245" i="5"/>
  <c r="FJ245" i="5"/>
  <c r="FG245" i="5"/>
  <c r="FF245" i="5"/>
  <c r="FL244" i="5"/>
  <c r="FK244" i="5"/>
  <c r="FH244" i="5"/>
  <c r="FJ244" i="5"/>
  <c r="FG244" i="5"/>
  <c r="FF244" i="5"/>
  <c r="FL243" i="5"/>
  <c r="FK243" i="5"/>
  <c r="FH243" i="5"/>
  <c r="FJ243" i="5"/>
  <c r="FG243" i="5"/>
  <c r="FF243" i="5"/>
  <c r="FL242" i="5"/>
  <c r="FK242" i="5"/>
  <c r="FH242" i="5"/>
  <c r="FJ242" i="5"/>
  <c r="FG242" i="5"/>
  <c r="FF242" i="5"/>
  <c r="FL241" i="5"/>
  <c r="FK241" i="5"/>
  <c r="FH241" i="5"/>
  <c r="FJ241" i="5"/>
  <c r="FG241" i="5"/>
  <c r="FF241" i="5"/>
  <c r="FL240" i="5"/>
  <c r="FK240" i="5"/>
  <c r="FH240" i="5"/>
  <c r="FJ240" i="5"/>
  <c r="FG240" i="5"/>
  <c r="FF240" i="5"/>
  <c r="FL239" i="5"/>
  <c r="FK239" i="5"/>
  <c r="FH239" i="5"/>
  <c r="FJ239" i="5"/>
  <c r="FG239" i="5"/>
  <c r="FF239" i="5"/>
  <c r="FL238" i="5"/>
  <c r="FK238" i="5"/>
  <c r="FH238" i="5"/>
  <c r="FJ238" i="5"/>
  <c r="FG238" i="5"/>
  <c r="FF238" i="5"/>
  <c r="FL237" i="5"/>
  <c r="FK237" i="5"/>
  <c r="FH237" i="5"/>
  <c r="FJ237" i="5"/>
  <c r="FG237" i="5"/>
  <c r="FF237" i="5"/>
  <c r="FL236" i="5"/>
  <c r="FK236" i="5"/>
  <c r="FH236" i="5"/>
  <c r="FJ236" i="5"/>
  <c r="FG236" i="5"/>
  <c r="FF236" i="5"/>
  <c r="FL235" i="5"/>
  <c r="FK235" i="5"/>
  <c r="FH235" i="5"/>
  <c r="FJ235" i="5"/>
  <c r="FG235" i="5"/>
  <c r="FF235" i="5"/>
  <c r="FL234" i="5"/>
  <c r="FK234" i="5"/>
  <c r="FH234" i="5"/>
  <c r="FJ234" i="5"/>
  <c r="FG234" i="5"/>
  <c r="FF234" i="5"/>
  <c r="FL233" i="5"/>
  <c r="FK233" i="5"/>
  <c r="FH233" i="5"/>
  <c r="FJ233" i="5"/>
  <c r="FG233" i="5"/>
  <c r="FF233" i="5"/>
  <c r="FL232" i="5"/>
  <c r="FK232" i="5"/>
  <c r="FH232" i="5"/>
  <c r="FJ232" i="5"/>
  <c r="FG232" i="5"/>
  <c r="FF232" i="5"/>
  <c r="FL231" i="5"/>
  <c r="FK231" i="5"/>
  <c r="FH231" i="5"/>
  <c r="FJ231" i="5"/>
  <c r="FG231" i="5"/>
  <c r="FF231" i="5"/>
  <c r="FL230" i="5"/>
  <c r="FK230" i="5"/>
  <c r="FH230" i="5"/>
  <c r="FJ230" i="5"/>
  <c r="FG230" i="5"/>
  <c r="FF230" i="5"/>
  <c r="FL229" i="5"/>
  <c r="FK229" i="5"/>
  <c r="FH229" i="5"/>
  <c r="FJ229" i="5"/>
  <c r="FG229" i="5"/>
  <c r="FF229" i="5"/>
  <c r="FL228" i="5"/>
  <c r="FK228" i="5"/>
  <c r="FH228" i="5"/>
  <c r="FJ228" i="5"/>
  <c r="FG228" i="5"/>
  <c r="FF228" i="5"/>
  <c r="FL227" i="5"/>
  <c r="FK227" i="5"/>
  <c r="FH227" i="5"/>
  <c r="FJ227" i="5"/>
  <c r="FG227" i="5"/>
  <c r="FF227" i="5"/>
  <c r="FL226" i="5"/>
  <c r="FK226" i="5"/>
  <c r="FH226" i="5"/>
  <c r="FJ226" i="5"/>
  <c r="FG226" i="5"/>
  <c r="FF226" i="5"/>
  <c r="FL225" i="5"/>
  <c r="FK225" i="5"/>
  <c r="FH225" i="5"/>
  <c r="FJ225" i="5"/>
  <c r="FG225" i="5"/>
  <c r="FF225" i="5"/>
  <c r="FL224" i="5"/>
  <c r="FK224" i="5"/>
  <c r="FH224" i="5"/>
  <c r="FJ224" i="5"/>
  <c r="FG224" i="5"/>
  <c r="FF224" i="5"/>
  <c r="FL223" i="5"/>
  <c r="FK223" i="5"/>
  <c r="FH223" i="5"/>
  <c r="FJ223" i="5"/>
  <c r="FG223" i="5"/>
  <c r="FF223" i="5"/>
  <c r="FL222" i="5"/>
  <c r="FK222" i="5"/>
  <c r="FH222" i="5"/>
  <c r="FJ222" i="5"/>
  <c r="FG222" i="5"/>
  <c r="FF222" i="5"/>
  <c r="FL221" i="5"/>
  <c r="FK221" i="5"/>
  <c r="FH221" i="5"/>
  <c r="FJ221" i="5"/>
  <c r="FG221" i="5"/>
  <c r="FF221" i="5"/>
  <c r="FL220" i="5"/>
  <c r="FK220" i="5"/>
  <c r="FH220" i="5"/>
  <c r="FJ220" i="5"/>
  <c r="FG220" i="5"/>
  <c r="FF220" i="5"/>
  <c r="FL219" i="5"/>
  <c r="FK219" i="5"/>
  <c r="FH219" i="5"/>
  <c r="FJ219" i="5"/>
  <c r="FG219" i="5"/>
  <c r="FF219" i="5"/>
  <c r="FL218" i="5"/>
  <c r="FK218" i="5"/>
  <c r="FH218" i="5"/>
  <c r="FJ218" i="5"/>
  <c r="FG218" i="5"/>
  <c r="FF218" i="5"/>
  <c r="FL217" i="5"/>
  <c r="FK217" i="5"/>
  <c r="FH217" i="5"/>
  <c r="FJ217" i="5"/>
  <c r="FG217" i="5"/>
  <c r="FF217" i="5"/>
  <c r="FL216" i="5"/>
  <c r="FK216" i="5"/>
  <c r="FH216" i="5"/>
  <c r="FJ216" i="5"/>
  <c r="FG216" i="5"/>
  <c r="FF216" i="5"/>
  <c r="FL215" i="5"/>
  <c r="FK215" i="5"/>
  <c r="FH215" i="5"/>
  <c r="FJ215" i="5"/>
  <c r="FG215" i="5"/>
  <c r="FF215" i="5"/>
  <c r="FL214" i="5"/>
  <c r="FK214" i="5"/>
  <c r="FH214" i="5"/>
  <c r="FJ214" i="5"/>
  <c r="FG214" i="5"/>
  <c r="FF214" i="5"/>
  <c r="FL213" i="5"/>
  <c r="FK213" i="5"/>
  <c r="FH213" i="5"/>
  <c r="FJ213" i="5"/>
  <c r="FG213" i="5"/>
  <c r="FF213" i="5"/>
  <c r="FL212" i="5"/>
  <c r="FK212" i="5"/>
  <c r="FH212" i="5"/>
  <c r="FJ212" i="5"/>
  <c r="FG212" i="5"/>
  <c r="FF212" i="5"/>
  <c r="FL211" i="5"/>
  <c r="FK211" i="5"/>
  <c r="FH211" i="5"/>
  <c r="FJ211" i="5"/>
  <c r="FG211" i="5"/>
  <c r="FF211" i="5"/>
  <c r="FL210" i="5"/>
  <c r="FK210" i="5"/>
  <c r="FH210" i="5"/>
  <c r="FJ210" i="5"/>
  <c r="FG210" i="5"/>
  <c r="FF210" i="5"/>
  <c r="FL209" i="5"/>
  <c r="FK209" i="5"/>
  <c r="FH209" i="5"/>
  <c r="FJ209" i="5"/>
  <c r="FG209" i="5"/>
  <c r="FF209" i="5"/>
  <c r="FL208" i="5"/>
  <c r="FK208" i="5"/>
  <c r="FH208" i="5"/>
  <c r="FJ208" i="5"/>
  <c r="FG208" i="5"/>
  <c r="FF208" i="5"/>
  <c r="FL207" i="5"/>
  <c r="FK207" i="5"/>
  <c r="FH207" i="5"/>
  <c r="FJ207" i="5"/>
  <c r="FG207" i="5"/>
  <c r="FF207" i="5"/>
  <c r="FL206" i="5"/>
  <c r="FK206" i="5"/>
  <c r="FH206" i="5"/>
  <c r="FJ206" i="5"/>
  <c r="FG206" i="5"/>
  <c r="FF206" i="5"/>
  <c r="FL205" i="5"/>
  <c r="FK205" i="5"/>
  <c r="FH205" i="5"/>
  <c r="FJ205" i="5"/>
  <c r="FG205" i="5"/>
  <c r="FF205" i="5"/>
  <c r="FL204" i="5"/>
  <c r="FK204" i="5"/>
  <c r="FH204" i="5"/>
  <c r="FJ204" i="5"/>
  <c r="FG204" i="5"/>
  <c r="FF204" i="5"/>
  <c r="FL203" i="5"/>
  <c r="FK203" i="5"/>
  <c r="FH203" i="5"/>
  <c r="FJ203" i="5"/>
  <c r="FG203" i="5"/>
  <c r="FF203" i="5"/>
  <c r="FL202" i="5"/>
  <c r="FK202" i="5"/>
  <c r="FH202" i="5"/>
  <c r="FJ202" i="5"/>
  <c r="FG202" i="5"/>
  <c r="FF202" i="5"/>
  <c r="FL201" i="5"/>
  <c r="FK201" i="5"/>
  <c r="FH201" i="5"/>
  <c r="FJ201" i="5"/>
  <c r="FG201" i="5"/>
  <c r="FF201" i="5"/>
  <c r="FL200" i="5"/>
  <c r="FK200" i="5"/>
  <c r="FH200" i="5"/>
  <c r="FJ200" i="5"/>
  <c r="FG200" i="5"/>
  <c r="FF200" i="5"/>
  <c r="FL199" i="5"/>
  <c r="FK199" i="5"/>
  <c r="FH199" i="5"/>
  <c r="FJ199" i="5"/>
  <c r="FG199" i="5"/>
  <c r="FF199" i="5"/>
  <c r="FL198" i="5"/>
  <c r="FK198" i="5"/>
  <c r="FH198" i="5"/>
  <c r="FJ198" i="5"/>
  <c r="FG198" i="5"/>
  <c r="FF198" i="5"/>
  <c r="FL197" i="5"/>
  <c r="FK197" i="5"/>
  <c r="FH197" i="5"/>
  <c r="FJ197" i="5"/>
  <c r="FG197" i="5"/>
  <c r="FF197" i="5"/>
  <c r="FL196" i="5"/>
  <c r="FK196" i="5"/>
  <c r="FH196" i="5"/>
  <c r="FJ196" i="5"/>
  <c r="FG196" i="5"/>
  <c r="FF196" i="5"/>
  <c r="FL195" i="5"/>
  <c r="FK195" i="5"/>
  <c r="FH195" i="5"/>
  <c r="FJ195" i="5"/>
  <c r="FG195" i="5"/>
  <c r="FF195" i="5"/>
  <c r="FL194" i="5"/>
  <c r="FK194" i="5"/>
  <c r="FH194" i="5"/>
  <c r="FJ194" i="5"/>
  <c r="FG194" i="5"/>
  <c r="FF194" i="5"/>
  <c r="FL193" i="5"/>
  <c r="FK193" i="5"/>
  <c r="FH193" i="5"/>
  <c r="FJ193" i="5"/>
  <c r="FG193" i="5"/>
  <c r="FF193" i="5"/>
  <c r="FL192" i="5"/>
  <c r="FK192" i="5"/>
  <c r="FH192" i="5"/>
  <c r="FJ192" i="5"/>
  <c r="FG192" i="5"/>
  <c r="FF192" i="5"/>
  <c r="FL191" i="5"/>
  <c r="FK191" i="5"/>
  <c r="FH191" i="5"/>
  <c r="FJ191" i="5"/>
  <c r="FG191" i="5"/>
  <c r="FF191" i="5"/>
  <c r="FL190" i="5"/>
  <c r="FK190" i="5"/>
  <c r="FH190" i="5"/>
  <c r="FJ190" i="5"/>
  <c r="FG190" i="5"/>
  <c r="FF190" i="5"/>
  <c r="FL189" i="5"/>
  <c r="FK189" i="5"/>
  <c r="FH189" i="5"/>
  <c r="FJ189" i="5"/>
  <c r="FG189" i="5"/>
  <c r="FF189" i="5"/>
  <c r="FL188" i="5"/>
  <c r="FK188" i="5"/>
  <c r="FH188" i="5"/>
  <c r="FJ188" i="5"/>
  <c r="FG188" i="5"/>
  <c r="FF188" i="5"/>
  <c r="FL187" i="5"/>
  <c r="FK187" i="5"/>
  <c r="FH187" i="5"/>
  <c r="FJ187" i="5"/>
  <c r="FG187" i="5"/>
  <c r="FF187" i="5"/>
  <c r="FL186" i="5"/>
  <c r="FK186" i="5"/>
  <c r="FH186" i="5"/>
  <c r="FJ186" i="5"/>
  <c r="FG186" i="5"/>
  <c r="FF186" i="5"/>
  <c r="FL185" i="5"/>
  <c r="FK185" i="5"/>
  <c r="FH185" i="5"/>
  <c r="FJ185" i="5"/>
  <c r="FG185" i="5"/>
  <c r="FF185" i="5"/>
  <c r="FL184" i="5"/>
  <c r="FK184" i="5"/>
  <c r="FH184" i="5"/>
  <c r="FJ184" i="5"/>
  <c r="FG184" i="5"/>
  <c r="FF184" i="5"/>
  <c r="FL183" i="5"/>
  <c r="FK183" i="5"/>
  <c r="FH183" i="5"/>
  <c r="FJ183" i="5"/>
  <c r="FG183" i="5"/>
  <c r="FF183" i="5"/>
  <c r="FL182" i="5"/>
  <c r="FK182" i="5"/>
  <c r="FH182" i="5"/>
  <c r="FJ182" i="5"/>
  <c r="FG182" i="5"/>
  <c r="FF182" i="5"/>
  <c r="FL181" i="5"/>
  <c r="FK181" i="5"/>
  <c r="FH181" i="5"/>
  <c r="FJ181" i="5"/>
  <c r="FG181" i="5"/>
  <c r="FF181" i="5"/>
  <c r="FL180" i="5"/>
  <c r="FK180" i="5"/>
  <c r="FH180" i="5"/>
  <c r="FJ180" i="5"/>
  <c r="FG180" i="5"/>
  <c r="FF180" i="5"/>
  <c r="FL179" i="5"/>
  <c r="FK179" i="5"/>
  <c r="FH179" i="5"/>
  <c r="FJ179" i="5"/>
  <c r="FG179" i="5"/>
  <c r="FF179" i="5"/>
  <c r="FL178" i="5"/>
  <c r="FK178" i="5"/>
  <c r="FH178" i="5"/>
  <c r="FJ178" i="5"/>
  <c r="FG178" i="5"/>
  <c r="FF178" i="5"/>
  <c r="FL177" i="5"/>
  <c r="FK177" i="5"/>
  <c r="FH177" i="5"/>
  <c r="FJ177" i="5"/>
  <c r="FG177" i="5"/>
  <c r="FF177" i="5"/>
  <c r="FL176" i="5"/>
  <c r="FK176" i="5"/>
  <c r="FH176" i="5"/>
  <c r="FJ176" i="5"/>
  <c r="FG176" i="5"/>
  <c r="FF176" i="5"/>
  <c r="FL175" i="5"/>
  <c r="FK175" i="5"/>
  <c r="FH175" i="5"/>
  <c r="FJ175" i="5"/>
  <c r="FG175" i="5"/>
  <c r="FF175" i="5"/>
  <c r="FL174" i="5"/>
  <c r="FK174" i="5"/>
  <c r="FH174" i="5"/>
  <c r="FJ174" i="5"/>
  <c r="FG174" i="5"/>
  <c r="FF174" i="5"/>
  <c r="FL173" i="5"/>
  <c r="FK173" i="5"/>
  <c r="FH173" i="5"/>
  <c r="FJ173" i="5"/>
  <c r="FG173" i="5"/>
  <c r="FF173" i="5"/>
  <c r="FL172" i="5"/>
  <c r="FK172" i="5"/>
  <c r="FH172" i="5"/>
  <c r="FJ172" i="5"/>
  <c r="FG172" i="5"/>
  <c r="FF172" i="5"/>
  <c r="FL171" i="5"/>
  <c r="FK171" i="5"/>
  <c r="FH171" i="5"/>
  <c r="FJ171" i="5"/>
  <c r="FG171" i="5"/>
  <c r="FF171" i="5"/>
  <c r="FL170" i="5"/>
  <c r="FK170" i="5"/>
  <c r="FH170" i="5"/>
  <c r="FJ170" i="5"/>
  <c r="FG170" i="5"/>
  <c r="FF170" i="5"/>
  <c r="FL169" i="5"/>
  <c r="FK169" i="5"/>
  <c r="FH169" i="5"/>
  <c r="FJ169" i="5"/>
  <c r="FG169" i="5"/>
  <c r="FF169" i="5"/>
  <c r="FL168" i="5"/>
  <c r="FK168" i="5"/>
  <c r="FH168" i="5"/>
  <c r="FJ168" i="5"/>
  <c r="FG168" i="5"/>
  <c r="FF168" i="5"/>
  <c r="FL167" i="5"/>
  <c r="FK167" i="5"/>
  <c r="FH167" i="5"/>
  <c r="FJ167" i="5"/>
  <c r="FG167" i="5"/>
  <c r="FF167" i="5"/>
  <c r="FL166" i="5"/>
  <c r="FK166" i="5"/>
  <c r="FH166" i="5"/>
  <c r="FJ166" i="5"/>
  <c r="FG166" i="5"/>
  <c r="FF166" i="5"/>
  <c r="BV168" i="12"/>
  <c r="BW168" i="12"/>
  <c r="FL165" i="5"/>
  <c r="FK165" i="5"/>
  <c r="FH165" i="5"/>
  <c r="FJ165" i="5"/>
  <c r="FG165" i="5"/>
  <c r="FF165" i="5"/>
  <c r="FL164" i="5"/>
  <c r="FK164" i="5"/>
  <c r="FH164" i="5"/>
  <c r="FJ164" i="5"/>
  <c r="FG164" i="5"/>
  <c r="FF164" i="5"/>
  <c r="FL163" i="5"/>
  <c r="FK163" i="5"/>
  <c r="FH163" i="5"/>
  <c r="FJ163" i="5"/>
  <c r="FG163" i="5"/>
  <c r="FF163" i="5"/>
  <c r="FL162" i="5"/>
  <c r="FK162" i="5"/>
  <c r="FH162" i="5"/>
  <c r="FJ162" i="5"/>
  <c r="FG162" i="5"/>
  <c r="FF162" i="5"/>
  <c r="FL161" i="5"/>
  <c r="FK161" i="5"/>
  <c r="FH161" i="5"/>
  <c r="FJ161" i="5"/>
  <c r="FG161" i="5"/>
  <c r="FF161" i="5"/>
  <c r="FL160" i="5"/>
  <c r="FK160" i="5"/>
  <c r="FH160" i="5"/>
  <c r="FJ160" i="5"/>
  <c r="FG160" i="5"/>
  <c r="FF160" i="5"/>
  <c r="BV162" i="12"/>
  <c r="BW162" i="12"/>
  <c r="FL159" i="5"/>
  <c r="FK159" i="5"/>
  <c r="FH159" i="5"/>
  <c r="FJ159" i="5"/>
  <c r="FG159" i="5"/>
  <c r="FF159" i="5"/>
  <c r="FL158" i="5"/>
  <c r="FK158" i="5"/>
  <c r="FH158" i="5"/>
  <c r="FJ158" i="5"/>
  <c r="FG158" i="5"/>
  <c r="FF158" i="5"/>
  <c r="FL157" i="5"/>
  <c r="FK157" i="5"/>
  <c r="FH157" i="5"/>
  <c r="FJ157" i="5"/>
  <c r="FG157" i="5"/>
  <c r="FF157" i="5"/>
  <c r="FL156" i="5"/>
  <c r="FK156" i="5"/>
  <c r="FH156" i="5"/>
  <c r="FJ156" i="5"/>
  <c r="FG156" i="5"/>
  <c r="FF156" i="5"/>
  <c r="FL155" i="5"/>
  <c r="FK155" i="5"/>
  <c r="FH155" i="5"/>
  <c r="FJ155" i="5"/>
  <c r="FG155" i="5"/>
  <c r="FF155" i="5"/>
  <c r="FL154" i="5"/>
  <c r="FK154" i="5"/>
  <c r="FH154" i="5"/>
  <c r="FJ154" i="5"/>
  <c r="FG154" i="5"/>
  <c r="FF154" i="5"/>
  <c r="FL153" i="5"/>
  <c r="FK153" i="5"/>
  <c r="FH153" i="5"/>
  <c r="FJ153" i="5"/>
  <c r="FG153" i="5"/>
  <c r="FF153" i="5"/>
  <c r="FL152" i="5"/>
  <c r="FK152" i="5"/>
  <c r="FH152" i="5"/>
  <c r="FJ152" i="5"/>
  <c r="FG152" i="5"/>
  <c r="FF152" i="5"/>
  <c r="BV154" i="12"/>
  <c r="BW154" i="12"/>
  <c r="FL151" i="5"/>
  <c r="FK151" i="5"/>
  <c r="FH151" i="5"/>
  <c r="FJ151" i="5"/>
  <c r="FG151" i="5"/>
  <c r="FF151" i="5"/>
  <c r="FL150" i="5"/>
  <c r="FK150" i="5"/>
  <c r="FH150" i="5"/>
  <c r="FJ150" i="5"/>
  <c r="FG150" i="5"/>
  <c r="FF150" i="5"/>
  <c r="FL149" i="5"/>
  <c r="FK149" i="5"/>
  <c r="FH149" i="5"/>
  <c r="FJ149" i="5"/>
  <c r="FG149" i="5"/>
  <c r="FF149" i="5"/>
  <c r="FL148" i="5"/>
  <c r="FK148" i="5"/>
  <c r="FH148" i="5"/>
  <c r="FJ148" i="5"/>
  <c r="FG148" i="5"/>
  <c r="FF148" i="5"/>
  <c r="FL147" i="5"/>
  <c r="FK147" i="5"/>
  <c r="FH147" i="5"/>
  <c r="FJ147" i="5"/>
  <c r="FG147" i="5"/>
  <c r="FF147" i="5"/>
  <c r="FL146" i="5"/>
  <c r="FK146" i="5"/>
  <c r="FH146" i="5"/>
  <c r="FJ146" i="5"/>
  <c r="FG146" i="5"/>
  <c r="FF146" i="5"/>
  <c r="FL145" i="5"/>
  <c r="FK145" i="5"/>
  <c r="FH145" i="5"/>
  <c r="FJ145" i="5"/>
  <c r="FG145" i="5"/>
  <c r="FF145" i="5"/>
  <c r="FL144" i="5"/>
  <c r="FK144" i="5"/>
  <c r="FH144" i="5"/>
  <c r="FJ144" i="5"/>
  <c r="FG144" i="5"/>
  <c r="FF144" i="5"/>
  <c r="FL143" i="5"/>
  <c r="FK143" i="5"/>
  <c r="FH143" i="5"/>
  <c r="FJ143" i="5"/>
  <c r="FG143" i="5"/>
  <c r="FF143" i="5"/>
  <c r="FL142" i="5"/>
  <c r="FK142" i="5"/>
  <c r="FH142" i="5"/>
  <c r="FJ142" i="5"/>
  <c r="FG142" i="5"/>
  <c r="FF142" i="5"/>
  <c r="BV144" i="12"/>
  <c r="BW144" i="12"/>
  <c r="FL141" i="5"/>
  <c r="FK141" i="5"/>
  <c r="FH141" i="5"/>
  <c r="FJ141" i="5"/>
  <c r="FG141" i="5"/>
  <c r="FF141" i="5"/>
  <c r="BV143" i="12"/>
  <c r="BW143" i="12"/>
  <c r="FL140" i="5"/>
  <c r="FK140" i="5"/>
  <c r="FH140" i="5"/>
  <c r="FJ140" i="5"/>
  <c r="FG140" i="5"/>
  <c r="FF140" i="5"/>
  <c r="FL139" i="5"/>
  <c r="FK139" i="5"/>
  <c r="FH139" i="5"/>
  <c r="FJ139" i="5"/>
  <c r="FG139" i="5"/>
  <c r="FF139" i="5"/>
  <c r="FL138" i="5"/>
  <c r="FK138" i="5"/>
  <c r="FH138" i="5"/>
  <c r="FJ138" i="5"/>
  <c r="FG138" i="5"/>
  <c r="FF138" i="5"/>
  <c r="FL137" i="5"/>
  <c r="FK137" i="5"/>
  <c r="FH137" i="5"/>
  <c r="FJ137" i="5"/>
  <c r="FG137" i="5"/>
  <c r="FF137" i="5"/>
  <c r="FL136" i="5"/>
  <c r="FK136" i="5"/>
  <c r="FH136" i="5"/>
  <c r="FJ136" i="5"/>
  <c r="FG136" i="5"/>
  <c r="FF136" i="5"/>
  <c r="FL135" i="5"/>
  <c r="FK135" i="5"/>
  <c r="FH135" i="5"/>
  <c r="FJ135" i="5"/>
  <c r="FG135" i="5"/>
  <c r="FF135" i="5"/>
  <c r="FL134" i="5"/>
  <c r="FK134" i="5"/>
  <c r="FH134" i="5"/>
  <c r="FJ134" i="5"/>
  <c r="FG134" i="5"/>
  <c r="FF134" i="5"/>
  <c r="BV136" i="12"/>
  <c r="BW136" i="12"/>
  <c r="FL133" i="5"/>
  <c r="FK133" i="5"/>
  <c r="FH133" i="5"/>
  <c r="FJ133" i="5"/>
  <c r="FG133" i="5"/>
  <c r="FF133" i="5"/>
  <c r="FL132" i="5"/>
  <c r="FK132" i="5"/>
  <c r="FH132" i="5"/>
  <c r="FJ132" i="5"/>
  <c r="FG132" i="5"/>
  <c r="FF132" i="5"/>
  <c r="BV134" i="12"/>
  <c r="BW134" i="12"/>
  <c r="FL131" i="5"/>
  <c r="FK131" i="5"/>
  <c r="FH131" i="5"/>
  <c r="FJ131" i="5"/>
  <c r="FG131" i="5"/>
  <c r="FF131" i="5"/>
  <c r="BV133" i="12"/>
  <c r="BW133" i="12"/>
  <c r="FL130" i="5"/>
  <c r="FK130" i="5"/>
  <c r="FH130" i="5"/>
  <c r="FJ130" i="5"/>
  <c r="FG130" i="5"/>
  <c r="FF130" i="5"/>
  <c r="BV132" i="12"/>
  <c r="BW132" i="12"/>
  <c r="FL129" i="5"/>
  <c r="FK129" i="5"/>
  <c r="FH129" i="5"/>
  <c r="FJ129" i="5"/>
  <c r="FG129" i="5"/>
  <c r="FF129" i="5"/>
  <c r="BV131" i="12"/>
  <c r="BW131" i="12"/>
  <c r="FL128" i="5"/>
  <c r="FK128" i="5"/>
  <c r="FH128" i="5"/>
  <c r="FJ128" i="5"/>
  <c r="FG128" i="5"/>
  <c r="FF128" i="5"/>
  <c r="FL127" i="5"/>
  <c r="FK127" i="5"/>
  <c r="FH127" i="5"/>
  <c r="FJ127" i="5"/>
  <c r="FG127" i="5"/>
  <c r="FF127" i="5"/>
  <c r="FL126" i="5"/>
  <c r="FK126" i="5"/>
  <c r="FH126" i="5"/>
  <c r="FJ126" i="5"/>
  <c r="FG126" i="5"/>
  <c r="FF126" i="5"/>
  <c r="FL125" i="5"/>
  <c r="FK125" i="5"/>
  <c r="FH125" i="5"/>
  <c r="FJ125" i="5"/>
  <c r="FG125" i="5"/>
  <c r="FF125" i="5"/>
  <c r="FL124" i="5"/>
  <c r="FK124" i="5"/>
  <c r="FH124" i="5"/>
  <c r="FJ124" i="5"/>
  <c r="FG124" i="5"/>
  <c r="FF124" i="5"/>
  <c r="FL123" i="5"/>
  <c r="FK123" i="5"/>
  <c r="FH123" i="5"/>
  <c r="FJ123" i="5"/>
  <c r="FG123" i="5"/>
  <c r="FF123" i="5"/>
  <c r="FL122" i="5"/>
  <c r="FK122" i="5"/>
  <c r="FH122" i="5"/>
  <c r="FJ122" i="5"/>
  <c r="FG122" i="5"/>
  <c r="FF122" i="5"/>
  <c r="FL121" i="5"/>
  <c r="FK121" i="5"/>
  <c r="FH121" i="5"/>
  <c r="FJ121" i="5"/>
  <c r="FG121" i="5"/>
  <c r="FF121" i="5"/>
  <c r="FL120" i="5"/>
  <c r="FK120" i="5"/>
  <c r="FH120" i="5"/>
  <c r="FJ120" i="5"/>
  <c r="FG120" i="5"/>
  <c r="FF120" i="5"/>
  <c r="FL119" i="5"/>
  <c r="FK119" i="5"/>
  <c r="FH119" i="5"/>
  <c r="FJ119" i="5"/>
  <c r="FG119" i="5"/>
  <c r="FF119" i="5"/>
  <c r="FL118" i="5"/>
  <c r="FK118" i="5"/>
  <c r="FH118" i="5"/>
  <c r="FJ118" i="5"/>
  <c r="FG118" i="5"/>
  <c r="FF118" i="5"/>
  <c r="FL117" i="5"/>
  <c r="FK117" i="5"/>
  <c r="FH117" i="5"/>
  <c r="FJ117" i="5"/>
  <c r="FG117" i="5"/>
  <c r="FF117" i="5"/>
  <c r="FL116" i="5"/>
  <c r="FK116" i="5"/>
  <c r="FH116" i="5"/>
  <c r="FJ116" i="5"/>
  <c r="FG116" i="5"/>
  <c r="FF116" i="5"/>
  <c r="FL115" i="5"/>
  <c r="FK115" i="5"/>
  <c r="FH115" i="5"/>
  <c r="FJ115" i="5"/>
  <c r="FG115" i="5"/>
  <c r="FF115" i="5"/>
  <c r="FL114" i="5"/>
  <c r="FK114" i="5"/>
  <c r="FH114" i="5"/>
  <c r="FJ114" i="5"/>
  <c r="FG114" i="5"/>
  <c r="FF114" i="5"/>
  <c r="FL113" i="5"/>
  <c r="FK113" i="5"/>
  <c r="FH113" i="5"/>
  <c r="FJ113" i="5"/>
  <c r="FG113" i="5"/>
  <c r="FF113" i="5"/>
  <c r="FL112" i="5"/>
  <c r="FK112" i="5"/>
  <c r="FH112" i="5"/>
  <c r="FJ112" i="5"/>
  <c r="FG112" i="5"/>
  <c r="FF112" i="5"/>
  <c r="FL111" i="5"/>
  <c r="FK111" i="5"/>
  <c r="FH111" i="5"/>
  <c r="FJ111" i="5"/>
  <c r="FG111" i="5"/>
  <c r="FF111" i="5"/>
  <c r="BV113" i="12"/>
  <c r="BW113" i="12"/>
  <c r="FL110" i="5"/>
  <c r="FK110" i="5"/>
  <c r="FH110" i="5"/>
  <c r="FJ110" i="5"/>
  <c r="FG110" i="5"/>
  <c r="FF110" i="5"/>
  <c r="FL109" i="5"/>
  <c r="FK109" i="5"/>
  <c r="FH109" i="5"/>
  <c r="FJ109" i="5"/>
  <c r="FG109" i="5"/>
  <c r="FF109" i="5"/>
  <c r="FL108" i="5"/>
  <c r="FK108" i="5"/>
  <c r="FH108" i="5"/>
  <c r="FJ108" i="5"/>
  <c r="FG108" i="5"/>
  <c r="FF108" i="5"/>
  <c r="FL107" i="5"/>
  <c r="FK107" i="5"/>
  <c r="FH107" i="5"/>
  <c r="FJ107" i="5"/>
  <c r="FG107" i="5"/>
  <c r="FF107" i="5"/>
  <c r="FL106" i="5"/>
  <c r="FK106" i="5"/>
  <c r="FH106" i="5"/>
  <c r="FJ106" i="5"/>
  <c r="FG106" i="5"/>
  <c r="FF106" i="5"/>
  <c r="FL105" i="5"/>
  <c r="FK105" i="5"/>
  <c r="FH105" i="5"/>
  <c r="FJ105" i="5"/>
  <c r="FG105" i="5"/>
  <c r="FF105" i="5"/>
  <c r="FL104" i="5"/>
  <c r="FK104" i="5"/>
  <c r="FH104" i="5"/>
  <c r="FJ104" i="5"/>
  <c r="FG104" i="5"/>
  <c r="FF104" i="5"/>
  <c r="FL103" i="5"/>
  <c r="FK103" i="5"/>
  <c r="FH103" i="5"/>
  <c r="FJ103" i="5"/>
  <c r="FG103" i="5"/>
  <c r="FF103" i="5"/>
  <c r="BV105" i="12"/>
  <c r="BW105" i="12"/>
  <c r="FL102" i="5"/>
  <c r="FK102" i="5"/>
  <c r="FH102" i="5"/>
  <c r="FJ102" i="5"/>
  <c r="FG102" i="5"/>
  <c r="FF102" i="5"/>
  <c r="FL101" i="5"/>
  <c r="FK101" i="5"/>
  <c r="FH101" i="5"/>
  <c r="FJ101" i="5"/>
  <c r="FG101" i="5"/>
  <c r="FF101" i="5"/>
  <c r="BV103" i="12"/>
  <c r="BW103" i="12"/>
  <c r="FL100" i="5"/>
  <c r="FK100" i="5"/>
  <c r="FH100" i="5"/>
  <c r="FJ100" i="5"/>
  <c r="FG100" i="5"/>
  <c r="FF100" i="5"/>
  <c r="FL99" i="5"/>
  <c r="FK99" i="5"/>
  <c r="FH99" i="5"/>
  <c r="FJ99" i="5"/>
  <c r="FG99" i="5"/>
  <c r="FF99" i="5"/>
  <c r="FL98" i="5"/>
  <c r="FK98" i="5"/>
  <c r="FH98" i="5"/>
  <c r="FJ98" i="5"/>
  <c r="FG98" i="5"/>
  <c r="FF98" i="5"/>
  <c r="FL97" i="5"/>
  <c r="FK97" i="5"/>
  <c r="FH97" i="5"/>
  <c r="FJ97" i="5"/>
  <c r="FG97" i="5"/>
  <c r="FF97" i="5"/>
  <c r="FL96" i="5"/>
  <c r="FK96" i="5"/>
  <c r="FH96" i="5"/>
  <c r="FJ96" i="5"/>
  <c r="FG96" i="5"/>
  <c r="FF96" i="5"/>
  <c r="FL95" i="5"/>
  <c r="FK95" i="5"/>
  <c r="FH95" i="5"/>
  <c r="FJ95" i="5"/>
  <c r="FG95" i="5"/>
  <c r="FF95" i="5"/>
  <c r="FL94" i="5"/>
  <c r="FK94" i="5"/>
  <c r="FH94" i="5"/>
  <c r="FJ94" i="5"/>
  <c r="FG94" i="5"/>
  <c r="FF94" i="5"/>
  <c r="BV96" i="12"/>
  <c r="BW96" i="12"/>
  <c r="FL93" i="5"/>
  <c r="FK93" i="5"/>
  <c r="FH93" i="5"/>
  <c r="FJ93" i="5"/>
  <c r="FG93" i="5"/>
  <c r="FF93" i="5"/>
  <c r="FL92" i="5"/>
  <c r="FK92" i="5"/>
  <c r="FH92" i="5"/>
  <c r="FJ92" i="5"/>
  <c r="FG92" i="5"/>
  <c r="FF92" i="5"/>
  <c r="FL91" i="5"/>
  <c r="FK91" i="5"/>
  <c r="FH91" i="5"/>
  <c r="FJ91" i="5"/>
  <c r="FG91" i="5"/>
  <c r="FF91" i="5"/>
  <c r="FL90" i="5"/>
  <c r="FK90" i="5"/>
  <c r="FH90" i="5"/>
  <c r="FJ90" i="5"/>
  <c r="FG90" i="5"/>
  <c r="FF90" i="5"/>
  <c r="FL89" i="5"/>
  <c r="FK89" i="5"/>
  <c r="FH89" i="5"/>
  <c r="FJ89" i="5"/>
  <c r="FG89" i="5"/>
  <c r="FF89" i="5"/>
  <c r="FL88" i="5"/>
  <c r="FK88" i="5"/>
  <c r="FH88" i="5"/>
  <c r="FJ88" i="5"/>
  <c r="FG88" i="5"/>
  <c r="FF88" i="5"/>
  <c r="FL87" i="5"/>
  <c r="FK87" i="5"/>
  <c r="FH87" i="5"/>
  <c r="FJ87" i="5"/>
  <c r="FG87" i="5"/>
  <c r="FF87" i="5"/>
  <c r="FL86" i="5"/>
  <c r="FK86" i="5"/>
  <c r="FH86" i="5"/>
  <c r="FJ86" i="5"/>
  <c r="FG86" i="5"/>
  <c r="FF86" i="5"/>
  <c r="BV88" i="12"/>
  <c r="BW88" i="12"/>
  <c r="FL85" i="5"/>
  <c r="FK85" i="5"/>
  <c r="FH85" i="5"/>
  <c r="FJ85" i="5"/>
  <c r="FG85" i="5"/>
  <c r="FF85" i="5"/>
  <c r="FL84" i="5"/>
  <c r="FK84" i="5"/>
  <c r="FH84" i="5"/>
  <c r="FJ84" i="5"/>
  <c r="FG84" i="5"/>
  <c r="FF84" i="5"/>
  <c r="BV86" i="12"/>
  <c r="BW86" i="12"/>
  <c r="FL83" i="5"/>
  <c r="FK83" i="5"/>
  <c r="FH83" i="5"/>
  <c r="FJ83" i="5"/>
  <c r="FG83" i="5"/>
  <c r="FF83" i="5"/>
  <c r="BV85" i="12"/>
  <c r="BW85" i="12"/>
  <c r="FL82" i="5"/>
  <c r="FK82" i="5"/>
  <c r="FH82" i="5"/>
  <c r="FJ82" i="5"/>
  <c r="FG82" i="5"/>
  <c r="FF82" i="5"/>
  <c r="FL81" i="5"/>
  <c r="FK81" i="5"/>
  <c r="FH81" i="5"/>
  <c r="FJ81" i="5"/>
  <c r="FG81" i="5"/>
  <c r="FF81" i="5"/>
  <c r="BV83" i="12"/>
  <c r="BW83" i="12"/>
  <c r="FL80" i="5"/>
  <c r="FK80" i="5"/>
  <c r="FH80" i="5"/>
  <c r="FJ80" i="5"/>
  <c r="FG80" i="5"/>
  <c r="FF80" i="5"/>
  <c r="FL79" i="5"/>
  <c r="FK79" i="5"/>
  <c r="FH79" i="5"/>
  <c r="FJ79" i="5"/>
  <c r="FG79" i="5"/>
  <c r="FF79" i="5"/>
  <c r="FL78" i="5"/>
  <c r="FK78" i="5"/>
  <c r="FH78" i="5"/>
  <c r="FJ78" i="5"/>
  <c r="FG78" i="5"/>
  <c r="FF78" i="5"/>
  <c r="FL77" i="5"/>
  <c r="FK77" i="5"/>
  <c r="FH77" i="5"/>
  <c r="FJ77" i="5"/>
  <c r="FG77" i="5"/>
  <c r="FF77" i="5"/>
  <c r="FL76" i="5"/>
  <c r="FK76" i="5"/>
  <c r="FH76" i="5"/>
  <c r="FJ76" i="5"/>
  <c r="FG76" i="5"/>
  <c r="FF76" i="5"/>
  <c r="FL75" i="5"/>
  <c r="FK75" i="5"/>
  <c r="FH75" i="5"/>
  <c r="FJ75" i="5"/>
  <c r="FG75" i="5"/>
  <c r="FF75" i="5"/>
  <c r="FL74" i="5"/>
  <c r="FK74" i="5"/>
  <c r="FH74" i="5"/>
  <c r="FJ74" i="5"/>
  <c r="FG74" i="5"/>
  <c r="FF74" i="5"/>
  <c r="FL73" i="5"/>
  <c r="FK73" i="5"/>
  <c r="FH73" i="5"/>
  <c r="FJ73" i="5"/>
  <c r="FG73" i="5"/>
  <c r="FF73" i="5"/>
  <c r="FL72" i="5"/>
  <c r="FK72" i="5"/>
  <c r="FH72" i="5"/>
  <c r="FJ72" i="5"/>
  <c r="FG72" i="5"/>
  <c r="FF72" i="5"/>
  <c r="FL71" i="5"/>
  <c r="FK71" i="5"/>
  <c r="FH71" i="5"/>
  <c r="FJ71" i="5"/>
  <c r="FG71" i="5"/>
  <c r="FF71" i="5"/>
  <c r="FL70" i="5"/>
  <c r="FK70" i="5"/>
  <c r="FH70" i="5"/>
  <c r="FJ70" i="5"/>
  <c r="FG70" i="5"/>
  <c r="FF70" i="5"/>
  <c r="BV72" i="12"/>
  <c r="BW72" i="12"/>
  <c r="FL69" i="5"/>
  <c r="FK69" i="5"/>
  <c r="FH69" i="5"/>
  <c r="FJ69" i="5"/>
  <c r="FG69" i="5"/>
  <c r="FF69" i="5"/>
  <c r="FL68" i="5"/>
  <c r="FK68" i="5"/>
  <c r="FH68" i="5"/>
  <c r="FJ68" i="5"/>
  <c r="FG68" i="5"/>
  <c r="FF68" i="5"/>
  <c r="FL67" i="5"/>
  <c r="FK67" i="5"/>
  <c r="FH67" i="5"/>
  <c r="FJ67" i="5"/>
  <c r="FG67" i="5"/>
  <c r="FF67" i="5"/>
  <c r="FL66" i="5"/>
  <c r="FK66" i="5"/>
  <c r="FH66" i="5"/>
  <c r="FJ66" i="5"/>
  <c r="FG66" i="5"/>
  <c r="FF66" i="5"/>
  <c r="FL65" i="5"/>
  <c r="FK65" i="5"/>
  <c r="FH65" i="5"/>
  <c r="FJ65" i="5"/>
  <c r="FG65" i="5"/>
  <c r="FF65" i="5"/>
  <c r="FL64" i="5"/>
  <c r="FK64" i="5"/>
  <c r="FH64" i="5"/>
  <c r="FJ64" i="5"/>
  <c r="FG64" i="5"/>
  <c r="FF64" i="5"/>
  <c r="FL63" i="5"/>
  <c r="FK63" i="5"/>
  <c r="FH63" i="5"/>
  <c r="FJ63" i="5"/>
  <c r="FG63" i="5"/>
  <c r="FF63" i="5"/>
  <c r="FL62" i="5"/>
  <c r="FK62" i="5"/>
  <c r="FH62" i="5"/>
  <c r="FJ62" i="5"/>
  <c r="FG62" i="5"/>
  <c r="FF62" i="5"/>
  <c r="BV64" i="12"/>
  <c r="BW64" i="12"/>
  <c r="FL61" i="5"/>
  <c r="FK61" i="5"/>
  <c r="FH61" i="5"/>
  <c r="FJ61" i="5"/>
  <c r="FG61" i="5"/>
  <c r="FF61" i="5"/>
  <c r="BV63" i="12"/>
  <c r="BW63" i="12"/>
  <c r="FL60" i="5"/>
  <c r="FK60" i="5"/>
  <c r="FH60" i="5"/>
  <c r="FJ60" i="5"/>
  <c r="FG60" i="5"/>
  <c r="FF60" i="5"/>
  <c r="FL59" i="5"/>
  <c r="FK59" i="5"/>
  <c r="FH59" i="5"/>
  <c r="FJ59" i="5"/>
  <c r="FG59" i="5"/>
  <c r="FF59" i="5"/>
  <c r="FL58" i="5"/>
  <c r="FK58" i="5"/>
  <c r="FH58" i="5"/>
  <c r="FJ58" i="5"/>
  <c r="FG58" i="5"/>
  <c r="FF58" i="5"/>
  <c r="FL57" i="5"/>
  <c r="FK57" i="5"/>
  <c r="FH57" i="5"/>
  <c r="FJ57" i="5"/>
  <c r="FG57" i="5"/>
  <c r="FF57" i="5"/>
  <c r="FL56" i="5"/>
  <c r="FK56" i="5"/>
  <c r="FH56" i="5"/>
  <c r="FJ56" i="5"/>
  <c r="FG56" i="5"/>
  <c r="FF56" i="5"/>
  <c r="FL55" i="5"/>
  <c r="FK55" i="5"/>
  <c r="FH55" i="5"/>
  <c r="FJ55" i="5"/>
  <c r="FG55" i="5"/>
  <c r="FF55" i="5"/>
  <c r="FL54" i="5"/>
  <c r="FK54" i="5"/>
  <c r="FH54" i="5"/>
  <c r="FJ54" i="5"/>
  <c r="FG54" i="5"/>
  <c r="FF54" i="5"/>
  <c r="FL53" i="5"/>
  <c r="FK53" i="5"/>
  <c r="FH53" i="5"/>
  <c r="FJ53" i="5"/>
  <c r="FG53" i="5"/>
  <c r="FF53" i="5"/>
  <c r="FL52" i="5"/>
  <c r="FK52" i="5"/>
  <c r="FH52" i="5"/>
  <c r="FJ52" i="5"/>
  <c r="FG52" i="5"/>
  <c r="FF52" i="5"/>
  <c r="FL51" i="5"/>
  <c r="FK51" i="5"/>
  <c r="FH51" i="5"/>
  <c r="FJ51" i="5"/>
  <c r="FG51" i="5"/>
  <c r="FF51" i="5"/>
  <c r="FL50" i="5"/>
  <c r="FK50" i="5"/>
  <c r="FH50" i="5"/>
  <c r="FJ50" i="5"/>
  <c r="FG50" i="5"/>
  <c r="FF50" i="5"/>
  <c r="FL49" i="5"/>
  <c r="FK49" i="5"/>
  <c r="FH49" i="5"/>
  <c r="FJ49" i="5"/>
  <c r="FG49" i="5"/>
  <c r="FF49" i="5"/>
  <c r="FR48" i="5"/>
  <c r="FL48" i="5"/>
  <c r="FK48" i="5"/>
  <c r="FH48" i="5"/>
  <c r="FJ48" i="5"/>
  <c r="FG48" i="5"/>
  <c r="FF48" i="5"/>
  <c r="BV50" i="12"/>
  <c r="BW50" i="12"/>
  <c r="FR47" i="5"/>
  <c r="FL47" i="5"/>
  <c r="FK47" i="5"/>
  <c r="FH47" i="5"/>
  <c r="FJ47" i="5"/>
  <c r="FG47" i="5"/>
  <c r="FF47" i="5"/>
  <c r="FR46" i="5"/>
  <c r="FL46" i="5"/>
  <c r="FK46" i="5"/>
  <c r="FH46" i="5"/>
  <c r="FJ46" i="5"/>
  <c r="FG46" i="5"/>
  <c r="FF46" i="5"/>
  <c r="FR45" i="5"/>
  <c r="FL45" i="5"/>
  <c r="FK45" i="5"/>
  <c r="FH45" i="5"/>
  <c r="FJ45" i="5"/>
  <c r="FG45" i="5"/>
  <c r="FF45" i="5"/>
  <c r="FR44" i="5"/>
  <c r="FL44" i="5"/>
  <c r="FK44" i="5"/>
  <c r="FH44" i="5"/>
  <c r="FJ44" i="5"/>
  <c r="FG44" i="5"/>
  <c r="FF44" i="5"/>
  <c r="FR43" i="5"/>
  <c r="FL43" i="5"/>
  <c r="FK43" i="5"/>
  <c r="FH43" i="5"/>
  <c r="FJ43" i="5"/>
  <c r="FG43" i="5"/>
  <c r="FF43" i="5"/>
  <c r="FR42" i="5"/>
  <c r="FL42" i="5"/>
  <c r="FK42" i="5"/>
  <c r="FH42" i="5"/>
  <c r="FJ42" i="5"/>
  <c r="FG42" i="5"/>
  <c r="FF42" i="5"/>
  <c r="FR41" i="5"/>
  <c r="FL41" i="5"/>
  <c r="FK41" i="5"/>
  <c r="FH41" i="5"/>
  <c r="FJ41" i="5"/>
  <c r="FG41" i="5"/>
  <c r="FF41" i="5"/>
  <c r="FR40" i="5"/>
  <c r="FL40" i="5"/>
  <c r="FK40" i="5"/>
  <c r="FH40" i="5"/>
  <c r="FJ40" i="5"/>
  <c r="FG40" i="5"/>
  <c r="FF40" i="5"/>
  <c r="BV42" i="12"/>
  <c r="BW42" i="12"/>
  <c r="FR39" i="5"/>
  <c r="FL39" i="5"/>
  <c r="FK39" i="5"/>
  <c r="FH39" i="5"/>
  <c r="FJ39" i="5"/>
  <c r="FG39" i="5"/>
  <c r="FF39" i="5"/>
  <c r="FR38" i="5"/>
  <c r="FL38" i="5"/>
  <c r="FK38" i="5"/>
  <c r="FH38" i="5"/>
  <c r="FJ38" i="5"/>
  <c r="FG38" i="5"/>
  <c r="FF38" i="5"/>
  <c r="FR37" i="5"/>
  <c r="FL37" i="5"/>
  <c r="FK37" i="5"/>
  <c r="FH37" i="5"/>
  <c r="FJ37" i="5"/>
  <c r="FG37" i="5"/>
  <c r="FF37" i="5"/>
  <c r="FR36" i="5"/>
  <c r="FL36" i="5"/>
  <c r="FK36" i="5"/>
  <c r="FH36" i="5"/>
  <c r="FJ36" i="5"/>
  <c r="FG36" i="5"/>
  <c r="FF36" i="5"/>
  <c r="FR35" i="5"/>
  <c r="FL35" i="5"/>
  <c r="FK35" i="5"/>
  <c r="FH35" i="5"/>
  <c r="FJ35" i="5"/>
  <c r="FG35" i="5"/>
  <c r="FF35" i="5"/>
  <c r="FR34" i="5"/>
  <c r="FL34" i="5"/>
  <c r="FK34" i="5"/>
  <c r="FH34" i="5"/>
  <c r="FJ34" i="5"/>
  <c r="FG34" i="5"/>
  <c r="FF34" i="5"/>
  <c r="FR33" i="5"/>
  <c r="FL33" i="5"/>
  <c r="FK33" i="5"/>
  <c r="FH33" i="5"/>
  <c r="FJ33" i="5"/>
  <c r="FG33" i="5"/>
  <c r="FF33" i="5"/>
  <c r="FR32" i="5"/>
  <c r="FL32" i="5"/>
  <c r="FK32" i="5"/>
  <c r="FH32" i="5"/>
  <c r="FJ32" i="5"/>
  <c r="FG32" i="5"/>
  <c r="FF32" i="5"/>
  <c r="FR31" i="5"/>
  <c r="FL31" i="5"/>
  <c r="FK31" i="5"/>
  <c r="FH31" i="5"/>
  <c r="FJ31" i="5"/>
  <c r="FG31" i="5"/>
  <c r="FF31" i="5"/>
  <c r="FR30" i="5"/>
  <c r="FL30" i="5"/>
  <c r="FK30" i="5"/>
  <c r="FH30" i="5"/>
  <c r="FJ30" i="5"/>
  <c r="FG30" i="5"/>
  <c r="FF30" i="5"/>
  <c r="FU29" i="5"/>
  <c r="FV29" i="5"/>
  <c r="FX29" i="5"/>
  <c r="FW29" i="5"/>
  <c r="FR29" i="5"/>
  <c r="FL29" i="5"/>
  <c r="FK29" i="5"/>
  <c r="FH29" i="5"/>
  <c r="FJ29" i="5"/>
  <c r="FG29" i="5"/>
  <c r="FF29" i="5"/>
  <c r="FU28" i="5"/>
  <c r="FV28" i="5"/>
  <c r="FX28" i="5"/>
  <c r="FW28" i="5"/>
  <c r="FR28" i="5"/>
  <c r="FL28" i="5"/>
  <c r="FK28" i="5"/>
  <c r="FH28" i="5"/>
  <c r="FJ28" i="5"/>
  <c r="FG28" i="5"/>
  <c r="FF28" i="5"/>
  <c r="FU27" i="5"/>
  <c r="FV27" i="5"/>
  <c r="FX27" i="5"/>
  <c r="FW27" i="5"/>
  <c r="FR27" i="5"/>
  <c r="FL27" i="5"/>
  <c r="FK27" i="5"/>
  <c r="FH27" i="5"/>
  <c r="FJ27" i="5"/>
  <c r="FG27" i="5"/>
  <c r="FF27" i="5"/>
  <c r="FU26" i="5"/>
  <c r="FV26" i="5"/>
  <c r="FX26" i="5"/>
  <c r="FW26" i="5"/>
  <c r="FR26" i="5"/>
  <c r="FL26" i="5"/>
  <c r="FK26" i="5"/>
  <c r="FH26" i="5"/>
  <c r="FJ26" i="5"/>
  <c r="FG26" i="5"/>
  <c r="FF26" i="5"/>
  <c r="FU25" i="5"/>
  <c r="FV25" i="5"/>
  <c r="FX25" i="5"/>
  <c r="FW25" i="5"/>
  <c r="FR25" i="5"/>
  <c r="FL25" i="5"/>
  <c r="FK25" i="5"/>
  <c r="FH25" i="5"/>
  <c r="FJ25" i="5"/>
  <c r="FG25" i="5"/>
  <c r="FF25" i="5"/>
  <c r="FU24" i="5"/>
  <c r="FV24" i="5"/>
  <c r="FX24" i="5"/>
  <c r="FW24" i="5"/>
  <c r="FR24" i="5"/>
  <c r="FL24" i="5"/>
  <c r="FK24" i="5"/>
  <c r="FH24" i="5"/>
  <c r="FJ24" i="5"/>
  <c r="FG24" i="5"/>
  <c r="FF24" i="5"/>
  <c r="FU23" i="5"/>
  <c r="FV23" i="5"/>
  <c r="FX23" i="5"/>
  <c r="FW23" i="5"/>
  <c r="FR23" i="5"/>
  <c r="FL23" i="5"/>
  <c r="FK23" i="5"/>
  <c r="FH23" i="5"/>
  <c r="FJ23" i="5"/>
  <c r="FG23" i="5"/>
  <c r="FF23" i="5"/>
  <c r="FU22" i="5"/>
  <c r="FV22" i="5"/>
  <c r="FX22" i="5"/>
  <c r="FW22" i="5"/>
  <c r="FR22" i="5"/>
  <c r="FL22" i="5"/>
  <c r="FK22" i="5"/>
  <c r="FH22" i="5"/>
  <c r="FJ22" i="5"/>
  <c r="FG22" i="5"/>
  <c r="FF22" i="5"/>
  <c r="BV24" i="12"/>
  <c r="BW24" i="12"/>
  <c r="FU21" i="5"/>
  <c r="FV21" i="5"/>
  <c r="FX21" i="5"/>
  <c r="FW21" i="5"/>
  <c r="FR21" i="5"/>
  <c r="FL21" i="5"/>
  <c r="FK21" i="5"/>
  <c r="FH21" i="5"/>
  <c r="FJ21" i="5"/>
  <c r="FG21" i="5"/>
  <c r="FF21" i="5"/>
  <c r="FU20" i="5"/>
  <c r="FV20" i="5"/>
  <c r="FX20" i="5"/>
  <c r="FW20" i="5"/>
  <c r="FR20" i="5"/>
  <c r="FL20" i="5"/>
  <c r="FK20" i="5"/>
  <c r="FH20" i="5"/>
  <c r="FJ20" i="5"/>
  <c r="FG20" i="5"/>
  <c r="FF20" i="5"/>
  <c r="FU19" i="5"/>
  <c r="FV19" i="5"/>
  <c r="FX19" i="5"/>
  <c r="FW19" i="5"/>
  <c r="FO19" i="5"/>
  <c r="FL19" i="5"/>
  <c r="FK19" i="5"/>
  <c r="FH19" i="5"/>
  <c r="FJ19" i="5"/>
  <c r="FG19" i="5"/>
  <c r="FF19" i="5"/>
  <c r="FU18" i="5"/>
  <c r="FV18" i="5"/>
  <c r="FX18" i="5"/>
  <c r="FW18" i="5"/>
  <c r="FO18" i="5"/>
  <c r="FR18" i="5"/>
  <c r="FQ18" i="5"/>
  <c r="FL18" i="5"/>
  <c r="FK18" i="5"/>
  <c r="FH18" i="5"/>
  <c r="FJ18" i="5"/>
  <c r="FG18" i="5"/>
  <c r="FF18" i="5"/>
  <c r="FU17" i="5"/>
  <c r="FV17" i="5"/>
  <c r="FX17" i="5"/>
  <c r="FW17" i="5"/>
  <c r="FO17" i="5"/>
  <c r="FR17" i="5"/>
  <c r="FQ17" i="5"/>
  <c r="FL17" i="5"/>
  <c r="FK17" i="5"/>
  <c r="FH17" i="5"/>
  <c r="FJ17" i="5"/>
  <c r="FG17" i="5"/>
  <c r="FF17" i="5"/>
  <c r="FU16" i="5"/>
  <c r="FV16" i="5"/>
  <c r="FO16" i="5"/>
  <c r="FR16" i="5"/>
  <c r="FQ16" i="5"/>
  <c r="FL16" i="5"/>
  <c r="FK16" i="5"/>
  <c r="FH16" i="5"/>
  <c r="FJ16" i="5"/>
  <c r="FG16" i="5"/>
  <c r="FV15" i="5"/>
  <c r="FQ14" i="5"/>
  <c r="FI14" i="5"/>
  <c r="FV13" i="5"/>
  <c r="FO13" i="5"/>
  <c r="FG9" i="5"/>
  <c r="FG7" i="5"/>
  <c r="ER265" i="5"/>
  <c r="EQ265" i="5"/>
  <c r="EN265" i="5"/>
  <c r="EP265" i="5"/>
  <c r="EM265" i="5"/>
  <c r="EL265" i="5"/>
  <c r="ER264" i="5"/>
  <c r="EQ264" i="5"/>
  <c r="EN264" i="5"/>
  <c r="EP264" i="5"/>
  <c r="EM264" i="5"/>
  <c r="EL264" i="5"/>
  <c r="ER263" i="5"/>
  <c r="EQ263" i="5"/>
  <c r="EN263" i="5"/>
  <c r="EP263" i="5"/>
  <c r="EM263" i="5"/>
  <c r="EL263" i="5"/>
  <c r="ER262" i="5"/>
  <c r="EQ262" i="5"/>
  <c r="EN262" i="5"/>
  <c r="EP262" i="5"/>
  <c r="EM262" i="5"/>
  <c r="EL262" i="5"/>
  <c r="ER261" i="5"/>
  <c r="EQ261" i="5"/>
  <c r="EN261" i="5"/>
  <c r="EP261" i="5"/>
  <c r="EM261" i="5"/>
  <c r="EL261" i="5"/>
  <c r="ER260" i="5"/>
  <c r="EQ260" i="5"/>
  <c r="EN260" i="5"/>
  <c r="EP260" i="5"/>
  <c r="EM260" i="5"/>
  <c r="EL260" i="5"/>
  <c r="ER259" i="5"/>
  <c r="EQ259" i="5"/>
  <c r="EN259" i="5"/>
  <c r="EP259" i="5"/>
  <c r="EM259" i="5"/>
  <c r="EL259" i="5"/>
  <c r="ER258" i="5"/>
  <c r="EQ258" i="5"/>
  <c r="EN258" i="5"/>
  <c r="EP258" i="5"/>
  <c r="EM258" i="5"/>
  <c r="EL258" i="5"/>
  <c r="ER257" i="5"/>
  <c r="EQ257" i="5"/>
  <c r="EN257" i="5"/>
  <c r="EP257" i="5"/>
  <c r="EM257" i="5"/>
  <c r="EL257" i="5"/>
  <c r="ER256" i="5"/>
  <c r="EQ256" i="5"/>
  <c r="EN256" i="5"/>
  <c r="EP256" i="5"/>
  <c r="EM256" i="5"/>
  <c r="EL256" i="5"/>
  <c r="ER255" i="5"/>
  <c r="EQ255" i="5"/>
  <c r="EN255" i="5"/>
  <c r="EP255" i="5"/>
  <c r="EM255" i="5"/>
  <c r="EL255" i="5"/>
  <c r="ER254" i="5"/>
  <c r="EQ254" i="5"/>
  <c r="EN254" i="5"/>
  <c r="EP254" i="5"/>
  <c r="EM254" i="5"/>
  <c r="EL254" i="5"/>
  <c r="ER253" i="5"/>
  <c r="EQ253" i="5"/>
  <c r="EN253" i="5"/>
  <c r="EP253" i="5"/>
  <c r="EM253" i="5"/>
  <c r="EL253" i="5"/>
  <c r="ER252" i="5"/>
  <c r="EQ252" i="5"/>
  <c r="EN252" i="5"/>
  <c r="EP252" i="5"/>
  <c r="EM252" i="5"/>
  <c r="EL252" i="5"/>
  <c r="ER251" i="5"/>
  <c r="EQ251" i="5"/>
  <c r="EN251" i="5"/>
  <c r="EP251" i="5"/>
  <c r="EM251" i="5"/>
  <c r="EL251" i="5"/>
  <c r="ER250" i="5"/>
  <c r="EQ250" i="5"/>
  <c r="EN250" i="5"/>
  <c r="EP250" i="5"/>
  <c r="EM250" i="5"/>
  <c r="EL250" i="5"/>
  <c r="ER249" i="5"/>
  <c r="EQ249" i="5"/>
  <c r="EN249" i="5"/>
  <c r="EP249" i="5"/>
  <c r="EM249" i="5"/>
  <c r="EL249" i="5"/>
  <c r="ER248" i="5"/>
  <c r="EQ248" i="5"/>
  <c r="EN248" i="5"/>
  <c r="EP248" i="5"/>
  <c r="EM248" i="5"/>
  <c r="EL248" i="5"/>
  <c r="ER247" i="5"/>
  <c r="EQ247" i="5"/>
  <c r="EN247" i="5"/>
  <c r="EP247" i="5"/>
  <c r="EM247" i="5"/>
  <c r="EL247" i="5"/>
  <c r="ER246" i="5"/>
  <c r="EQ246" i="5"/>
  <c r="EN246" i="5"/>
  <c r="EP246" i="5"/>
  <c r="EM246" i="5"/>
  <c r="EL246" i="5"/>
  <c r="ER245" i="5"/>
  <c r="EQ245" i="5"/>
  <c r="EN245" i="5"/>
  <c r="EP245" i="5"/>
  <c r="EM245" i="5"/>
  <c r="EL245" i="5"/>
  <c r="ER244" i="5"/>
  <c r="EQ244" i="5"/>
  <c r="EN244" i="5"/>
  <c r="EP244" i="5"/>
  <c r="EM244" i="5"/>
  <c r="EL244" i="5"/>
  <c r="ER243" i="5"/>
  <c r="EQ243" i="5"/>
  <c r="EN243" i="5"/>
  <c r="EP243" i="5"/>
  <c r="EM243" i="5"/>
  <c r="EL243" i="5"/>
  <c r="ER242" i="5"/>
  <c r="EQ242" i="5"/>
  <c r="EN242" i="5"/>
  <c r="EP242" i="5"/>
  <c r="EM242" i="5"/>
  <c r="EL242" i="5"/>
  <c r="ER241" i="5"/>
  <c r="EQ241" i="5"/>
  <c r="EN241" i="5"/>
  <c r="EP241" i="5"/>
  <c r="EM241" i="5"/>
  <c r="EL241" i="5"/>
  <c r="ER240" i="5"/>
  <c r="EQ240" i="5"/>
  <c r="EN240" i="5"/>
  <c r="EP240" i="5"/>
  <c r="EM240" i="5"/>
  <c r="EL240" i="5"/>
  <c r="ER239" i="5"/>
  <c r="EQ239" i="5"/>
  <c r="EN239" i="5"/>
  <c r="EP239" i="5"/>
  <c r="EM239" i="5"/>
  <c r="EL239" i="5"/>
  <c r="ER238" i="5"/>
  <c r="EQ238" i="5"/>
  <c r="EN238" i="5"/>
  <c r="EP238" i="5"/>
  <c r="EM238" i="5"/>
  <c r="EL238" i="5"/>
  <c r="ER237" i="5"/>
  <c r="EQ237" i="5"/>
  <c r="EN237" i="5"/>
  <c r="EP237" i="5"/>
  <c r="EM237" i="5"/>
  <c r="EL237" i="5"/>
  <c r="ER236" i="5"/>
  <c r="EQ236" i="5"/>
  <c r="EN236" i="5"/>
  <c r="EP236" i="5"/>
  <c r="EM236" i="5"/>
  <c r="EL236" i="5"/>
  <c r="ER235" i="5"/>
  <c r="EQ235" i="5"/>
  <c r="EN235" i="5"/>
  <c r="EP235" i="5"/>
  <c r="EM235" i="5"/>
  <c r="EL235" i="5"/>
  <c r="ER234" i="5"/>
  <c r="EQ234" i="5"/>
  <c r="EN234" i="5"/>
  <c r="EP234" i="5"/>
  <c r="EM234" i="5"/>
  <c r="EL234" i="5"/>
  <c r="ER233" i="5"/>
  <c r="EQ233" i="5"/>
  <c r="EN233" i="5"/>
  <c r="EP233" i="5"/>
  <c r="EM233" i="5"/>
  <c r="EL233" i="5"/>
  <c r="ER232" i="5"/>
  <c r="EQ232" i="5"/>
  <c r="EN232" i="5"/>
  <c r="EP232" i="5"/>
  <c r="EM232" i="5"/>
  <c r="EL232" i="5"/>
  <c r="ER231" i="5"/>
  <c r="EQ231" i="5"/>
  <c r="EN231" i="5"/>
  <c r="EP231" i="5"/>
  <c r="EM231" i="5"/>
  <c r="EL231" i="5"/>
  <c r="ER230" i="5"/>
  <c r="EQ230" i="5"/>
  <c r="EN230" i="5"/>
  <c r="EP230" i="5"/>
  <c r="EM230" i="5"/>
  <c r="EL230" i="5"/>
  <c r="ER229" i="5"/>
  <c r="EQ229" i="5"/>
  <c r="EN229" i="5"/>
  <c r="EP229" i="5"/>
  <c r="EM229" i="5"/>
  <c r="EL229" i="5"/>
  <c r="ER228" i="5"/>
  <c r="EQ228" i="5"/>
  <c r="EN228" i="5"/>
  <c r="EP228" i="5"/>
  <c r="EM228" i="5"/>
  <c r="EL228" i="5"/>
  <c r="ER227" i="5"/>
  <c r="EQ227" i="5"/>
  <c r="EN227" i="5"/>
  <c r="EP227" i="5"/>
  <c r="EM227" i="5"/>
  <c r="EL227" i="5"/>
  <c r="ER226" i="5"/>
  <c r="EQ226" i="5"/>
  <c r="EN226" i="5"/>
  <c r="EP226" i="5"/>
  <c r="EM226" i="5"/>
  <c r="EL226" i="5"/>
  <c r="ER225" i="5"/>
  <c r="EQ225" i="5"/>
  <c r="EN225" i="5"/>
  <c r="EP225" i="5"/>
  <c r="EM225" i="5"/>
  <c r="EL225" i="5"/>
  <c r="ER224" i="5"/>
  <c r="EQ224" i="5"/>
  <c r="EN224" i="5"/>
  <c r="EP224" i="5"/>
  <c r="EM224" i="5"/>
  <c r="EL224" i="5"/>
  <c r="ER223" i="5"/>
  <c r="EQ223" i="5"/>
  <c r="EN223" i="5"/>
  <c r="EP223" i="5"/>
  <c r="EM223" i="5"/>
  <c r="EL223" i="5"/>
  <c r="ER222" i="5"/>
  <c r="EQ222" i="5"/>
  <c r="EN222" i="5"/>
  <c r="EP222" i="5"/>
  <c r="EM222" i="5"/>
  <c r="EL222" i="5"/>
  <c r="ER221" i="5"/>
  <c r="EQ221" i="5"/>
  <c r="EN221" i="5"/>
  <c r="EP221" i="5"/>
  <c r="EM221" i="5"/>
  <c r="EL221" i="5"/>
  <c r="ER220" i="5"/>
  <c r="EQ220" i="5"/>
  <c r="EN220" i="5"/>
  <c r="EP220" i="5"/>
  <c r="EM220" i="5"/>
  <c r="EL220" i="5"/>
  <c r="ER219" i="5"/>
  <c r="EQ219" i="5"/>
  <c r="EN219" i="5"/>
  <c r="EP219" i="5"/>
  <c r="EM219" i="5"/>
  <c r="EL219" i="5"/>
  <c r="ER218" i="5"/>
  <c r="EQ218" i="5"/>
  <c r="EN218" i="5"/>
  <c r="EP218" i="5"/>
  <c r="EM218" i="5"/>
  <c r="EL218" i="5"/>
  <c r="ER217" i="5"/>
  <c r="EQ217" i="5"/>
  <c r="EN217" i="5"/>
  <c r="EP217" i="5"/>
  <c r="EM217" i="5"/>
  <c r="EL217" i="5"/>
  <c r="ER216" i="5"/>
  <c r="EQ216" i="5"/>
  <c r="EN216" i="5"/>
  <c r="EP216" i="5"/>
  <c r="EM216" i="5"/>
  <c r="EL216" i="5"/>
  <c r="ER215" i="5"/>
  <c r="EQ215" i="5"/>
  <c r="EN215" i="5"/>
  <c r="EP215" i="5"/>
  <c r="EM215" i="5"/>
  <c r="EL215" i="5"/>
  <c r="ER214" i="5"/>
  <c r="EQ214" i="5"/>
  <c r="EN214" i="5"/>
  <c r="EP214" i="5"/>
  <c r="EM214" i="5"/>
  <c r="EL214" i="5"/>
  <c r="ER213" i="5"/>
  <c r="EQ213" i="5"/>
  <c r="EN213" i="5"/>
  <c r="EP213" i="5"/>
  <c r="EM213" i="5"/>
  <c r="EL213" i="5"/>
  <c r="ER212" i="5"/>
  <c r="EQ212" i="5"/>
  <c r="EN212" i="5"/>
  <c r="EP212" i="5"/>
  <c r="EM212" i="5"/>
  <c r="EL212" i="5"/>
  <c r="ER211" i="5"/>
  <c r="EQ211" i="5"/>
  <c r="EN211" i="5"/>
  <c r="EP211" i="5"/>
  <c r="EM211" i="5"/>
  <c r="EL211" i="5"/>
  <c r="ER210" i="5"/>
  <c r="EQ210" i="5"/>
  <c r="EN210" i="5"/>
  <c r="EP210" i="5"/>
  <c r="EM210" i="5"/>
  <c r="EL210" i="5"/>
  <c r="ER209" i="5"/>
  <c r="EQ209" i="5"/>
  <c r="EN209" i="5"/>
  <c r="EP209" i="5"/>
  <c r="EM209" i="5"/>
  <c r="EL209" i="5"/>
  <c r="ER208" i="5"/>
  <c r="EQ208" i="5"/>
  <c r="EN208" i="5"/>
  <c r="EP208" i="5"/>
  <c r="EM208" i="5"/>
  <c r="EL208" i="5"/>
  <c r="ER207" i="5"/>
  <c r="EQ207" i="5"/>
  <c r="EN207" i="5"/>
  <c r="EP207" i="5"/>
  <c r="EM207" i="5"/>
  <c r="EL207" i="5"/>
  <c r="ER206" i="5"/>
  <c r="EQ206" i="5"/>
  <c r="EN206" i="5"/>
  <c r="EP206" i="5"/>
  <c r="EM206" i="5"/>
  <c r="EL206" i="5"/>
  <c r="ER205" i="5"/>
  <c r="EQ205" i="5"/>
  <c r="EN205" i="5"/>
  <c r="EP205" i="5"/>
  <c r="EM205" i="5"/>
  <c r="EL205" i="5"/>
  <c r="ER204" i="5"/>
  <c r="EQ204" i="5"/>
  <c r="EN204" i="5"/>
  <c r="EP204" i="5"/>
  <c r="EM204" i="5"/>
  <c r="EL204" i="5"/>
  <c r="ER203" i="5"/>
  <c r="EQ203" i="5"/>
  <c r="EN203" i="5"/>
  <c r="EP203" i="5"/>
  <c r="EM203" i="5"/>
  <c r="EL203" i="5"/>
  <c r="ER202" i="5"/>
  <c r="EQ202" i="5"/>
  <c r="EN202" i="5"/>
  <c r="EP202" i="5"/>
  <c r="EM202" i="5"/>
  <c r="EL202" i="5"/>
  <c r="ER201" i="5"/>
  <c r="EQ201" i="5"/>
  <c r="EN201" i="5"/>
  <c r="EP201" i="5"/>
  <c r="EM201" i="5"/>
  <c r="EL201" i="5"/>
  <c r="ER200" i="5"/>
  <c r="EQ200" i="5"/>
  <c r="EN200" i="5"/>
  <c r="EP200" i="5"/>
  <c r="EM200" i="5"/>
  <c r="EL200" i="5"/>
  <c r="ER199" i="5"/>
  <c r="EQ199" i="5"/>
  <c r="EN199" i="5"/>
  <c r="EP199" i="5"/>
  <c r="EM199" i="5"/>
  <c r="EL199" i="5"/>
  <c r="ER198" i="5"/>
  <c r="EQ198" i="5"/>
  <c r="EN198" i="5"/>
  <c r="EP198" i="5"/>
  <c r="EM198" i="5"/>
  <c r="EL198" i="5"/>
  <c r="ER197" i="5"/>
  <c r="EQ197" i="5"/>
  <c r="EN197" i="5"/>
  <c r="EP197" i="5"/>
  <c r="EM197" i="5"/>
  <c r="EL197" i="5"/>
  <c r="ER196" i="5"/>
  <c r="EQ196" i="5"/>
  <c r="EN196" i="5"/>
  <c r="EP196" i="5"/>
  <c r="EM196" i="5"/>
  <c r="EL196" i="5"/>
  <c r="ER195" i="5"/>
  <c r="EQ195" i="5"/>
  <c r="EN195" i="5"/>
  <c r="EP195" i="5"/>
  <c r="EM195" i="5"/>
  <c r="EL195" i="5"/>
  <c r="ER194" i="5"/>
  <c r="EQ194" i="5"/>
  <c r="EN194" i="5"/>
  <c r="EP194" i="5"/>
  <c r="EM194" i="5"/>
  <c r="EL194" i="5"/>
  <c r="ER193" i="5"/>
  <c r="EQ193" i="5"/>
  <c r="EN193" i="5"/>
  <c r="EP193" i="5"/>
  <c r="EM193" i="5"/>
  <c r="EL193" i="5"/>
  <c r="ER192" i="5"/>
  <c r="EQ192" i="5"/>
  <c r="EN192" i="5"/>
  <c r="EP192" i="5"/>
  <c r="EM192" i="5"/>
  <c r="EL192" i="5"/>
  <c r="ER191" i="5"/>
  <c r="EQ191" i="5"/>
  <c r="EN191" i="5"/>
  <c r="EP191" i="5"/>
  <c r="EM191" i="5"/>
  <c r="EL191" i="5"/>
  <c r="ER190" i="5"/>
  <c r="EQ190" i="5"/>
  <c r="EN190" i="5"/>
  <c r="EP190" i="5"/>
  <c r="EM190" i="5"/>
  <c r="EL190" i="5"/>
  <c r="ER189" i="5"/>
  <c r="EQ189" i="5"/>
  <c r="EN189" i="5"/>
  <c r="EP189" i="5"/>
  <c r="EM189" i="5"/>
  <c r="EL189" i="5"/>
  <c r="ER188" i="5"/>
  <c r="EQ188" i="5"/>
  <c r="EN188" i="5"/>
  <c r="EP188" i="5"/>
  <c r="EM188" i="5"/>
  <c r="EL188" i="5"/>
  <c r="ER187" i="5"/>
  <c r="EQ187" i="5"/>
  <c r="EN187" i="5"/>
  <c r="EP187" i="5"/>
  <c r="EM187" i="5"/>
  <c r="EL187" i="5"/>
  <c r="ER186" i="5"/>
  <c r="EQ186" i="5"/>
  <c r="EN186" i="5"/>
  <c r="EP186" i="5"/>
  <c r="EM186" i="5"/>
  <c r="EL186" i="5"/>
  <c r="ER185" i="5"/>
  <c r="EQ185" i="5"/>
  <c r="EN185" i="5"/>
  <c r="EP185" i="5"/>
  <c r="EM185" i="5"/>
  <c r="EL185" i="5"/>
  <c r="ER184" i="5"/>
  <c r="EQ184" i="5"/>
  <c r="EN184" i="5"/>
  <c r="EP184" i="5"/>
  <c r="EM184" i="5"/>
  <c r="EL184" i="5"/>
  <c r="ER183" i="5"/>
  <c r="EQ183" i="5"/>
  <c r="EN183" i="5"/>
  <c r="EP183" i="5"/>
  <c r="EM183" i="5"/>
  <c r="EL183" i="5"/>
  <c r="ER182" i="5"/>
  <c r="EQ182" i="5"/>
  <c r="EN182" i="5"/>
  <c r="EP182" i="5"/>
  <c r="EM182" i="5"/>
  <c r="EL182" i="5"/>
  <c r="ER181" i="5"/>
  <c r="EQ181" i="5"/>
  <c r="EN181" i="5"/>
  <c r="EP181" i="5"/>
  <c r="EM181" i="5"/>
  <c r="EL181" i="5"/>
  <c r="ER180" i="5"/>
  <c r="EQ180" i="5"/>
  <c r="EN180" i="5"/>
  <c r="EP180" i="5"/>
  <c r="EM180" i="5"/>
  <c r="EL180" i="5"/>
  <c r="ER179" i="5"/>
  <c r="EQ179" i="5"/>
  <c r="EN179" i="5"/>
  <c r="EP179" i="5"/>
  <c r="EM179" i="5"/>
  <c r="EL179" i="5"/>
  <c r="ER178" i="5"/>
  <c r="EQ178" i="5"/>
  <c r="EN178" i="5"/>
  <c r="EP178" i="5"/>
  <c r="EM178" i="5"/>
  <c r="EL178" i="5"/>
  <c r="ER177" i="5"/>
  <c r="EQ177" i="5"/>
  <c r="EN177" i="5"/>
  <c r="EP177" i="5"/>
  <c r="EM177" i="5"/>
  <c r="EL177" i="5"/>
  <c r="ER176" i="5"/>
  <c r="EQ176" i="5"/>
  <c r="EN176" i="5"/>
  <c r="EP176" i="5"/>
  <c r="EM176" i="5"/>
  <c r="EL176" i="5"/>
  <c r="ER175" i="5"/>
  <c r="EQ175" i="5"/>
  <c r="EN175" i="5"/>
  <c r="EP175" i="5"/>
  <c r="EM175" i="5"/>
  <c r="EL175" i="5"/>
  <c r="ER174" i="5"/>
  <c r="EQ174" i="5"/>
  <c r="EN174" i="5"/>
  <c r="EP174" i="5"/>
  <c r="EM174" i="5"/>
  <c r="EL174" i="5"/>
  <c r="ER173" i="5"/>
  <c r="EQ173" i="5"/>
  <c r="EN173" i="5"/>
  <c r="EP173" i="5"/>
  <c r="EM173" i="5"/>
  <c r="EL173" i="5"/>
  <c r="ER172" i="5"/>
  <c r="EQ172" i="5"/>
  <c r="EN172" i="5"/>
  <c r="EP172" i="5"/>
  <c r="EM172" i="5"/>
  <c r="EL172" i="5"/>
  <c r="ER171" i="5"/>
  <c r="EQ171" i="5"/>
  <c r="EN171" i="5"/>
  <c r="EP171" i="5"/>
  <c r="EM171" i="5"/>
  <c r="EL171" i="5"/>
  <c r="ER170" i="5"/>
  <c r="EQ170" i="5"/>
  <c r="EN170" i="5"/>
  <c r="EP170" i="5"/>
  <c r="EM170" i="5"/>
  <c r="EL170" i="5"/>
  <c r="ER169" i="5"/>
  <c r="EQ169" i="5"/>
  <c r="EN169" i="5"/>
  <c r="EP169" i="5"/>
  <c r="EM169" i="5"/>
  <c r="EL169" i="5"/>
  <c r="ER168" i="5"/>
  <c r="EQ168" i="5"/>
  <c r="EN168" i="5"/>
  <c r="EP168" i="5"/>
  <c r="EM168" i="5"/>
  <c r="EL168" i="5"/>
  <c r="ER167" i="5"/>
  <c r="EQ167" i="5"/>
  <c r="EN167" i="5"/>
  <c r="EP167" i="5"/>
  <c r="EM167" i="5"/>
  <c r="EL167" i="5"/>
  <c r="ER166" i="5"/>
  <c r="EQ166" i="5"/>
  <c r="EN166" i="5"/>
  <c r="EP166" i="5"/>
  <c r="EM166" i="5"/>
  <c r="EL166" i="5"/>
  <c r="ER165" i="5"/>
  <c r="EQ165" i="5"/>
  <c r="EN165" i="5"/>
  <c r="EP165" i="5"/>
  <c r="EM165" i="5"/>
  <c r="EL165" i="5"/>
  <c r="ER164" i="5"/>
  <c r="EQ164" i="5"/>
  <c r="EN164" i="5"/>
  <c r="EP164" i="5"/>
  <c r="EM164" i="5"/>
  <c r="EL164" i="5"/>
  <c r="ER163" i="5"/>
  <c r="EQ163" i="5"/>
  <c r="EN163" i="5"/>
  <c r="EP163" i="5"/>
  <c r="EM163" i="5"/>
  <c r="EL163" i="5"/>
  <c r="ER162" i="5"/>
  <c r="EQ162" i="5"/>
  <c r="EN162" i="5"/>
  <c r="EP162" i="5"/>
  <c r="EM162" i="5"/>
  <c r="EL162" i="5"/>
  <c r="ER161" i="5"/>
  <c r="EQ161" i="5"/>
  <c r="EN161" i="5"/>
  <c r="EP161" i="5"/>
  <c r="EM161" i="5"/>
  <c r="EL161" i="5"/>
  <c r="ER160" i="5"/>
  <c r="EQ160" i="5"/>
  <c r="EN160" i="5"/>
  <c r="EP160" i="5"/>
  <c r="EM160" i="5"/>
  <c r="EL160" i="5"/>
  <c r="ER159" i="5"/>
  <c r="EQ159" i="5"/>
  <c r="EN159" i="5"/>
  <c r="EP159" i="5"/>
  <c r="EM159" i="5"/>
  <c r="EL159" i="5"/>
  <c r="ER158" i="5"/>
  <c r="EQ158" i="5"/>
  <c r="EN158" i="5"/>
  <c r="EP158" i="5"/>
  <c r="EM158" i="5"/>
  <c r="EL158" i="5"/>
  <c r="ER157" i="5"/>
  <c r="EQ157" i="5"/>
  <c r="EN157" i="5"/>
  <c r="EP157" i="5"/>
  <c r="EM157" i="5"/>
  <c r="EL157" i="5"/>
  <c r="ER156" i="5"/>
  <c r="EQ156" i="5"/>
  <c r="EN156" i="5"/>
  <c r="EP156" i="5"/>
  <c r="EM156" i="5"/>
  <c r="EL156" i="5"/>
  <c r="ER155" i="5"/>
  <c r="EQ155" i="5"/>
  <c r="EN155" i="5"/>
  <c r="EP155" i="5"/>
  <c r="EM155" i="5"/>
  <c r="EL155" i="5"/>
  <c r="ER154" i="5"/>
  <c r="EQ154" i="5"/>
  <c r="EN154" i="5"/>
  <c r="EP154" i="5"/>
  <c r="EM154" i="5"/>
  <c r="EL154" i="5"/>
  <c r="ER153" i="5"/>
  <c r="EQ153" i="5"/>
  <c r="EN153" i="5"/>
  <c r="EP153" i="5"/>
  <c r="EM153" i="5"/>
  <c r="EL153" i="5"/>
  <c r="ER152" i="5"/>
  <c r="EQ152" i="5"/>
  <c r="EN152" i="5"/>
  <c r="EP152" i="5"/>
  <c r="EM152" i="5"/>
  <c r="EL152" i="5"/>
  <c r="ER151" i="5"/>
  <c r="EQ151" i="5"/>
  <c r="EN151" i="5"/>
  <c r="EP151" i="5"/>
  <c r="EM151" i="5"/>
  <c r="EL151" i="5"/>
  <c r="ER150" i="5"/>
  <c r="EQ150" i="5"/>
  <c r="EN150" i="5"/>
  <c r="EP150" i="5"/>
  <c r="EM150" i="5"/>
  <c r="EL150" i="5"/>
  <c r="ER149" i="5"/>
  <c r="EQ149" i="5"/>
  <c r="EN149" i="5"/>
  <c r="EP149" i="5"/>
  <c r="EM149" i="5"/>
  <c r="EL149" i="5"/>
  <c r="ER148" i="5"/>
  <c r="EQ148" i="5"/>
  <c r="EN148" i="5"/>
  <c r="EP148" i="5"/>
  <c r="EM148" i="5"/>
  <c r="EL148" i="5"/>
  <c r="ER147" i="5"/>
  <c r="EQ147" i="5"/>
  <c r="EN147" i="5"/>
  <c r="EP147" i="5"/>
  <c r="EM147" i="5"/>
  <c r="EL147" i="5"/>
  <c r="BM149" i="12"/>
  <c r="BN149" i="12"/>
  <c r="ER146" i="5"/>
  <c r="EQ146" i="5"/>
  <c r="EN146" i="5"/>
  <c r="EP146" i="5"/>
  <c r="EM146" i="5"/>
  <c r="EL146" i="5"/>
  <c r="ER145" i="5"/>
  <c r="EQ145" i="5"/>
  <c r="EN145" i="5"/>
  <c r="EP145" i="5"/>
  <c r="EM145" i="5"/>
  <c r="EL145" i="5"/>
  <c r="ER144" i="5"/>
  <c r="EQ144" i="5"/>
  <c r="EN144" i="5"/>
  <c r="EP144" i="5"/>
  <c r="EM144" i="5"/>
  <c r="EL144" i="5"/>
  <c r="ER143" i="5"/>
  <c r="EQ143" i="5"/>
  <c r="EN143" i="5"/>
  <c r="EP143" i="5"/>
  <c r="EM143" i="5"/>
  <c r="EL143" i="5"/>
  <c r="ER142" i="5"/>
  <c r="EQ142" i="5"/>
  <c r="EN142" i="5"/>
  <c r="EP142" i="5"/>
  <c r="EM142" i="5"/>
  <c r="EL142" i="5"/>
  <c r="ER141" i="5"/>
  <c r="EQ141" i="5"/>
  <c r="EN141" i="5"/>
  <c r="EP141" i="5"/>
  <c r="EM141" i="5"/>
  <c r="EL141" i="5"/>
  <c r="ER140" i="5"/>
  <c r="EQ140" i="5"/>
  <c r="EN140" i="5"/>
  <c r="EP140" i="5"/>
  <c r="EM140" i="5"/>
  <c r="EL140" i="5"/>
  <c r="ER139" i="5"/>
  <c r="EQ139" i="5"/>
  <c r="EN139" i="5"/>
  <c r="EP139" i="5"/>
  <c r="EM139" i="5"/>
  <c r="EL139" i="5"/>
  <c r="ER138" i="5"/>
  <c r="EQ138" i="5"/>
  <c r="EN138" i="5"/>
  <c r="EP138" i="5"/>
  <c r="EM138" i="5"/>
  <c r="EL138" i="5"/>
  <c r="ER137" i="5"/>
  <c r="EQ137" i="5"/>
  <c r="EN137" i="5"/>
  <c r="EP137" i="5"/>
  <c r="EM137" i="5"/>
  <c r="EL137" i="5"/>
  <c r="BM139" i="12"/>
  <c r="BN139" i="12"/>
  <c r="ER136" i="5"/>
  <c r="EQ136" i="5"/>
  <c r="EN136" i="5"/>
  <c r="EP136" i="5"/>
  <c r="EM136" i="5"/>
  <c r="EL136" i="5"/>
  <c r="BM138" i="12"/>
  <c r="BN138" i="12"/>
  <c r="ER135" i="5"/>
  <c r="EQ135" i="5"/>
  <c r="EN135" i="5"/>
  <c r="EP135" i="5"/>
  <c r="EM135" i="5"/>
  <c r="EL135" i="5"/>
  <c r="ER134" i="5"/>
  <c r="EQ134" i="5"/>
  <c r="EN134" i="5"/>
  <c r="EP134" i="5"/>
  <c r="EM134" i="5"/>
  <c r="EL134" i="5"/>
  <c r="ER133" i="5"/>
  <c r="EQ133" i="5"/>
  <c r="EN133" i="5"/>
  <c r="EP133" i="5"/>
  <c r="EM133" i="5"/>
  <c r="EL133" i="5"/>
  <c r="ER132" i="5"/>
  <c r="EQ132" i="5"/>
  <c r="EN132" i="5"/>
  <c r="EP132" i="5"/>
  <c r="EM132" i="5"/>
  <c r="EL132" i="5"/>
  <c r="ER131" i="5"/>
  <c r="EQ131" i="5"/>
  <c r="EN131" i="5"/>
  <c r="EP131" i="5"/>
  <c r="EM131" i="5"/>
  <c r="EL131" i="5"/>
  <c r="ER130" i="5"/>
  <c r="EQ130" i="5"/>
  <c r="EN130" i="5"/>
  <c r="EP130" i="5"/>
  <c r="EM130" i="5"/>
  <c r="EL130" i="5"/>
  <c r="ER129" i="5"/>
  <c r="EQ129" i="5"/>
  <c r="EN129" i="5"/>
  <c r="EP129" i="5"/>
  <c r="EM129" i="5"/>
  <c r="EL129" i="5"/>
  <c r="ER128" i="5"/>
  <c r="EQ128" i="5"/>
  <c r="EN128" i="5"/>
  <c r="EP128" i="5"/>
  <c r="EM128" i="5"/>
  <c r="EL128" i="5"/>
  <c r="BM130" i="12"/>
  <c r="BN130" i="12"/>
  <c r="ER127" i="5"/>
  <c r="EQ127" i="5"/>
  <c r="EN127" i="5"/>
  <c r="EP127" i="5"/>
  <c r="EM127" i="5"/>
  <c r="EL127" i="5"/>
  <c r="ER126" i="5"/>
  <c r="EQ126" i="5"/>
  <c r="EN126" i="5"/>
  <c r="EP126" i="5"/>
  <c r="EM126" i="5"/>
  <c r="EL126" i="5"/>
  <c r="BM128" i="12"/>
  <c r="BN128" i="12"/>
  <c r="ER125" i="5"/>
  <c r="EQ125" i="5"/>
  <c r="EN125" i="5"/>
  <c r="EP125" i="5"/>
  <c r="EM125" i="5"/>
  <c r="EL125" i="5"/>
  <c r="ER124" i="5"/>
  <c r="EQ124" i="5"/>
  <c r="EN124" i="5"/>
  <c r="EP124" i="5"/>
  <c r="EM124" i="5"/>
  <c r="EL124" i="5"/>
  <c r="ER123" i="5"/>
  <c r="EQ123" i="5"/>
  <c r="EN123" i="5"/>
  <c r="EP123" i="5"/>
  <c r="EM123" i="5"/>
  <c r="EL123" i="5"/>
  <c r="ER122" i="5"/>
  <c r="EQ122" i="5"/>
  <c r="EN122" i="5"/>
  <c r="EP122" i="5"/>
  <c r="EM122" i="5"/>
  <c r="EL122" i="5"/>
  <c r="ER121" i="5"/>
  <c r="EQ121" i="5"/>
  <c r="EN121" i="5"/>
  <c r="EP121" i="5"/>
  <c r="EM121" i="5"/>
  <c r="EL121" i="5"/>
  <c r="ER120" i="5"/>
  <c r="EQ120" i="5"/>
  <c r="EN120" i="5"/>
  <c r="EP120" i="5"/>
  <c r="EM120" i="5"/>
  <c r="EL120" i="5"/>
  <c r="ER119" i="5"/>
  <c r="EQ119" i="5"/>
  <c r="EN119" i="5"/>
  <c r="EP119" i="5"/>
  <c r="EM119" i="5"/>
  <c r="EL119" i="5"/>
  <c r="ER118" i="5"/>
  <c r="EQ118" i="5"/>
  <c r="EN118" i="5"/>
  <c r="EP118" i="5"/>
  <c r="EM118" i="5"/>
  <c r="EL118" i="5"/>
  <c r="ER117" i="5"/>
  <c r="EQ117" i="5"/>
  <c r="EN117" i="5"/>
  <c r="EP117" i="5"/>
  <c r="EM117" i="5"/>
  <c r="EL117" i="5"/>
  <c r="ER116" i="5"/>
  <c r="EQ116" i="5"/>
  <c r="EN116" i="5"/>
  <c r="EP116" i="5"/>
  <c r="EM116" i="5"/>
  <c r="EL116" i="5"/>
  <c r="ER115" i="5"/>
  <c r="EQ115" i="5"/>
  <c r="EN115" i="5"/>
  <c r="EP115" i="5"/>
  <c r="EM115" i="5"/>
  <c r="EL115" i="5"/>
  <c r="ER114" i="5"/>
  <c r="EQ114" i="5"/>
  <c r="EN114" i="5"/>
  <c r="EP114" i="5"/>
  <c r="EM114" i="5"/>
  <c r="EL114" i="5"/>
  <c r="ER113" i="5"/>
  <c r="EQ113" i="5"/>
  <c r="EN113" i="5"/>
  <c r="EP113" i="5"/>
  <c r="EM113" i="5"/>
  <c r="EL113" i="5"/>
  <c r="BM115" i="12"/>
  <c r="BN115" i="12"/>
  <c r="ER112" i="5"/>
  <c r="EQ112" i="5"/>
  <c r="EN112" i="5"/>
  <c r="EP112" i="5"/>
  <c r="EM112" i="5"/>
  <c r="EL112" i="5"/>
  <c r="BM114" i="12"/>
  <c r="BN114" i="12"/>
  <c r="ER111" i="5"/>
  <c r="EQ111" i="5"/>
  <c r="EN111" i="5"/>
  <c r="EP111" i="5"/>
  <c r="EM111" i="5"/>
  <c r="EL111" i="5"/>
  <c r="BM113" i="12"/>
  <c r="BN113" i="12"/>
  <c r="ER110" i="5"/>
  <c r="EQ110" i="5"/>
  <c r="EN110" i="5"/>
  <c r="EP110" i="5"/>
  <c r="EM110" i="5"/>
  <c r="EL110" i="5"/>
  <c r="ER109" i="5"/>
  <c r="EQ109" i="5"/>
  <c r="EN109" i="5"/>
  <c r="EP109" i="5"/>
  <c r="EM109" i="5"/>
  <c r="EL109" i="5"/>
  <c r="ER108" i="5"/>
  <c r="EQ108" i="5"/>
  <c r="EN108" i="5"/>
  <c r="EP108" i="5"/>
  <c r="EM108" i="5"/>
  <c r="EL108" i="5"/>
  <c r="ER107" i="5"/>
  <c r="EQ107" i="5"/>
  <c r="EN107" i="5"/>
  <c r="EP107" i="5"/>
  <c r="EM107" i="5"/>
  <c r="EL107" i="5"/>
  <c r="ER106" i="5"/>
  <c r="EQ106" i="5"/>
  <c r="EN106" i="5"/>
  <c r="EP106" i="5"/>
  <c r="EM106" i="5"/>
  <c r="EL106" i="5"/>
  <c r="ER105" i="5"/>
  <c r="EQ105" i="5"/>
  <c r="EN105" i="5"/>
  <c r="EP105" i="5"/>
  <c r="EM105" i="5"/>
  <c r="EL105" i="5"/>
  <c r="ER104" i="5"/>
  <c r="EQ104" i="5"/>
  <c r="EN104" i="5"/>
  <c r="EP104" i="5"/>
  <c r="EM104" i="5"/>
  <c r="EL104" i="5"/>
  <c r="ER103" i="5"/>
  <c r="EQ103" i="5"/>
  <c r="EN103" i="5"/>
  <c r="EP103" i="5"/>
  <c r="EM103" i="5"/>
  <c r="EL103" i="5"/>
  <c r="ER102" i="5"/>
  <c r="EQ102" i="5"/>
  <c r="EN102" i="5"/>
  <c r="EP102" i="5"/>
  <c r="EM102" i="5"/>
  <c r="EL102" i="5"/>
  <c r="ER101" i="5"/>
  <c r="EQ101" i="5"/>
  <c r="EN101" i="5"/>
  <c r="EP101" i="5"/>
  <c r="EM101" i="5"/>
  <c r="EL101" i="5"/>
  <c r="ER100" i="5"/>
  <c r="EQ100" i="5"/>
  <c r="EN100" i="5"/>
  <c r="EP100" i="5"/>
  <c r="EM100" i="5"/>
  <c r="EL100" i="5"/>
  <c r="ER99" i="5"/>
  <c r="EQ99" i="5"/>
  <c r="EN99" i="5"/>
  <c r="EP99" i="5"/>
  <c r="EM99" i="5"/>
  <c r="EL99" i="5"/>
  <c r="ER98" i="5"/>
  <c r="EQ98" i="5"/>
  <c r="EN98" i="5"/>
  <c r="EP98" i="5"/>
  <c r="EM98" i="5"/>
  <c r="EL98" i="5"/>
  <c r="ER97" i="5"/>
  <c r="EQ97" i="5"/>
  <c r="EN97" i="5"/>
  <c r="EP97" i="5"/>
  <c r="EM97" i="5"/>
  <c r="EL97" i="5"/>
  <c r="ER96" i="5"/>
  <c r="EQ96" i="5"/>
  <c r="EN96" i="5"/>
  <c r="EP96" i="5"/>
  <c r="EM96" i="5"/>
  <c r="EL96" i="5"/>
  <c r="ER95" i="5"/>
  <c r="EQ95" i="5"/>
  <c r="EN95" i="5"/>
  <c r="EP95" i="5"/>
  <c r="EM95" i="5"/>
  <c r="EL95" i="5"/>
  <c r="ER94" i="5"/>
  <c r="EQ94" i="5"/>
  <c r="EN94" i="5"/>
  <c r="EP94" i="5"/>
  <c r="EM94" i="5"/>
  <c r="EL94" i="5"/>
  <c r="ER93" i="5"/>
  <c r="EQ93" i="5"/>
  <c r="EN93" i="5"/>
  <c r="EP93" i="5"/>
  <c r="EM93" i="5"/>
  <c r="EL93" i="5"/>
  <c r="ER92" i="5"/>
  <c r="EQ92" i="5"/>
  <c r="EN92" i="5"/>
  <c r="EP92" i="5"/>
  <c r="EM92" i="5"/>
  <c r="EL92" i="5"/>
  <c r="ER91" i="5"/>
  <c r="EQ91" i="5"/>
  <c r="EN91" i="5"/>
  <c r="EP91" i="5"/>
  <c r="EM91" i="5"/>
  <c r="EL91" i="5"/>
  <c r="ER90" i="5"/>
  <c r="EQ90" i="5"/>
  <c r="EN90" i="5"/>
  <c r="EP90" i="5"/>
  <c r="EM90" i="5"/>
  <c r="EL90" i="5"/>
  <c r="ER89" i="5"/>
  <c r="EQ89" i="5"/>
  <c r="EN89" i="5"/>
  <c r="EP89" i="5"/>
  <c r="EM89" i="5"/>
  <c r="EL89" i="5"/>
  <c r="ER88" i="5"/>
  <c r="EQ88" i="5"/>
  <c r="EN88" i="5"/>
  <c r="EP88" i="5"/>
  <c r="EM88" i="5"/>
  <c r="EL88" i="5"/>
  <c r="ER87" i="5"/>
  <c r="EQ87" i="5"/>
  <c r="EN87" i="5"/>
  <c r="EP87" i="5"/>
  <c r="EM87" i="5"/>
  <c r="EL87" i="5"/>
  <c r="ER86" i="5"/>
  <c r="EQ86" i="5"/>
  <c r="EN86" i="5"/>
  <c r="EP86" i="5"/>
  <c r="EM86" i="5"/>
  <c r="EL86" i="5"/>
  <c r="ER85" i="5"/>
  <c r="EQ85" i="5"/>
  <c r="EN85" i="5"/>
  <c r="EP85" i="5"/>
  <c r="EM85" i="5"/>
  <c r="EL85" i="5"/>
  <c r="ER84" i="5"/>
  <c r="EQ84" i="5"/>
  <c r="EN84" i="5"/>
  <c r="EP84" i="5"/>
  <c r="EM84" i="5"/>
  <c r="EL84" i="5"/>
  <c r="ER83" i="5"/>
  <c r="EQ83" i="5"/>
  <c r="EN83" i="5"/>
  <c r="EP83" i="5"/>
  <c r="EM83" i="5"/>
  <c r="EL83" i="5"/>
  <c r="ER82" i="5"/>
  <c r="EQ82" i="5"/>
  <c r="EN82" i="5"/>
  <c r="EP82" i="5"/>
  <c r="EM82" i="5"/>
  <c r="EL82" i="5"/>
  <c r="ER81" i="5"/>
  <c r="EQ81" i="5"/>
  <c r="EN81" i="5"/>
  <c r="EP81" i="5"/>
  <c r="EM81" i="5"/>
  <c r="EL81" i="5"/>
  <c r="ER80" i="5"/>
  <c r="EQ80" i="5"/>
  <c r="EN80" i="5"/>
  <c r="EP80" i="5"/>
  <c r="EM80" i="5"/>
  <c r="EL80" i="5"/>
  <c r="ER79" i="5"/>
  <c r="EQ79" i="5"/>
  <c r="EN79" i="5"/>
  <c r="EP79" i="5"/>
  <c r="EM79" i="5"/>
  <c r="EL79" i="5"/>
  <c r="ER78" i="5"/>
  <c r="EQ78" i="5"/>
  <c r="EN78" i="5"/>
  <c r="EP78" i="5"/>
  <c r="EM78" i="5"/>
  <c r="EL78" i="5"/>
  <c r="ER77" i="5"/>
  <c r="EQ77" i="5"/>
  <c r="EN77" i="5"/>
  <c r="EP77" i="5"/>
  <c r="EM77" i="5"/>
  <c r="EL77" i="5"/>
  <c r="ER76" i="5"/>
  <c r="EQ76" i="5"/>
  <c r="EN76" i="5"/>
  <c r="EP76" i="5"/>
  <c r="EM76" i="5"/>
  <c r="EL76" i="5"/>
  <c r="ER75" i="5"/>
  <c r="EQ75" i="5"/>
  <c r="EN75" i="5"/>
  <c r="EP75" i="5"/>
  <c r="EM75" i="5"/>
  <c r="EL75" i="5"/>
  <c r="ER74" i="5"/>
  <c r="EQ74" i="5"/>
  <c r="EN74" i="5"/>
  <c r="EP74" i="5"/>
  <c r="EM74" i="5"/>
  <c r="EL74" i="5"/>
  <c r="ER73" i="5"/>
  <c r="EQ73" i="5"/>
  <c r="EN73" i="5"/>
  <c r="EP73" i="5"/>
  <c r="EM73" i="5"/>
  <c r="EL73" i="5"/>
  <c r="ER72" i="5"/>
  <c r="EQ72" i="5"/>
  <c r="EN72" i="5"/>
  <c r="EP72" i="5"/>
  <c r="EM72" i="5"/>
  <c r="EL72" i="5"/>
  <c r="ER71" i="5"/>
  <c r="EQ71" i="5"/>
  <c r="EN71" i="5"/>
  <c r="EP71" i="5"/>
  <c r="EM71" i="5"/>
  <c r="EL71" i="5"/>
  <c r="ER70" i="5"/>
  <c r="EQ70" i="5"/>
  <c r="EN70" i="5"/>
  <c r="EP70" i="5"/>
  <c r="EM70" i="5"/>
  <c r="EL70" i="5"/>
  <c r="BM72" i="12"/>
  <c r="BN72" i="12"/>
  <c r="ER69" i="5"/>
  <c r="EQ69" i="5"/>
  <c r="EN69" i="5"/>
  <c r="EP69" i="5"/>
  <c r="EM69" i="5"/>
  <c r="EL69" i="5"/>
  <c r="ER68" i="5"/>
  <c r="EQ68" i="5"/>
  <c r="EN68" i="5"/>
  <c r="EP68" i="5"/>
  <c r="EM68" i="5"/>
  <c r="EL68" i="5"/>
  <c r="ER67" i="5"/>
  <c r="EQ67" i="5"/>
  <c r="EN67" i="5"/>
  <c r="EP67" i="5"/>
  <c r="EM67" i="5"/>
  <c r="EL67" i="5"/>
  <c r="ER66" i="5"/>
  <c r="EQ66" i="5"/>
  <c r="EN66" i="5"/>
  <c r="EP66" i="5"/>
  <c r="EM66" i="5"/>
  <c r="EL66" i="5"/>
  <c r="ER65" i="5"/>
  <c r="EQ65" i="5"/>
  <c r="EN65" i="5"/>
  <c r="EP65" i="5"/>
  <c r="EM65" i="5"/>
  <c r="EL65" i="5"/>
  <c r="ER64" i="5"/>
  <c r="EQ64" i="5"/>
  <c r="EN64" i="5"/>
  <c r="EP64" i="5"/>
  <c r="EM64" i="5"/>
  <c r="EL64" i="5"/>
  <c r="ER63" i="5"/>
  <c r="EQ63" i="5"/>
  <c r="EN63" i="5"/>
  <c r="EP63" i="5"/>
  <c r="EM63" i="5"/>
  <c r="EL63" i="5"/>
  <c r="ER62" i="5"/>
  <c r="EQ62" i="5"/>
  <c r="EN62" i="5"/>
  <c r="EP62" i="5"/>
  <c r="EM62" i="5"/>
  <c r="EL62" i="5"/>
  <c r="ER61" i="5"/>
  <c r="EQ61" i="5"/>
  <c r="EN61" i="5"/>
  <c r="EP61" i="5"/>
  <c r="EM61" i="5"/>
  <c r="EL61" i="5"/>
  <c r="BM63" i="12"/>
  <c r="BN63" i="12"/>
  <c r="ER60" i="5"/>
  <c r="EQ60" i="5"/>
  <c r="EN60" i="5"/>
  <c r="EP60" i="5"/>
  <c r="EM60" i="5"/>
  <c r="EL60" i="5"/>
  <c r="ER59" i="5"/>
  <c r="EQ59" i="5"/>
  <c r="EN59" i="5"/>
  <c r="EP59" i="5"/>
  <c r="EM59" i="5"/>
  <c r="EL59" i="5"/>
  <c r="ER58" i="5"/>
  <c r="EQ58" i="5"/>
  <c r="EN58" i="5"/>
  <c r="EP58" i="5"/>
  <c r="EM58" i="5"/>
  <c r="EL58" i="5"/>
  <c r="ER57" i="5"/>
  <c r="EQ57" i="5"/>
  <c r="EN57" i="5"/>
  <c r="EP57" i="5"/>
  <c r="EM57" i="5"/>
  <c r="EL57" i="5"/>
  <c r="ER56" i="5"/>
  <c r="EQ56" i="5"/>
  <c r="EN56" i="5"/>
  <c r="EP56" i="5"/>
  <c r="EM56" i="5"/>
  <c r="EL56" i="5"/>
  <c r="ER55" i="5"/>
  <c r="EQ55" i="5"/>
  <c r="EN55" i="5"/>
  <c r="EP55" i="5"/>
  <c r="EM55" i="5"/>
  <c r="EL55" i="5"/>
  <c r="ER54" i="5"/>
  <c r="EQ54" i="5"/>
  <c r="EN54" i="5"/>
  <c r="EP54" i="5"/>
  <c r="EM54" i="5"/>
  <c r="EL54" i="5"/>
  <c r="ER53" i="5"/>
  <c r="EQ53" i="5"/>
  <c r="EN53" i="5"/>
  <c r="EP53" i="5"/>
  <c r="EM53" i="5"/>
  <c r="EL53" i="5"/>
  <c r="BM55" i="12"/>
  <c r="BN55" i="12"/>
  <c r="ER52" i="5"/>
  <c r="EQ52" i="5"/>
  <c r="EN52" i="5"/>
  <c r="EP52" i="5"/>
  <c r="EM52" i="5"/>
  <c r="EL52" i="5"/>
  <c r="ER51" i="5"/>
  <c r="EQ51" i="5"/>
  <c r="EN51" i="5"/>
  <c r="EP51" i="5"/>
  <c r="EM51" i="5"/>
  <c r="EL51" i="5"/>
  <c r="ER50" i="5"/>
  <c r="EQ50" i="5"/>
  <c r="EN50" i="5"/>
  <c r="EP50" i="5"/>
  <c r="EM50" i="5"/>
  <c r="EL50" i="5"/>
  <c r="ER49" i="5"/>
  <c r="EQ49" i="5"/>
  <c r="EN49" i="5"/>
  <c r="EP49" i="5"/>
  <c r="EM49" i="5"/>
  <c r="EL49" i="5"/>
  <c r="EX48" i="5"/>
  <c r="ER48" i="5"/>
  <c r="EQ48" i="5"/>
  <c r="EN48" i="5"/>
  <c r="EP48" i="5"/>
  <c r="EM48" i="5"/>
  <c r="EL48" i="5"/>
  <c r="EX47" i="5"/>
  <c r="ER47" i="5"/>
  <c r="EQ47" i="5"/>
  <c r="EN47" i="5"/>
  <c r="EP47" i="5"/>
  <c r="EM47" i="5"/>
  <c r="EL47" i="5"/>
  <c r="EX46" i="5"/>
  <c r="ER46" i="5"/>
  <c r="EQ46" i="5"/>
  <c r="EN46" i="5"/>
  <c r="EP46" i="5"/>
  <c r="EM46" i="5"/>
  <c r="EL46" i="5"/>
  <c r="EX45" i="5"/>
  <c r="ER45" i="5"/>
  <c r="EQ45" i="5"/>
  <c r="EN45" i="5"/>
  <c r="EP45" i="5"/>
  <c r="EM45" i="5"/>
  <c r="EL45" i="5"/>
  <c r="EX44" i="5"/>
  <c r="ER44" i="5"/>
  <c r="EQ44" i="5"/>
  <c r="EN44" i="5"/>
  <c r="EP44" i="5"/>
  <c r="EM44" i="5"/>
  <c r="EL44" i="5"/>
  <c r="EX43" i="5"/>
  <c r="ER43" i="5"/>
  <c r="EQ43" i="5"/>
  <c r="EN43" i="5"/>
  <c r="EP43" i="5"/>
  <c r="EM43" i="5"/>
  <c r="EL43" i="5"/>
  <c r="EX42" i="5"/>
  <c r="ER42" i="5"/>
  <c r="EQ42" i="5"/>
  <c r="EN42" i="5"/>
  <c r="EP42" i="5"/>
  <c r="EM42" i="5"/>
  <c r="EL42" i="5"/>
  <c r="EX41" i="5"/>
  <c r="ER41" i="5"/>
  <c r="EQ41" i="5"/>
  <c r="EN41" i="5"/>
  <c r="EP41" i="5"/>
  <c r="EM41" i="5"/>
  <c r="EL41" i="5"/>
  <c r="BM43" i="12"/>
  <c r="BN43" i="12"/>
  <c r="EX40" i="5"/>
  <c r="ER40" i="5"/>
  <c r="EQ40" i="5"/>
  <c r="EN40" i="5"/>
  <c r="EP40" i="5"/>
  <c r="EM40" i="5"/>
  <c r="EL40" i="5"/>
  <c r="EX39" i="5"/>
  <c r="ER39" i="5"/>
  <c r="EQ39" i="5"/>
  <c r="EN39" i="5"/>
  <c r="EP39" i="5"/>
  <c r="EM39" i="5"/>
  <c r="EL39" i="5"/>
  <c r="EX38" i="5"/>
  <c r="ER38" i="5"/>
  <c r="EQ38" i="5"/>
  <c r="EN38" i="5"/>
  <c r="EP38" i="5"/>
  <c r="EM38" i="5"/>
  <c r="EL38" i="5"/>
  <c r="EX37" i="5"/>
  <c r="ER37" i="5"/>
  <c r="EQ37" i="5"/>
  <c r="EN37" i="5"/>
  <c r="EP37" i="5"/>
  <c r="EM37" i="5"/>
  <c r="EL37" i="5"/>
  <c r="EX36" i="5"/>
  <c r="ER36" i="5"/>
  <c r="EQ36" i="5"/>
  <c r="EN36" i="5"/>
  <c r="EP36" i="5"/>
  <c r="EM36" i="5"/>
  <c r="EL36" i="5"/>
  <c r="EX35" i="5"/>
  <c r="ER35" i="5"/>
  <c r="EQ35" i="5"/>
  <c r="EN35" i="5"/>
  <c r="EP35" i="5"/>
  <c r="EM35" i="5"/>
  <c r="EL35" i="5"/>
  <c r="EX34" i="5"/>
  <c r="ER34" i="5"/>
  <c r="EQ34" i="5"/>
  <c r="EN34" i="5"/>
  <c r="EP34" i="5"/>
  <c r="EM34" i="5"/>
  <c r="EL34" i="5"/>
  <c r="EX33" i="5"/>
  <c r="ER33" i="5"/>
  <c r="EQ33" i="5"/>
  <c r="EN33" i="5"/>
  <c r="EP33" i="5"/>
  <c r="EM33" i="5"/>
  <c r="EL33" i="5"/>
  <c r="BM35" i="12"/>
  <c r="BN35" i="12"/>
  <c r="EX32" i="5"/>
  <c r="ER32" i="5"/>
  <c r="EQ32" i="5"/>
  <c r="EN32" i="5"/>
  <c r="EP32" i="5"/>
  <c r="EM32" i="5"/>
  <c r="EL32" i="5"/>
  <c r="EX31" i="5"/>
  <c r="ER31" i="5"/>
  <c r="EQ31" i="5"/>
  <c r="EN31" i="5"/>
  <c r="EP31" i="5"/>
  <c r="EM31" i="5"/>
  <c r="EL31" i="5"/>
  <c r="EX30" i="5"/>
  <c r="ER30" i="5"/>
  <c r="EQ30" i="5"/>
  <c r="EN30" i="5"/>
  <c r="EP30" i="5"/>
  <c r="EM30" i="5"/>
  <c r="EL30" i="5"/>
  <c r="FA29" i="5"/>
  <c r="FB29" i="5"/>
  <c r="FD29" i="5"/>
  <c r="FC29" i="5"/>
  <c r="EX29" i="5"/>
  <c r="ER29" i="5"/>
  <c r="EQ29" i="5"/>
  <c r="EN29" i="5"/>
  <c r="EP29" i="5"/>
  <c r="EM29" i="5"/>
  <c r="EL29" i="5"/>
  <c r="FA28" i="5"/>
  <c r="FB28" i="5"/>
  <c r="FD28" i="5"/>
  <c r="FC28" i="5"/>
  <c r="EX28" i="5"/>
  <c r="ER28" i="5"/>
  <c r="EQ28" i="5"/>
  <c r="EN28" i="5"/>
  <c r="EP28" i="5"/>
  <c r="EM28" i="5"/>
  <c r="EL28" i="5"/>
  <c r="FA27" i="5"/>
  <c r="FB27" i="5"/>
  <c r="FD27" i="5"/>
  <c r="FC27" i="5"/>
  <c r="EX27" i="5"/>
  <c r="ER27" i="5"/>
  <c r="EQ27" i="5"/>
  <c r="EN27" i="5"/>
  <c r="EP27" i="5"/>
  <c r="EM27" i="5"/>
  <c r="EL27" i="5"/>
  <c r="FA26" i="5"/>
  <c r="FB26" i="5"/>
  <c r="FD26" i="5"/>
  <c r="FC26" i="5"/>
  <c r="EX26" i="5"/>
  <c r="ER26" i="5"/>
  <c r="EQ26" i="5"/>
  <c r="EN26" i="5"/>
  <c r="EP26" i="5"/>
  <c r="EM26" i="5"/>
  <c r="EL26" i="5"/>
  <c r="FA25" i="5"/>
  <c r="FB25" i="5"/>
  <c r="FD25" i="5"/>
  <c r="FC25" i="5"/>
  <c r="EX25" i="5"/>
  <c r="ER25" i="5"/>
  <c r="EQ25" i="5"/>
  <c r="EN25" i="5"/>
  <c r="EP25" i="5"/>
  <c r="EM25" i="5"/>
  <c r="EL25" i="5"/>
  <c r="FA24" i="5"/>
  <c r="FB24" i="5"/>
  <c r="FD24" i="5"/>
  <c r="FC24" i="5"/>
  <c r="EX24" i="5"/>
  <c r="ER24" i="5"/>
  <c r="EQ24" i="5"/>
  <c r="EN24" i="5"/>
  <c r="EP24" i="5"/>
  <c r="EM24" i="5"/>
  <c r="EL24" i="5"/>
  <c r="FA23" i="5"/>
  <c r="FB23" i="5"/>
  <c r="FD23" i="5"/>
  <c r="FC23" i="5"/>
  <c r="EX23" i="5"/>
  <c r="ER23" i="5"/>
  <c r="EQ23" i="5"/>
  <c r="EN23" i="5"/>
  <c r="EP23" i="5"/>
  <c r="EM23" i="5"/>
  <c r="EL23" i="5"/>
  <c r="FA22" i="5"/>
  <c r="FB22" i="5"/>
  <c r="FD22" i="5"/>
  <c r="FC22" i="5"/>
  <c r="EX22" i="5"/>
  <c r="ER22" i="5"/>
  <c r="EQ22" i="5"/>
  <c r="EN22" i="5"/>
  <c r="EP22" i="5"/>
  <c r="EM22" i="5"/>
  <c r="EL22" i="5"/>
  <c r="FA21" i="5"/>
  <c r="FB21" i="5"/>
  <c r="FD21" i="5"/>
  <c r="FC21" i="5"/>
  <c r="EX21" i="5"/>
  <c r="ER21" i="5"/>
  <c r="EQ21" i="5"/>
  <c r="EN21" i="5"/>
  <c r="EP21" i="5"/>
  <c r="EM21" i="5"/>
  <c r="EL21" i="5"/>
  <c r="FA20" i="5"/>
  <c r="FB20" i="5"/>
  <c r="FD20" i="5"/>
  <c r="FC20" i="5"/>
  <c r="EX20" i="5"/>
  <c r="ER20" i="5"/>
  <c r="EQ20" i="5"/>
  <c r="EN20" i="5"/>
  <c r="EP20" i="5"/>
  <c r="EM20" i="5"/>
  <c r="EL20" i="5"/>
  <c r="BM22" i="12"/>
  <c r="BN22" i="12"/>
  <c r="FA19" i="5"/>
  <c r="FB19" i="5"/>
  <c r="FD19" i="5"/>
  <c r="FC19" i="5"/>
  <c r="EU19" i="5"/>
  <c r="ER19" i="5"/>
  <c r="EQ19" i="5"/>
  <c r="EN19" i="5"/>
  <c r="EP19" i="5"/>
  <c r="EM19" i="5"/>
  <c r="EL19" i="5"/>
  <c r="FA18" i="5"/>
  <c r="FB18" i="5"/>
  <c r="FD18" i="5"/>
  <c r="FC18" i="5"/>
  <c r="EU18" i="5"/>
  <c r="EX18" i="5"/>
  <c r="EW18" i="5"/>
  <c r="ER18" i="5"/>
  <c r="EQ18" i="5"/>
  <c r="EN18" i="5"/>
  <c r="EP18" i="5"/>
  <c r="EM18" i="5"/>
  <c r="EL18" i="5"/>
  <c r="FA17" i="5"/>
  <c r="FB17" i="5"/>
  <c r="FD17" i="5"/>
  <c r="FC17" i="5"/>
  <c r="EU17" i="5"/>
  <c r="EX17" i="5"/>
  <c r="EW17" i="5"/>
  <c r="ER17" i="5"/>
  <c r="EQ17" i="5"/>
  <c r="EN17" i="5"/>
  <c r="EP17" i="5"/>
  <c r="EM17" i="5"/>
  <c r="EL17" i="5"/>
  <c r="BM19" i="12"/>
  <c r="FA16" i="5"/>
  <c r="EU16" i="5"/>
  <c r="EX16" i="5"/>
  <c r="EW16" i="5"/>
  <c r="ER16" i="5"/>
  <c r="EQ16" i="5"/>
  <c r="EN16" i="5"/>
  <c r="EP16" i="5"/>
  <c r="EM16" i="5"/>
  <c r="FB15" i="5"/>
  <c r="EW14" i="5"/>
  <c r="EO14" i="5"/>
  <c r="FB13" i="5"/>
  <c r="EU13" i="5"/>
  <c r="EM9" i="5"/>
  <c r="EM7" i="5"/>
  <c r="DX265" i="5"/>
  <c r="DW265" i="5"/>
  <c r="DT265" i="5"/>
  <c r="DV265" i="5"/>
  <c r="DS265" i="5"/>
  <c r="DR265" i="5"/>
  <c r="DX264" i="5"/>
  <c r="DW264" i="5"/>
  <c r="DT264" i="5"/>
  <c r="DV264" i="5"/>
  <c r="DS264" i="5"/>
  <c r="DR264" i="5"/>
  <c r="DX263" i="5"/>
  <c r="DW263" i="5"/>
  <c r="DT263" i="5"/>
  <c r="DV263" i="5"/>
  <c r="DS263" i="5"/>
  <c r="DR263" i="5"/>
  <c r="DX262" i="5"/>
  <c r="DW262" i="5"/>
  <c r="DT262" i="5"/>
  <c r="DV262" i="5"/>
  <c r="DS262" i="5"/>
  <c r="DR262" i="5"/>
  <c r="DX261" i="5"/>
  <c r="DW261" i="5"/>
  <c r="DT261" i="5"/>
  <c r="DV261" i="5"/>
  <c r="DS261" i="5"/>
  <c r="DR261" i="5"/>
  <c r="DX260" i="5"/>
  <c r="DW260" i="5"/>
  <c r="DT260" i="5"/>
  <c r="DV260" i="5"/>
  <c r="DS260" i="5"/>
  <c r="DR260" i="5"/>
  <c r="DX259" i="5"/>
  <c r="DW259" i="5"/>
  <c r="DT259" i="5"/>
  <c r="DV259" i="5"/>
  <c r="DS259" i="5"/>
  <c r="DR259" i="5"/>
  <c r="DX258" i="5"/>
  <c r="DW258" i="5"/>
  <c r="DT258" i="5"/>
  <c r="DV258" i="5"/>
  <c r="DS258" i="5"/>
  <c r="DR258" i="5"/>
  <c r="DX257" i="5"/>
  <c r="DW257" i="5"/>
  <c r="DT257" i="5"/>
  <c r="DV257" i="5"/>
  <c r="DS257" i="5"/>
  <c r="DR257" i="5"/>
  <c r="DX256" i="5"/>
  <c r="DW256" i="5"/>
  <c r="DT256" i="5"/>
  <c r="DV256" i="5"/>
  <c r="DS256" i="5"/>
  <c r="DR256" i="5"/>
  <c r="DX255" i="5"/>
  <c r="DW255" i="5"/>
  <c r="DT255" i="5"/>
  <c r="DV255" i="5"/>
  <c r="DS255" i="5"/>
  <c r="DR255" i="5"/>
  <c r="DX254" i="5"/>
  <c r="DW254" i="5"/>
  <c r="DT254" i="5"/>
  <c r="DV254" i="5"/>
  <c r="DS254" i="5"/>
  <c r="DR254" i="5"/>
  <c r="DX253" i="5"/>
  <c r="DW253" i="5"/>
  <c r="DT253" i="5"/>
  <c r="DV253" i="5"/>
  <c r="DS253" i="5"/>
  <c r="DR253" i="5"/>
  <c r="DX252" i="5"/>
  <c r="DW252" i="5"/>
  <c r="DT252" i="5"/>
  <c r="DV252" i="5"/>
  <c r="DS252" i="5"/>
  <c r="DR252" i="5"/>
  <c r="DX251" i="5"/>
  <c r="DW251" i="5"/>
  <c r="DT251" i="5"/>
  <c r="DV251" i="5"/>
  <c r="DS251" i="5"/>
  <c r="DR251" i="5"/>
  <c r="DX250" i="5"/>
  <c r="DW250" i="5"/>
  <c r="DT250" i="5"/>
  <c r="DV250" i="5"/>
  <c r="DS250" i="5"/>
  <c r="DR250" i="5"/>
  <c r="DX249" i="5"/>
  <c r="DW249" i="5"/>
  <c r="DT249" i="5"/>
  <c r="DV249" i="5"/>
  <c r="DS249" i="5"/>
  <c r="DR249" i="5"/>
  <c r="DX248" i="5"/>
  <c r="DW248" i="5"/>
  <c r="DT248" i="5"/>
  <c r="DV248" i="5"/>
  <c r="DS248" i="5"/>
  <c r="DR248" i="5"/>
  <c r="DX247" i="5"/>
  <c r="DW247" i="5"/>
  <c r="DT247" i="5"/>
  <c r="DV247" i="5"/>
  <c r="DS247" i="5"/>
  <c r="DR247" i="5"/>
  <c r="DX246" i="5"/>
  <c r="DW246" i="5"/>
  <c r="DT246" i="5"/>
  <c r="DV246" i="5"/>
  <c r="DS246" i="5"/>
  <c r="DR246" i="5"/>
  <c r="DX245" i="5"/>
  <c r="DW245" i="5"/>
  <c r="DT245" i="5"/>
  <c r="DV245" i="5"/>
  <c r="DS245" i="5"/>
  <c r="DR245" i="5"/>
  <c r="DX244" i="5"/>
  <c r="DW244" i="5"/>
  <c r="DT244" i="5"/>
  <c r="DV244" i="5"/>
  <c r="DS244" i="5"/>
  <c r="DR244" i="5"/>
  <c r="DX243" i="5"/>
  <c r="DW243" i="5"/>
  <c r="DT243" i="5"/>
  <c r="DV243" i="5"/>
  <c r="DS243" i="5"/>
  <c r="DR243" i="5"/>
  <c r="DX242" i="5"/>
  <c r="DW242" i="5"/>
  <c r="DT242" i="5"/>
  <c r="DV242" i="5"/>
  <c r="DS242" i="5"/>
  <c r="DR242" i="5"/>
  <c r="DX241" i="5"/>
  <c r="DW241" i="5"/>
  <c r="DT241" i="5"/>
  <c r="DV241" i="5"/>
  <c r="DS241" i="5"/>
  <c r="DR241" i="5"/>
  <c r="DX240" i="5"/>
  <c r="DW240" i="5"/>
  <c r="DT240" i="5"/>
  <c r="DV240" i="5"/>
  <c r="DS240" i="5"/>
  <c r="DR240" i="5"/>
  <c r="DX239" i="5"/>
  <c r="DW239" i="5"/>
  <c r="DT239" i="5"/>
  <c r="DV239" i="5"/>
  <c r="DS239" i="5"/>
  <c r="DR239" i="5"/>
  <c r="DX238" i="5"/>
  <c r="DW238" i="5"/>
  <c r="DT238" i="5"/>
  <c r="DV238" i="5"/>
  <c r="DS238" i="5"/>
  <c r="DR238" i="5"/>
  <c r="DX237" i="5"/>
  <c r="DW237" i="5"/>
  <c r="DT237" i="5"/>
  <c r="DV237" i="5"/>
  <c r="DS237" i="5"/>
  <c r="DR237" i="5"/>
  <c r="DX236" i="5"/>
  <c r="DW236" i="5"/>
  <c r="DT236" i="5"/>
  <c r="DV236" i="5"/>
  <c r="DS236" i="5"/>
  <c r="DR236" i="5"/>
  <c r="DX235" i="5"/>
  <c r="DW235" i="5"/>
  <c r="DT235" i="5"/>
  <c r="DV235" i="5"/>
  <c r="DS235" i="5"/>
  <c r="DR235" i="5"/>
  <c r="DX234" i="5"/>
  <c r="DW234" i="5"/>
  <c r="DT234" i="5"/>
  <c r="DV234" i="5"/>
  <c r="DS234" i="5"/>
  <c r="DR234" i="5"/>
  <c r="DX233" i="5"/>
  <c r="DW233" i="5"/>
  <c r="DT233" i="5"/>
  <c r="DV233" i="5"/>
  <c r="DS233" i="5"/>
  <c r="DR233" i="5"/>
  <c r="DX232" i="5"/>
  <c r="DW232" i="5"/>
  <c r="DT232" i="5"/>
  <c r="DV232" i="5"/>
  <c r="DS232" i="5"/>
  <c r="DR232" i="5"/>
  <c r="DX231" i="5"/>
  <c r="DW231" i="5"/>
  <c r="DT231" i="5"/>
  <c r="DV231" i="5"/>
  <c r="DS231" i="5"/>
  <c r="DR231" i="5"/>
  <c r="DX230" i="5"/>
  <c r="DW230" i="5"/>
  <c r="DT230" i="5"/>
  <c r="DV230" i="5"/>
  <c r="DS230" i="5"/>
  <c r="DR230" i="5"/>
  <c r="DX229" i="5"/>
  <c r="DW229" i="5"/>
  <c r="DT229" i="5"/>
  <c r="DV229" i="5"/>
  <c r="DS229" i="5"/>
  <c r="DR229" i="5"/>
  <c r="DX228" i="5"/>
  <c r="DW228" i="5"/>
  <c r="DT228" i="5"/>
  <c r="DV228" i="5"/>
  <c r="DS228" i="5"/>
  <c r="DR228" i="5"/>
  <c r="DX227" i="5"/>
  <c r="DW227" i="5"/>
  <c r="DT227" i="5"/>
  <c r="DV227" i="5"/>
  <c r="DS227" i="5"/>
  <c r="DR227" i="5"/>
  <c r="DX226" i="5"/>
  <c r="DW226" i="5"/>
  <c r="DT226" i="5"/>
  <c r="DV226" i="5"/>
  <c r="DS226" i="5"/>
  <c r="DR226" i="5"/>
  <c r="DX225" i="5"/>
  <c r="DW225" i="5"/>
  <c r="DT225" i="5"/>
  <c r="DV225" i="5"/>
  <c r="DS225" i="5"/>
  <c r="DR225" i="5"/>
  <c r="DX224" i="5"/>
  <c r="DW224" i="5"/>
  <c r="DT224" i="5"/>
  <c r="DV224" i="5"/>
  <c r="DS224" i="5"/>
  <c r="DR224" i="5"/>
  <c r="DX223" i="5"/>
  <c r="DW223" i="5"/>
  <c r="DT223" i="5"/>
  <c r="DV223" i="5"/>
  <c r="DS223" i="5"/>
  <c r="DR223" i="5"/>
  <c r="DX222" i="5"/>
  <c r="DW222" i="5"/>
  <c r="DT222" i="5"/>
  <c r="DV222" i="5"/>
  <c r="DS222" i="5"/>
  <c r="DR222" i="5"/>
  <c r="DX221" i="5"/>
  <c r="DW221" i="5"/>
  <c r="DT221" i="5"/>
  <c r="DV221" i="5"/>
  <c r="DS221" i="5"/>
  <c r="DR221" i="5"/>
  <c r="DX220" i="5"/>
  <c r="DW220" i="5"/>
  <c r="DT220" i="5"/>
  <c r="DV220" i="5"/>
  <c r="DS220" i="5"/>
  <c r="DR220" i="5"/>
  <c r="DX219" i="5"/>
  <c r="DW219" i="5"/>
  <c r="DT219" i="5"/>
  <c r="DV219" i="5"/>
  <c r="DS219" i="5"/>
  <c r="DR219" i="5"/>
  <c r="DX218" i="5"/>
  <c r="DW218" i="5"/>
  <c r="DT218" i="5"/>
  <c r="DV218" i="5"/>
  <c r="DS218" i="5"/>
  <c r="DR218" i="5"/>
  <c r="DX217" i="5"/>
  <c r="DW217" i="5"/>
  <c r="DT217" i="5"/>
  <c r="DV217" i="5"/>
  <c r="DS217" i="5"/>
  <c r="DR217" i="5"/>
  <c r="DX216" i="5"/>
  <c r="DW216" i="5"/>
  <c r="DT216" i="5"/>
  <c r="DV216" i="5"/>
  <c r="DS216" i="5"/>
  <c r="DR216" i="5"/>
  <c r="DX215" i="5"/>
  <c r="DW215" i="5"/>
  <c r="DT215" i="5"/>
  <c r="DV215" i="5"/>
  <c r="DS215" i="5"/>
  <c r="DR215" i="5"/>
  <c r="DX214" i="5"/>
  <c r="DW214" i="5"/>
  <c r="DT214" i="5"/>
  <c r="DV214" i="5"/>
  <c r="DS214" i="5"/>
  <c r="DR214" i="5"/>
  <c r="DX213" i="5"/>
  <c r="DW213" i="5"/>
  <c r="DT213" i="5"/>
  <c r="DV213" i="5"/>
  <c r="DS213" i="5"/>
  <c r="DR213" i="5"/>
  <c r="DX212" i="5"/>
  <c r="DW212" i="5"/>
  <c r="DT212" i="5"/>
  <c r="DV212" i="5"/>
  <c r="DS212" i="5"/>
  <c r="DR212" i="5"/>
  <c r="DX211" i="5"/>
  <c r="DW211" i="5"/>
  <c r="DT211" i="5"/>
  <c r="DV211" i="5"/>
  <c r="DS211" i="5"/>
  <c r="DR211" i="5"/>
  <c r="DX210" i="5"/>
  <c r="DW210" i="5"/>
  <c r="DT210" i="5"/>
  <c r="DV210" i="5"/>
  <c r="DS210" i="5"/>
  <c r="DR210" i="5"/>
  <c r="DX209" i="5"/>
  <c r="DW209" i="5"/>
  <c r="DT209" i="5"/>
  <c r="DV209" i="5"/>
  <c r="DS209" i="5"/>
  <c r="DR209" i="5"/>
  <c r="DX208" i="5"/>
  <c r="DW208" i="5"/>
  <c r="DT208" i="5"/>
  <c r="DV208" i="5"/>
  <c r="DS208" i="5"/>
  <c r="DR208" i="5"/>
  <c r="DX207" i="5"/>
  <c r="DW207" i="5"/>
  <c r="DT207" i="5"/>
  <c r="DV207" i="5"/>
  <c r="DS207" i="5"/>
  <c r="DR207" i="5"/>
  <c r="DX206" i="5"/>
  <c r="DW206" i="5"/>
  <c r="DT206" i="5"/>
  <c r="DV206" i="5"/>
  <c r="DS206" i="5"/>
  <c r="DR206" i="5"/>
  <c r="DX205" i="5"/>
  <c r="DW205" i="5"/>
  <c r="DT205" i="5"/>
  <c r="DV205" i="5"/>
  <c r="DS205" i="5"/>
  <c r="DR205" i="5"/>
  <c r="DX204" i="5"/>
  <c r="DW204" i="5"/>
  <c r="DT204" i="5"/>
  <c r="DV204" i="5"/>
  <c r="DS204" i="5"/>
  <c r="DR204" i="5"/>
  <c r="DX203" i="5"/>
  <c r="DW203" i="5"/>
  <c r="DT203" i="5"/>
  <c r="DV203" i="5"/>
  <c r="DS203" i="5"/>
  <c r="DR203" i="5"/>
  <c r="DX202" i="5"/>
  <c r="DW202" i="5"/>
  <c r="DT202" i="5"/>
  <c r="DV202" i="5"/>
  <c r="DS202" i="5"/>
  <c r="DR202" i="5"/>
  <c r="DX201" i="5"/>
  <c r="DW201" i="5"/>
  <c r="DT201" i="5"/>
  <c r="DV201" i="5"/>
  <c r="DS201" i="5"/>
  <c r="DR201" i="5"/>
  <c r="DX200" i="5"/>
  <c r="DW200" i="5"/>
  <c r="DT200" i="5"/>
  <c r="DV200" i="5"/>
  <c r="DS200" i="5"/>
  <c r="DR200" i="5"/>
  <c r="DX199" i="5"/>
  <c r="DW199" i="5"/>
  <c r="DT199" i="5"/>
  <c r="DV199" i="5"/>
  <c r="DS199" i="5"/>
  <c r="DR199" i="5"/>
  <c r="DX198" i="5"/>
  <c r="DW198" i="5"/>
  <c r="DT198" i="5"/>
  <c r="DV198" i="5"/>
  <c r="DS198" i="5"/>
  <c r="DR198" i="5"/>
  <c r="DX197" i="5"/>
  <c r="DW197" i="5"/>
  <c r="DT197" i="5"/>
  <c r="DV197" i="5"/>
  <c r="DS197" i="5"/>
  <c r="DR197" i="5"/>
  <c r="DX196" i="5"/>
  <c r="DW196" i="5"/>
  <c r="DT196" i="5"/>
  <c r="DV196" i="5"/>
  <c r="DS196" i="5"/>
  <c r="DR196" i="5"/>
  <c r="DX195" i="5"/>
  <c r="DW195" i="5"/>
  <c r="DT195" i="5"/>
  <c r="DV195" i="5"/>
  <c r="DS195" i="5"/>
  <c r="DR195" i="5"/>
  <c r="DX194" i="5"/>
  <c r="DW194" i="5"/>
  <c r="DT194" i="5"/>
  <c r="DV194" i="5"/>
  <c r="DS194" i="5"/>
  <c r="DR194" i="5"/>
  <c r="DX193" i="5"/>
  <c r="DW193" i="5"/>
  <c r="DT193" i="5"/>
  <c r="DV193" i="5"/>
  <c r="DS193" i="5"/>
  <c r="DR193" i="5"/>
  <c r="DX192" i="5"/>
  <c r="DW192" i="5"/>
  <c r="DT192" i="5"/>
  <c r="DV192" i="5"/>
  <c r="DS192" i="5"/>
  <c r="DR192" i="5"/>
  <c r="DX191" i="5"/>
  <c r="DW191" i="5"/>
  <c r="DT191" i="5"/>
  <c r="DV191" i="5"/>
  <c r="DS191" i="5"/>
  <c r="DR191" i="5"/>
  <c r="DX190" i="5"/>
  <c r="DW190" i="5"/>
  <c r="DT190" i="5"/>
  <c r="DV190" i="5"/>
  <c r="DS190" i="5"/>
  <c r="DR190" i="5"/>
  <c r="DX189" i="5"/>
  <c r="DW189" i="5"/>
  <c r="DT189" i="5"/>
  <c r="DV189" i="5"/>
  <c r="DS189" i="5"/>
  <c r="DR189" i="5"/>
  <c r="DX188" i="5"/>
  <c r="DW188" i="5"/>
  <c r="DT188" i="5"/>
  <c r="DV188" i="5"/>
  <c r="DS188" i="5"/>
  <c r="DR188" i="5"/>
  <c r="DX187" i="5"/>
  <c r="DW187" i="5"/>
  <c r="DT187" i="5"/>
  <c r="DV187" i="5"/>
  <c r="DS187" i="5"/>
  <c r="DR187" i="5"/>
  <c r="DX186" i="5"/>
  <c r="DW186" i="5"/>
  <c r="DT186" i="5"/>
  <c r="DV186" i="5"/>
  <c r="DS186" i="5"/>
  <c r="DR186" i="5"/>
  <c r="DX185" i="5"/>
  <c r="DW185" i="5"/>
  <c r="DT185" i="5"/>
  <c r="DV185" i="5"/>
  <c r="DS185" i="5"/>
  <c r="DR185" i="5"/>
  <c r="DX184" i="5"/>
  <c r="DW184" i="5"/>
  <c r="DT184" i="5"/>
  <c r="DV184" i="5"/>
  <c r="DS184" i="5"/>
  <c r="DR184" i="5"/>
  <c r="DX183" i="5"/>
  <c r="DW183" i="5"/>
  <c r="DT183" i="5"/>
  <c r="DV183" i="5"/>
  <c r="DS183" i="5"/>
  <c r="DR183" i="5"/>
  <c r="DX182" i="5"/>
  <c r="DW182" i="5"/>
  <c r="DT182" i="5"/>
  <c r="DV182" i="5"/>
  <c r="DS182" i="5"/>
  <c r="DR182" i="5"/>
  <c r="DX181" i="5"/>
  <c r="DW181" i="5"/>
  <c r="DT181" i="5"/>
  <c r="DV181" i="5"/>
  <c r="DS181" i="5"/>
  <c r="DR181" i="5"/>
  <c r="DX180" i="5"/>
  <c r="DW180" i="5"/>
  <c r="DT180" i="5"/>
  <c r="DV180" i="5"/>
  <c r="DS180" i="5"/>
  <c r="DR180" i="5"/>
  <c r="DX179" i="5"/>
  <c r="DW179" i="5"/>
  <c r="DT179" i="5"/>
  <c r="DV179" i="5"/>
  <c r="DS179" i="5"/>
  <c r="DR179" i="5"/>
  <c r="DX178" i="5"/>
  <c r="DW178" i="5"/>
  <c r="DT178" i="5"/>
  <c r="DV178" i="5"/>
  <c r="DS178" i="5"/>
  <c r="DR178" i="5"/>
  <c r="DX177" i="5"/>
  <c r="DW177" i="5"/>
  <c r="DT177" i="5"/>
  <c r="DV177" i="5"/>
  <c r="DS177" i="5"/>
  <c r="DR177" i="5"/>
  <c r="DX176" i="5"/>
  <c r="DW176" i="5"/>
  <c r="DT176" i="5"/>
  <c r="DV176" i="5"/>
  <c r="DS176" i="5"/>
  <c r="DR176" i="5"/>
  <c r="DX175" i="5"/>
  <c r="DW175" i="5"/>
  <c r="DT175" i="5"/>
  <c r="DV175" i="5"/>
  <c r="DS175" i="5"/>
  <c r="DR175" i="5"/>
  <c r="DX174" i="5"/>
  <c r="DW174" i="5"/>
  <c r="DT174" i="5"/>
  <c r="DV174" i="5"/>
  <c r="DS174" i="5"/>
  <c r="DR174" i="5"/>
  <c r="DX173" i="5"/>
  <c r="DW173" i="5"/>
  <c r="DT173" i="5"/>
  <c r="DV173" i="5"/>
  <c r="DS173" i="5"/>
  <c r="DR173" i="5"/>
  <c r="DX172" i="5"/>
  <c r="DW172" i="5"/>
  <c r="DT172" i="5"/>
  <c r="DV172" i="5"/>
  <c r="DS172" i="5"/>
  <c r="DR172" i="5"/>
  <c r="DX171" i="5"/>
  <c r="DW171" i="5"/>
  <c r="DT171" i="5"/>
  <c r="DV171" i="5"/>
  <c r="DS171" i="5"/>
  <c r="DR171" i="5"/>
  <c r="DX170" i="5"/>
  <c r="DW170" i="5"/>
  <c r="DT170" i="5"/>
  <c r="DV170" i="5"/>
  <c r="DS170" i="5"/>
  <c r="DR170" i="5"/>
  <c r="DX169" i="5"/>
  <c r="DW169" i="5"/>
  <c r="DT169" i="5"/>
  <c r="DV169" i="5"/>
  <c r="DS169" i="5"/>
  <c r="DR169" i="5"/>
  <c r="DX168" i="5"/>
  <c r="DW168" i="5"/>
  <c r="DT168" i="5"/>
  <c r="DV168" i="5"/>
  <c r="DS168" i="5"/>
  <c r="DR168" i="5"/>
  <c r="DX167" i="5"/>
  <c r="DW167" i="5"/>
  <c r="DT167" i="5"/>
  <c r="DV167" i="5"/>
  <c r="DS167" i="5"/>
  <c r="DR167" i="5"/>
  <c r="DX166" i="5"/>
  <c r="DW166" i="5"/>
  <c r="DT166" i="5"/>
  <c r="DV166" i="5"/>
  <c r="DS166" i="5"/>
  <c r="DR166" i="5"/>
  <c r="DX165" i="5"/>
  <c r="DW165" i="5"/>
  <c r="DT165" i="5"/>
  <c r="DV165" i="5"/>
  <c r="DS165" i="5"/>
  <c r="DR165" i="5"/>
  <c r="BD167" i="12"/>
  <c r="BE167" i="12"/>
  <c r="DX164" i="5"/>
  <c r="DW164" i="5"/>
  <c r="DT164" i="5"/>
  <c r="DV164" i="5"/>
  <c r="DS164" i="5"/>
  <c r="DR164" i="5"/>
  <c r="DX163" i="5"/>
  <c r="DW163" i="5"/>
  <c r="DT163" i="5"/>
  <c r="DV163" i="5"/>
  <c r="DS163" i="5"/>
  <c r="DR163" i="5"/>
  <c r="DX162" i="5"/>
  <c r="DW162" i="5"/>
  <c r="DT162" i="5"/>
  <c r="DV162" i="5"/>
  <c r="DS162" i="5"/>
  <c r="DR162" i="5"/>
  <c r="DX161" i="5"/>
  <c r="DW161" i="5"/>
  <c r="DT161" i="5"/>
  <c r="DV161" i="5"/>
  <c r="DS161" i="5"/>
  <c r="DR161" i="5"/>
  <c r="DX160" i="5"/>
  <c r="DW160" i="5"/>
  <c r="DT160" i="5"/>
  <c r="DV160" i="5"/>
  <c r="DS160" i="5"/>
  <c r="DR160" i="5"/>
  <c r="DX159" i="5"/>
  <c r="DW159" i="5"/>
  <c r="DT159" i="5"/>
  <c r="DV159" i="5"/>
  <c r="DS159" i="5"/>
  <c r="DR159" i="5"/>
  <c r="DX158" i="5"/>
  <c r="DW158" i="5"/>
  <c r="DT158" i="5"/>
  <c r="DV158" i="5"/>
  <c r="DS158" i="5"/>
  <c r="DR158" i="5"/>
  <c r="DX157" i="5"/>
  <c r="DW157" i="5"/>
  <c r="DT157" i="5"/>
  <c r="DV157" i="5"/>
  <c r="DS157" i="5"/>
  <c r="DR157" i="5"/>
  <c r="DX156" i="5"/>
  <c r="DW156" i="5"/>
  <c r="DT156" i="5"/>
  <c r="DV156" i="5"/>
  <c r="DS156" i="5"/>
  <c r="DR156" i="5"/>
  <c r="BD158" i="12"/>
  <c r="BE158" i="12"/>
  <c r="DX155" i="5"/>
  <c r="DW155" i="5"/>
  <c r="DT155" i="5"/>
  <c r="DV155" i="5"/>
  <c r="DS155" i="5"/>
  <c r="DR155" i="5"/>
  <c r="DX154" i="5"/>
  <c r="DW154" i="5"/>
  <c r="DT154" i="5"/>
  <c r="DV154" i="5"/>
  <c r="DS154" i="5"/>
  <c r="DR154" i="5"/>
  <c r="DX153" i="5"/>
  <c r="DW153" i="5"/>
  <c r="DT153" i="5"/>
  <c r="DV153" i="5"/>
  <c r="DS153" i="5"/>
  <c r="DR153" i="5"/>
  <c r="DX152" i="5"/>
  <c r="DW152" i="5"/>
  <c r="DT152" i="5"/>
  <c r="DV152" i="5"/>
  <c r="DS152" i="5"/>
  <c r="DR152" i="5"/>
  <c r="DX151" i="5"/>
  <c r="DW151" i="5"/>
  <c r="DT151" i="5"/>
  <c r="DV151" i="5"/>
  <c r="DS151" i="5"/>
  <c r="DR151" i="5"/>
  <c r="DX150" i="5"/>
  <c r="DW150" i="5"/>
  <c r="DT150" i="5"/>
  <c r="DV150" i="5"/>
  <c r="DS150" i="5"/>
  <c r="DR150" i="5"/>
  <c r="DX149" i="5"/>
  <c r="DW149" i="5"/>
  <c r="DT149" i="5"/>
  <c r="DV149" i="5"/>
  <c r="DS149" i="5"/>
  <c r="DR149" i="5"/>
  <c r="DX148" i="5"/>
  <c r="DW148" i="5"/>
  <c r="DT148" i="5"/>
  <c r="DV148" i="5"/>
  <c r="DS148" i="5"/>
  <c r="DR148" i="5"/>
  <c r="DX147" i="5"/>
  <c r="DW147" i="5"/>
  <c r="DT147" i="5"/>
  <c r="DV147" i="5"/>
  <c r="DS147" i="5"/>
  <c r="DR147" i="5"/>
  <c r="DX146" i="5"/>
  <c r="DW146" i="5"/>
  <c r="DT146" i="5"/>
  <c r="DV146" i="5"/>
  <c r="DS146" i="5"/>
  <c r="DR146" i="5"/>
  <c r="DX145" i="5"/>
  <c r="DW145" i="5"/>
  <c r="DT145" i="5"/>
  <c r="DV145" i="5"/>
  <c r="DS145" i="5"/>
  <c r="DR145" i="5"/>
  <c r="DX144" i="5"/>
  <c r="DW144" i="5"/>
  <c r="DT144" i="5"/>
  <c r="DV144" i="5"/>
  <c r="DS144" i="5"/>
  <c r="DR144" i="5"/>
  <c r="BD146" i="12"/>
  <c r="BE146" i="12"/>
  <c r="DX143" i="5"/>
  <c r="DW143" i="5"/>
  <c r="DT143" i="5"/>
  <c r="DV143" i="5"/>
  <c r="DS143" i="5"/>
  <c r="DR143" i="5"/>
  <c r="BD145" i="12"/>
  <c r="BE145" i="12"/>
  <c r="DX142" i="5"/>
  <c r="DW142" i="5"/>
  <c r="DT142" i="5"/>
  <c r="DV142" i="5"/>
  <c r="DS142" i="5"/>
  <c r="DR142" i="5"/>
  <c r="BD144" i="12"/>
  <c r="BE144" i="12"/>
  <c r="DX141" i="5"/>
  <c r="DW141" i="5"/>
  <c r="DT141" i="5"/>
  <c r="DV141" i="5"/>
  <c r="DS141" i="5"/>
  <c r="DR141" i="5"/>
  <c r="BD143" i="12"/>
  <c r="BE143" i="12"/>
  <c r="DX140" i="5"/>
  <c r="DW140" i="5"/>
  <c r="DT140" i="5"/>
  <c r="DV140" i="5"/>
  <c r="DS140" i="5"/>
  <c r="DR140" i="5"/>
  <c r="DX139" i="5"/>
  <c r="DW139" i="5"/>
  <c r="DT139" i="5"/>
  <c r="DV139" i="5"/>
  <c r="DS139" i="5"/>
  <c r="DR139" i="5"/>
  <c r="DX138" i="5"/>
  <c r="DW138" i="5"/>
  <c r="DT138" i="5"/>
  <c r="DV138" i="5"/>
  <c r="DS138" i="5"/>
  <c r="DR138" i="5"/>
  <c r="DX137" i="5"/>
  <c r="DW137" i="5"/>
  <c r="DT137" i="5"/>
  <c r="DV137" i="5"/>
  <c r="DS137" i="5"/>
  <c r="DR137" i="5"/>
  <c r="DX136" i="5"/>
  <c r="DW136" i="5"/>
  <c r="DT136" i="5"/>
  <c r="DV136" i="5"/>
  <c r="DS136" i="5"/>
  <c r="DR136" i="5"/>
  <c r="DX135" i="5"/>
  <c r="DW135" i="5"/>
  <c r="DT135" i="5"/>
  <c r="DV135" i="5"/>
  <c r="DS135" i="5"/>
  <c r="DR135" i="5"/>
  <c r="DX134" i="5"/>
  <c r="DW134" i="5"/>
  <c r="DT134" i="5"/>
  <c r="DV134" i="5"/>
  <c r="DS134" i="5"/>
  <c r="DR134" i="5"/>
  <c r="DX133" i="5"/>
  <c r="DW133" i="5"/>
  <c r="DT133" i="5"/>
  <c r="DV133" i="5"/>
  <c r="DS133" i="5"/>
  <c r="DR133" i="5"/>
  <c r="DX132" i="5"/>
  <c r="DW132" i="5"/>
  <c r="DT132" i="5"/>
  <c r="DV132" i="5"/>
  <c r="DS132" i="5"/>
  <c r="DR132" i="5"/>
  <c r="DX131" i="5"/>
  <c r="DW131" i="5"/>
  <c r="DT131" i="5"/>
  <c r="DV131" i="5"/>
  <c r="DS131" i="5"/>
  <c r="DR131" i="5"/>
  <c r="DX130" i="5"/>
  <c r="DW130" i="5"/>
  <c r="DT130" i="5"/>
  <c r="DV130" i="5"/>
  <c r="DS130" i="5"/>
  <c r="DR130" i="5"/>
  <c r="DX129" i="5"/>
  <c r="DW129" i="5"/>
  <c r="DT129" i="5"/>
  <c r="DV129" i="5"/>
  <c r="DS129" i="5"/>
  <c r="DR129" i="5"/>
  <c r="DX128" i="5"/>
  <c r="DW128" i="5"/>
  <c r="DT128" i="5"/>
  <c r="DV128" i="5"/>
  <c r="DS128" i="5"/>
  <c r="DR128" i="5"/>
  <c r="DX127" i="5"/>
  <c r="DW127" i="5"/>
  <c r="DT127" i="5"/>
  <c r="DV127" i="5"/>
  <c r="DS127" i="5"/>
  <c r="DR127" i="5"/>
  <c r="DX126" i="5"/>
  <c r="DW126" i="5"/>
  <c r="DT126" i="5"/>
  <c r="DV126" i="5"/>
  <c r="DS126" i="5"/>
  <c r="DR126" i="5"/>
  <c r="DX125" i="5"/>
  <c r="DW125" i="5"/>
  <c r="DT125" i="5"/>
  <c r="DV125" i="5"/>
  <c r="DS125" i="5"/>
  <c r="DR125" i="5"/>
  <c r="DX124" i="5"/>
  <c r="DW124" i="5"/>
  <c r="DT124" i="5"/>
  <c r="DV124" i="5"/>
  <c r="DS124" i="5"/>
  <c r="DR124" i="5"/>
  <c r="DX123" i="5"/>
  <c r="DW123" i="5"/>
  <c r="DT123" i="5"/>
  <c r="DV123" i="5"/>
  <c r="DS123" i="5"/>
  <c r="DR123" i="5"/>
  <c r="DX122" i="5"/>
  <c r="DW122" i="5"/>
  <c r="DT122" i="5"/>
  <c r="DV122" i="5"/>
  <c r="DS122" i="5"/>
  <c r="DR122" i="5"/>
  <c r="BD124" i="12"/>
  <c r="BE124" i="12"/>
  <c r="DX121" i="5"/>
  <c r="DW121" i="5"/>
  <c r="DT121" i="5"/>
  <c r="DV121" i="5"/>
  <c r="DS121" i="5"/>
  <c r="DR121" i="5"/>
  <c r="DX120" i="5"/>
  <c r="DW120" i="5"/>
  <c r="DT120" i="5"/>
  <c r="DV120" i="5"/>
  <c r="DS120" i="5"/>
  <c r="DR120" i="5"/>
  <c r="DX119" i="5"/>
  <c r="DW119" i="5"/>
  <c r="DT119" i="5"/>
  <c r="DV119" i="5"/>
  <c r="DS119" i="5"/>
  <c r="DR119" i="5"/>
  <c r="DX118" i="5"/>
  <c r="DW118" i="5"/>
  <c r="DT118" i="5"/>
  <c r="DV118" i="5"/>
  <c r="DS118" i="5"/>
  <c r="DR118" i="5"/>
  <c r="DX117" i="5"/>
  <c r="DW117" i="5"/>
  <c r="DT117" i="5"/>
  <c r="DV117" i="5"/>
  <c r="DS117" i="5"/>
  <c r="DR117" i="5"/>
  <c r="BD119" i="12"/>
  <c r="BE119" i="12"/>
  <c r="DX116" i="5"/>
  <c r="DW116" i="5"/>
  <c r="DT116" i="5"/>
  <c r="DV116" i="5"/>
  <c r="DS116" i="5"/>
  <c r="DR116" i="5"/>
  <c r="DX115" i="5"/>
  <c r="DW115" i="5"/>
  <c r="DT115" i="5"/>
  <c r="DV115" i="5"/>
  <c r="DS115" i="5"/>
  <c r="DR115" i="5"/>
  <c r="DX114" i="5"/>
  <c r="DW114" i="5"/>
  <c r="DT114" i="5"/>
  <c r="DV114" i="5"/>
  <c r="DS114" i="5"/>
  <c r="DR114" i="5"/>
  <c r="DX113" i="5"/>
  <c r="DW113" i="5"/>
  <c r="DT113" i="5"/>
  <c r="DV113" i="5"/>
  <c r="DS113" i="5"/>
  <c r="DR113" i="5"/>
  <c r="DX112" i="5"/>
  <c r="DW112" i="5"/>
  <c r="DT112" i="5"/>
  <c r="DV112" i="5"/>
  <c r="DS112" i="5"/>
  <c r="DR112" i="5"/>
  <c r="DX111" i="5"/>
  <c r="DW111" i="5"/>
  <c r="DT111" i="5"/>
  <c r="DV111" i="5"/>
  <c r="DS111" i="5"/>
  <c r="DR111" i="5"/>
  <c r="BD113" i="12"/>
  <c r="BE113" i="12"/>
  <c r="DX110" i="5"/>
  <c r="DW110" i="5"/>
  <c r="DT110" i="5"/>
  <c r="DV110" i="5"/>
  <c r="DS110" i="5"/>
  <c r="DR110" i="5"/>
  <c r="BD112" i="12"/>
  <c r="BE112" i="12"/>
  <c r="DX109" i="5"/>
  <c r="DW109" i="5"/>
  <c r="DT109" i="5"/>
  <c r="DV109" i="5"/>
  <c r="DS109" i="5"/>
  <c r="DR109" i="5"/>
  <c r="BD111" i="12"/>
  <c r="BE111" i="12"/>
  <c r="DX108" i="5"/>
  <c r="DW108" i="5"/>
  <c r="DT108" i="5"/>
  <c r="DV108" i="5"/>
  <c r="DS108" i="5"/>
  <c r="DR108" i="5"/>
  <c r="DX107" i="5"/>
  <c r="DW107" i="5"/>
  <c r="DT107" i="5"/>
  <c r="DV107" i="5"/>
  <c r="DS107" i="5"/>
  <c r="DR107" i="5"/>
  <c r="DX106" i="5"/>
  <c r="DW106" i="5"/>
  <c r="DT106" i="5"/>
  <c r="DV106" i="5"/>
  <c r="DS106" i="5"/>
  <c r="DR106" i="5"/>
  <c r="DX105" i="5"/>
  <c r="DW105" i="5"/>
  <c r="DT105" i="5"/>
  <c r="DV105" i="5"/>
  <c r="DS105" i="5"/>
  <c r="DR105" i="5"/>
  <c r="DX104" i="5"/>
  <c r="DW104" i="5"/>
  <c r="DT104" i="5"/>
  <c r="DV104" i="5"/>
  <c r="DS104" i="5"/>
  <c r="DR104" i="5"/>
  <c r="DX103" i="5"/>
  <c r="DW103" i="5"/>
  <c r="DT103" i="5"/>
  <c r="DV103" i="5"/>
  <c r="DS103" i="5"/>
  <c r="DR103" i="5"/>
  <c r="DX102" i="5"/>
  <c r="DW102" i="5"/>
  <c r="DT102" i="5"/>
  <c r="DV102" i="5"/>
  <c r="DS102" i="5"/>
  <c r="DR102" i="5"/>
  <c r="DX101" i="5"/>
  <c r="DW101" i="5"/>
  <c r="DT101" i="5"/>
  <c r="DV101" i="5"/>
  <c r="DS101" i="5"/>
  <c r="DR101" i="5"/>
  <c r="DX100" i="5"/>
  <c r="DW100" i="5"/>
  <c r="DT100" i="5"/>
  <c r="DV100" i="5"/>
  <c r="DS100" i="5"/>
  <c r="DR100" i="5"/>
  <c r="DX99" i="5"/>
  <c r="DW99" i="5"/>
  <c r="DT99" i="5"/>
  <c r="DV99" i="5"/>
  <c r="DS99" i="5"/>
  <c r="DR99" i="5"/>
  <c r="DX98" i="5"/>
  <c r="DW98" i="5"/>
  <c r="DT98" i="5"/>
  <c r="DV98" i="5"/>
  <c r="DS98" i="5"/>
  <c r="DR98" i="5"/>
  <c r="DX97" i="5"/>
  <c r="DW97" i="5"/>
  <c r="DT97" i="5"/>
  <c r="DV97" i="5"/>
  <c r="DS97" i="5"/>
  <c r="DR97" i="5"/>
  <c r="DX96" i="5"/>
  <c r="DW96" i="5"/>
  <c r="DT96" i="5"/>
  <c r="DV96" i="5"/>
  <c r="DS96" i="5"/>
  <c r="DR96" i="5"/>
  <c r="DX95" i="5"/>
  <c r="DW95" i="5"/>
  <c r="DT95" i="5"/>
  <c r="DV95" i="5"/>
  <c r="DS95" i="5"/>
  <c r="DR95" i="5"/>
  <c r="DX94" i="5"/>
  <c r="DW94" i="5"/>
  <c r="DT94" i="5"/>
  <c r="DV94" i="5"/>
  <c r="DS94" i="5"/>
  <c r="DR94" i="5"/>
  <c r="DX93" i="5"/>
  <c r="DW93" i="5"/>
  <c r="DT93" i="5"/>
  <c r="DV93" i="5"/>
  <c r="DS93" i="5"/>
  <c r="DR93" i="5"/>
  <c r="DX92" i="5"/>
  <c r="DW92" i="5"/>
  <c r="DT92" i="5"/>
  <c r="DV92" i="5"/>
  <c r="DS92" i="5"/>
  <c r="DR92" i="5"/>
  <c r="DX91" i="5"/>
  <c r="DW91" i="5"/>
  <c r="DT91" i="5"/>
  <c r="DV91" i="5"/>
  <c r="DS91" i="5"/>
  <c r="DR91" i="5"/>
  <c r="DX90" i="5"/>
  <c r="DW90" i="5"/>
  <c r="DT90" i="5"/>
  <c r="DV90" i="5"/>
  <c r="DS90" i="5"/>
  <c r="DR90" i="5"/>
  <c r="BD92" i="12"/>
  <c r="BE92" i="12"/>
  <c r="DX89" i="5"/>
  <c r="DW89" i="5"/>
  <c r="DT89" i="5"/>
  <c r="DV89" i="5"/>
  <c r="DS89" i="5"/>
  <c r="DR89" i="5"/>
  <c r="DX88" i="5"/>
  <c r="DW88" i="5"/>
  <c r="DT88" i="5"/>
  <c r="DV88" i="5"/>
  <c r="DS88" i="5"/>
  <c r="DR88" i="5"/>
  <c r="BD90" i="12"/>
  <c r="BE90" i="12"/>
  <c r="DX87" i="5"/>
  <c r="DW87" i="5"/>
  <c r="DT87" i="5"/>
  <c r="DV87" i="5"/>
  <c r="DS87" i="5"/>
  <c r="DR87" i="5"/>
  <c r="DX86" i="5"/>
  <c r="DW86" i="5"/>
  <c r="DT86" i="5"/>
  <c r="DV86" i="5"/>
  <c r="DS86" i="5"/>
  <c r="DR86" i="5"/>
  <c r="DX85" i="5"/>
  <c r="DW85" i="5"/>
  <c r="DT85" i="5"/>
  <c r="DV85" i="5"/>
  <c r="DS85" i="5"/>
  <c r="DR85" i="5"/>
  <c r="DX84" i="5"/>
  <c r="DW84" i="5"/>
  <c r="DT84" i="5"/>
  <c r="DV84" i="5"/>
  <c r="DS84" i="5"/>
  <c r="DR84" i="5"/>
  <c r="DX83" i="5"/>
  <c r="DW83" i="5"/>
  <c r="DT83" i="5"/>
  <c r="DV83" i="5"/>
  <c r="DS83" i="5"/>
  <c r="DR83" i="5"/>
  <c r="DX82" i="5"/>
  <c r="DW82" i="5"/>
  <c r="DT82" i="5"/>
  <c r="DV82" i="5"/>
  <c r="DS82" i="5"/>
  <c r="DR82" i="5"/>
  <c r="DX81" i="5"/>
  <c r="DW81" i="5"/>
  <c r="DT81" i="5"/>
  <c r="DV81" i="5"/>
  <c r="DS81" i="5"/>
  <c r="DR81" i="5"/>
  <c r="DX80" i="5"/>
  <c r="DW80" i="5"/>
  <c r="DT80" i="5"/>
  <c r="DV80" i="5"/>
  <c r="DS80" i="5"/>
  <c r="DR80" i="5"/>
  <c r="BD82" i="12"/>
  <c r="BE82" i="12"/>
  <c r="DX79" i="5"/>
  <c r="DW79" i="5"/>
  <c r="DT79" i="5"/>
  <c r="DV79" i="5"/>
  <c r="DS79" i="5"/>
  <c r="DR79" i="5"/>
  <c r="DX78" i="5"/>
  <c r="DW78" i="5"/>
  <c r="DT78" i="5"/>
  <c r="DV78" i="5"/>
  <c r="DS78" i="5"/>
  <c r="DR78" i="5"/>
  <c r="DX77" i="5"/>
  <c r="DW77" i="5"/>
  <c r="DT77" i="5"/>
  <c r="DV77" i="5"/>
  <c r="DS77" i="5"/>
  <c r="DR77" i="5"/>
  <c r="DX76" i="5"/>
  <c r="DW76" i="5"/>
  <c r="DT76" i="5"/>
  <c r="DV76" i="5"/>
  <c r="DS76" i="5"/>
  <c r="DR76" i="5"/>
  <c r="DX75" i="5"/>
  <c r="DW75" i="5"/>
  <c r="DT75" i="5"/>
  <c r="DV75" i="5"/>
  <c r="DS75" i="5"/>
  <c r="DR75" i="5"/>
  <c r="DX74" i="5"/>
  <c r="DW74" i="5"/>
  <c r="DT74" i="5"/>
  <c r="DV74" i="5"/>
  <c r="DS74" i="5"/>
  <c r="DR74" i="5"/>
  <c r="DX73" i="5"/>
  <c r="DW73" i="5"/>
  <c r="DT73" i="5"/>
  <c r="DV73" i="5"/>
  <c r="DS73" i="5"/>
  <c r="DR73" i="5"/>
  <c r="DX72" i="5"/>
  <c r="DW72" i="5"/>
  <c r="DT72" i="5"/>
  <c r="DV72" i="5"/>
  <c r="DS72" i="5"/>
  <c r="DR72" i="5"/>
  <c r="DX71" i="5"/>
  <c r="DW71" i="5"/>
  <c r="DT71" i="5"/>
  <c r="DV71" i="5"/>
  <c r="DS71" i="5"/>
  <c r="DR71" i="5"/>
  <c r="DX70" i="5"/>
  <c r="DW70" i="5"/>
  <c r="DT70" i="5"/>
  <c r="DV70" i="5"/>
  <c r="DS70" i="5"/>
  <c r="DR70" i="5"/>
  <c r="DX69" i="5"/>
  <c r="DW69" i="5"/>
  <c r="DT69" i="5"/>
  <c r="DV69" i="5"/>
  <c r="DS69" i="5"/>
  <c r="DR69" i="5"/>
  <c r="DX68" i="5"/>
  <c r="DW68" i="5"/>
  <c r="DT68" i="5"/>
  <c r="DV68" i="5"/>
  <c r="DS68" i="5"/>
  <c r="DR68" i="5"/>
  <c r="DX67" i="5"/>
  <c r="DW67" i="5"/>
  <c r="DT67" i="5"/>
  <c r="DV67" i="5"/>
  <c r="DS67" i="5"/>
  <c r="DR67" i="5"/>
  <c r="DX66" i="5"/>
  <c r="DW66" i="5"/>
  <c r="DT66" i="5"/>
  <c r="DV66" i="5"/>
  <c r="DS66" i="5"/>
  <c r="DR66" i="5"/>
  <c r="DX65" i="5"/>
  <c r="DW65" i="5"/>
  <c r="DT65" i="5"/>
  <c r="DV65" i="5"/>
  <c r="DS65" i="5"/>
  <c r="DR65" i="5"/>
  <c r="BD67" i="12"/>
  <c r="BE67" i="12"/>
  <c r="DX64" i="5"/>
  <c r="DW64" i="5"/>
  <c r="DT64" i="5"/>
  <c r="DV64" i="5"/>
  <c r="DS64" i="5"/>
  <c r="DR64" i="5"/>
  <c r="DX63" i="5"/>
  <c r="DW63" i="5"/>
  <c r="DT63" i="5"/>
  <c r="DV63" i="5"/>
  <c r="DS63" i="5"/>
  <c r="DR63" i="5"/>
  <c r="DX62" i="5"/>
  <c r="DW62" i="5"/>
  <c r="DT62" i="5"/>
  <c r="DV62" i="5"/>
  <c r="DS62" i="5"/>
  <c r="DR62" i="5"/>
  <c r="DX61" i="5"/>
  <c r="DW61" i="5"/>
  <c r="DT61" i="5"/>
  <c r="DV61" i="5"/>
  <c r="DS61" i="5"/>
  <c r="DR61" i="5"/>
  <c r="DX60" i="5"/>
  <c r="DW60" i="5"/>
  <c r="DT60" i="5"/>
  <c r="DV60" i="5"/>
  <c r="DS60" i="5"/>
  <c r="DR60" i="5"/>
  <c r="DX59" i="5"/>
  <c r="DW59" i="5"/>
  <c r="DT59" i="5"/>
  <c r="DV59" i="5"/>
  <c r="DS59" i="5"/>
  <c r="DR59" i="5"/>
  <c r="DX58" i="5"/>
  <c r="DW58" i="5"/>
  <c r="DT58" i="5"/>
  <c r="DV58" i="5"/>
  <c r="DS58" i="5"/>
  <c r="DR58" i="5"/>
  <c r="DX57" i="5"/>
  <c r="DW57" i="5"/>
  <c r="DT57" i="5"/>
  <c r="DV57" i="5"/>
  <c r="DS57" i="5"/>
  <c r="DR57" i="5"/>
  <c r="DX56" i="5"/>
  <c r="DW56" i="5"/>
  <c r="DT56" i="5"/>
  <c r="DV56" i="5"/>
  <c r="DS56" i="5"/>
  <c r="DR56" i="5"/>
  <c r="BD58" i="12"/>
  <c r="BE58" i="12"/>
  <c r="DX55" i="5"/>
  <c r="DW55" i="5"/>
  <c r="DT55" i="5"/>
  <c r="DV55" i="5"/>
  <c r="DS55" i="5"/>
  <c r="DR55" i="5"/>
  <c r="DX54" i="5"/>
  <c r="DW54" i="5"/>
  <c r="DT54" i="5"/>
  <c r="DV54" i="5"/>
  <c r="DS54" i="5"/>
  <c r="DR54" i="5"/>
  <c r="DX53" i="5"/>
  <c r="DW53" i="5"/>
  <c r="DT53" i="5"/>
  <c r="DV53" i="5"/>
  <c r="DS53" i="5"/>
  <c r="DR53" i="5"/>
  <c r="BD55" i="12"/>
  <c r="BE55" i="12"/>
  <c r="DX52" i="5"/>
  <c r="DW52" i="5"/>
  <c r="DT52" i="5"/>
  <c r="DV52" i="5"/>
  <c r="DS52" i="5"/>
  <c r="DR52" i="5"/>
  <c r="BD54" i="12"/>
  <c r="BE54" i="12"/>
  <c r="DX51" i="5"/>
  <c r="DW51" i="5"/>
  <c r="DT51" i="5"/>
  <c r="DV51" i="5"/>
  <c r="DS51" i="5"/>
  <c r="DR51" i="5"/>
  <c r="BD53" i="12"/>
  <c r="BE53" i="12"/>
  <c r="DX50" i="5"/>
  <c r="DW50" i="5"/>
  <c r="DT50" i="5"/>
  <c r="DV50" i="5"/>
  <c r="DS50" i="5"/>
  <c r="DR50" i="5"/>
  <c r="DX49" i="5"/>
  <c r="DW49" i="5"/>
  <c r="DT49" i="5"/>
  <c r="DV49" i="5"/>
  <c r="DS49" i="5"/>
  <c r="DR49" i="5"/>
  <c r="ED48" i="5"/>
  <c r="DX48" i="5"/>
  <c r="DW48" i="5"/>
  <c r="DT48" i="5"/>
  <c r="DV48" i="5"/>
  <c r="DS48" i="5"/>
  <c r="DR48" i="5"/>
  <c r="ED47" i="5"/>
  <c r="DX47" i="5"/>
  <c r="DW47" i="5"/>
  <c r="DT47" i="5"/>
  <c r="DV47" i="5"/>
  <c r="DS47" i="5"/>
  <c r="DR47" i="5"/>
  <c r="ED46" i="5"/>
  <c r="DX46" i="5"/>
  <c r="DW46" i="5"/>
  <c r="DT46" i="5"/>
  <c r="DV46" i="5"/>
  <c r="DS46" i="5"/>
  <c r="DR46" i="5"/>
  <c r="ED45" i="5"/>
  <c r="DX45" i="5"/>
  <c r="DW45" i="5"/>
  <c r="DT45" i="5"/>
  <c r="DV45" i="5"/>
  <c r="DS45" i="5"/>
  <c r="DR45" i="5"/>
  <c r="ED44" i="5"/>
  <c r="DX44" i="5"/>
  <c r="DW44" i="5"/>
  <c r="DT44" i="5"/>
  <c r="DV44" i="5"/>
  <c r="DS44" i="5"/>
  <c r="DR44" i="5"/>
  <c r="ED43" i="5"/>
  <c r="DX43" i="5"/>
  <c r="DW43" i="5"/>
  <c r="DT43" i="5"/>
  <c r="DV43" i="5"/>
  <c r="DS43" i="5"/>
  <c r="DR43" i="5"/>
  <c r="ED42" i="5"/>
  <c r="DX42" i="5"/>
  <c r="DW42" i="5"/>
  <c r="DT42" i="5"/>
  <c r="DV42" i="5"/>
  <c r="DS42" i="5"/>
  <c r="DR42" i="5"/>
  <c r="ED41" i="5"/>
  <c r="DX41" i="5"/>
  <c r="DW41" i="5"/>
  <c r="DT41" i="5"/>
  <c r="DV41" i="5"/>
  <c r="DS41" i="5"/>
  <c r="DR41" i="5"/>
  <c r="ED40" i="5"/>
  <c r="DX40" i="5"/>
  <c r="DW40" i="5"/>
  <c r="DT40" i="5"/>
  <c r="DV40" i="5"/>
  <c r="DS40" i="5"/>
  <c r="DR40" i="5"/>
  <c r="ED39" i="5"/>
  <c r="DX39" i="5"/>
  <c r="DW39" i="5"/>
  <c r="DT39" i="5"/>
  <c r="DV39" i="5"/>
  <c r="DS39" i="5"/>
  <c r="DR39" i="5"/>
  <c r="ED38" i="5"/>
  <c r="DX38" i="5"/>
  <c r="DW38" i="5"/>
  <c r="DT38" i="5"/>
  <c r="DV38" i="5"/>
  <c r="DS38" i="5"/>
  <c r="DR38" i="5"/>
  <c r="ED37" i="5"/>
  <c r="DX37" i="5"/>
  <c r="DW37" i="5"/>
  <c r="DT37" i="5"/>
  <c r="DV37" i="5"/>
  <c r="DS37" i="5"/>
  <c r="DR37" i="5"/>
  <c r="ED36" i="5"/>
  <c r="DX36" i="5"/>
  <c r="DW36" i="5"/>
  <c r="DT36" i="5"/>
  <c r="DV36" i="5"/>
  <c r="DS36" i="5"/>
  <c r="DR36" i="5"/>
  <c r="ED35" i="5"/>
  <c r="DX35" i="5"/>
  <c r="DW35" i="5"/>
  <c r="DT35" i="5"/>
  <c r="DV35" i="5"/>
  <c r="DS35" i="5"/>
  <c r="DR35" i="5"/>
  <c r="ED34" i="5"/>
  <c r="DX34" i="5"/>
  <c r="DW34" i="5"/>
  <c r="DT34" i="5"/>
  <c r="DV34" i="5"/>
  <c r="DS34" i="5"/>
  <c r="DR34" i="5"/>
  <c r="ED33" i="5"/>
  <c r="DX33" i="5"/>
  <c r="DW33" i="5"/>
  <c r="DT33" i="5"/>
  <c r="DV33" i="5"/>
  <c r="DS33" i="5"/>
  <c r="DR33" i="5"/>
  <c r="ED32" i="5"/>
  <c r="DX32" i="5"/>
  <c r="DW32" i="5"/>
  <c r="DT32" i="5"/>
  <c r="DV32" i="5"/>
  <c r="DS32" i="5"/>
  <c r="DR32" i="5"/>
  <c r="ED31" i="5"/>
  <c r="DX31" i="5"/>
  <c r="DW31" i="5"/>
  <c r="DT31" i="5"/>
  <c r="DV31" i="5"/>
  <c r="DS31" i="5"/>
  <c r="DR31" i="5"/>
  <c r="ED30" i="5"/>
  <c r="DX30" i="5"/>
  <c r="DW30" i="5"/>
  <c r="DT30" i="5"/>
  <c r="DV30" i="5"/>
  <c r="DS30" i="5"/>
  <c r="DR30" i="5"/>
  <c r="BD32" i="12"/>
  <c r="BE32" i="12"/>
  <c r="EG29" i="5"/>
  <c r="EH29" i="5"/>
  <c r="EJ29" i="5"/>
  <c r="EI29" i="5"/>
  <c r="ED29" i="5"/>
  <c r="DX29" i="5"/>
  <c r="DW29" i="5"/>
  <c r="DT29" i="5"/>
  <c r="DV29" i="5"/>
  <c r="DS29" i="5"/>
  <c r="DR29" i="5"/>
  <c r="EG28" i="5"/>
  <c r="EH28" i="5"/>
  <c r="EJ28" i="5"/>
  <c r="EI28" i="5"/>
  <c r="ED28" i="5"/>
  <c r="DX28" i="5"/>
  <c r="DW28" i="5"/>
  <c r="DT28" i="5"/>
  <c r="DV28" i="5"/>
  <c r="DS28" i="5"/>
  <c r="DR28" i="5"/>
  <c r="EG27" i="5"/>
  <c r="EH27" i="5"/>
  <c r="EJ27" i="5"/>
  <c r="EI27" i="5"/>
  <c r="ED27" i="5"/>
  <c r="DX27" i="5"/>
  <c r="DW27" i="5"/>
  <c r="DT27" i="5"/>
  <c r="DV27" i="5"/>
  <c r="DS27" i="5"/>
  <c r="DR27" i="5"/>
  <c r="EG26" i="5"/>
  <c r="EH26" i="5"/>
  <c r="EJ26" i="5"/>
  <c r="EI26" i="5"/>
  <c r="ED26" i="5"/>
  <c r="DX26" i="5"/>
  <c r="DW26" i="5"/>
  <c r="DT26" i="5"/>
  <c r="DV26" i="5"/>
  <c r="DS26" i="5"/>
  <c r="DR26" i="5"/>
  <c r="BD28" i="12"/>
  <c r="BE28" i="12"/>
  <c r="EG25" i="5"/>
  <c r="EH25" i="5"/>
  <c r="EJ25" i="5"/>
  <c r="EI25" i="5"/>
  <c r="ED25" i="5"/>
  <c r="DX25" i="5"/>
  <c r="DW25" i="5"/>
  <c r="DT25" i="5"/>
  <c r="DV25" i="5"/>
  <c r="DS25" i="5"/>
  <c r="DR25" i="5"/>
  <c r="EG24" i="5"/>
  <c r="EH24" i="5"/>
  <c r="EJ24" i="5"/>
  <c r="EI24" i="5"/>
  <c r="ED24" i="5"/>
  <c r="DX24" i="5"/>
  <c r="DW24" i="5"/>
  <c r="DT24" i="5"/>
  <c r="DV24" i="5"/>
  <c r="DS24" i="5"/>
  <c r="DR24" i="5"/>
  <c r="EG23" i="5"/>
  <c r="EH23" i="5"/>
  <c r="EJ23" i="5"/>
  <c r="EI23" i="5"/>
  <c r="ED23" i="5"/>
  <c r="DX23" i="5"/>
  <c r="DW23" i="5"/>
  <c r="DT23" i="5"/>
  <c r="DV23" i="5"/>
  <c r="DS23" i="5"/>
  <c r="DR23" i="5"/>
  <c r="EG22" i="5"/>
  <c r="EH22" i="5"/>
  <c r="EJ22" i="5"/>
  <c r="EI22" i="5"/>
  <c r="ED22" i="5"/>
  <c r="DX22" i="5"/>
  <c r="DW22" i="5"/>
  <c r="DT22" i="5"/>
  <c r="DV22" i="5"/>
  <c r="DS22" i="5"/>
  <c r="DR22" i="5"/>
  <c r="EG21" i="5"/>
  <c r="EH21" i="5"/>
  <c r="EJ21" i="5"/>
  <c r="EI21" i="5"/>
  <c r="ED21" i="5"/>
  <c r="DX21" i="5"/>
  <c r="DW21" i="5"/>
  <c r="DT21" i="5"/>
  <c r="DV21" i="5"/>
  <c r="DS21" i="5"/>
  <c r="DR21" i="5"/>
  <c r="EG20" i="5"/>
  <c r="EH20" i="5"/>
  <c r="EJ20" i="5"/>
  <c r="EI20" i="5"/>
  <c r="ED20" i="5"/>
  <c r="DX20" i="5"/>
  <c r="DW20" i="5"/>
  <c r="DT20" i="5"/>
  <c r="DV20" i="5"/>
  <c r="DS20" i="5"/>
  <c r="DR20" i="5"/>
  <c r="EG19" i="5"/>
  <c r="EH19" i="5"/>
  <c r="EJ19" i="5"/>
  <c r="EI19" i="5"/>
  <c r="EA19" i="5"/>
  <c r="ED19" i="5"/>
  <c r="EC19" i="5"/>
  <c r="DX19" i="5"/>
  <c r="DW19" i="5"/>
  <c r="DT19" i="5"/>
  <c r="DV19" i="5"/>
  <c r="DS19" i="5"/>
  <c r="DR19" i="5"/>
  <c r="BD21" i="12"/>
  <c r="BE21" i="12"/>
  <c r="EG18" i="5"/>
  <c r="EH18" i="5"/>
  <c r="EJ18" i="5"/>
  <c r="EI18" i="5"/>
  <c r="EA18" i="5"/>
  <c r="DX18" i="5"/>
  <c r="DW18" i="5"/>
  <c r="DT18" i="5"/>
  <c r="DV18" i="5"/>
  <c r="DS18" i="5"/>
  <c r="DR18" i="5"/>
  <c r="EG17" i="5"/>
  <c r="EH17" i="5"/>
  <c r="EJ17" i="5"/>
  <c r="EI17" i="5"/>
  <c r="EA17" i="5"/>
  <c r="ED17" i="5"/>
  <c r="EC17" i="5"/>
  <c r="DX17" i="5"/>
  <c r="DW17" i="5"/>
  <c r="DT17" i="5"/>
  <c r="DV17" i="5"/>
  <c r="DS17" i="5"/>
  <c r="DR17" i="5"/>
  <c r="EG16" i="5"/>
  <c r="EH16" i="5"/>
  <c r="EA16" i="5"/>
  <c r="ED16" i="5"/>
  <c r="EC16" i="5"/>
  <c r="DX16" i="5"/>
  <c r="DW16" i="5"/>
  <c r="DT16" i="5"/>
  <c r="DV16" i="5"/>
  <c r="DS16" i="5"/>
  <c r="EH15" i="5"/>
  <c r="EC14" i="5"/>
  <c r="DU14" i="5"/>
  <c r="EH13" i="5"/>
  <c r="EA13" i="5"/>
  <c r="DS9" i="5"/>
  <c r="DS7" i="5"/>
  <c r="DD265" i="5"/>
  <c r="DC265" i="5"/>
  <c r="CZ265" i="5"/>
  <c r="DB265" i="5"/>
  <c r="CY265" i="5"/>
  <c r="CX265" i="5"/>
  <c r="DD264" i="5"/>
  <c r="DC264" i="5"/>
  <c r="CZ264" i="5"/>
  <c r="DB264" i="5"/>
  <c r="CY264" i="5"/>
  <c r="CX264" i="5"/>
  <c r="DD263" i="5"/>
  <c r="DC263" i="5"/>
  <c r="CZ263" i="5"/>
  <c r="DB263" i="5"/>
  <c r="CY263" i="5"/>
  <c r="CX263" i="5"/>
  <c r="DD262" i="5"/>
  <c r="DC262" i="5"/>
  <c r="CZ262" i="5"/>
  <c r="DB262" i="5"/>
  <c r="CY262" i="5"/>
  <c r="CX262" i="5"/>
  <c r="DD261" i="5"/>
  <c r="DC261" i="5"/>
  <c r="CZ261" i="5"/>
  <c r="DB261" i="5"/>
  <c r="CY261" i="5"/>
  <c r="CX261" i="5"/>
  <c r="DD260" i="5"/>
  <c r="DC260" i="5"/>
  <c r="CZ260" i="5"/>
  <c r="DB260" i="5"/>
  <c r="CY260" i="5"/>
  <c r="CX260" i="5"/>
  <c r="DD259" i="5"/>
  <c r="DC259" i="5"/>
  <c r="CZ259" i="5"/>
  <c r="DB259" i="5"/>
  <c r="CY259" i="5"/>
  <c r="CX259" i="5"/>
  <c r="DD258" i="5"/>
  <c r="DC258" i="5"/>
  <c r="CZ258" i="5"/>
  <c r="DB258" i="5"/>
  <c r="CY258" i="5"/>
  <c r="CX258" i="5"/>
  <c r="DD257" i="5"/>
  <c r="DC257" i="5"/>
  <c r="CZ257" i="5"/>
  <c r="DB257" i="5"/>
  <c r="CY257" i="5"/>
  <c r="CX257" i="5"/>
  <c r="DD256" i="5"/>
  <c r="DC256" i="5"/>
  <c r="CZ256" i="5"/>
  <c r="DB256" i="5"/>
  <c r="CY256" i="5"/>
  <c r="CX256" i="5"/>
  <c r="DD255" i="5"/>
  <c r="DC255" i="5"/>
  <c r="CZ255" i="5"/>
  <c r="DB255" i="5"/>
  <c r="CY255" i="5"/>
  <c r="CX255" i="5"/>
  <c r="DD254" i="5"/>
  <c r="DC254" i="5"/>
  <c r="CZ254" i="5"/>
  <c r="DB254" i="5"/>
  <c r="CY254" i="5"/>
  <c r="CX254" i="5"/>
  <c r="DD253" i="5"/>
  <c r="DC253" i="5"/>
  <c r="CZ253" i="5"/>
  <c r="DB253" i="5"/>
  <c r="CY253" i="5"/>
  <c r="CX253" i="5"/>
  <c r="DD252" i="5"/>
  <c r="DC252" i="5"/>
  <c r="CZ252" i="5"/>
  <c r="DB252" i="5"/>
  <c r="CY252" i="5"/>
  <c r="CX252" i="5"/>
  <c r="DD251" i="5"/>
  <c r="DC251" i="5"/>
  <c r="CZ251" i="5"/>
  <c r="DB251" i="5"/>
  <c r="CY251" i="5"/>
  <c r="CX251" i="5"/>
  <c r="DD250" i="5"/>
  <c r="DC250" i="5"/>
  <c r="CZ250" i="5"/>
  <c r="DB250" i="5"/>
  <c r="CY250" i="5"/>
  <c r="CX250" i="5"/>
  <c r="DD249" i="5"/>
  <c r="DC249" i="5"/>
  <c r="CZ249" i="5"/>
  <c r="DB249" i="5"/>
  <c r="CY249" i="5"/>
  <c r="CX249" i="5"/>
  <c r="DD248" i="5"/>
  <c r="DC248" i="5"/>
  <c r="CZ248" i="5"/>
  <c r="DB248" i="5"/>
  <c r="CY248" i="5"/>
  <c r="CX248" i="5"/>
  <c r="DD247" i="5"/>
  <c r="DC247" i="5"/>
  <c r="CZ247" i="5"/>
  <c r="DB247" i="5"/>
  <c r="CY247" i="5"/>
  <c r="CX247" i="5"/>
  <c r="DD246" i="5"/>
  <c r="DC246" i="5"/>
  <c r="CZ246" i="5"/>
  <c r="DB246" i="5"/>
  <c r="CY246" i="5"/>
  <c r="CX246" i="5"/>
  <c r="DD245" i="5"/>
  <c r="DC245" i="5"/>
  <c r="CZ245" i="5"/>
  <c r="DB245" i="5"/>
  <c r="CY245" i="5"/>
  <c r="CX245" i="5"/>
  <c r="DD244" i="5"/>
  <c r="DC244" i="5"/>
  <c r="CZ244" i="5"/>
  <c r="DB244" i="5"/>
  <c r="CY244" i="5"/>
  <c r="CX244" i="5"/>
  <c r="DD243" i="5"/>
  <c r="DC243" i="5"/>
  <c r="CZ243" i="5"/>
  <c r="DB243" i="5"/>
  <c r="CY243" i="5"/>
  <c r="CX243" i="5"/>
  <c r="DD242" i="5"/>
  <c r="DC242" i="5"/>
  <c r="CZ242" i="5"/>
  <c r="DB242" i="5"/>
  <c r="CY242" i="5"/>
  <c r="CX242" i="5"/>
  <c r="DD241" i="5"/>
  <c r="DC241" i="5"/>
  <c r="CZ241" i="5"/>
  <c r="DB241" i="5"/>
  <c r="CY241" i="5"/>
  <c r="CX241" i="5"/>
  <c r="DD240" i="5"/>
  <c r="DC240" i="5"/>
  <c r="CZ240" i="5"/>
  <c r="DB240" i="5"/>
  <c r="CY240" i="5"/>
  <c r="CX240" i="5"/>
  <c r="DD239" i="5"/>
  <c r="DC239" i="5"/>
  <c r="CZ239" i="5"/>
  <c r="DB239" i="5"/>
  <c r="CY239" i="5"/>
  <c r="CX239" i="5"/>
  <c r="DD238" i="5"/>
  <c r="DC238" i="5"/>
  <c r="CZ238" i="5"/>
  <c r="DB238" i="5"/>
  <c r="CY238" i="5"/>
  <c r="CX238" i="5"/>
  <c r="DD237" i="5"/>
  <c r="DC237" i="5"/>
  <c r="CZ237" i="5"/>
  <c r="DB237" i="5"/>
  <c r="CY237" i="5"/>
  <c r="CX237" i="5"/>
  <c r="DD236" i="5"/>
  <c r="DC236" i="5"/>
  <c r="CZ236" i="5"/>
  <c r="DB236" i="5"/>
  <c r="CY236" i="5"/>
  <c r="CX236" i="5"/>
  <c r="DD235" i="5"/>
  <c r="DC235" i="5"/>
  <c r="CZ235" i="5"/>
  <c r="DB235" i="5"/>
  <c r="CY235" i="5"/>
  <c r="CX235" i="5"/>
  <c r="DD234" i="5"/>
  <c r="DC234" i="5"/>
  <c r="CZ234" i="5"/>
  <c r="DB234" i="5"/>
  <c r="CY234" i="5"/>
  <c r="CX234" i="5"/>
  <c r="DD233" i="5"/>
  <c r="DC233" i="5"/>
  <c r="CZ233" i="5"/>
  <c r="DB233" i="5"/>
  <c r="CY233" i="5"/>
  <c r="CX233" i="5"/>
  <c r="DD232" i="5"/>
  <c r="DC232" i="5"/>
  <c r="CZ232" i="5"/>
  <c r="DB232" i="5"/>
  <c r="CY232" i="5"/>
  <c r="CX232" i="5"/>
  <c r="DD231" i="5"/>
  <c r="DC231" i="5"/>
  <c r="CZ231" i="5"/>
  <c r="DB231" i="5"/>
  <c r="CY231" i="5"/>
  <c r="CX231" i="5"/>
  <c r="DD230" i="5"/>
  <c r="DC230" i="5"/>
  <c r="CZ230" i="5"/>
  <c r="DB230" i="5"/>
  <c r="CY230" i="5"/>
  <c r="CX230" i="5"/>
  <c r="DD229" i="5"/>
  <c r="DC229" i="5"/>
  <c r="CZ229" i="5"/>
  <c r="DB229" i="5"/>
  <c r="CY229" i="5"/>
  <c r="CX229" i="5"/>
  <c r="DD228" i="5"/>
  <c r="DC228" i="5"/>
  <c r="CZ228" i="5"/>
  <c r="DB228" i="5"/>
  <c r="CY228" i="5"/>
  <c r="CX228" i="5"/>
  <c r="DD227" i="5"/>
  <c r="DC227" i="5"/>
  <c r="CZ227" i="5"/>
  <c r="DB227" i="5"/>
  <c r="CY227" i="5"/>
  <c r="CX227" i="5"/>
  <c r="DD226" i="5"/>
  <c r="DC226" i="5"/>
  <c r="CZ226" i="5"/>
  <c r="DB226" i="5"/>
  <c r="CY226" i="5"/>
  <c r="CX226" i="5"/>
  <c r="DD225" i="5"/>
  <c r="DC225" i="5"/>
  <c r="CZ225" i="5"/>
  <c r="DB225" i="5"/>
  <c r="CY225" i="5"/>
  <c r="CX225" i="5"/>
  <c r="DD224" i="5"/>
  <c r="DC224" i="5"/>
  <c r="CZ224" i="5"/>
  <c r="DB224" i="5"/>
  <c r="CY224" i="5"/>
  <c r="CX224" i="5"/>
  <c r="DD223" i="5"/>
  <c r="DC223" i="5"/>
  <c r="CZ223" i="5"/>
  <c r="DB223" i="5"/>
  <c r="CY223" i="5"/>
  <c r="CX223" i="5"/>
  <c r="DD222" i="5"/>
  <c r="DC222" i="5"/>
  <c r="CZ222" i="5"/>
  <c r="DB222" i="5"/>
  <c r="CY222" i="5"/>
  <c r="CX222" i="5"/>
  <c r="DD221" i="5"/>
  <c r="DC221" i="5"/>
  <c r="CZ221" i="5"/>
  <c r="DB221" i="5"/>
  <c r="CY221" i="5"/>
  <c r="CX221" i="5"/>
  <c r="DD220" i="5"/>
  <c r="DC220" i="5"/>
  <c r="CZ220" i="5"/>
  <c r="DB220" i="5"/>
  <c r="CY220" i="5"/>
  <c r="CX220" i="5"/>
  <c r="DD219" i="5"/>
  <c r="DC219" i="5"/>
  <c r="CZ219" i="5"/>
  <c r="DB219" i="5"/>
  <c r="CY219" i="5"/>
  <c r="CX219" i="5"/>
  <c r="DD218" i="5"/>
  <c r="DC218" i="5"/>
  <c r="CZ218" i="5"/>
  <c r="DB218" i="5"/>
  <c r="CY218" i="5"/>
  <c r="CX218" i="5"/>
  <c r="DD217" i="5"/>
  <c r="DC217" i="5"/>
  <c r="CZ217" i="5"/>
  <c r="DB217" i="5"/>
  <c r="CY217" i="5"/>
  <c r="CX217" i="5"/>
  <c r="DD216" i="5"/>
  <c r="DC216" i="5"/>
  <c r="CZ216" i="5"/>
  <c r="DB216" i="5"/>
  <c r="CY216" i="5"/>
  <c r="CX216" i="5"/>
  <c r="DD215" i="5"/>
  <c r="DC215" i="5"/>
  <c r="CZ215" i="5"/>
  <c r="DB215" i="5"/>
  <c r="CY215" i="5"/>
  <c r="CX215" i="5"/>
  <c r="DD214" i="5"/>
  <c r="DC214" i="5"/>
  <c r="CZ214" i="5"/>
  <c r="DB214" i="5"/>
  <c r="CY214" i="5"/>
  <c r="CX214" i="5"/>
  <c r="DD213" i="5"/>
  <c r="DC213" i="5"/>
  <c r="CZ213" i="5"/>
  <c r="DB213" i="5"/>
  <c r="CY213" i="5"/>
  <c r="CX213" i="5"/>
  <c r="DD212" i="5"/>
  <c r="DC212" i="5"/>
  <c r="CZ212" i="5"/>
  <c r="DB212" i="5"/>
  <c r="CY212" i="5"/>
  <c r="CX212" i="5"/>
  <c r="DD211" i="5"/>
  <c r="DC211" i="5"/>
  <c r="CZ211" i="5"/>
  <c r="DB211" i="5"/>
  <c r="CY211" i="5"/>
  <c r="CX211" i="5"/>
  <c r="DD210" i="5"/>
  <c r="DC210" i="5"/>
  <c r="CZ210" i="5"/>
  <c r="DB210" i="5"/>
  <c r="CY210" i="5"/>
  <c r="CX210" i="5"/>
  <c r="DD209" i="5"/>
  <c r="DC209" i="5"/>
  <c r="CZ209" i="5"/>
  <c r="DB209" i="5"/>
  <c r="CY209" i="5"/>
  <c r="CX209" i="5"/>
  <c r="DD208" i="5"/>
  <c r="DC208" i="5"/>
  <c r="CZ208" i="5"/>
  <c r="DB208" i="5"/>
  <c r="CY208" i="5"/>
  <c r="CX208" i="5"/>
  <c r="DD207" i="5"/>
  <c r="DC207" i="5"/>
  <c r="CZ207" i="5"/>
  <c r="DB207" i="5"/>
  <c r="CY207" i="5"/>
  <c r="CX207" i="5"/>
  <c r="DD206" i="5"/>
  <c r="DC206" i="5"/>
  <c r="CZ206" i="5"/>
  <c r="DB206" i="5"/>
  <c r="CY206" i="5"/>
  <c r="CX206" i="5"/>
  <c r="DD205" i="5"/>
  <c r="DC205" i="5"/>
  <c r="CZ205" i="5"/>
  <c r="DB205" i="5"/>
  <c r="CY205" i="5"/>
  <c r="CX205" i="5"/>
  <c r="DD204" i="5"/>
  <c r="DC204" i="5"/>
  <c r="CZ204" i="5"/>
  <c r="DB204" i="5"/>
  <c r="CY204" i="5"/>
  <c r="CX204" i="5"/>
  <c r="DD203" i="5"/>
  <c r="DC203" i="5"/>
  <c r="CZ203" i="5"/>
  <c r="DB203" i="5"/>
  <c r="CY203" i="5"/>
  <c r="CX203" i="5"/>
  <c r="DD202" i="5"/>
  <c r="DC202" i="5"/>
  <c r="CZ202" i="5"/>
  <c r="DB202" i="5"/>
  <c r="CY202" i="5"/>
  <c r="CX202" i="5"/>
  <c r="DD201" i="5"/>
  <c r="DC201" i="5"/>
  <c r="CZ201" i="5"/>
  <c r="DB201" i="5"/>
  <c r="CY201" i="5"/>
  <c r="CX201" i="5"/>
  <c r="DD200" i="5"/>
  <c r="DC200" i="5"/>
  <c r="CZ200" i="5"/>
  <c r="DB200" i="5"/>
  <c r="CY200" i="5"/>
  <c r="CX200" i="5"/>
  <c r="DD199" i="5"/>
  <c r="DC199" i="5"/>
  <c r="CZ199" i="5"/>
  <c r="DB199" i="5"/>
  <c r="CY199" i="5"/>
  <c r="CX199" i="5"/>
  <c r="DD198" i="5"/>
  <c r="DC198" i="5"/>
  <c r="CZ198" i="5"/>
  <c r="DB198" i="5"/>
  <c r="CY198" i="5"/>
  <c r="CX198" i="5"/>
  <c r="DD197" i="5"/>
  <c r="DC197" i="5"/>
  <c r="CZ197" i="5"/>
  <c r="DB197" i="5"/>
  <c r="CY197" i="5"/>
  <c r="CX197" i="5"/>
  <c r="DD196" i="5"/>
  <c r="DC196" i="5"/>
  <c r="CZ196" i="5"/>
  <c r="DB196" i="5"/>
  <c r="CY196" i="5"/>
  <c r="CX196" i="5"/>
  <c r="DD195" i="5"/>
  <c r="DC195" i="5"/>
  <c r="CZ195" i="5"/>
  <c r="DB195" i="5"/>
  <c r="CY195" i="5"/>
  <c r="CX195" i="5"/>
  <c r="DD194" i="5"/>
  <c r="DC194" i="5"/>
  <c r="CZ194" i="5"/>
  <c r="DB194" i="5"/>
  <c r="CY194" i="5"/>
  <c r="CX194" i="5"/>
  <c r="DD193" i="5"/>
  <c r="DC193" i="5"/>
  <c r="CZ193" i="5"/>
  <c r="DB193" i="5"/>
  <c r="CY193" i="5"/>
  <c r="CX193" i="5"/>
  <c r="DD192" i="5"/>
  <c r="DC192" i="5"/>
  <c r="CZ192" i="5"/>
  <c r="DB192" i="5"/>
  <c r="CY192" i="5"/>
  <c r="CX192" i="5"/>
  <c r="DD191" i="5"/>
  <c r="DC191" i="5"/>
  <c r="CZ191" i="5"/>
  <c r="DB191" i="5"/>
  <c r="CY191" i="5"/>
  <c r="CX191" i="5"/>
  <c r="DD190" i="5"/>
  <c r="DC190" i="5"/>
  <c r="CZ190" i="5"/>
  <c r="DB190" i="5"/>
  <c r="CY190" i="5"/>
  <c r="CX190" i="5"/>
  <c r="DD189" i="5"/>
  <c r="DC189" i="5"/>
  <c r="CZ189" i="5"/>
  <c r="DB189" i="5"/>
  <c r="CY189" i="5"/>
  <c r="CX189" i="5"/>
  <c r="DD188" i="5"/>
  <c r="DC188" i="5"/>
  <c r="CZ188" i="5"/>
  <c r="DB188" i="5"/>
  <c r="CY188" i="5"/>
  <c r="CX188" i="5"/>
  <c r="DD187" i="5"/>
  <c r="DC187" i="5"/>
  <c r="CZ187" i="5"/>
  <c r="DB187" i="5"/>
  <c r="CY187" i="5"/>
  <c r="CX187" i="5"/>
  <c r="DD186" i="5"/>
  <c r="DC186" i="5"/>
  <c r="CZ186" i="5"/>
  <c r="DB186" i="5"/>
  <c r="CY186" i="5"/>
  <c r="CX186" i="5"/>
  <c r="DD185" i="5"/>
  <c r="DC185" i="5"/>
  <c r="CZ185" i="5"/>
  <c r="DB185" i="5"/>
  <c r="CY185" i="5"/>
  <c r="CX185" i="5"/>
  <c r="DD184" i="5"/>
  <c r="DC184" i="5"/>
  <c r="CZ184" i="5"/>
  <c r="DB184" i="5"/>
  <c r="CY184" i="5"/>
  <c r="CX184" i="5"/>
  <c r="DD183" i="5"/>
  <c r="DC183" i="5"/>
  <c r="CZ183" i="5"/>
  <c r="DB183" i="5"/>
  <c r="CY183" i="5"/>
  <c r="CX183" i="5"/>
  <c r="DD182" i="5"/>
  <c r="DC182" i="5"/>
  <c r="CZ182" i="5"/>
  <c r="DB182" i="5"/>
  <c r="CY182" i="5"/>
  <c r="CX182" i="5"/>
  <c r="DD181" i="5"/>
  <c r="DC181" i="5"/>
  <c r="CZ181" i="5"/>
  <c r="DB181" i="5"/>
  <c r="CY181" i="5"/>
  <c r="CX181" i="5"/>
  <c r="DD180" i="5"/>
  <c r="DC180" i="5"/>
  <c r="CZ180" i="5"/>
  <c r="DB180" i="5"/>
  <c r="CY180" i="5"/>
  <c r="CX180" i="5"/>
  <c r="DD179" i="5"/>
  <c r="DC179" i="5"/>
  <c r="CZ179" i="5"/>
  <c r="DB179" i="5"/>
  <c r="CY179" i="5"/>
  <c r="CX179" i="5"/>
  <c r="DD178" i="5"/>
  <c r="DC178" i="5"/>
  <c r="CZ178" i="5"/>
  <c r="DB178" i="5"/>
  <c r="CY178" i="5"/>
  <c r="CX178" i="5"/>
  <c r="DD177" i="5"/>
  <c r="DC177" i="5"/>
  <c r="CZ177" i="5"/>
  <c r="DB177" i="5"/>
  <c r="CY177" i="5"/>
  <c r="CX177" i="5"/>
  <c r="DD176" i="5"/>
  <c r="DC176" i="5"/>
  <c r="CZ176" i="5"/>
  <c r="DB176" i="5"/>
  <c r="CY176" i="5"/>
  <c r="CX176" i="5"/>
  <c r="DD175" i="5"/>
  <c r="DC175" i="5"/>
  <c r="CZ175" i="5"/>
  <c r="DB175" i="5"/>
  <c r="CY175" i="5"/>
  <c r="CX175" i="5"/>
  <c r="DD174" i="5"/>
  <c r="DC174" i="5"/>
  <c r="CZ174" i="5"/>
  <c r="DB174" i="5"/>
  <c r="CY174" i="5"/>
  <c r="CX174" i="5"/>
  <c r="DD173" i="5"/>
  <c r="DC173" i="5"/>
  <c r="CZ173" i="5"/>
  <c r="DB173" i="5"/>
  <c r="CY173" i="5"/>
  <c r="CX173" i="5"/>
  <c r="DD172" i="5"/>
  <c r="DC172" i="5"/>
  <c r="CZ172" i="5"/>
  <c r="DB172" i="5"/>
  <c r="CY172" i="5"/>
  <c r="CX172" i="5"/>
  <c r="DD171" i="5"/>
  <c r="DC171" i="5"/>
  <c r="CZ171" i="5"/>
  <c r="DB171" i="5"/>
  <c r="CY171" i="5"/>
  <c r="CX171" i="5"/>
  <c r="DD170" i="5"/>
  <c r="DC170" i="5"/>
  <c r="CZ170" i="5"/>
  <c r="DB170" i="5"/>
  <c r="CY170" i="5"/>
  <c r="CX170" i="5"/>
  <c r="DD169" i="5"/>
  <c r="DC169" i="5"/>
  <c r="CZ169" i="5"/>
  <c r="DB169" i="5"/>
  <c r="CY169" i="5"/>
  <c r="CX169" i="5"/>
  <c r="AU171" i="12"/>
  <c r="AV171" i="12"/>
  <c r="DD168" i="5"/>
  <c r="DC168" i="5"/>
  <c r="CZ168" i="5"/>
  <c r="DB168" i="5"/>
  <c r="CY168" i="5"/>
  <c r="CX168" i="5"/>
  <c r="DD167" i="5"/>
  <c r="DC167" i="5"/>
  <c r="CZ167" i="5"/>
  <c r="DB167" i="5"/>
  <c r="CY167" i="5"/>
  <c r="CX167" i="5"/>
  <c r="AU169" i="12"/>
  <c r="AV169" i="12"/>
  <c r="DD166" i="5"/>
  <c r="DC166" i="5"/>
  <c r="CZ166" i="5"/>
  <c r="DB166" i="5"/>
  <c r="CY166" i="5"/>
  <c r="CX166" i="5"/>
  <c r="AU168" i="12"/>
  <c r="AV168" i="12"/>
  <c r="DD165" i="5"/>
  <c r="DC165" i="5"/>
  <c r="CZ165" i="5"/>
  <c r="DB165" i="5"/>
  <c r="CY165" i="5"/>
  <c r="CX165" i="5"/>
  <c r="AU167" i="12"/>
  <c r="AV167" i="12"/>
  <c r="DD164" i="5"/>
  <c r="DC164" i="5"/>
  <c r="CZ164" i="5"/>
  <c r="DB164" i="5"/>
  <c r="CY164" i="5"/>
  <c r="CX164" i="5"/>
  <c r="DD163" i="5"/>
  <c r="DC163" i="5"/>
  <c r="CZ163" i="5"/>
  <c r="DB163" i="5"/>
  <c r="CY163" i="5"/>
  <c r="CX163" i="5"/>
  <c r="DD162" i="5"/>
  <c r="DC162" i="5"/>
  <c r="CZ162" i="5"/>
  <c r="DB162" i="5"/>
  <c r="CY162" i="5"/>
  <c r="CX162" i="5"/>
  <c r="DD161" i="5"/>
  <c r="DC161" i="5"/>
  <c r="CZ161" i="5"/>
  <c r="DB161" i="5"/>
  <c r="CY161" i="5"/>
  <c r="CX161" i="5"/>
  <c r="AU163" i="12"/>
  <c r="AV163" i="12"/>
  <c r="DD160" i="5"/>
  <c r="DC160" i="5"/>
  <c r="CZ160" i="5"/>
  <c r="DB160" i="5"/>
  <c r="CY160" i="5"/>
  <c r="CX160" i="5"/>
  <c r="DD159" i="5"/>
  <c r="DC159" i="5"/>
  <c r="CZ159" i="5"/>
  <c r="DB159" i="5"/>
  <c r="CY159" i="5"/>
  <c r="CX159" i="5"/>
  <c r="DD158" i="5"/>
  <c r="DC158" i="5"/>
  <c r="CZ158" i="5"/>
  <c r="DB158" i="5"/>
  <c r="CY158" i="5"/>
  <c r="CX158" i="5"/>
  <c r="DD157" i="5"/>
  <c r="DC157" i="5"/>
  <c r="CZ157" i="5"/>
  <c r="DB157" i="5"/>
  <c r="CY157" i="5"/>
  <c r="CX157" i="5"/>
  <c r="DD156" i="5"/>
  <c r="DC156" i="5"/>
  <c r="CZ156" i="5"/>
  <c r="DB156" i="5"/>
  <c r="CY156" i="5"/>
  <c r="CX156" i="5"/>
  <c r="DD155" i="5"/>
  <c r="DC155" i="5"/>
  <c r="CZ155" i="5"/>
  <c r="DB155" i="5"/>
  <c r="CY155" i="5"/>
  <c r="CX155" i="5"/>
  <c r="DD154" i="5"/>
  <c r="DC154" i="5"/>
  <c r="CZ154" i="5"/>
  <c r="DB154" i="5"/>
  <c r="CY154" i="5"/>
  <c r="CX154" i="5"/>
  <c r="DD153" i="5"/>
  <c r="DC153" i="5"/>
  <c r="CZ153" i="5"/>
  <c r="DB153" i="5"/>
  <c r="CY153" i="5"/>
  <c r="CX153" i="5"/>
  <c r="DD152" i="5"/>
  <c r="DC152" i="5"/>
  <c r="CZ152" i="5"/>
  <c r="DB152" i="5"/>
  <c r="CY152" i="5"/>
  <c r="CX152" i="5"/>
  <c r="DD151" i="5"/>
  <c r="DC151" i="5"/>
  <c r="CZ151" i="5"/>
  <c r="DB151" i="5"/>
  <c r="CY151" i="5"/>
  <c r="CX151" i="5"/>
  <c r="DD150" i="5"/>
  <c r="DC150" i="5"/>
  <c r="CZ150" i="5"/>
  <c r="DB150" i="5"/>
  <c r="CY150" i="5"/>
  <c r="CX150" i="5"/>
  <c r="AU152" i="12"/>
  <c r="AV152" i="12"/>
  <c r="DD149" i="5"/>
  <c r="DC149" i="5"/>
  <c r="CZ149" i="5"/>
  <c r="DB149" i="5"/>
  <c r="CY149" i="5"/>
  <c r="CX149" i="5"/>
  <c r="DD148" i="5"/>
  <c r="DC148" i="5"/>
  <c r="CZ148" i="5"/>
  <c r="DB148" i="5"/>
  <c r="CY148" i="5"/>
  <c r="CX148" i="5"/>
  <c r="DD147" i="5"/>
  <c r="DC147" i="5"/>
  <c r="CZ147" i="5"/>
  <c r="DB147" i="5"/>
  <c r="CY147" i="5"/>
  <c r="CX147" i="5"/>
  <c r="DD146" i="5"/>
  <c r="DC146" i="5"/>
  <c r="CZ146" i="5"/>
  <c r="DB146" i="5"/>
  <c r="CY146" i="5"/>
  <c r="CX146" i="5"/>
  <c r="DD145" i="5"/>
  <c r="DC145" i="5"/>
  <c r="CZ145" i="5"/>
  <c r="DB145" i="5"/>
  <c r="CY145" i="5"/>
  <c r="CX145" i="5"/>
  <c r="DD144" i="5"/>
  <c r="DC144" i="5"/>
  <c r="CZ144" i="5"/>
  <c r="DB144" i="5"/>
  <c r="CY144" i="5"/>
  <c r="CX144" i="5"/>
  <c r="AU146" i="12"/>
  <c r="AV146" i="12"/>
  <c r="DD143" i="5"/>
  <c r="DC143" i="5"/>
  <c r="CZ143" i="5"/>
  <c r="DB143" i="5"/>
  <c r="CY143" i="5"/>
  <c r="CX143" i="5"/>
  <c r="AU145" i="12"/>
  <c r="AV145" i="12"/>
  <c r="DD142" i="5"/>
  <c r="DC142" i="5"/>
  <c r="CZ142" i="5"/>
  <c r="DB142" i="5"/>
  <c r="CY142" i="5"/>
  <c r="CX142" i="5"/>
  <c r="DD141" i="5"/>
  <c r="DC141" i="5"/>
  <c r="CZ141" i="5"/>
  <c r="DB141" i="5"/>
  <c r="CY141" i="5"/>
  <c r="CX141" i="5"/>
  <c r="DD140" i="5"/>
  <c r="DC140" i="5"/>
  <c r="CZ140" i="5"/>
  <c r="DB140" i="5"/>
  <c r="CY140" i="5"/>
  <c r="CX140" i="5"/>
  <c r="DD139" i="5"/>
  <c r="DC139" i="5"/>
  <c r="CZ139" i="5"/>
  <c r="DB139" i="5"/>
  <c r="CY139" i="5"/>
  <c r="CX139" i="5"/>
  <c r="DD138" i="5"/>
  <c r="DC138" i="5"/>
  <c r="CZ138" i="5"/>
  <c r="DB138" i="5"/>
  <c r="CY138" i="5"/>
  <c r="CX138" i="5"/>
  <c r="DD137" i="5"/>
  <c r="DC137" i="5"/>
  <c r="CZ137" i="5"/>
  <c r="DB137" i="5"/>
  <c r="CY137" i="5"/>
  <c r="CX137" i="5"/>
  <c r="DD136" i="5"/>
  <c r="DC136" i="5"/>
  <c r="CZ136" i="5"/>
  <c r="DB136" i="5"/>
  <c r="CY136" i="5"/>
  <c r="CX136" i="5"/>
  <c r="DD135" i="5"/>
  <c r="DC135" i="5"/>
  <c r="CZ135" i="5"/>
  <c r="DB135" i="5"/>
  <c r="CY135" i="5"/>
  <c r="CX135" i="5"/>
  <c r="DD134" i="5"/>
  <c r="DC134" i="5"/>
  <c r="CZ134" i="5"/>
  <c r="DB134" i="5"/>
  <c r="CY134" i="5"/>
  <c r="CX134" i="5"/>
  <c r="DD133" i="5"/>
  <c r="DC133" i="5"/>
  <c r="CZ133" i="5"/>
  <c r="DB133" i="5"/>
  <c r="CY133" i="5"/>
  <c r="CX133" i="5"/>
  <c r="DD132" i="5"/>
  <c r="DC132" i="5"/>
  <c r="CZ132" i="5"/>
  <c r="DB132" i="5"/>
  <c r="CY132" i="5"/>
  <c r="CX132" i="5"/>
  <c r="AU134" i="12"/>
  <c r="AV134" i="12"/>
  <c r="DD131" i="5"/>
  <c r="DC131" i="5"/>
  <c r="CZ131" i="5"/>
  <c r="DB131" i="5"/>
  <c r="CY131" i="5"/>
  <c r="CX131" i="5"/>
  <c r="DD130" i="5"/>
  <c r="DC130" i="5"/>
  <c r="CZ130" i="5"/>
  <c r="DB130" i="5"/>
  <c r="CY130" i="5"/>
  <c r="CX130" i="5"/>
  <c r="DD129" i="5"/>
  <c r="DC129" i="5"/>
  <c r="CZ129" i="5"/>
  <c r="DB129" i="5"/>
  <c r="CY129" i="5"/>
  <c r="CX129" i="5"/>
  <c r="DD128" i="5"/>
  <c r="DC128" i="5"/>
  <c r="CZ128" i="5"/>
  <c r="DB128" i="5"/>
  <c r="CY128" i="5"/>
  <c r="CX128" i="5"/>
  <c r="DD127" i="5"/>
  <c r="DC127" i="5"/>
  <c r="CZ127" i="5"/>
  <c r="DB127" i="5"/>
  <c r="CY127" i="5"/>
  <c r="CX127" i="5"/>
  <c r="DD126" i="5"/>
  <c r="DC126" i="5"/>
  <c r="CZ126" i="5"/>
  <c r="DB126" i="5"/>
  <c r="CY126" i="5"/>
  <c r="CX126" i="5"/>
  <c r="DD125" i="5"/>
  <c r="DC125" i="5"/>
  <c r="CZ125" i="5"/>
  <c r="DB125" i="5"/>
  <c r="CY125" i="5"/>
  <c r="CX125" i="5"/>
  <c r="DD124" i="5"/>
  <c r="DC124" i="5"/>
  <c r="CZ124" i="5"/>
  <c r="DB124" i="5"/>
  <c r="CY124" i="5"/>
  <c r="CX124" i="5"/>
  <c r="DD123" i="5"/>
  <c r="DC123" i="5"/>
  <c r="CZ123" i="5"/>
  <c r="DB123" i="5"/>
  <c r="CY123" i="5"/>
  <c r="CX123" i="5"/>
  <c r="DD122" i="5"/>
  <c r="DC122" i="5"/>
  <c r="CZ122" i="5"/>
  <c r="DB122" i="5"/>
  <c r="CY122" i="5"/>
  <c r="CX122" i="5"/>
  <c r="AU124" i="12"/>
  <c r="AV124" i="12"/>
  <c r="DD121" i="5"/>
  <c r="DC121" i="5"/>
  <c r="CZ121" i="5"/>
  <c r="DB121" i="5"/>
  <c r="CY121" i="5"/>
  <c r="CX121" i="5"/>
  <c r="AU123" i="12"/>
  <c r="AV123" i="12"/>
  <c r="DD120" i="5"/>
  <c r="DC120" i="5"/>
  <c r="CZ120" i="5"/>
  <c r="DB120" i="5"/>
  <c r="CY120" i="5"/>
  <c r="CX120" i="5"/>
  <c r="DD119" i="5"/>
  <c r="DC119" i="5"/>
  <c r="CZ119" i="5"/>
  <c r="DB119" i="5"/>
  <c r="CY119" i="5"/>
  <c r="CX119" i="5"/>
  <c r="DD118" i="5"/>
  <c r="DC118" i="5"/>
  <c r="CZ118" i="5"/>
  <c r="DB118" i="5"/>
  <c r="CY118" i="5"/>
  <c r="CX118" i="5"/>
  <c r="DD117" i="5"/>
  <c r="DC117" i="5"/>
  <c r="CZ117" i="5"/>
  <c r="DB117" i="5"/>
  <c r="CY117" i="5"/>
  <c r="CX117" i="5"/>
  <c r="DD116" i="5"/>
  <c r="DC116" i="5"/>
  <c r="CZ116" i="5"/>
  <c r="DB116" i="5"/>
  <c r="CY116" i="5"/>
  <c r="CX116" i="5"/>
  <c r="DD115" i="5"/>
  <c r="DC115" i="5"/>
  <c r="CZ115" i="5"/>
  <c r="DB115" i="5"/>
  <c r="CY115" i="5"/>
  <c r="CX115" i="5"/>
  <c r="DD114" i="5"/>
  <c r="DC114" i="5"/>
  <c r="CZ114" i="5"/>
  <c r="DB114" i="5"/>
  <c r="CY114" i="5"/>
  <c r="CX114" i="5"/>
  <c r="DD113" i="5"/>
  <c r="DC113" i="5"/>
  <c r="CZ113" i="5"/>
  <c r="DB113" i="5"/>
  <c r="CY113" i="5"/>
  <c r="CX113" i="5"/>
  <c r="DD112" i="5"/>
  <c r="DC112" i="5"/>
  <c r="CZ112" i="5"/>
  <c r="DB112" i="5"/>
  <c r="CY112" i="5"/>
  <c r="CX112" i="5"/>
  <c r="DD111" i="5"/>
  <c r="DC111" i="5"/>
  <c r="CZ111" i="5"/>
  <c r="DB111" i="5"/>
  <c r="CY111" i="5"/>
  <c r="CX111" i="5"/>
  <c r="DD110" i="5"/>
  <c r="DC110" i="5"/>
  <c r="CZ110" i="5"/>
  <c r="DB110" i="5"/>
  <c r="CY110" i="5"/>
  <c r="CX110" i="5"/>
  <c r="AU112" i="12"/>
  <c r="AV112" i="12"/>
  <c r="DD109" i="5"/>
  <c r="DC109" i="5"/>
  <c r="CZ109" i="5"/>
  <c r="DB109" i="5"/>
  <c r="CY109" i="5"/>
  <c r="CX109" i="5"/>
  <c r="DD108" i="5"/>
  <c r="DC108" i="5"/>
  <c r="CZ108" i="5"/>
  <c r="DB108" i="5"/>
  <c r="CY108" i="5"/>
  <c r="CX108" i="5"/>
  <c r="DD107" i="5"/>
  <c r="DC107" i="5"/>
  <c r="CZ107" i="5"/>
  <c r="DB107" i="5"/>
  <c r="CY107" i="5"/>
  <c r="CX107" i="5"/>
  <c r="DD106" i="5"/>
  <c r="DC106" i="5"/>
  <c r="CZ106" i="5"/>
  <c r="DB106" i="5"/>
  <c r="CY106" i="5"/>
  <c r="CX106" i="5"/>
  <c r="DD105" i="5"/>
  <c r="DC105" i="5"/>
  <c r="CZ105" i="5"/>
  <c r="DB105" i="5"/>
  <c r="CY105" i="5"/>
  <c r="CX105" i="5"/>
  <c r="DD104" i="5"/>
  <c r="DC104" i="5"/>
  <c r="CZ104" i="5"/>
  <c r="DB104" i="5"/>
  <c r="CY104" i="5"/>
  <c r="CX104" i="5"/>
  <c r="DD103" i="5"/>
  <c r="DC103" i="5"/>
  <c r="CZ103" i="5"/>
  <c r="DB103" i="5"/>
  <c r="CY103" i="5"/>
  <c r="CX103" i="5"/>
  <c r="DD102" i="5"/>
  <c r="DC102" i="5"/>
  <c r="CZ102" i="5"/>
  <c r="DB102" i="5"/>
  <c r="CY102" i="5"/>
  <c r="CX102" i="5"/>
  <c r="DD101" i="5"/>
  <c r="DC101" i="5"/>
  <c r="CZ101" i="5"/>
  <c r="DB101" i="5"/>
  <c r="CY101" i="5"/>
  <c r="CX101" i="5"/>
  <c r="DD100" i="5"/>
  <c r="DC100" i="5"/>
  <c r="CZ100" i="5"/>
  <c r="DB100" i="5"/>
  <c r="CY100" i="5"/>
  <c r="CX100" i="5"/>
  <c r="DD99" i="5"/>
  <c r="DC99" i="5"/>
  <c r="CZ99" i="5"/>
  <c r="DB99" i="5"/>
  <c r="CY99" i="5"/>
  <c r="CX99" i="5"/>
  <c r="DD98" i="5"/>
  <c r="DC98" i="5"/>
  <c r="CZ98" i="5"/>
  <c r="DB98" i="5"/>
  <c r="CY98" i="5"/>
  <c r="CX98" i="5"/>
  <c r="DD97" i="5"/>
  <c r="DC97" i="5"/>
  <c r="CZ97" i="5"/>
  <c r="DB97" i="5"/>
  <c r="CY97" i="5"/>
  <c r="CX97" i="5"/>
  <c r="DD96" i="5"/>
  <c r="DC96" i="5"/>
  <c r="CZ96" i="5"/>
  <c r="DB96" i="5"/>
  <c r="CY96" i="5"/>
  <c r="CX96" i="5"/>
  <c r="DD95" i="5"/>
  <c r="DC95" i="5"/>
  <c r="CZ95" i="5"/>
  <c r="DB95" i="5"/>
  <c r="CY95" i="5"/>
  <c r="CX95" i="5"/>
  <c r="DD94" i="5"/>
  <c r="DC94" i="5"/>
  <c r="CZ94" i="5"/>
  <c r="DB94" i="5"/>
  <c r="CY94" i="5"/>
  <c r="CX94" i="5"/>
  <c r="DD93" i="5"/>
  <c r="DC93" i="5"/>
  <c r="CZ93" i="5"/>
  <c r="DB93" i="5"/>
  <c r="CY93" i="5"/>
  <c r="CX93" i="5"/>
  <c r="DD92" i="5"/>
  <c r="DC92" i="5"/>
  <c r="CZ92" i="5"/>
  <c r="DB92" i="5"/>
  <c r="CY92" i="5"/>
  <c r="CX92" i="5"/>
  <c r="DD91" i="5"/>
  <c r="DC91" i="5"/>
  <c r="CZ91" i="5"/>
  <c r="DB91" i="5"/>
  <c r="CY91" i="5"/>
  <c r="CX91" i="5"/>
  <c r="DD90" i="5"/>
  <c r="DC90" i="5"/>
  <c r="CZ90" i="5"/>
  <c r="DB90" i="5"/>
  <c r="CY90" i="5"/>
  <c r="CX90" i="5"/>
  <c r="DD89" i="5"/>
  <c r="DC89" i="5"/>
  <c r="CZ89" i="5"/>
  <c r="DB89" i="5"/>
  <c r="CY89" i="5"/>
  <c r="CX89" i="5"/>
  <c r="DD88" i="5"/>
  <c r="DC88" i="5"/>
  <c r="CZ88" i="5"/>
  <c r="DB88" i="5"/>
  <c r="CY88" i="5"/>
  <c r="CX88" i="5"/>
  <c r="DD87" i="5"/>
  <c r="DC87" i="5"/>
  <c r="CZ87" i="5"/>
  <c r="DB87" i="5"/>
  <c r="CY87" i="5"/>
  <c r="CX87" i="5"/>
  <c r="DD86" i="5"/>
  <c r="DC86" i="5"/>
  <c r="CZ86" i="5"/>
  <c r="DB86" i="5"/>
  <c r="CY86" i="5"/>
  <c r="CX86" i="5"/>
  <c r="DD85" i="5"/>
  <c r="DC85" i="5"/>
  <c r="CZ85" i="5"/>
  <c r="DB85" i="5"/>
  <c r="CY85" i="5"/>
  <c r="CX85" i="5"/>
  <c r="DD84" i="5"/>
  <c r="DC84" i="5"/>
  <c r="CZ84" i="5"/>
  <c r="DB84" i="5"/>
  <c r="CY84" i="5"/>
  <c r="CX84" i="5"/>
  <c r="DD83" i="5"/>
  <c r="DC83" i="5"/>
  <c r="CZ83" i="5"/>
  <c r="DB83" i="5"/>
  <c r="CY83" i="5"/>
  <c r="CX83" i="5"/>
  <c r="DD82" i="5"/>
  <c r="DC82" i="5"/>
  <c r="CZ82" i="5"/>
  <c r="DB82" i="5"/>
  <c r="CY82" i="5"/>
  <c r="CX82" i="5"/>
  <c r="DD81" i="5"/>
  <c r="DC81" i="5"/>
  <c r="CZ81" i="5"/>
  <c r="DB81" i="5"/>
  <c r="CY81" i="5"/>
  <c r="CX81" i="5"/>
  <c r="AU83" i="12"/>
  <c r="AV83" i="12"/>
  <c r="DD80" i="5"/>
  <c r="DC80" i="5"/>
  <c r="CZ80" i="5"/>
  <c r="DB80" i="5"/>
  <c r="CY80" i="5"/>
  <c r="CX80" i="5"/>
  <c r="DD79" i="5"/>
  <c r="DC79" i="5"/>
  <c r="CZ79" i="5"/>
  <c r="DB79" i="5"/>
  <c r="CY79" i="5"/>
  <c r="CX79" i="5"/>
  <c r="AU81" i="12"/>
  <c r="AV81" i="12"/>
  <c r="DD78" i="5"/>
  <c r="DC78" i="5"/>
  <c r="CZ78" i="5"/>
  <c r="DB78" i="5"/>
  <c r="CY78" i="5"/>
  <c r="CX78" i="5"/>
  <c r="DD77" i="5"/>
  <c r="DC77" i="5"/>
  <c r="CZ77" i="5"/>
  <c r="DB77" i="5"/>
  <c r="CY77" i="5"/>
  <c r="CX77" i="5"/>
  <c r="DD76" i="5"/>
  <c r="DC76" i="5"/>
  <c r="CZ76" i="5"/>
  <c r="DB76" i="5"/>
  <c r="CY76" i="5"/>
  <c r="CX76" i="5"/>
  <c r="DD75" i="5"/>
  <c r="DC75" i="5"/>
  <c r="CZ75" i="5"/>
  <c r="DB75" i="5"/>
  <c r="CY75" i="5"/>
  <c r="CX75" i="5"/>
  <c r="AU77" i="12"/>
  <c r="AV77" i="12"/>
  <c r="DD74" i="5"/>
  <c r="DC74" i="5"/>
  <c r="CZ74" i="5"/>
  <c r="DB74" i="5"/>
  <c r="CY74" i="5"/>
  <c r="CX74" i="5"/>
  <c r="DD73" i="5"/>
  <c r="DC73" i="5"/>
  <c r="CZ73" i="5"/>
  <c r="DB73" i="5"/>
  <c r="CY73" i="5"/>
  <c r="CX73" i="5"/>
  <c r="DD72" i="5"/>
  <c r="DC72" i="5"/>
  <c r="CZ72" i="5"/>
  <c r="DB72" i="5"/>
  <c r="CY72" i="5"/>
  <c r="CX72" i="5"/>
  <c r="DD71" i="5"/>
  <c r="DC71" i="5"/>
  <c r="CZ71" i="5"/>
  <c r="DB71" i="5"/>
  <c r="CY71" i="5"/>
  <c r="CX71" i="5"/>
  <c r="DD70" i="5"/>
  <c r="DC70" i="5"/>
  <c r="CZ70" i="5"/>
  <c r="DB70" i="5"/>
  <c r="CY70" i="5"/>
  <c r="CX70" i="5"/>
  <c r="DD69" i="5"/>
  <c r="DC69" i="5"/>
  <c r="CZ69" i="5"/>
  <c r="DB69" i="5"/>
  <c r="CY69" i="5"/>
  <c r="CX69" i="5"/>
  <c r="DD68" i="5"/>
  <c r="DC68" i="5"/>
  <c r="CZ68" i="5"/>
  <c r="DB68" i="5"/>
  <c r="CY68" i="5"/>
  <c r="CX68" i="5"/>
  <c r="DD67" i="5"/>
  <c r="DC67" i="5"/>
  <c r="CZ67" i="5"/>
  <c r="DB67" i="5"/>
  <c r="CY67" i="5"/>
  <c r="CX67" i="5"/>
  <c r="DD66" i="5"/>
  <c r="DC66" i="5"/>
  <c r="CZ66" i="5"/>
  <c r="DB66" i="5"/>
  <c r="CY66" i="5"/>
  <c r="CX66" i="5"/>
  <c r="DD65" i="5"/>
  <c r="DC65" i="5"/>
  <c r="CZ65" i="5"/>
  <c r="DB65" i="5"/>
  <c r="CY65" i="5"/>
  <c r="CX65" i="5"/>
  <c r="DD64" i="5"/>
  <c r="DC64" i="5"/>
  <c r="CZ64" i="5"/>
  <c r="DB64" i="5"/>
  <c r="CY64" i="5"/>
  <c r="CX64" i="5"/>
  <c r="DD63" i="5"/>
  <c r="DC63" i="5"/>
  <c r="CZ63" i="5"/>
  <c r="DB63" i="5"/>
  <c r="CY63" i="5"/>
  <c r="CX63" i="5"/>
  <c r="DD62" i="5"/>
  <c r="DC62" i="5"/>
  <c r="CZ62" i="5"/>
  <c r="DB62" i="5"/>
  <c r="CY62" i="5"/>
  <c r="CX62" i="5"/>
  <c r="DD61" i="5"/>
  <c r="DC61" i="5"/>
  <c r="CZ61" i="5"/>
  <c r="DB61" i="5"/>
  <c r="CY61" i="5"/>
  <c r="CX61" i="5"/>
  <c r="DD60" i="5"/>
  <c r="DC60" i="5"/>
  <c r="CZ60" i="5"/>
  <c r="DB60" i="5"/>
  <c r="CY60" i="5"/>
  <c r="CX60" i="5"/>
  <c r="DD59" i="5"/>
  <c r="DC59" i="5"/>
  <c r="CZ59" i="5"/>
  <c r="DB59" i="5"/>
  <c r="CY59" i="5"/>
  <c r="CX59" i="5"/>
  <c r="AU61" i="12"/>
  <c r="AV61" i="12"/>
  <c r="DD58" i="5"/>
  <c r="DC58" i="5"/>
  <c r="CZ58" i="5"/>
  <c r="DB58" i="5"/>
  <c r="CY58" i="5"/>
  <c r="CX58" i="5"/>
  <c r="AU60" i="12"/>
  <c r="AV60" i="12"/>
  <c r="DD57" i="5"/>
  <c r="DC57" i="5"/>
  <c r="CZ57" i="5"/>
  <c r="DB57" i="5"/>
  <c r="CY57" i="5"/>
  <c r="CX57" i="5"/>
  <c r="DD56" i="5"/>
  <c r="DC56" i="5"/>
  <c r="CZ56" i="5"/>
  <c r="DB56" i="5"/>
  <c r="CY56" i="5"/>
  <c r="CX56" i="5"/>
  <c r="AU58" i="12"/>
  <c r="AV58" i="12"/>
  <c r="DD55" i="5"/>
  <c r="DC55" i="5"/>
  <c r="CZ55" i="5"/>
  <c r="DB55" i="5"/>
  <c r="CY55" i="5"/>
  <c r="CX55" i="5"/>
  <c r="DD54" i="5"/>
  <c r="DC54" i="5"/>
  <c r="CZ54" i="5"/>
  <c r="DB54" i="5"/>
  <c r="CY54" i="5"/>
  <c r="CX54" i="5"/>
  <c r="DD53" i="5"/>
  <c r="DC53" i="5"/>
  <c r="CZ53" i="5"/>
  <c r="DB53" i="5"/>
  <c r="CY53" i="5"/>
  <c r="CX53" i="5"/>
  <c r="AU55" i="12"/>
  <c r="AV55" i="12"/>
  <c r="DD52" i="5"/>
  <c r="DC52" i="5"/>
  <c r="CZ52" i="5"/>
  <c r="DB52" i="5"/>
  <c r="CY52" i="5"/>
  <c r="CX52" i="5"/>
  <c r="DD51" i="5"/>
  <c r="DC51" i="5"/>
  <c r="CZ51" i="5"/>
  <c r="DB51" i="5"/>
  <c r="CY51" i="5"/>
  <c r="CX51" i="5"/>
  <c r="DD50" i="5"/>
  <c r="DC50" i="5"/>
  <c r="CZ50" i="5"/>
  <c r="DB50" i="5"/>
  <c r="CY50" i="5"/>
  <c r="CX50" i="5"/>
  <c r="DD49" i="5"/>
  <c r="DC49" i="5"/>
  <c r="CZ49" i="5"/>
  <c r="DB49" i="5"/>
  <c r="CY49" i="5"/>
  <c r="CX49" i="5"/>
  <c r="DJ48" i="5"/>
  <c r="DD48" i="5"/>
  <c r="DC48" i="5"/>
  <c r="CZ48" i="5"/>
  <c r="DB48" i="5"/>
  <c r="CY48" i="5"/>
  <c r="CX48" i="5"/>
  <c r="DJ47" i="5"/>
  <c r="DD47" i="5"/>
  <c r="DC47" i="5"/>
  <c r="CZ47" i="5"/>
  <c r="DB47" i="5"/>
  <c r="CY47" i="5"/>
  <c r="CX47" i="5"/>
  <c r="DJ46" i="5"/>
  <c r="DD46" i="5"/>
  <c r="DC46" i="5"/>
  <c r="CZ46" i="5"/>
  <c r="DB46" i="5"/>
  <c r="CY46" i="5"/>
  <c r="CX46" i="5"/>
  <c r="DJ45" i="5"/>
  <c r="DD45" i="5"/>
  <c r="DC45" i="5"/>
  <c r="CZ45" i="5"/>
  <c r="DB45" i="5"/>
  <c r="CY45" i="5"/>
  <c r="CX45" i="5"/>
  <c r="DJ44" i="5"/>
  <c r="DD44" i="5"/>
  <c r="DC44" i="5"/>
  <c r="CZ44" i="5"/>
  <c r="DB44" i="5"/>
  <c r="CY44" i="5"/>
  <c r="CX44" i="5"/>
  <c r="DJ43" i="5"/>
  <c r="DD43" i="5"/>
  <c r="DC43" i="5"/>
  <c r="CZ43" i="5"/>
  <c r="DB43" i="5"/>
  <c r="CY43" i="5"/>
  <c r="CX43" i="5"/>
  <c r="DJ42" i="5"/>
  <c r="DD42" i="5"/>
  <c r="DC42" i="5"/>
  <c r="CZ42" i="5"/>
  <c r="DB42" i="5"/>
  <c r="CY42" i="5"/>
  <c r="CX42" i="5"/>
  <c r="DJ41" i="5"/>
  <c r="DD41" i="5"/>
  <c r="DC41" i="5"/>
  <c r="CZ41" i="5"/>
  <c r="DB41" i="5"/>
  <c r="CY41" i="5"/>
  <c r="CX41" i="5"/>
  <c r="AU43" i="12"/>
  <c r="AV43" i="12"/>
  <c r="DJ40" i="5"/>
  <c r="DD40" i="5"/>
  <c r="DC40" i="5"/>
  <c r="CZ40" i="5"/>
  <c r="DB40" i="5"/>
  <c r="CY40" i="5"/>
  <c r="CX40" i="5"/>
  <c r="DJ39" i="5"/>
  <c r="DD39" i="5"/>
  <c r="DC39" i="5"/>
  <c r="CZ39" i="5"/>
  <c r="DB39" i="5"/>
  <c r="CY39" i="5"/>
  <c r="CX39" i="5"/>
  <c r="DJ38" i="5"/>
  <c r="DD38" i="5"/>
  <c r="DC38" i="5"/>
  <c r="CZ38" i="5"/>
  <c r="DB38" i="5"/>
  <c r="CY38" i="5"/>
  <c r="CX38" i="5"/>
  <c r="DJ37" i="5"/>
  <c r="DD37" i="5"/>
  <c r="DC37" i="5"/>
  <c r="CZ37" i="5"/>
  <c r="DB37" i="5"/>
  <c r="CY37" i="5"/>
  <c r="CX37" i="5"/>
  <c r="DJ36" i="5"/>
  <c r="DD36" i="5"/>
  <c r="DC36" i="5"/>
  <c r="CZ36" i="5"/>
  <c r="DB36" i="5"/>
  <c r="CY36" i="5"/>
  <c r="CX36" i="5"/>
  <c r="DJ35" i="5"/>
  <c r="DD35" i="5"/>
  <c r="DC35" i="5"/>
  <c r="CZ35" i="5"/>
  <c r="DB35" i="5"/>
  <c r="CY35" i="5"/>
  <c r="CX35" i="5"/>
  <c r="DJ34" i="5"/>
  <c r="DD34" i="5"/>
  <c r="DC34" i="5"/>
  <c r="CZ34" i="5"/>
  <c r="DB34" i="5"/>
  <c r="CY34" i="5"/>
  <c r="CX34" i="5"/>
  <c r="AU36" i="12"/>
  <c r="AV36" i="12"/>
  <c r="DJ33" i="5"/>
  <c r="DD33" i="5"/>
  <c r="DC33" i="5"/>
  <c r="CZ33" i="5"/>
  <c r="DB33" i="5"/>
  <c r="CY33" i="5"/>
  <c r="CX33" i="5"/>
  <c r="DJ32" i="5"/>
  <c r="DD32" i="5"/>
  <c r="DC32" i="5"/>
  <c r="CZ32" i="5"/>
  <c r="DB32" i="5"/>
  <c r="CY32" i="5"/>
  <c r="CX32" i="5"/>
  <c r="DJ31" i="5"/>
  <c r="DD31" i="5"/>
  <c r="DC31" i="5"/>
  <c r="CZ31" i="5"/>
  <c r="DB31" i="5"/>
  <c r="CY31" i="5"/>
  <c r="CX31" i="5"/>
  <c r="AU33" i="12"/>
  <c r="AV33" i="12"/>
  <c r="DJ30" i="5"/>
  <c r="DD30" i="5"/>
  <c r="DC30" i="5"/>
  <c r="CZ30" i="5"/>
  <c r="DB30" i="5"/>
  <c r="CY30" i="5"/>
  <c r="CX30" i="5"/>
  <c r="DM29" i="5"/>
  <c r="DN29" i="5"/>
  <c r="DP29" i="5"/>
  <c r="DO29" i="5"/>
  <c r="DJ29" i="5"/>
  <c r="DD29" i="5"/>
  <c r="DC29" i="5"/>
  <c r="CZ29" i="5"/>
  <c r="DB29" i="5"/>
  <c r="CY29" i="5"/>
  <c r="CX29" i="5"/>
  <c r="DM28" i="5"/>
  <c r="DN28" i="5"/>
  <c r="DP28" i="5"/>
  <c r="DO28" i="5"/>
  <c r="DJ28" i="5"/>
  <c r="DD28" i="5"/>
  <c r="DC28" i="5"/>
  <c r="CZ28" i="5"/>
  <c r="DB28" i="5"/>
  <c r="CY28" i="5"/>
  <c r="CX28" i="5"/>
  <c r="DM27" i="5"/>
  <c r="DN27" i="5"/>
  <c r="DP27" i="5"/>
  <c r="DO27" i="5"/>
  <c r="DJ27" i="5"/>
  <c r="DD27" i="5"/>
  <c r="DC27" i="5"/>
  <c r="CZ27" i="5"/>
  <c r="DB27" i="5"/>
  <c r="CY27" i="5"/>
  <c r="CX27" i="5"/>
  <c r="DM26" i="5"/>
  <c r="DN26" i="5"/>
  <c r="DP26" i="5"/>
  <c r="DO26" i="5"/>
  <c r="DJ26" i="5"/>
  <c r="DD26" i="5"/>
  <c r="DC26" i="5"/>
  <c r="CZ26" i="5"/>
  <c r="DB26" i="5"/>
  <c r="CY26" i="5"/>
  <c r="CX26" i="5"/>
  <c r="DM25" i="5"/>
  <c r="DN25" i="5"/>
  <c r="DP25" i="5"/>
  <c r="DO25" i="5"/>
  <c r="DJ25" i="5"/>
  <c r="DD25" i="5"/>
  <c r="DC25" i="5"/>
  <c r="CZ25" i="5"/>
  <c r="DB25" i="5"/>
  <c r="CY25" i="5"/>
  <c r="CX25" i="5"/>
  <c r="AU27" i="12"/>
  <c r="AV27" i="12"/>
  <c r="DM24" i="5"/>
  <c r="DN24" i="5"/>
  <c r="DP24" i="5"/>
  <c r="DO24" i="5"/>
  <c r="DJ24" i="5"/>
  <c r="DD24" i="5"/>
  <c r="DC24" i="5"/>
  <c r="CZ24" i="5"/>
  <c r="DB24" i="5"/>
  <c r="CY24" i="5"/>
  <c r="CX24" i="5"/>
  <c r="DM23" i="5"/>
  <c r="DN23" i="5"/>
  <c r="DP23" i="5"/>
  <c r="DO23" i="5"/>
  <c r="DJ23" i="5"/>
  <c r="DD23" i="5"/>
  <c r="DC23" i="5"/>
  <c r="CZ23" i="5"/>
  <c r="DB23" i="5"/>
  <c r="CY23" i="5"/>
  <c r="CX23" i="5"/>
  <c r="DM22" i="5"/>
  <c r="DN22" i="5"/>
  <c r="DP22" i="5"/>
  <c r="DO22" i="5"/>
  <c r="DJ22" i="5"/>
  <c r="DD22" i="5"/>
  <c r="DC22" i="5"/>
  <c r="CZ22" i="5"/>
  <c r="DB22" i="5"/>
  <c r="CY22" i="5"/>
  <c r="CX22" i="5"/>
  <c r="DM21" i="5"/>
  <c r="DN21" i="5"/>
  <c r="DP21" i="5"/>
  <c r="DO21" i="5"/>
  <c r="DJ21" i="5"/>
  <c r="DD21" i="5"/>
  <c r="DC21" i="5"/>
  <c r="CZ21" i="5"/>
  <c r="DB21" i="5"/>
  <c r="CY21" i="5"/>
  <c r="CX21" i="5"/>
  <c r="DM20" i="5"/>
  <c r="DN20" i="5"/>
  <c r="DP20" i="5"/>
  <c r="DO20" i="5"/>
  <c r="DJ20" i="5"/>
  <c r="DD20" i="5"/>
  <c r="DC20" i="5"/>
  <c r="CZ20" i="5"/>
  <c r="DB20" i="5"/>
  <c r="CY20" i="5"/>
  <c r="CX20" i="5"/>
  <c r="AU22" i="12"/>
  <c r="AV22" i="12"/>
  <c r="DM19" i="5"/>
  <c r="DN19" i="5"/>
  <c r="DP19" i="5"/>
  <c r="DO19" i="5"/>
  <c r="DG19" i="5"/>
  <c r="DJ19" i="5"/>
  <c r="DI19" i="5"/>
  <c r="DD19" i="5"/>
  <c r="DC19" i="5"/>
  <c r="CZ19" i="5"/>
  <c r="DB19" i="5"/>
  <c r="CY19" i="5"/>
  <c r="CX19" i="5"/>
  <c r="AU21" i="12"/>
  <c r="AV21" i="12"/>
  <c r="DM18" i="5"/>
  <c r="DN18" i="5"/>
  <c r="DP18" i="5"/>
  <c r="DO18" i="5"/>
  <c r="DG18" i="5"/>
  <c r="DD18" i="5"/>
  <c r="DC18" i="5"/>
  <c r="CZ18" i="5"/>
  <c r="DB18" i="5"/>
  <c r="CY18" i="5"/>
  <c r="CX18" i="5"/>
  <c r="AU20" i="12"/>
  <c r="AV20" i="12"/>
  <c r="DM17" i="5"/>
  <c r="DN17" i="5"/>
  <c r="DP17" i="5"/>
  <c r="DO17" i="5"/>
  <c r="DG17" i="5"/>
  <c r="DJ17" i="5"/>
  <c r="DI17" i="5"/>
  <c r="DD17" i="5"/>
  <c r="DC17" i="5"/>
  <c r="CZ17" i="5"/>
  <c r="DB17" i="5"/>
  <c r="CY17" i="5"/>
  <c r="CX17" i="5"/>
  <c r="DM16" i="5"/>
  <c r="DN16" i="5"/>
  <c r="DG16" i="5"/>
  <c r="DJ16" i="5"/>
  <c r="DI16" i="5"/>
  <c r="DD16" i="5"/>
  <c r="DC16" i="5"/>
  <c r="CZ16" i="5"/>
  <c r="DB16" i="5"/>
  <c r="CY16" i="5"/>
  <c r="DN15" i="5"/>
  <c r="DI14" i="5"/>
  <c r="DA14" i="5"/>
  <c r="CY9" i="5"/>
  <c r="DN13" i="5"/>
  <c r="DG13" i="5"/>
  <c r="CY7" i="5"/>
  <c r="CJ265" i="5"/>
  <c r="CI265" i="5"/>
  <c r="CF265" i="5"/>
  <c r="CH265" i="5"/>
  <c r="CE265" i="5"/>
  <c r="CD265" i="5"/>
  <c r="CJ264" i="5"/>
  <c r="CI264" i="5"/>
  <c r="CF264" i="5"/>
  <c r="CH264" i="5"/>
  <c r="CE264" i="5"/>
  <c r="CD264" i="5"/>
  <c r="CJ263" i="5"/>
  <c r="CI263" i="5"/>
  <c r="CF263" i="5"/>
  <c r="CH263" i="5"/>
  <c r="CE263" i="5"/>
  <c r="CD263" i="5"/>
  <c r="CJ262" i="5"/>
  <c r="CI262" i="5"/>
  <c r="CF262" i="5"/>
  <c r="CH262" i="5"/>
  <c r="CE262" i="5"/>
  <c r="CD262" i="5"/>
  <c r="CJ261" i="5"/>
  <c r="CI261" i="5"/>
  <c r="CF261" i="5"/>
  <c r="CH261" i="5"/>
  <c r="CE261" i="5"/>
  <c r="CD261" i="5"/>
  <c r="CJ260" i="5"/>
  <c r="CI260" i="5"/>
  <c r="CF260" i="5"/>
  <c r="CH260" i="5"/>
  <c r="CE260" i="5"/>
  <c r="CD260" i="5"/>
  <c r="CJ259" i="5"/>
  <c r="CI259" i="5"/>
  <c r="CF259" i="5"/>
  <c r="CH259" i="5"/>
  <c r="CE259" i="5"/>
  <c r="CD259" i="5"/>
  <c r="CJ258" i="5"/>
  <c r="CI258" i="5"/>
  <c r="CF258" i="5"/>
  <c r="CH258" i="5"/>
  <c r="CE258" i="5"/>
  <c r="CD258" i="5"/>
  <c r="CJ257" i="5"/>
  <c r="CI257" i="5"/>
  <c r="CF257" i="5"/>
  <c r="CH257" i="5"/>
  <c r="CE257" i="5"/>
  <c r="CD257" i="5"/>
  <c r="CJ256" i="5"/>
  <c r="CI256" i="5"/>
  <c r="CF256" i="5"/>
  <c r="CH256" i="5"/>
  <c r="CE256" i="5"/>
  <c r="CD256" i="5"/>
  <c r="CJ255" i="5"/>
  <c r="CI255" i="5"/>
  <c r="CF255" i="5"/>
  <c r="CH255" i="5"/>
  <c r="CE255" i="5"/>
  <c r="CD255" i="5"/>
  <c r="CJ254" i="5"/>
  <c r="CI254" i="5"/>
  <c r="CF254" i="5"/>
  <c r="CH254" i="5"/>
  <c r="CE254" i="5"/>
  <c r="CD254" i="5"/>
  <c r="CJ253" i="5"/>
  <c r="CI253" i="5"/>
  <c r="CF253" i="5"/>
  <c r="CH253" i="5"/>
  <c r="CE253" i="5"/>
  <c r="CD253" i="5"/>
  <c r="CJ252" i="5"/>
  <c r="CI252" i="5"/>
  <c r="CF252" i="5"/>
  <c r="CH252" i="5"/>
  <c r="CE252" i="5"/>
  <c r="CD252" i="5"/>
  <c r="CJ251" i="5"/>
  <c r="CI251" i="5"/>
  <c r="CF251" i="5"/>
  <c r="CH251" i="5"/>
  <c r="CE251" i="5"/>
  <c r="CD251" i="5"/>
  <c r="CJ250" i="5"/>
  <c r="CI250" i="5"/>
  <c r="CF250" i="5"/>
  <c r="CH250" i="5"/>
  <c r="CE250" i="5"/>
  <c r="CD250" i="5"/>
  <c r="CJ249" i="5"/>
  <c r="CI249" i="5"/>
  <c r="CF249" i="5"/>
  <c r="CH249" i="5"/>
  <c r="CE249" i="5"/>
  <c r="CD249" i="5"/>
  <c r="CJ248" i="5"/>
  <c r="CI248" i="5"/>
  <c r="CF248" i="5"/>
  <c r="CH248" i="5"/>
  <c r="CE248" i="5"/>
  <c r="CD248" i="5"/>
  <c r="CJ247" i="5"/>
  <c r="CI247" i="5"/>
  <c r="CF247" i="5"/>
  <c r="CH247" i="5"/>
  <c r="CE247" i="5"/>
  <c r="CD247" i="5"/>
  <c r="CJ246" i="5"/>
  <c r="CI246" i="5"/>
  <c r="CF246" i="5"/>
  <c r="CH246" i="5"/>
  <c r="CE246" i="5"/>
  <c r="CD246" i="5"/>
  <c r="CJ245" i="5"/>
  <c r="CI245" i="5"/>
  <c r="CF245" i="5"/>
  <c r="CH245" i="5"/>
  <c r="CE245" i="5"/>
  <c r="CD245" i="5"/>
  <c r="CJ244" i="5"/>
  <c r="CI244" i="5"/>
  <c r="CF244" i="5"/>
  <c r="CH244" i="5"/>
  <c r="CE244" i="5"/>
  <c r="CD244" i="5"/>
  <c r="CJ243" i="5"/>
  <c r="CI243" i="5"/>
  <c r="CF243" i="5"/>
  <c r="CH243" i="5"/>
  <c r="CE243" i="5"/>
  <c r="CD243" i="5"/>
  <c r="CJ242" i="5"/>
  <c r="CI242" i="5"/>
  <c r="CF242" i="5"/>
  <c r="CH242" i="5"/>
  <c r="CE242" i="5"/>
  <c r="CD242" i="5"/>
  <c r="CJ241" i="5"/>
  <c r="CI241" i="5"/>
  <c r="CF241" i="5"/>
  <c r="CH241" i="5"/>
  <c r="CE241" i="5"/>
  <c r="CD241" i="5"/>
  <c r="CJ240" i="5"/>
  <c r="CI240" i="5"/>
  <c r="CF240" i="5"/>
  <c r="CH240" i="5"/>
  <c r="CE240" i="5"/>
  <c r="CD240" i="5"/>
  <c r="CJ239" i="5"/>
  <c r="CI239" i="5"/>
  <c r="CF239" i="5"/>
  <c r="CH239" i="5"/>
  <c r="CE239" i="5"/>
  <c r="CD239" i="5"/>
  <c r="CJ238" i="5"/>
  <c r="CI238" i="5"/>
  <c r="CF238" i="5"/>
  <c r="CH238" i="5"/>
  <c r="CE238" i="5"/>
  <c r="CD238" i="5"/>
  <c r="CJ237" i="5"/>
  <c r="CI237" i="5"/>
  <c r="CF237" i="5"/>
  <c r="CH237" i="5"/>
  <c r="CE237" i="5"/>
  <c r="CD237" i="5"/>
  <c r="CJ236" i="5"/>
  <c r="CI236" i="5"/>
  <c r="CF236" i="5"/>
  <c r="CH236" i="5"/>
  <c r="CE236" i="5"/>
  <c r="CD236" i="5"/>
  <c r="CJ235" i="5"/>
  <c r="CI235" i="5"/>
  <c r="CF235" i="5"/>
  <c r="CH235" i="5"/>
  <c r="CE235" i="5"/>
  <c r="CD235" i="5"/>
  <c r="CJ234" i="5"/>
  <c r="CI234" i="5"/>
  <c r="CF234" i="5"/>
  <c r="CH234" i="5"/>
  <c r="CE234" i="5"/>
  <c r="CD234" i="5"/>
  <c r="CJ233" i="5"/>
  <c r="CI233" i="5"/>
  <c r="CF233" i="5"/>
  <c r="CH233" i="5"/>
  <c r="CE233" i="5"/>
  <c r="CD233" i="5"/>
  <c r="CJ232" i="5"/>
  <c r="CI232" i="5"/>
  <c r="CF232" i="5"/>
  <c r="CH232" i="5"/>
  <c r="CE232" i="5"/>
  <c r="CD232" i="5"/>
  <c r="CJ231" i="5"/>
  <c r="CI231" i="5"/>
  <c r="CF231" i="5"/>
  <c r="CH231" i="5"/>
  <c r="CE231" i="5"/>
  <c r="CD231" i="5"/>
  <c r="CJ230" i="5"/>
  <c r="CI230" i="5"/>
  <c r="CF230" i="5"/>
  <c r="CH230" i="5"/>
  <c r="CE230" i="5"/>
  <c r="CD230" i="5"/>
  <c r="CJ229" i="5"/>
  <c r="CI229" i="5"/>
  <c r="CF229" i="5"/>
  <c r="CH229" i="5"/>
  <c r="CE229" i="5"/>
  <c r="CD229" i="5"/>
  <c r="CJ228" i="5"/>
  <c r="CI228" i="5"/>
  <c r="CF228" i="5"/>
  <c r="CH228" i="5"/>
  <c r="CE228" i="5"/>
  <c r="CD228" i="5"/>
  <c r="CJ227" i="5"/>
  <c r="CI227" i="5"/>
  <c r="CF227" i="5"/>
  <c r="CH227" i="5"/>
  <c r="CE227" i="5"/>
  <c r="CD227" i="5"/>
  <c r="CJ226" i="5"/>
  <c r="CI226" i="5"/>
  <c r="CF226" i="5"/>
  <c r="CH226" i="5"/>
  <c r="CE226" i="5"/>
  <c r="CD226" i="5"/>
  <c r="CJ225" i="5"/>
  <c r="CI225" i="5"/>
  <c r="CF225" i="5"/>
  <c r="CH225" i="5"/>
  <c r="CE225" i="5"/>
  <c r="CD225" i="5"/>
  <c r="CJ224" i="5"/>
  <c r="CI224" i="5"/>
  <c r="CF224" i="5"/>
  <c r="CH224" i="5"/>
  <c r="CE224" i="5"/>
  <c r="CD224" i="5"/>
  <c r="CJ223" i="5"/>
  <c r="CI223" i="5"/>
  <c r="CF223" i="5"/>
  <c r="CH223" i="5"/>
  <c r="CE223" i="5"/>
  <c r="CD223" i="5"/>
  <c r="CJ222" i="5"/>
  <c r="CI222" i="5"/>
  <c r="CF222" i="5"/>
  <c r="CH222" i="5"/>
  <c r="CE222" i="5"/>
  <c r="CD222" i="5"/>
  <c r="CJ221" i="5"/>
  <c r="CI221" i="5"/>
  <c r="CF221" i="5"/>
  <c r="CH221" i="5"/>
  <c r="CE221" i="5"/>
  <c r="CD221" i="5"/>
  <c r="CJ220" i="5"/>
  <c r="CI220" i="5"/>
  <c r="CF220" i="5"/>
  <c r="CH220" i="5"/>
  <c r="CE220" i="5"/>
  <c r="CD220" i="5"/>
  <c r="CJ219" i="5"/>
  <c r="CI219" i="5"/>
  <c r="CF219" i="5"/>
  <c r="CH219" i="5"/>
  <c r="CE219" i="5"/>
  <c r="CD219" i="5"/>
  <c r="CJ218" i="5"/>
  <c r="CI218" i="5"/>
  <c r="CF218" i="5"/>
  <c r="CH218" i="5"/>
  <c r="CE218" i="5"/>
  <c r="CD218" i="5"/>
  <c r="CJ217" i="5"/>
  <c r="CI217" i="5"/>
  <c r="CF217" i="5"/>
  <c r="CH217" i="5"/>
  <c r="CE217" i="5"/>
  <c r="CD217" i="5"/>
  <c r="CJ216" i="5"/>
  <c r="CI216" i="5"/>
  <c r="CF216" i="5"/>
  <c r="CH216" i="5"/>
  <c r="CE216" i="5"/>
  <c r="CD216" i="5"/>
  <c r="CJ215" i="5"/>
  <c r="CI215" i="5"/>
  <c r="CF215" i="5"/>
  <c r="CH215" i="5"/>
  <c r="CE215" i="5"/>
  <c r="CD215" i="5"/>
  <c r="CJ214" i="5"/>
  <c r="CI214" i="5"/>
  <c r="CF214" i="5"/>
  <c r="CH214" i="5"/>
  <c r="CE214" i="5"/>
  <c r="CD214" i="5"/>
  <c r="CJ213" i="5"/>
  <c r="CI213" i="5"/>
  <c r="CF213" i="5"/>
  <c r="CH213" i="5"/>
  <c r="CE213" i="5"/>
  <c r="CD213" i="5"/>
  <c r="CJ212" i="5"/>
  <c r="CI212" i="5"/>
  <c r="CF212" i="5"/>
  <c r="CH212" i="5"/>
  <c r="CE212" i="5"/>
  <c r="CD212" i="5"/>
  <c r="CJ211" i="5"/>
  <c r="CI211" i="5"/>
  <c r="CF211" i="5"/>
  <c r="CH211" i="5"/>
  <c r="CE211" i="5"/>
  <c r="CD211" i="5"/>
  <c r="CJ210" i="5"/>
  <c r="CI210" i="5"/>
  <c r="CF210" i="5"/>
  <c r="CH210" i="5"/>
  <c r="CE210" i="5"/>
  <c r="CD210" i="5"/>
  <c r="CJ209" i="5"/>
  <c r="CI209" i="5"/>
  <c r="CF209" i="5"/>
  <c r="CH209" i="5"/>
  <c r="CE209" i="5"/>
  <c r="CD209" i="5"/>
  <c r="CJ208" i="5"/>
  <c r="CI208" i="5"/>
  <c r="CF208" i="5"/>
  <c r="CH208" i="5"/>
  <c r="CE208" i="5"/>
  <c r="CD208" i="5"/>
  <c r="CJ207" i="5"/>
  <c r="CI207" i="5"/>
  <c r="CF207" i="5"/>
  <c r="CH207" i="5"/>
  <c r="CE207" i="5"/>
  <c r="CD207" i="5"/>
  <c r="CJ206" i="5"/>
  <c r="CI206" i="5"/>
  <c r="CF206" i="5"/>
  <c r="CH206" i="5"/>
  <c r="CE206" i="5"/>
  <c r="CD206" i="5"/>
  <c r="CJ205" i="5"/>
  <c r="CI205" i="5"/>
  <c r="CF205" i="5"/>
  <c r="CH205" i="5"/>
  <c r="CE205" i="5"/>
  <c r="CD205" i="5"/>
  <c r="CJ204" i="5"/>
  <c r="CI204" i="5"/>
  <c r="CF204" i="5"/>
  <c r="CH204" i="5"/>
  <c r="CE204" i="5"/>
  <c r="CD204" i="5"/>
  <c r="CJ203" i="5"/>
  <c r="CI203" i="5"/>
  <c r="CF203" i="5"/>
  <c r="CH203" i="5"/>
  <c r="CE203" i="5"/>
  <c r="CD203" i="5"/>
  <c r="CJ202" i="5"/>
  <c r="CI202" i="5"/>
  <c r="CF202" i="5"/>
  <c r="CH202" i="5"/>
  <c r="CE202" i="5"/>
  <c r="CD202" i="5"/>
  <c r="CJ201" i="5"/>
  <c r="CI201" i="5"/>
  <c r="CF201" i="5"/>
  <c r="CH201" i="5"/>
  <c r="CE201" i="5"/>
  <c r="CD201" i="5"/>
  <c r="CJ200" i="5"/>
  <c r="CI200" i="5"/>
  <c r="CF200" i="5"/>
  <c r="CH200" i="5"/>
  <c r="CE200" i="5"/>
  <c r="CD200" i="5"/>
  <c r="CJ199" i="5"/>
  <c r="CI199" i="5"/>
  <c r="CF199" i="5"/>
  <c r="CH199" i="5"/>
  <c r="CE199" i="5"/>
  <c r="CD199" i="5"/>
  <c r="CJ198" i="5"/>
  <c r="CI198" i="5"/>
  <c r="CF198" i="5"/>
  <c r="CH198" i="5"/>
  <c r="CE198" i="5"/>
  <c r="CD198" i="5"/>
  <c r="CJ197" i="5"/>
  <c r="CI197" i="5"/>
  <c r="CF197" i="5"/>
  <c r="CH197" i="5"/>
  <c r="CE197" i="5"/>
  <c r="CD197" i="5"/>
  <c r="CJ196" i="5"/>
  <c r="CI196" i="5"/>
  <c r="CF196" i="5"/>
  <c r="CH196" i="5"/>
  <c r="CE196" i="5"/>
  <c r="CD196" i="5"/>
  <c r="CJ195" i="5"/>
  <c r="CI195" i="5"/>
  <c r="CF195" i="5"/>
  <c r="CH195" i="5"/>
  <c r="CE195" i="5"/>
  <c r="CD195" i="5"/>
  <c r="CJ194" i="5"/>
  <c r="CI194" i="5"/>
  <c r="CF194" i="5"/>
  <c r="CH194" i="5"/>
  <c r="CE194" i="5"/>
  <c r="CD194" i="5"/>
  <c r="CJ193" i="5"/>
  <c r="CI193" i="5"/>
  <c r="CF193" i="5"/>
  <c r="CH193" i="5"/>
  <c r="CE193" i="5"/>
  <c r="CD193" i="5"/>
  <c r="CJ192" i="5"/>
  <c r="CI192" i="5"/>
  <c r="CF192" i="5"/>
  <c r="CH192" i="5"/>
  <c r="CE192" i="5"/>
  <c r="CD192" i="5"/>
  <c r="CJ191" i="5"/>
  <c r="CI191" i="5"/>
  <c r="CF191" i="5"/>
  <c r="CH191" i="5"/>
  <c r="CE191" i="5"/>
  <c r="CD191" i="5"/>
  <c r="CJ190" i="5"/>
  <c r="CI190" i="5"/>
  <c r="CF190" i="5"/>
  <c r="CH190" i="5"/>
  <c r="CE190" i="5"/>
  <c r="CD190" i="5"/>
  <c r="CJ189" i="5"/>
  <c r="CI189" i="5"/>
  <c r="CF189" i="5"/>
  <c r="CH189" i="5"/>
  <c r="CE189" i="5"/>
  <c r="CD189" i="5"/>
  <c r="CJ188" i="5"/>
  <c r="CI188" i="5"/>
  <c r="CF188" i="5"/>
  <c r="CH188" i="5"/>
  <c r="CE188" i="5"/>
  <c r="CD188" i="5"/>
  <c r="CJ187" i="5"/>
  <c r="CI187" i="5"/>
  <c r="CF187" i="5"/>
  <c r="CH187" i="5"/>
  <c r="CE187" i="5"/>
  <c r="CD187" i="5"/>
  <c r="CJ186" i="5"/>
  <c r="CI186" i="5"/>
  <c r="CF186" i="5"/>
  <c r="CH186" i="5"/>
  <c r="CE186" i="5"/>
  <c r="CD186" i="5"/>
  <c r="CJ185" i="5"/>
  <c r="CI185" i="5"/>
  <c r="CF185" i="5"/>
  <c r="CH185" i="5"/>
  <c r="CE185" i="5"/>
  <c r="CD185" i="5"/>
  <c r="CJ184" i="5"/>
  <c r="CI184" i="5"/>
  <c r="CF184" i="5"/>
  <c r="CH184" i="5"/>
  <c r="CE184" i="5"/>
  <c r="CD184" i="5"/>
  <c r="CJ183" i="5"/>
  <c r="CI183" i="5"/>
  <c r="CF183" i="5"/>
  <c r="CH183" i="5"/>
  <c r="CE183" i="5"/>
  <c r="CD183" i="5"/>
  <c r="CJ182" i="5"/>
  <c r="CI182" i="5"/>
  <c r="CF182" i="5"/>
  <c r="CH182" i="5"/>
  <c r="CE182" i="5"/>
  <c r="CD182" i="5"/>
  <c r="CJ181" i="5"/>
  <c r="CI181" i="5"/>
  <c r="CF181" i="5"/>
  <c r="CH181" i="5"/>
  <c r="CE181" i="5"/>
  <c r="CD181" i="5"/>
  <c r="CJ180" i="5"/>
  <c r="CI180" i="5"/>
  <c r="CF180" i="5"/>
  <c r="CH180" i="5"/>
  <c r="CE180" i="5"/>
  <c r="CD180" i="5"/>
  <c r="CJ179" i="5"/>
  <c r="CI179" i="5"/>
  <c r="CF179" i="5"/>
  <c r="CH179" i="5"/>
  <c r="CE179" i="5"/>
  <c r="CD179" i="5"/>
  <c r="CJ178" i="5"/>
  <c r="CI178" i="5"/>
  <c r="CF178" i="5"/>
  <c r="CH178" i="5"/>
  <c r="CE178" i="5"/>
  <c r="CD178" i="5"/>
  <c r="CJ177" i="5"/>
  <c r="CI177" i="5"/>
  <c r="CF177" i="5"/>
  <c r="CH177" i="5"/>
  <c r="CE177" i="5"/>
  <c r="CD177" i="5"/>
  <c r="CJ176" i="5"/>
  <c r="CI176" i="5"/>
  <c r="CF176" i="5"/>
  <c r="CH176" i="5"/>
  <c r="CE176" i="5"/>
  <c r="CD176" i="5"/>
  <c r="CJ175" i="5"/>
  <c r="CI175" i="5"/>
  <c r="CF175" i="5"/>
  <c r="CH175" i="5"/>
  <c r="CE175" i="5"/>
  <c r="CD175" i="5"/>
  <c r="CJ174" i="5"/>
  <c r="CI174" i="5"/>
  <c r="CF174" i="5"/>
  <c r="CH174" i="5"/>
  <c r="CE174" i="5"/>
  <c r="CD174" i="5"/>
  <c r="CJ173" i="5"/>
  <c r="CI173" i="5"/>
  <c r="CF173" i="5"/>
  <c r="CH173" i="5"/>
  <c r="CE173" i="5"/>
  <c r="CD173" i="5"/>
  <c r="CJ172" i="5"/>
  <c r="CI172" i="5"/>
  <c r="CF172" i="5"/>
  <c r="CH172" i="5"/>
  <c r="CE172" i="5"/>
  <c r="CD172" i="5"/>
  <c r="CJ171" i="5"/>
  <c r="CI171" i="5"/>
  <c r="CF171" i="5"/>
  <c r="CH171" i="5"/>
  <c r="CE171" i="5"/>
  <c r="CD171" i="5"/>
  <c r="CJ170" i="5"/>
  <c r="CI170" i="5"/>
  <c r="CF170" i="5"/>
  <c r="CH170" i="5"/>
  <c r="CE170" i="5"/>
  <c r="CD170" i="5"/>
  <c r="CJ169" i="5"/>
  <c r="CI169" i="5"/>
  <c r="CF169" i="5"/>
  <c r="CH169" i="5"/>
  <c r="CE169" i="5"/>
  <c r="CD169" i="5"/>
  <c r="CJ168" i="5"/>
  <c r="CI168" i="5"/>
  <c r="CF168" i="5"/>
  <c r="CH168" i="5"/>
  <c r="CE168" i="5"/>
  <c r="CD168" i="5"/>
  <c r="CJ167" i="5"/>
  <c r="CI167" i="5"/>
  <c r="CF167" i="5"/>
  <c r="CH167" i="5"/>
  <c r="CE167" i="5"/>
  <c r="CD167" i="5"/>
  <c r="CJ166" i="5"/>
  <c r="CI166" i="5"/>
  <c r="CF166" i="5"/>
  <c r="CH166" i="5"/>
  <c r="CE166" i="5"/>
  <c r="CD166" i="5"/>
  <c r="CJ165" i="5"/>
  <c r="CI165" i="5"/>
  <c r="CF165" i="5"/>
  <c r="CH165" i="5"/>
  <c r="CE165" i="5"/>
  <c r="CD165" i="5"/>
  <c r="CJ164" i="5"/>
  <c r="CI164" i="5"/>
  <c r="CF164" i="5"/>
  <c r="CH164" i="5"/>
  <c r="CE164" i="5"/>
  <c r="CD164" i="5"/>
  <c r="AL166" i="12"/>
  <c r="AM166" i="12"/>
  <c r="CJ163" i="5"/>
  <c r="CI163" i="5"/>
  <c r="CF163" i="5"/>
  <c r="CH163" i="5"/>
  <c r="CE163" i="5"/>
  <c r="CD163" i="5"/>
  <c r="CJ162" i="5"/>
  <c r="CI162" i="5"/>
  <c r="CF162" i="5"/>
  <c r="CH162" i="5"/>
  <c r="CE162" i="5"/>
  <c r="CD162" i="5"/>
  <c r="CJ161" i="5"/>
  <c r="CI161" i="5"/>
  <c r="CF161" i="5"/>
  <c r="CH161" i="5"/>
  <c r="CE161" i="5"/>
  <c r="CD161" i="5"/>
  <c r="CJ160" i="5"/>
  <c r="CI160" i="5"/>
  <c r="CF160" i="5"/>
  <c r="CH160" i="5"/>
  <c r="CE160" i="5"/>
  <c r="CD160" i="5"/>
  <c r="CJ159" i="5"/>
  <c r="CI159" i="5"/>
  <c r="CF159" i="5"/>
  <c r="CH159" i="5"/>
  <c r="CE159" i="5"/>
  <c r="CD159" i="5"/>
  <c r="CJ158" i="5"/>
  <c r="CI158" i="5"/>
  <c r="CF158" i="5"/>
  <c r="CH158" i="5"/>
  <c r="CE158" i="5"/>
  <c r="CD158" i="5"/>
  <c r="CJ157" i="5"/>
  <c r="CI157" i="5"/>
  <c r="CF157" i="5"/>
  <c r="CH157" i="5"/>
  <c r="CE157" i="5"/>
  <c r="CD157" i="5"/>
  <c r="CJ156" i="5"/>
  <c r="CI156" i="5"/>
  <c r="CF156" i="5"/>
  <c r="CH156" i="5"/>
  <c r="CE156" i="5"/>
  <c r="CD156" i="5"/>
  <c r="CJ155" i="5"/>
  <c r="CI155" i="5"/>
  <c r="CF155" i="5"/>
  <c r="CH155" i="5"/>
  <c r="CE155" i="5"/>
  <c r="CD155" i="5"/>
  <c r="CJ154" i="5"/>
  <c r="CI154" i="5"/>
  <c r="CF154" i="5"/>
  <c r="CH154" i="5"/>
  <c r="CE154" i="5"/>
  <c r="CD154" i="5"/>
  <c r="CJ153" i="5"/>
  <c r="CI153" i="5"/>
  <c r="CF153" i="5"/>
  <c r="CH153" i="5"/>
  <c r="CE153" i="5"/>
  <c r="CD153" i="5"/>
  <c r="CJ152" i="5"/>
  <c r="CI152" i="5"/>
  <c r="CF152" i="5"/>
  <c r="CH152" i="5"/>
  <c r="CE152" i="5"/>
  <c r="CD152" i="5"/>
  <c r="CJ151" i="5"/>
  <c r="CI151" i="5"/>
  <c r="CF151" i="5"/>
  <c r="CH151" i="5"/>
  <c r="CE151" i="5"/>
  <c r="CD151" i="5"/>
  <c r="CJ150" i="5"/>
  <c r="CI150" i="5"/>
  <c r="CF150" i="5"/>
  <c r="CH150" i="5"/>
  <c r="CE150" i="5"/>
  <c r="CD150" i="5"/>
  <c r="AL152" i="12"/>
  <c r="AM152" i="12"/>
  <c r="CJ149" i="5"/>
  <c r="CI149" i="5"/>
  <c r="CF149" i="5"/>
  <c r="CH149" i="5"/>
  <c r="CE149" i="5"/>
  <c r="CD149" i="5"/>
  <c r="CJ148" i="5"/>
  <c r="CI148" i="5"/>
  <c r="CF148" i="5"/>
  <c r="CH148" i="5"/>
  <c r="CE148" i="5"/>
  <c r="CD148" i="5"/>
  <c r="CJ147" i="5"/>
  <c r="CI147" i="5"/>
  <c r="CF147" i="5"/>
  <c r="CH147" i="5"/>
  <c r="CE147" i="5"/>
  <c r="CD147" i="5"/>
  <c r="CJ146" i="5"/>
  <c r="CI146" i="5"/>
  <c r="CF146" i="5"/>
  <c r="CH146" i="5"/>
  <c r="CE146" i="5"/>
  <c r="CD146" i="5"/>
  <c r="CJ145" i="5"/>
  <c r="CI145" i="5"/>
  <c r="CF145" i="5"/>
  <c r="CH145" i="5"/>
  <c r="CE145" i="5"/>
  <c r="CD145" i="5"/>
  <c r="CJ144" i="5"/>
  <c r="CI144" i="5"/>
  <c r="CF144" i="5"/>
  <c r="CH144" i="5"/>
  <c r="CE144" i="5"/>
  <c r="CD144" i="5"/>
  <c r="CJ143" i="5"/>
  <c r="CI143" i="5"/>
  <c r="CF143" i="5"/>
  <c r="CH143" i="5"/>
  <c r="CE143" i="5"/>
  <c r="CD143" i="5"/>
  <c r="CJ142" i="5"/>
  <c r="CI142" i="5"/>
  <c r="CF142" i="5"/>
  <c r="CH142" i="5"/>
  <c r="CE142" i="5"/>
  <c r="CD142" i="5"/>
  <c r="AL144" i="12"/>
  <c r="AM144" i="12"/>
  <c r="CJ141" i="5"/>
  <c r="CI141" i="5"/>
  <c r="CF141" i="5"/>
  <c r="CH141" i="5"/>
  <c r="CE141" i="5"/>
  <c r="CD141" i="5"/>
  <c r="AL143" i="12"/>
  <c r="AM143" i="12"/>
  <c r="CJ140" i="5"/>
  <c r="CI140" i="5"/>
  <c r="CF140" i="5"/>
  <c r="CH140" i="5"/>
  <c r="CE140" i="5"/>
  <c r="CD140" i="5"/>
  <c r="CJ139" i="5"/>
  <c r="CI139" i="5"/>
  <c r="CF139" i="5"/>
  <c r="CH139" i="5"/>
  <c r="CE139" i="5"/>
  <c r="CD139" i="5"/>
  <c r="AL141" i="12"/>
  <c r="AM141" i="12"/>
  <c r="CJ138" i="5"/>
  <c r="CI138" i="5"/>
  <c r="CF138" i="5"/>
  <c r="CH138" i="5"/>
  <c r="CE138" i="5"/>
  <c r="CD138" i="5"/>
  <c r="CJ137" i="5"/>
  <c r="CI137" i="5"/>
  <c r="CF137" i="5"/>
  <c r="CH137" i="5"/>
  <c r="CE137" i="5"/>
  <c r="CD137" i="5"/>
  <c r="CJ136" i="5"/>
  <c r="CI136" i="5"/>
  <c r="CF136" i="5"/>
  <c r="CH136" i="5"/>
  <c r="CE136" i="5"/>
  <c r="CD136" i="5"/>
  <c r="CJ135" i="5"/>
  <c r="CI135" i="5"/>
  <c r="CF135" i="5"/>
  <c r="CH135" i="5"/>
  <c r="CE135" i="5"/>
  <c r="CD135" i="5"/>
  <c r="CJ134" i="5"/>
  <c r="CI134" i="5"/>
  <c r="CF134" i="5"/>
  <c r="CH134" i="5"/>
  <c r="CE134" i="5"/>
  <c r="CD134" i="5"/>
  <c r="CJ133" i="5"/>
  <c r="CI133" i="5"/>
  <c r="CF133" i="5"/>
  <c r="CH133" i="5"/>
  <c r="CE133" i="5"/>
  <c r="CD133" i="5"/>
  <c r="CJ132" i="5"/>
  <c r="CI132" i="5"/>
  <c r="CF132" i="5"/>
  <c r="CH132" i="5"/>
  <c r="CE132" i="5"/>
  <c r="CD132" i="5"/>
  <c r="CJ131" i="5"/>
  <c r="CI131" i="5"/>
  <c r="CF131" i="5"/>
  <c r="CH131" i="5"/>
  <c r="CE131" i="5"/>
  <c r="CD131" i="5"/>
  <c r="CJ130" i="5"/>
  <c r="CI130" i="5"/>
  <c r="CF130" i="5"/>
  <c r="CH130" i="5"/>
  <c r="CE130" i="5"/>
  <c r="CD130" i="5"/>
  <c r="CJ129" i="5"/>
  <c r="CI129" i="5"/>
  <c r="CF129" i="5"/>
  <c r="CH129" i="5"/>
  <c r="CE129" i="5"/>
  <c r="CD129" i="5"/>
  <c r="CJ128" i="5"/>
  <c r="CI128" i="5"/>
  <c r="CF128" i="5"/>
  <c r="CH128" i="5"/>
  <c r="CE128" i="5"/>
  <c r="CD128" i="5"/>
  <c r="CJ127" i="5"/>
  <c r="CI127" i="5"/>
  <c r="CF127" i="5"/>
  <c r="CH127" i="5"/>
  <c r="CE127" i="5"/>
  <c r="CD127" i="5"/>
  <c r="CJ126" i="5"/>
  <c r="CI126" i="5"/>
  <c r="CF126" i="5"/>
  <c r="CH126" i="5"/>
  <c r="CE126" i="5"/>
  <c r="CD126" i="5"/>
  <c r="CJ125" i="5"/>
  <c r="CI125" i="5"/>
  <c r="CF125" i="5"/>
  <c r="CH125" i="5"/>
  <c r="CE125" i="5"/>
  <c r="CD125" i="5"/>
  <c r="CJ124" i="5"/>
  <c r="CI124" i="5"/>
  <c r="CF124" i="5"/>
  <c r="CH124" i="5"/>
  <c r="CE124" i="5"/>
  <c r="CD124" i="5"/>
  <c r="CJ123" i="5"/>
  <c r="CI123" i="5"/>
  <c r="CF123" i="5"/>
  <c r="CH123" i="5"/>
  <c r="CE123" i="5"/>
  <c r="CD123" i="5"/>
  <c r="CJ122" i="5"/>
  <c r="CI122" i="5"/>
  <c r="CF122" i="5"/>
  <c r="CH122" i="5"/>
  <c r="CE122" i="5"/>
  <c r="CD122" i="5"/>
  <c r="CJ121" i="5"/>
  <c r="CI121" i="5"/>
  <c r="CF121" i="5"/>
  <c r="CH121" i="5"/>
  <c r="CE121" i="5"/>
  <c r="CD121" i="5"/>
  <c r="CJ120" i="5"/>
  <c r="CI120" i="5"/>
  <c r="CF120" i="5"/>
  <c r="CH120" i="5"/>
  <c r="CE120" i="5"/>
  <c r="CD120" i="5"/>
  <c r="AL122" i="12"/>
  <c r="AM122" i="12"/>
  <c r="CJ119" i="5"/>
  <c r="CI119" i="5"/>
  <c r="CF119" i="5"/>
  <c r="CH119" i="5"/>
  <c r="CE119" i="5"/>
  <c r="CD119" i="5"/>
  <c r="CJ118" i="5"/>
  <c r="CI118" i="5"/>
  <c r="CF118" i="5"/>
  <c r="CH118" i="5"/>
  <c r="CE118" i="5"/>
  <c r="CD118" i="5"/>
  <c r="AL120" i="12"/>
  <c r="AM120" i="12"/>
  <c r="CJ117" i="5"/>
  <c r="CI117" i="5"/>
  <c r="CF117" i="5"/>
  <c r="CH117" i="5"/>
  <c r="CE117" i="5"/>
  <c r="CD117" i="5"/>
  <c r="CJ116" i="5"/>
  <c r="CI116" i="5"/>
  <c r="CF116" i="5"/>
  <c r="CH116" i="5"/>
  <c r="CE116" i="5"/>
  <c r="CD116" i="5"/>
  <c r="CJ115" i="5"/>
  <c r="CI115" i="5"/>
  <c r="CF115" i="5"/>
  <c r="CH115" i="5"/>
  <c r="CE115" i="5"/>
  <c r="CD115" i="5"/>
  <c r="CJ114" i="5"/>
  <c r="CI114" i="5"/>
  <c r="CF114" i="5"/>
  <c r="CH114" i="5"/>
  <c r="CE114" i="5"/>
  <c r="CD114" i="5"/>
  <c r="CJ113" i="5"/>
  <c r="CI113" i="5"/>
  <c r="CF113" i="5"/>
  <c r="CH113" i="5"/>
  <c r="CE113" i="5"/>
  <c r="CD113" i="5"/>
  <c r="CJ112" i="5"/>
  <c r="CI112" i="5"/>
  <c r="CF112" i="5"/>
  <c r="CH112" i="5"/>
  <c r="CE112" i="5"/>
  <c r="CD112" i="5"/>
  <c r="CJ111" i="5"/>
  <c r="CI111" i="5"/>
  <c r="CF111" i="5"/>
  <c r="CH111" i="5"/>
  <c r="CE111" i="5"/>
  <c r="CD111" i="5"/>
  <c r="CJ110" i="5"/>
  <c r="CI110" i="5"/>
  <c r="CF110" i="5"/>
  <c r="CH110" i="5"/>
  <c r="CE110" i="5"/>
  <c r="CD110" i="5"/>
  <c r="CJ109" i="5"/>
  <c r="CI109" i="5"/>
  <c r="CF109" i="5"/>
  <c r="CH109" i="5"/>
  <c r="CE109" i="5"/>
  <c r="CD109" i="5"/>
  <c r="CJ108" i="5"/>
  <c r="CI108" i="5"/>
  <c r="CF108" i="5"/>
  <c r="CH108" i="5"/>
  <c r="CE108" i="5"/>
  <c r="CD108" i="5"/>
  <c r="CJ107" i="5"/>
  <c r="CI107" i="5"/>
  <c r="CF107" i="5"/>
  <c r="CH107" i="5"/>
  <c r="CE107" i="5"/>
  <c r="CD107" i="5"/>
  <c r="CJ106" i="5"/>
  <c r="CI106" i="5"/>
  <c r="CF106" i="5"/>
  <c r="CH106" i="5"/>
  <c r="CE106" i="5"/>
  <c r="CD106" i="5"/>
  <c r="CJ105" i="5"/>
  <c r="CI105" i="5"/>
  <c r="CF105" i="5"/>
  <c r="CH105" i="5"/>
  <c r="CE105" i="5"/>
  <c r="CD105" i="5"/>
  <c r="AL107" i="12"/>
  <c r="AM107" i="12"/>
  <c r="CJ104" i="5"/>
  <c r="CI104" i="5"/>
  <c r="CF104" i="5"/>
  <c r="CH104" i="5"/>
  <c r="CE104" i="5"/>
  <c r="CD104" i="5"/>
  <c r="AL106" i="12"/>
  <c r="AM106" i="12"/>
  <c r="CJ103" i="5"/>
  <c r="CI103" i="5"/>
  <c r="CF103" i="5"/>
  <c r="CH103" i="5"/>
  <c r="CE103" i="5"/>
  <c r="CD103" i="5"/>
  <c r="CJ102" i="5"/>
  <c r="CI102" i="5"/>
  <c r="CF102" i="5"/>
  <c r="CH102" i="5"/>
  <c r="CE102" i="5"/>
  <c r="CD102" i="5"/>
  <c r="CJ101" i="5"/>
  <c r="CI101" i="5"/>
  <c r="CF101" i="5"/>
  <c r="CH101" i="5"/>
  <c r="CE101" i="5"/>
  <c r="CD101" i="5"/>
  <c r="CJ100" i="5"/>
  <c r="CI100" i="5"/>
  <c r="CF100" i="5"/>
  <c r="CH100" i="5"/>
  <c r="CE100" i="5"/>
  <c r="CD100" i="5"/>
  <c r="CJ99" i="5"/>
  <c r="CI99" i="5"/>
  <c r="CF99" i="5"/>
  <c r="CH99" i="5"/>
  <c r="CE99" i="5"/>
  <c r="CD99" i="5"/>
  <c r="CJ98" i="5"/>
  <c r="CI98" i="5"/>
  <c r="CF98" i="5"/>
  <c r="CH98" i="5"/>
  <c r="CE98" i="5"/>
  <c r="CD98" i="5"/>
  <c r="CJ97" i="5"/>
  <c r="CI97" i="5"/>
  <c r="CF97" i="5"/>
  <c r="CH97" i="5"/>
  <c r="CE97" i="5"/>
  <c r="CD97" i="5"/>
  <c r="CJ96" i="5"/>
  <c r="CI96" i="5"/>
  <c r="CF96" i="5"/>
  <c r="CH96" i="5"/>
  <c r="CE96" i="5"/>
  <c r="CD96" i="5"/>
  <c r="CJ95" i="5"/>
  <c r="CI95" i="5"/>
  <c r="CF95" i="5"/>
  <c r="CH95" i="5"/>
  <c r="CE95" i="5"/>
  <c r="CD95" i="5"/>
  <c r="CJ94" i="5"/>
  <c r="CI94" i="5"/>
  <c r="CF94" i="5"/>
  <c r="CH94" i="5"/>
  <c r="CE94" i="5"/>
  <c r="CD94" i="5"/>
  <c r="CJ93" i="5"/>
  <c r="CI93" i="5"/>
  <c r="CF93" i="5"/>
  <c r="CH93" i="5"/>
  <c r="CE93" i="5"/>
  <c r="CD93" i="5"/>
  <c r="CJ92" i="5"/>
  <c r="CI92" i="5"/>
  <c r="CF92" i="5"/>
  <c r="CH92" i="5"/>
  <c r="CE92" i="5"/>
  <c r="CD92" i="5"/>
  <c r="CJ91" i="5"/>
  <c r="CI91" i="5"/>
  <c r="CF91" i="5"/>
  <c r="CH91" i="5"/>
  <c r="CE91" i="5"/>
  <c r="CD91" i="5"/>
  <c r="CJ90" i="5"/>
  <c r="CI90" i="5"/>
  <c r="CF90" i="5"/>
  <c r="CH90" i="5"/>
  <c r="CE90" i="5"/>
  <c r="CD90" i="5"/>
  <c r="AL92" i="12"/>
  <c r="AM92" i="12"/>
  <c r="CJ89" i="5"/>
  <c r="CI89" i="5"/>
  <c r="CF89" i="5"/>
  <c r="CH89" i="5"/>
  <c r="CE89" i="5"/>
  <c r="CD89" i="5"/>
  <c r="CJ88" i="5"/>
  <c r="CI88" i="5"/>
  <c r="CF88" i="5"/>
  <c r="CH88" i="5"/>
  <c r="CE88" i="5"/>
  <c r="CD88" i="5"/>
  <c r="CJ87" i="5"/>
  <c r="CI87" i="5"/>
  <c r="CF87" i="5"/>
  <c r="CH87" i="5"/>
  <c r="CE87" i="5"/>
  <c r="CD87" i="5"/>
  <c r="CJ86" i="5"/>
  <c r="CI86" i="5"/>
  <c r="CF86" i="5"/>
  <c r="CH86" i="5"/>
  <c r="CE86" i="5"/>
  <c r="CD86" i="5"/>
  <c r="CJ85" i="5"/>
  <c r="CI85" i="5"/>
  <c r="CF85" i="5"/>
  <c r="CH85" i="5"/>
  <c r="CE85" i="5"/>
  <c r="CD85" i="5"/>
  <c r="CJ84" i="5"/>
  <c r="CI84" i="5"/>
  <c r="CF84" i="5"/>
  <c r="CH84" i="5"/>
  <c r="CE84" i="5"/>
  <c r="CD84" i="5"/>
  <c r="AL86" i="12"/>
  <c r="AM86" i="12"/>
  <c r="CJ83" i="5"/>
  <c r="CI83" i="5"/>
  <c r="CF83" i="5"/>
  <c r="CH83" i="5"/>
  <c r="CE83" i="5"/>
  <c r="CD83" i="5"/>
  <c r="AL85" i="12"/>
  <c r="AM85" i="12"/>
  <c r="CJ82" i="5"/>
  <c r="CI82" i="5"/>
  <c r="CF82" i="5"/>
  <c r="CH82" i="5"/>
  <c r="CE82" i="5"/>
  <c r="CD82" i="5"/>
  <c r="CJ81" i="5"/>
  <c r="CI81" i="5"/>
  <c r="CF81" i="5"/>
  <c r="CH81" i="5"/>
  <c r="CE81" i="5"/>
  <c r="CD81" i="5"/>
  <c r="AL83" i="12"/>
  <c r="AM83" i="12"/>
  <c r="CJ80" i="5"/>
  <c r="CI80" i="5"/>
  <c r="CF80" i="5"/>
  <c r="CH80" i="5"/>
  <c r="CE80" i="5"/>
  <c r="CD80" i="5"/>
  <c r="CJ79" i="5"/>
  <c r="CI79" i="5"/>
  <c r="CF79" i="5"/>
  <c r="CH79" i="5"/>
  <c r="CE79" i="5"/>
  <c r="CD79" i="5"/>
  <c r="CJ78" i="5"/>
  <c r="CI78" i="5"/>
  <c r="CF78" i="5"/>
  <c r="CH78" i="5"/>
  <c r="CE78" i="5"/>
  <c r="CD78" i="5"/>
  <c r="CJ77" i="5"/>
  <c r="CI77" i="5"/>
  <c r="CF77" i="5"/>
  <c r="CH77" i="5"/>
  <c r="CE77" i="5"/>
  <c r="CD77" i="5"/>
  <c r="CJ76" i="5"/>
  <c r="CI76" i="5"/>
  <c r="CF76" i="5"/>
  <c r="CH76" i="5"/>
  <c r="CE76" i="5"/>
  <c r="CD76" i="5"/>
  <c r="CJ75" i="5"/>
  <c r="CI75" i="5"/>
  <c r="CF75" i="5"/>
  <c r="CH75" i="5"/>
  <c r="CE75" i="5"/>
  <c r="CD75" i="5"/>
  <c r="CJ74" i="5"/>
  <c r="CI74" i="5"/>
  <c r="CF74" i="5"/>
  <c r="CH74" i="5"/>
  <c r="CE74" i="5"/>
  <c r="CD74" i="5"/>
  <c r="CJ73" i="5"/>
  <c r="CI73" i="5"/>
  <c r="CF73" i="5"/>
  <c r="CH73" i="5"/>
  <c r="CE73" i="5"/>
  <c r="CD73" i="5"/>
  <c r="CJ72" i="5"/>
  <c r="CI72" i="5"/>
  <c r="CF72" i="5"/>
  <c r="CH72" i="5"/>
  <c r="CE72" i="5"/>
  <c r="CD72" i="5"/>
  <c r="AL74" i="12"/>
  <c r="AM74" i="12"/>
  <c r="CJ71" i="5"/>
  <c r="CI71" i="5"/>
  <c r="CF71" i="5"/>
  <c r="CH71" i="5"/>
  <c r="CE71" i="5"/>
  <c r="CD71" i="5"/>
  <c r="CJ70" i="5"/>
  <c r="CI70" i="5"/>
  <c r="CF70" i="5"/>
  <c r="CH70" i="5"/>
  <c r="CE70" i="5"/>
  <c r="CD70" i="5"/>
  <c r="CJ69" i="5"/>
  <c r="CI69" i="5"/>
  <c r="CF69" i="5"/>
  <c r="CH69" i="5"/>
  <c r="CE69" i="5"/>
  <c r="CD69" i="5"/>
  <c r="CJ68" i="5"/>
  <c r="CI68" i="5"/>
  <c r="CF68" i="5"/>
  <c r="CH68" i="5"/>
  <c r="CE68" i="5"/>
  <c r="CD68" i="5"/>
  <c r="CJ67" i="5"/>
  <c r="CI67" i="5"/>
  <c r="CF67" i="5"/>
  <c r="CH67" i="5"/>
  <c r="CE67" i="5"/>
  <c r="CD67" i="5"/>
  <c r="CJ66" i="5"/>
  <c r="CI66" i="5"/>
  <c r="CF66" i="5"/>
  <c r="CH66" i="5"/>
  <c r="CE66" i="5"/>
  <c r="CD66" i="5"/>
  <c r="CJ65" i="5"/>
  <c r="CI65" i="5"/>
  <c r="CF65" i="5"/>
  <c r="CH65" i="5"/>
  <c r="CE65" i="5"/>
  <c r="CD65" i="5"/>
  <c r="CJ64" i="5"/>
  <c r="CI64" i="5"/>
  <c r="CF64" i="5"/>
  <c r="CH64" i="5"/>
  <c r="CE64" i="5"/>
  <c r="CD64" i="5"/>
  <c r="CJ63" i="5"/>
  <c r="CI63" i="5"/>
  <c r="CF63" i="5"/>
  <c r="CH63" i="5"/>
  <c r="CE63" i="5"/>
  <c r="CD63" i="5"/>
  <c r="CJ62" i="5"/>
  <c r="CI62" i="5"/>
  <c r="CF62" i="5"/>
  <c r="CH62" i="5"/>
  <c r="CE62" i="5"/>
  <c r="CD62" i="5"/>
  <c r="CJ61" i="5"/>
  <c r="CI61" i="5"/>
  <c r="CF61" i="5"/>
  <c r="CH61" i="5"/>
  <c r="CE61" i="5"/>
  <c r="CD61" i="5"/>
  <c r="CJ60" i="5"/>
  <c r="CI60" i="5"/>
  <c r="CF60" i="5"/>
  <c r="CH60" i="5"/>
  <c r="CE60" i="5"/>
  <c r="CD60" i="5"/>
  <c r="CJ59" i="5"/>
  <c r="CI59" i="5"/>
  <c r="CF59" i="5"/>
  <c r="CH59" i="5"/>
  <c r="CE59" i="5"/>
  <c r="CD59" i="5"/>
  <c r="CJ58" i="5"/>
  <c r="CI58" i="5"/>
  <c r="CF58" i="5"/>
  <c r="CH58" i="5"/>
  <c r="CE58" i="5"/>
  <c r="CD58" i="5"/>
  <c r="CJ57" i="5"/>
  <c r="CI57" i="5"/>
  <c r="CF57" i="5"/>
  <c r="CH57" i="5"/>
  <c r="CE57" i="5"/>
  <c r="CD57" i="5"/>
  <c r="CJ56" i="5"/>
  <c r="CI56" i="5"/>
  <c r="CF56" i="5"/>
  <c r="CH56" i="5"/>
  <c r="CE56" i="5"/>
  <c r="CD56" i="5"/>
  <c r="CJ55" i="5"/>
  <c r="CI55" i="5"/>
  <c r="CF55" i="5"/>
  <c r="CH55" i="5"/>
  <c r="CE55" i="5"/>
  <c r="CD55" i="5"/>
  <c r="CJ54" i="5"/>
  <c r="CI54" i="5"/>
  <c r="CF54" i="5"/>
  <c r="CH54" i="5"/>
  <c r="CE54" i="5"/>
  <c r="CD54" i="5"/>
  <c r="AL56" i="12"/>
  <c r="AM56" i="12"/>
  <c r="CJ53" i="5"/>
  <c r="CI53" i="5"/>
  <c r="CF53" i="5"/>
  <c r="CH53" i="5"/>
  <c r="CE53" i="5"/>
  <c r="CD53" i="5"/>
  <c r="CJ52" i="5"/>
  <c r="CI52" i="5"/>
  <c r="CF52" i="5"/>
  <c r="CH52" i="5"/>
  <c r="CE52" i="5"/>
  <c r="CD52" i="5"/>
  <c r="CJ51" i="5"/>
  <c r="CI51" i="5"/>
  <c r="CF51" i="5"/>
  <c r="CH51" i="5"/>
  <c r="CE51" i="5"/>
  <c r="CD51" i="5"/>
  <c r="AL53" i="12"/>
  <c r="AM53" i="12"/>
  <c r="CJ50" i="5"/>
  <c r="CI50" i="5"/>
  <c r="CF50" i="5"/>
  <c r="CH50" i="5"/>
  <c r="CE50" i="5"/>
  <c r="CD50" i="5"/>
  <c r="CJ49" i="5"/>
  <c r="CI49" i="5"/>
  <c r="CF49" i="5"/>
  <c r="CH49" i="5"/>
  <c r="CE49" i="5"/>
  <c r="CD49" i="5"/>
  <c r="AL51" i="12"/>
  <c r="AM51" i="12"/>
  <c r="CP48" i="5"/>
  <c r="CJ48" i="5"/>
  <c r="CI48" i="5"/>
  <c r="CF48" i="5"/>
  <c r="CH48" i="5"/>
  <c r="CE48" i="5"/>
  <c r="CD48" i="5"/>
  <c r="CP47" i="5"/>
  <c r="CJ47" i="5"/>
  <c r="CI47" i="5"/>
  <c r="CF47" i="5"/>
  <c r="CH47" i="5"/>
  <c r="CE47" i="5"/>
  <c r="CD47" i="5"/>
  <c r="CP46" i="5"/>
  <c r="CJ46" i="5"/>
  <c r="CI46" i="5"/>
  <c r="CF46" i="5"/>
  <c r="CH46" i="5"/>
  <c r="CE46" i="5"/>
  <c r="CD46" i="5"/>
  <c r="AL48" i="12"/>
  <c r="AM48" i="12"/>
  <c r="CP45" i="5"/>
  <c r="CJ45" i="5"/>
  <c r="CI45" i="5"/>
  <c r="CF45" i="5"/>
  <c r="CH45" i="5"/>
  <c r="CE45" i="5"/>
  <c r="CD45" i="5"/>
  <c r="CP44" i="5"/>
  <c r="CJ44" i="5"/>
  <c r="CI44" i="5"/>
  <c r="CF44" i="5"/>
  <c r="CH44" i="5"/>
  <c r="CE44" i="5"/>
  <c r="CD44" i="5"/>
  <c r="CP43" i="5"/>
  <c r="CJ43" i="5"/>
  <c r="CI43" i="5"/>
  <c r="CF43" i="5"/>
  <c r="CH43" i="5"/>
  <c r="CE43" i="5"/>
  <c r="CD43" i="5"/>
  <c r="CP42" i="5"/>
  <c r="CJ42" i="5"/>
  <c r="CI42" i="5"/>
  <c r="CF42" i="5"/>
  <c r="CH42" i="5"/>
  <c r="CE42" i="5"/>
  <c r="CD42" i="5"/>
  <c r="CP41" i="5"/>
  <c r="CJ41" i="5"/>
  <c r="CI41" i="5"/>
  <c r="CF41" i="5"/>
  <c r="CH41" i="5"/>
  <c r="CE41" i="5"/>
  <c r="CD41" i="5"/>
  <c r="AL43" i="12"/>
  <c r="AM43" i="12"/>
  <c r="CP40" i="5"/>
  <c r="CJ40" i="5"/>
  <c r="CI40" i="5"/>
  <c r="CF40" i="5"/>
  <c r="CH40" i="5"/>
  <c r="CE40" i="5"/>
  <c r="CD40" i="5"/>
  <c r="CP39" i="5"/>
  <c r="CJ39" i="5"/>
  <c r="CI39" i="5"/>
  <c r="CF39" i="5"/>
  <c r="CH39" i="5"/>
  <c r="CE39" i="5"/>
  <c r="CD39" i="5"/>
  <c r="CP38" i="5"/>
  <c r="CJ38" i="5"/>
  <c r="CI38" i="5"/>
  <c r="CF38" i="5"/>
  <c r="CH38" i="5"/>
  <c r="CE38" i="5"/>
  <c r="CD38" i="5"/>
  <c r="CP37" i="5"/>
  <c r="CJ37" i="5"/>
  <c r="CI37" i="5"/>
  <c r="CF37" i="5"/>
  <c r="CH37" i="5"/>
  <c r="CE37" i="5"/>
  <c r="CD37" i="5"/>
  <c r="CP36" i="5"/>
  <c r="CJ36" i="5"/>
  <c r="CI36" i="5"/>
  <c r="CF36" i="5"/>
  <c r="CH36" i="5"/>
  <c r="CE36" i="5"/>
  <c r="CD36" i="5"/>
  <c r="CP35" i="5"/>
  <c r="CJ35" i="5"/>
  <c r="CI35" i="5"/>
  <c r="CF35" i="5"/>
  <c r="CH35" i="5"/>
  <c r="CE35" i="5"/>
  <c r="CD35" i="5"/>
  <c r="CP34" i="5"/>
  <c r="CJ34" i="5"/>
  <c r="CI34" i="5"/>
  <c r="CF34" i="5"/>
  <c r="CH34" i="5"/>
  <c r="CE34" i="5"/>
  <c r="CD34" i="5"/>
  <c r="CP33" i="5"/>
  <c r="CJ33" i="5"/>
  <c r="CI33" i="5"/>
  <c r="CF33" i="5"/>
  <c r="CH33" i="5"/>
  <c r="CE33" i="5"/>
  <c r="CD33" i="5"/>
  <c r="CP32" i="5"/>
  <c r="CJ32" i="5"/>
  <c r="CI32" i="5"/>
  <c r="CF32" i="5"/>
  <c r="CH32" i="5"/>
  <c r="CE32" i="5"/>
  <c r="CD32" i="5"/>
  <c r="CP31" i="5"/>
  <c r="CJ31" i="5"/>
  <c r="CI31" i="5"/>
  <c r="CF31" i="5"/>
  <c r="CH31" i="5"/>
  <c r="CE31" i="5"/>
  <c r="CD31" i="5"/>
  <c r="CP30" i="5"/>
  <c r="CJ30" i="5"/>
  <c r="CI30" i="5"/>
  <c r="CF30" i="5"/>
  <c r="CH30" i="5"/>
  <c r="CE30" i="5"/>
  <c r="CD30" i="5"/>
  <c r="CS29" i="5"/>
  <c r="CT29" i="5"/>
  <c r="CV29" i="5"/>
  <c r="CU29" i="5"/>
  <c r="CP29" i="5"/>
  <c r="CJ29" i="5"/>
  <c r="CI29" i="5"/>
  <c r="CF29" i="5"/>
  <c r="CH29" i="5"/>
  <c r="CE29" i="5"/>
  <c r="CD29" i="5"/>
  <c r="AL31" i="12"/>
  <c r="AM31" i="12"/>
  <c r="CS28" i="5"/>
  <c r="CT28" i="5"/>
  <c r="CV28" i="5"/>
  <c r="CU28" i="5"/>
  <c r="CP28" i="5"/>
  <c r="CJ28" i="5"/>
  <c r="CI28" i="5"/>
  <c r="CF28" i="5"/>
  <c r="CH28" i="5"/>
  <c r="CE28" i="5"/>
  <c r="CD28" i="5"/>
  <c r="AL30" i="12"/>
  <c r="AM30" i="12"/>
  <c r="CS27" i="5"/>
  <c r="CT27" i="5"/>
  <c r="CV27" i="5"/>
  <c r="CU27" i="5"/>
  <c r="CP27" i="5"/>
  <c r="CJ27" i="5"/>
  <c r="CI27" i="5"/>
  <c r="CF27" i="5"/>
  <c r="CH27" i="5"/>
  <c r="CE27" i="5"/>
  <c r="CD27" i="5"/>
  <c r="AL29" i="12"/>
  <c r="AM29" i="12"/>
  <c r="CS26" i="5"/>
  <c r="CT26" i="5"/>
  <c r="CV26" i="5"/>
  <c r="CU26" i="5"/>
  <c r="CP26" i="5"/>
  <c r="CJ26" i="5"/>
  <c r="CI26" i="5"/>
  <c r="CF26" i="5"/>
  <c r="CH26" i="5"/>
  <c r="CE26" i="5"/>
  <c r="CD26" i="5"/>
  <c r="CS25" i="5"/>
  <c r="CT25" i="5"/>
  <c r="CV25" i="5"/>
  <c r="CU25" i="5"/>
  <c r="CP25" i="5"/>
  <c r="CJ25" i="5"/>
  <c r="CI25" i="5"/>
  <c r="CF25" i="5"/>
  <c r="CH25" i="5"/>
  <c r="CE25" i="5"/>
  <c r="CD25" i="5"/>
  <c r="CS24" i="5"/>
  <c r="CT24" i="5"/>
  <c r="CV24" i="5"/>
  <c r="CU24" i="5"/>
  <c r="CP24" i="5"/>
  <c r="CJ24" i="5"/>
  <c r="CI24" i="5"/>
  <c r="CF24" i="5"/>
  <c r="CH24" i="5"/>
  <c r="CE24" i="5"/>
  <c r="CD24" i="5"/>
  <c r="CS23" i="5"/>
  <c r="CT23" i="5"/>
  <c r="CV23" i="5"/>
  <c r="CU23" i="5"/>
  <c r="CP23" i="5"/>
  <c r="CJ23" i="5"/>
  <c r="CI23" i="5"/>
  <c r="CF23" i="5"/>
  <c r="CH23" i="5"/>
  <c r="CE23" i="5"/>
  <c r="CD23" i="5"/>
  <c r="CS22" i="5"/>
  <c r="CT22" i="5"/>
  <c r="CV22" i="5"/>
  <c r="CU22" i="5"/>
  <c r="CP22" i="5"/>
  <c r="CJ22" i="5"/>
  <c r="CI22" i="5"/>
  <c r="CF22" i="5"/>
  <c r="CH22" i="5"/>
  <c r="CE22" i="5"/>
  <c r="CD22" i="5"/>
  <c r="CS21" i="5"/>
  <c r="CT21" i="5"/>
  <c r="CV21" i="5"/>
  <c r="CU21" i="5"/>
  <c r="CP21" i="5"/>
  <c r="CJ21" i="5"/>
  <c r="CI21" i="5"/>
  <c r="CF21" i="5"/>
  <c r="CH21" i="5"/>
  <c r="CE21" i="5"/>
  <c r="CD21" i="5"/>
  <c r="CS20" i="5"/>
  <c r="CT20" i="5"/>
  <c r="CV20" i="5"/>
  <c r="CU20" i="5"/>
  <c r="CP20" i="5"/>
  <c r="CJ20" i="5"/>
  <c r="CI20" i="5"/>
  <c r="CF20" i="5"/>
  <c r="CH20" i="5"/>
  <c r="CE20" i="5"/>
  <c r="CD20" i="5"/>
  <c r="CS19" i="5"/>
  <c r="CT19" i="5"/>
  <c r="CV19" i="5"/>
  <c r="CU19" i="5"/>
  <c r="CM19" i="5"/>
  <c r="CP19" i="5"/>
  <c r="CO19" i="5"/>
  <c r="CJ19" i="5"/>
  <c r="CI19" i="5"/>
  <c r="CF19" i="5"/>
  <c r="CH19" i="5"/>
  <c r="CE19" i="5"/>
  <c r="CD19" i="5"/>
  <c r="CS18" i="5"/>
  <c r="CT18" i="5"/>
  <c r="CV18" i="5"/>
  <c r="CU18" i="5"/>
  <c r="CM18" i="5"/>
  <c r="CP18" i="5"/>
  <c r="CO18" i="5"/>
  <c r="CJ18" i="5"/>
  <c r="CI18" i="5"/>
  <c r="CF18" i="5"/>
  <c r="CH18" i="5"/>
  <c r="CE18" i="5"/>
  <c r="CD18" i="5"/>
  <c r="CS17" i="5"/>
  <c r="CT17" i="5"/>
  <c r="CV17" i="5"/>
  <c r="CU17" i="5"/>
  <c r="CM17" i="5"/>
  <c r="CJ17" i="5"/>
  <c r="CI17" i="5"/>
  <c r="CF17" i="5"/>
  <c r="CE17" i="5"/>
  <c r="CD17" i="5"/>
  <c r="CS16" i="5"/>
  <c r="CM16" i="5"/>
  <c r="CP16" i="5"/>
  <c r="CO16" i="5"/>
  <c r="CJ16" i="5"/>
  <c r="CI16" i="5"/>
  <c r="CF16" i="5"/>
  <c r="CH16" i="5"/>
  <c r="CE16" i="5"/>
  <c r="CT15" i="5"/>
  <c r="CG14" i="5"/>
  <c r="CE9" i="5"/>
  <c r="CT13" i="5"/>
  <c r="CE7" i="5"/>
  <c r="BP265" i="5"/>
  <c r="BO265" i="5"/>
  <c r="BN265" i="5"/>
  <c r="BK265" i="5"/>
  <c r="BJ265" i="5"/>
  <c r="BP264" i="5"/>
  <c r="BO264" i="5"/>
  <c r="BN264" i="5"/>
  <c r="BK264" i="5"/>
  <c r="BJ264" i="5"/>
  <c r="BP263" i="5"/>
  <c r="BO263" i="5"/>
  <c r="BN263" i="5"/>
  <c r="BK263" i="5"/>
  <c r="BJ263" i="5"/>
  <c r="BP262" i="5"/>
  <c r="BO262" i="5"/>
  <c r="BN262" i="5"/>
  <c r="BK262" i="5"/>
  <c r="BJ262" i="5"/>
  <c r="BP261" i="5"/>
  <c r="BO261" i="5"/>
  <c r="BN261" i="5"/>
  <c r="BK261" i="5"/>
  <c r="BJ261" i="5"/>
  <c r="BP260" i="5"/>
  <c r="BO260" i="5"/>
  <c r="BN260" i="5"/>
  <c r="BK260" i="5"/>
  <c r="BJ260" i="5"/>
  <c r="BP259" i="5"/>
  <c r="BO259" i="5"/>
  <c r="BN259" i="5"/>
  <c r="BK259" i="5"/>
  <c r="BJ259" i="5"/>
  <c r="BP258" i="5"/>
  <c r="BO258" i="5"/>
  <c r="BN258" i="5"/>
  <c r="BK258" i="5"/>
  <c r="BJ258" i="5"/>
  <c r="BP257" i="5"/>
  <c r="BO257" i="5"/>
  <c r="BN257" i="5"/>
  <c r="BK257" i="5"/>
  <c r="BJ257" i="5"/>
  <c r="BP256" i="5"/>
  <c r="BO256" i="5"/>
  <c r="BN256" i="5"/>
  <c r="BK256" i="5"/>
  <c r="BJ256" i="5"/>
  <c r="BP255" i="5"/>
  <c r="BO255" i="5"/>
  <c r="BN255" i="5"/>
  <c r="BK255" i="5"/>
  <c r="BJ255" i="5"/>
  <c r="BP254" i="5"/>
  <c r="BO254" i="5"/>
  <c r="BN254" i="5"/>
  <c r="BK254" i="5"/>
  <c r="BJ254" i="5"/>
  <c r="BP253" i="5"/>
  <c r="BO253" i="5"/>
  <c r="BN253" i="5"/>
  <c r="BK253" i="5"/>
  <c r="BJ253" i="5"/>
  <c r="BP252" i="5"/>
  <c r="BO252" i="5"/>
  <c r="BN252" i="5"/>
  <c r="BK252" i="5"/>
  <c r="BJ252" i="5"/>
  <c r="BP251" i="5"/>
  <c r="BO251" i="5"/>
  <c r="BN251" i="5"/>
  <c r="BK251" i="5"/>
  <c r="BJ251" i="5"/>
  <c r="BP250" i="5"/>
  <c r="BO250" i="5"/>
  <c r="BN250" i="5"/>
  <c r="BK250" i="5"/>
  <c r="BJ250" i="5"/>
  <c r="BP249" i="5"/>
  <c r="BO249" i="5"/>
  <c r="BN249" i="5"/>
  <c r="BK249" i="5"/>
  <c r="BJ249" i="5"/>
  <c r="BP248" i="5"/>
  <c r="BO248" i="5"/>
  <c r="BN248" i="5"/>
  <c r="BK248" i="5"/>
  <c r="BJ248" i="5"/>
  <c r="BP247" i="5"/>
  <c r="BO247" i="5"/>
  <c r="BN247" i="5"/>
  <c r="BK247" i="5"/>
  <c r="BJ247" i="5"/>
  <c r="BP246" i="5"/>
  <c r="BO246" i="5"/>
  <c r="BN246" i="5"/>
  <c r="BK246" i="5"/>
  <c r="BJ246" i="5"/>
  <c r="BP245" i="5"/>
  <c r="BO245" i="5"/>
  <c r="BN245" i="5"/>
  <c r="BK245" i="5"/>
  <c r="BJ245" i="5"/>
  <c r="BP244" i="5"/>
  <c r="BO244" i="5"/>
  <c r="BN244" i="5"/>
  <c r="BK244" i="5"/>
  <c r="BJ244" i="5"/>
  <c r="BP243" i="5"/>
  <c r="BO243" i="5"/>
  <c r="BN243" i="5"/>
  <c r="BK243" i="5"/>
  <c r="BJ243" i="5"/>
  <c r="BP242" i="5"/>
  <c r="BO242" i="5"/>
  <c r="BN242" i="5"/>
  <c r="BK242" i="5"/>
  <c r="BJ242" i="5"/>
  <c r="BP241" i="5"/>
  <c r="BO241" i="5"/>
  <c r="BN241" i="5"/>
  <c r="BK241" i="5"/>
  <c r="BJ241" i="5"/>
  <c r="BP240" i="5"/>
  <c r="BO240" i="5"/>
  <c r="BN240" i="5"/>
  <c r="BK240" i="5"/>
  <c r="BJ240" i="5"/>
  <c r="BP239" i="5"/>
  <c r="BO239" i="5"/>
  <c r="BN239" i="5"/>
  <c r="BK239" i="5"/>
  <c r="BJ239" i="5"/>
  <c r="BP238" i="5"/>
  <c r="BO238" i="5"/>
  <c r="BN238" i="5"/>
  <c r="BK238" i="5"/>
  <c r="BJ238" i="5"/>
  <c r="BP237" i="5"/>
  <c r="BO237" i="5"/>
  <c r="BN237" i="5"/>
  <c r="BK237" i="5"/>
  <c r="BJ237" i="5"/>
  <c r="BP236" i="5"/>
  <c r="BO236" i="5"/>
  <c r="BN236" i="5"/>
  <c r="BK236" i="5"/>
  <c r="BJ236" i="5"/>
  <c r="BP235" i="5"/>
  <c r="BO235" i="5"/>
  <c r="BN235" i="5"/>
  <c r="BK235" i="5"/>
  <c r="BJ235" i="5"/>
  <c r="BP234" i="5"/>
  <c r="BO234" i="5"/>
  <c r="BN234" i="5"/>
  <c r="BK234" i="5"/>
  <c r="BJ234" i="5"/>
  <c r="BP233" i="5"/>
  <c r="BO233" i="5"/>
  <c r="BN233" i="5"/>
  <c r="BK233" i="5"/>
  <c r="BJ233" i="5"/>
  <c r="BP232" i="5"/>
  <c r="BO232" i="5"/>
  <c r="BN232" i="5"/>
  <c r="BK232" i="5"/>
  <c r="BJ232" i="5"/>
  <c r="BP231" i="5"/>
  <c r="BO231" i="5"/>
  <c r="BN231" i="5"/>
  <c r="BK231" i="5"/>
  <c r="BJ231" i="5"/>
  <c r="BP230" i="5"/>
  <c r="BO230" i="5"/>
  <c r="BN230" i="5"/>
  <c r="BK230" i="5"/>
  <c r="BJ230" i="5"/>
  <c r="BP229" i="5"/>
  <c r="BO229" i="5"/>
  <c r="BN229" i="5"/>
  <c r="BK229" i="5"/>
  <c r="BJ229" i="5"/>
  <c r="BP228" i="5"/>
  <c r="BO228" i="5"/>
  <c r="BN228" i="5"/>
  <c r="BK228" i="5"/>
  <c r="BJ228" i="5"/>
  <c r="BP227" i="5"/>
  <c r="BO227" i="5"/>
  <c r="BN227" i="5"/>
  <c r="BK227" i="5"/>
  <c r="BJ227" i="5"/>
  <c r="BP226" i="5"/>
  <c r="BO226" i="5"/>
  <c r="BN226" i="5"/>
  <c r="BK226" i="5"/>
  <c r="BJ226" i="5"/>
  <c r="BP225" i="5"/>
  <c r="BO225" i="5"/>
  <c r="BN225" i="5"/>
  <c r="BK225" i="5"/>
  <c r="BJ225" i="5"/>
  <c r="BP224" i="5"/>
  <c r="BO224" i="5"/>
  <c r="BN224" i="5"/>
  <c r="BK224" i="5"/>
  <c r="BJ224" i="5"/>
  <c r="BP223" i="5"/>
  <c r="BO223" i="5"/>
  <c r="BN223" i="5"/>
  <c r="BK223" i="5"/>
  <c r="BJ223" i="5"/>
  <c r="BP222" i="5"/>
  <c r="BO222" i="5"/>
  <c r="BN222" i="5"/>
  <c r="BK222" i="5"/>
  <c r="BJ222" i="5"/>
  <c r="BP221" i="5"/>
  <c r="BO221" i="5"/>
  <c r="BN221" i="5"/>
  <c r="BK221" i="5"/>
  <c r="BJ221" i="5"/>
  <c r="BP220" i="5"/>
  <c r="BO220" i="5"/>
  <c r="BN220" i="5"/>
  <c r="BK220" i="5"/>
  <c r="BJ220" i="5"/>
  <c r="BP219" i="5"/>
  <c r="BO219" i="5"/>
  <c r="BN219" i="5"/>
  <c r="BK219" i="5"/>
  <c r="BJ219" i="5"/>
  <c r="BP218" i="5"/>
  <c r="BO218" i="5"/>
  <c r="BN218" i="5"/>
  <c r="BK218" i="5"/>
  <c r="BJ218" i="5"/>
  <c r="BP217" i="5"/>
  <c r="BO217" i="5"/>
  <c r="BN217" i="5"/>
  <c r="BK217" i="5"/>
  <c r="BJ217" i="5"/>
  <c r="BP216" i="5"/>
  <c r="BO216" i="5"/>
  <c r="BN216" i="5"/>
  <c r="BK216" i="5"/>
  <c r="BJ216" i="5"/>
  <c r="BP215" i="5"/>
  <c r="BO215" i="5"/>
  <c r="BN215" i="5"/>
  <c r="BK215" i="5"/>
  <c r="BJ215" i="5"/>
  <c r="BP214" i="5"/>
  <c r="BO214" i="5"/>
  <c r="BN214" i="5"/>
  <c r="BK214" i="5"/>
  <c r="BJ214" i="5"/>
  <c r="BP213" i="5"/>
  <c r="BO213" i="5"/>
  <c r="BN213" i="5"/>
  <c r="BK213" i="5"/>
  <c r="BJ213" i="5"/>
  <c r="BP212" i="5"/>
  <c r="BO212" i="5"/>
  <c r="BN212" i="5"/>
  <c r="BK212" i="5"/>
  <c r="BJ212" i="5"/>
  <c r="BP211" i="5"/>
  <c r="BO211" i="5"/>
  <c r="BN211" i="5"/>
  <c r="BK211" i="5"/>
  <c r="BJ211" i="5"/>
  <c r="BP210" i="5"/>
  <c r="BO210" i="5"/>
  <c r="BN210" i="5"/>
  <c r="BK210" i="5"/>
  <c r="BJ210" i="5"/>
  <c r="BP209" i="5"/>
  <c r="BO209" i="5"/>
  <c r="BN209" i="5"/>
  <c r="BK209" i="5"/>
  <c r="BJ209" i="5"/>
  <c r="BP208" i="5"/>
  <c r="BO208" i="5"/>
  <c r="BN208" i="5"/>
  <c r="BK208" i="5"/>
  <c r="BJ208" i="5"/>
  <c r="BP207" i="5"/>
  <c r="BO207" i="5"/>
  <c r="BN207" i="5"/>
  <c r="BK207" i="5"/>
  <c r="BJ207" i="5"/>
  <c r="BP206" i="5"/>
  <c r="BO206" i="5"/>
  <c r="BN206" i="5"/>
  <c r="BK206" i="5"/>
  <c r="BJ206" i="5"/>
  <c r="BP205" i="5"/>
  <c r="BO205" i="5"/>
  <c r="BN205" i="5"/>
  <c r="BK205" i="5"/>
  <c r="BJ205" i="5"/>
  <c r="BP204" i="5"/>
  <c r="BO204" i="5"/>
  <c r="BN204" i="5"/>
  <c r="BK204" i="5"/>
  <c r="BJ204" i="5"/>
  <c r="BP203" i="5"/>
  <c r="BO203" i="5"/>
  <c r="BN203" i="5"/>
  <c r="BK203" i="5"/>
  <c r="BJ203" i="5"/>
  <c r="BP202" i="5"/>
  <c r="BO202" i="5"/>
  <c r="BN202" i="5"/>
  <c r="BK202" i="5"/>
  <c r="BJ202" i="5"/>
  <c r="BP201" i="5"/>
  <c r="BO201" i="5"/>
  <c r="BN201" i="5"/>
  <c r="BK201" i="5"/>
  <c r="BJ201" i="5"/>
  <c r="BP200" i="5"/>
  <c r="BO200" i="5"/>
  <c r="BN200" i="5"/>
  <c r="BK200" i="5"/>
  <c r="BJ200" i="5"/>
  <c r="BP199" i="5"/>
  <c r="BO199" i="5"/>
  <c r="BN199" i="5"/>
  <c r="BK199" i="5"/>
  <c r="BJ199" i="5"/>
  <c r="BP198" i="5"/>
  <c r="BO198" i="5"/>
  <c r="BN198" i="5"/>
  <c r="BK198" i="5"/>
  <c r="BJ198" i="5"/>
  <c r="BP197" i="5"/>
  <c r="BO197" i="5"/>
  <c r="BN197" i="5"/>
  <c r="BK197" i="5"/>
  <c r="BJ197" i="5"/>
  <c r="BP196" i="5"/>
  <c r="BO196" i="5"/>
  <c r="BN196" i="5"/>
  <c r="BK196" i="5"/>
  <c r="BJ196" i="5"/>
  <c r="BP195" i="5"/>
  <c r="BO195" i="5"/>
  <c r="BN195" i="5"/>
  <c r="BK195" i="5"/>
  <c r="BJ195" i="5"/>
  <c r="BP194" i="5"/>
  <c r="BO194" i="5"/>
  <c r="BN194" i="5"/>
  <c r="BK194" i="5"/>
  <c r="BJ194" i="5"/>
  <c r="BP193" i="5"/>
  <c r="BO193" i="5"/>
  <c r="BN193" i="5"/>
  <c r="BK193" i="5"/>
  <c r="BJ193" i="5"/>
  <c r="BP192" i="5"/>
  <c r="BO192" i="5"/>
  <c r="BN192" i="5"/>
  <c r="BK192" i="5"/>
  <c r="BJ192" i="5"/>
  <c r="BP191" i="5"/>
  <c r="BO191" i="5"/>
  <c r="BN191" i="5"/>
  <c r="BK191" i="5"/>
  <c r="BJ191" i="5"/>
  <c r="BP190" i="5"/>
  <c r="BO190" i="5"/>
  <c r="BN190" i="5"/>
  <c r="BK190" i="5"/>
  <c r="BJ190" i="5"/>
  <c r="BP189" i="5"/>
  <c r="BO189" i="5"/>
  <c r="BN189" i="5"/>
  <c r="BK189" i="5"/>
  <c r="BJ189" i="5"/>
  <c r="BP188" i="5"/>
  <c r="BO188" i="5"/>
  <c r="BN188" i="5"/>
  <c r="BK188" i="5"/>
  <c r="BJ188" i="5"/>
  <c r="BP187" i="5"/>
  <c r="BO187" i="5"/>
  <c r="BN187" i="5"/>
  <c r="BK187" i="5"/>
  <c r="BJ187" i="5"/>
  <c r="BP186" i="5"/>
  <c r="BO186" i="5"/>
  <c r="BN186" i="5"/>
  <c r="BK186" i="5"/>
  <c r="BJ186" i="5"/>
  <c r="BP185" i="5"/>
  <c r="BO185" i="5"/>
  <c r="BN185" i="5"/>
  <c r="BK185" i="5"/>
  <c r="BJ185" i="5"/>
  <c r="BP184" i="5"/>
  <c r="BO184" i="5"/>
  <c r="BN184" i="5"/>
  <c r="BK184" i="5"/>
  <c r="BJ184" i="5"/>
  <c r="BP183" i="5"/>
  <c r="BO183" i="5"/>
  <c r="BN183" i="5"/>
  <c r="BK183" i="5"/>
  <c r="BJ183" i="5"/>
  <c r="BP182" i="5"/>
  <c r="BO182" i="5"/>
  <c r="BN182" i="5"/>
  <c r="BK182" i="5"/>
  <c r="BJ182" i="5"/>
  <c r="BP181" i="5"/>
  <c r="BO181" i="5"/>
  <c r="BN181" i="5"/>
  <c r="BK181" i="5"/>
  <c r="BJ181" i="5"/>
  <c r="BP180" i="5"/>
  <c r="BO180" i="5"/>
  <c r="BN180" i="5"/>
  <c r="BK180" i="5"/>
  <c r="BJ180" i="5"/>
  <c r="BP179" i="5"/>
  <c r="BO179" i="5"/>
  <c r="BN179" i="5"/>
  <c r="BK179" i="5"/>
  <c r="BJ179" i="5"/>
  <c r="BP178" i="5"/>
  <c r="BO178" i="5"/>
  <c r="BN178" i="5"/>
  <c r="BK178" i="5"/>
  <c r="BJ178" i="5"/>
  <c r="BP177" i="5"/>
  <c r="BO177" i="5"/>
  <c r="BN177" i="5"/>
  <c r="BK177" i="5"/>
  <c r="BJ177" i="5"/>
  <c r="BP176" i="5"/>
  <c r="BO176" i="5"/>
  <c r="BN176" i="5"/>
  <c r="BK176" i="5"/>
  <c r="BJ176" i="5"/>
  <c r="BP175" i="5"/>
  <c r="BO175" i="5"/>
  <c r="BN175" i="5"/>
  <c r="BK175" i="5"/>
  <c r="BJ175" i="5"/>
  <c r="BP174" i="5"/>
  <c r="BO174" i="5"/>
  <c r="BN174" i="5"/>
  <c r="BK174" i="5"/>
  <c r="BJ174" i="5"/>
  <c r="BP173" i="5"/>
  <c r="BO173" i="5"/>
  <c r="BN173" i="5"/>
  <c r="BK173" i="5"/>
  <c r="BJ173" i="5"/>
  <c r="BP172" i="5"/>
  <c r="BO172" i="5"/>
  <c r="BN172" i="5"/>
  <c r="BK172" i="5"/>
  <c r="BJ172" i="5"/>
  <c r="BP171" i="5"/>
  <c r="BO171" i="5"/>
  <c r="BN171" i="5"/>
  <c r="BK171" i="5"/>
  <c r="BJ171" i="5"/>
  <c r="BP170" i="5"/>
  <c r="BO170" i="5"/>
  <c r="BN170" i="5"/>
  <c r="BK170" i="5"/>
  <c r="BJ170" i="5"/>
  <c r="BP169" i="5"/>
  <c r="BO169" i="5"/>
  <c r="BN169" i="5"/>
  <c r="BK169" i="5"/>
  <c r="BJ169" i="5"/>
  <c r="BP168" i="5"/>
  <c r="BO168" i="5"/>
  <c r="BN168" i="5"/>
  <c r="BK168" i="5"/>
  <c r="BJ168" i="5"/>
  <c r="BP167" i="5"/>
  <c r="BO167" i="5"/>
  <c r="BN167" i="5"/>
  <c r="BK167" i="5"/>
  <c r="BJ167" i="5"/>
  <c r="BP166" i="5"/>
  <c r="BO166" i="5"/>
  <c r="BN166" i="5"/>
  <c r="BK166" i="5"/>
  <c r="BJ166" i="5"/>
  <c r="BP165" i="5"/>
  <c r="BO165" i="5"/>
  <c r="BN165" i="5"/>
  <c r="BK165" i="5"/>
  <c r="BJ165" i="5"/>
  <c r="BP164" i="5"/>
  <c r="BO164" i="5"/>
  <c r="BN164" i="5"/>
  <c r="BK164" i="5"/>
  <c r="BJ164" i="5"/>
  <c r="BP163" i="5"/>
  <c r="BO163" i="5"/>
  <c r="BN163" i="5"/>
  <c r="BK163" i="5"/>
  <c r="BJ163" i="5"/>
  <c r="BP162" i="5"/>
  <c r="BO162" i="5"/>
  <c r="BN162" i="5"/>
  <c r="BK162" i="5"/>
  <c r="BJ162" i="5"/>
  <c r="BP161" i="5"/>
  <c r="BO161" i="5"/>
  <c r="BN161" i="5"/>
  <c r="BK161" i="5"/>
  <c r="BJ161" i="5"/>
  <c r="BP160" i="5"/>
  <c r="BO160" i="5"/>
  <c r="BN160" i="5"/>
  <c r="BK160" i="5"/>
  <c r="BJ160" i="5"/>
  <c r="AC162" i="12"/>
  <c r="AD162" i="12"/>
  <c r="BP159" i="5"/>
  <c r="BO159" i="5"/>
  <c r="BN159" i="5"/>
  <c r="BK159" i="5"/>
  <c r="BJ159" i="5"/>
  <c r="AC161" i="12"/>
  <c r="AD161" i="12"/>
  <c r="BP158" i="5"/>
  <c r="BO158" i="5"/>
  <c r="BN158" i="5"/>
  <c r="BK158" i="5"/>
  <c r="BJ158" i="5"/>
  <c r="BP157" i="5"/>
  <c r="BO157" i="5"/>
  <c r="BN157" i="5"/>
  <c r="BK157" i="5"/>
  <c r="BJ157" i="5"/>
  <c r="BP156" i="5"/>
  <c r="BO156" i="5"/>
  <c r="BN156" i="5"/>
  <c r="BK156" i="5"/>
  <c r="BJ156" i="5"/>
  <c r="BP155" i="5"/>
  <c r="BO155" i="5"/>
  <c r="BN155" i="5"/>
  <c r="BK155" i="5"/>
  <c r="BJ155" i="5"/>
  <c r="BP154" i="5"/>
  <c r="BO154" i="5"/>
  <c r="BN154" i="5"/>
  <c r="BK154" i="5"/>
  <c r="BJ154" i="5"/>
  <c r="BP153" i="5"/>
  <c r="BO153" i="5"/>
  <c r="BN153" i="5"/>
  <c r="BK153" i="5"/>
  <c r="BJ153" i="5"/>
  <c r="BP152" i="5"/>
  <c r="BO152" i="5"/>
  <c r="BN152" i="5"/>
  <c r="BK152" i="5"/>
  <c r="BJ152" i="5"/>
  <c r="BP151" i="5"/>
  <c r="BO151" i="5"/>
  <c r="BN151" i="5"/>
  <c r="BK151" i="5"/>
  <c r="BJ151" i="5"/>
  <c r="BP150" i="5"/>
  <c r="BO150" i="5"/>
  <c r="BN150" i="5"/>
  <c r="BK150" i="5"/>
  <c r="BJ150" i="5"/>
  <c r="BP149" i="5"/>
  <c r="BO149" i="5"/>
  <c r="BN149" i="5"/>
  <c r="BK149" i="5"/>
  <c r="BJ149" i="5"/>
  <c r="BP148" i="5"/>
  <c r="BO148" i="5"/>
  <c r="BN148" i="5"/>
  <c r="BK148" i="5"/>
  <c r="BJ148" i="5"/>
  <c r="BP147" i="5"/>
  <c r="BO147" i="5"/>
  <c r="BN147" i="5"/>
  <c r="BK147" i="5"/>
  <c r="BJ147" i="5"/>
  <c r="BP146" i="5"/>
  <c r="BO146" i="5"/>
  <c r="BN146" i="5"/>
  <c r="BK146" i="5"/>
  <c r="BJ146" i="5"/>
  <c r="BP145" i="5"/>
  <c r="BO145" i="5"/>
  <c r="BN145" i="5"/>
  <c r="BK145" i="5"/>
  <c r="BJ145" i="5"/>
  <c r="BP144" i="5"/>
  <c r="BO144" i="5"/>
  <c r="BN144" i="5"/>
  <c r="BK144" i="5"/>
  <c r="BJ144" i="5"/>
  <c r="BP143" i="5"/>
  <c r="BO143" i="5"/>
  <c r="BN143" i="5"/>
  <c r="BK143" i="5"/>
  <c r="BJ143" i="5"/>
  <c r="BP142" i="5"/>
  <c r="BO142" i="5"/>
  <c r="BN142" i="5"/>
  <c r="BK142" i="5"/>
  <c r="BJ142" i="5"/>
  <c r="BP141" i="5"/>
  <c r="BO141" i="5"/>
  <c r="BN141" i="5"/>
  <c r="BK141" i="5"/>
  <c r="BJ141" i="5"/>
  <c r="BP140" i="5"/>
  <c r="BO140" i="5"/>
  <c r="BN140" i="5"/>
  <c r="BK140" i="5"/>
  <c r="BJ140" i="5"/>
  <c r="BP139" i="5"/>
  <c r="BO139" i="5"/>
  <c r="BN139" i="5"/>
  <c r="BK139" i="5"/>
  <c r="BJ139" i="5"/>
  <c r="BP138" i="5"/>
  <c r="BO138" i="5"/>
  <c r="BN138" i="5"/>
  <c r="BK138" i="5"/>
  <c r="BJ138" i="5"/>
  <c r="BP137" i="5"/>
  <c r="BO137" i="5"/>
  <c r="BN137" i="5"/>
  <c r="BK137" i="5"/>
  <c r="BJ137" i="5"/>
  <c r="BP136" i="5"/>
  <c r="BO136" i="5"/>
  <c r="BN136" i="5"/>
  <c r="BK136" i="5"/>
  <c r="BJ136" i="5"/>
  <c r="AC138" i="12"/>
  <c r="AD138" i="12"/>
  <c r="BP135" i="5"/>
  <c r="BO135" i="5"/>
  <c r="BN135" i="5"/>
  <c r="BK135" i="5"/>
  <c r="BJ135" i="5"/>
  <c r="AC137" i="12"/>
  <c r="AD137" i="12"/>
  <c r="BP134" i="5"/>
  <c r="BO134" i="5"/>
  <c r="BN134" i="5"/>
  <c r="BK134" i="5"/>
  <c r="BJ134" i="5"/>
  <c r="BP133" i="5"/>
  <c r="BO133" i="5"/>
  <c r="BN133" i="5"/>
  <c r="BK133" i="5"/>
  <c r="BJ133" i="5"/>
  <c r="BP132" i="5"/>
  <c r="BO132" i="5"/>
  <c r="BN132" i="5"/>
  <c r="BK132" i="5"/>
  <c r="BJ132" i="5"/>
  <c r="BP131" i="5"/>
  <c r="BO131" i="5"/>
  <c r="BN131" i="5"/>
  <c r="BK131" i="5"/>
  <c r="BJ131" i="5"/>
  <c r="BP130" i="5"/>
  <c r="BO130" i="5"/>
  <c r="BN130" i="5"/>
  <c r="BK130" i="5"/>
  <c r="BJ130" i="5"/>
  <c r="BP129" i="5"/>
  <c r="BO129" i="5"/>
  <c r="BN129" i="5"/>
  <c r="BK129" i="5"/>
  <c r="BJ129" i="5"/>
  <c r="BP128" i="5"/>
  <c r="BO128" i="5"/>
  <c r="BN128" i="5"/>
  <c r="BK128" i="5"/>
  <c r="BJ128" i="5"/>
  <c r="BP127" i="5"/>
  <c r="BO127" i="5"/>
  <c r="BN127" i="5"/>
  <c r="BK127" i="5"/>
  <c r="BJ127" i="5"/>
  <c r="BP126" i="5"/>
  <c r="BO126" i="5"/>
  <c r="BN126" i="5"/>
  <c r="BK126" i="5"/>
  <c r="BJ126" i="5"/>
  <c r="BP125" i="5"/>
  <c r="BO125" i="5"/>
  <c r="BN125" i="5"/>
  <c r="BK125" i="5"/>
  <c r="BJ125" i="5"/>
  <c r="BP124" i="5"/>
  <c r="BO124" i="5"/>
  <c r="BN124" i="5"/>
  <c r="BK124" i="5"/>
  <c r="BJ124" i="5"/>
  <c r="BP123" i="5"/>
  <c r="BO123" i="5"/>
  <c r="BN123" i="5"/>
  <c r="BK123" i="5"/>
  <c r="BJ123" i="5"/>
  <c r="BP122" i="5"/>
  <c r="BO122" i="5"/>
  <c r="BN122" i="5"/>
  <c r="BK122" i="5"/>
  <c r="BJ122" i="5"/>
  <c r="BP121" i="5"/>
  <c r="BO121" i="5"/>
  <c r="BN121" i="5"/>
  <c r="BK121" i="5"/>
  <c r="BJ121" i="5"/>
  <c r="BP120" i="5"/>
  <c r="BO120" i="5"/>
  <c r="BN120" i="5"/>
  <c r="BK120" i="5"/>
  <c r="BJ120" i="5"/>
  <c r="BP119" i="5"/>
  <c r="BO119" i="5"/>
  <c r="BN119" i="5"/>
  <c r="BK119" i="5"/>
  <c r="BJ119" i="5"/>
  <c r="BP118" i="5"/>
  <c r="BO118" i="5"/>
  <c r="BN118" i="5"/>
  <c r="BK118" i="5"/>
  <c r="BJ118" i="5"/>
  <c r="AC120" i="12"/>
  <c r="AD120" i="12"/>
  <c r="BP117" i="5"/>
  <c r="BO117" i="5"/>
  <c r="BN117" i="5"/>
  <c r="BK117" i="5"/>
  <c r="BJ117" i="5"/>
  <c r="AC119" i="12"/>
  <c r="AD119" i="12"/>
  <c r="BP116" i="5"/>
  <c r="BO116" i="5"/>
  <c r="BN116" i="5"/>
  <c r="BK116" i="5"/>
  <c r="BJ116" i="5"/>
  <c r="BP115" i="5"/>
  <c r="BO115" i="5"/>
  <c r="BN115" i="5"/>
  <c r="BK115" i="5"/>
  <c r="BJ115" i="5"/>
  <c r="BP114" i="5"/>
  <c r="BO114" i="5"/>
  <c r="BN114" i="5"/>
  <c r="BK114" i="5"/>
  <c r="BJ114" i="5"/>
  <c r="BP113" i="5"/>
  <c r="BO113" i="5"/>
  <c r="BN113" i="5"/>
  <c r="BK113" i="5"/>
  <c r="BJ113" i="5"/>
  <c r="BP112" i="5"/>
  <c r="BO112" i="5"/>
  <c r="BN112" i="5"/>
  <c r="BK112" i="5"/>
  <c r="BJ112" i="5"/>
  <c r="BP111" i="5"/>
  <c r="BO111" i="5"/>
  <c r="BN111" i="5"/>
  <c r="BK111" i="5"/>
  <c r="BJ111" i="5"/>
  <c r="BP110" i="5"/>
  <c r="BO110" i="5"/>
  <c r="BN110" i="5"/>
  <c r="BK110" i="5"/>
  <c r="BJ110" i="5"/>
  <c r="BP109" i="5"/>
  <c r="BO109" i="5"/>
  <c r="BN109" i="5"/>
  <c r="BK109" i="5"/>
  <c r="BJ109" i="5"/>
  <c r="AC111" i="12"/>
  <c r="AD111" i="12"/>
  <c r="BP108" i="5"/>
  <c r="BO108" i="5"/>
  <c r="BN108" i="5"/>
  <c r="BK108" i="5"/>
  <c r="BJ108" i="5"/>
  <c r="AC110" i="12"/>
  <c r="AD110" i="12"/>
  <c r="BP107" i="5"/>
  <c r="BO107" i="5"/>
  <c r="BN107" i="5"/>
  <c r="BK107" i="5"/>
  <c r="BJ107" i="5"/>
  <c r="BP106" i="5"/>
  <c r="BO106" i="5"/>
  <c r="BN106" i="5"/>
  <c r="BK106" i="5"/>
  <c r="BJ106" i="5"/>
  <c r="BP105" i="5"/>
  <c r="BO105" i="5"/>
  <c r="BN105" i="5"/>
  <c r="BK105" i="5"/>
  <c r="BJ105" i="5"/>
  <c r="AC107" i="12"/>
  <c r="AD107" i="12"/>
  <c r="BP104" i="5"/>
  <c r="BO104" i="5"/>
  <c r="BN104" i="5"/>
  <c r="BK104" i="5"/>
  <c r="BJ104" i="5"/>
  <c r="BP103" i="5"/>
  <c r="BO103" i="5"/>
  <c r="BN103" i="5"/>
  <c r="BK103" i="5"/>
  <c r="BJ103" i="5"/>
  <c r="BP102" i="5"/>
  <c r="BO102" i="5"/>
  <c r="BN102" i="5"/>
  <c r="BK102" i="5"/>
  <c r="BJ102" i="5"/>
  <c r="BP101" i="5"/>
  <c r="BO101" i="5"/>
  <c r="BN101" i="5"/>
  <c r="BK101" i="5"/>
  <c r="BJ101" i="5"/>
  <c r="BP100" i="5"/>
  <c r="BO100" i="5"/>
  <c r="BN100" i="5"/>
  <c r="BK100" i="5"/>
  <c r="BJ100" i="5"/>
  <c r="BP99" i="5"/>
  <c r="BO99" i="5"/>
  <c r="BN99" i="5"/>
  <c r="BK99" i="5"/>
  <c r="BJ99" i="5"/>
  <c r="BP98" i="5"/>
  <c r="BO98" i="5"/>
  <c r="BN98" i="5"/>
  <c r="BK98" i="5"/>
  <c r="BJ98" i="5"/>
  <c r="AC100" i="12"/>
  <c r="AD100" i="12"/>
  <c r="BP97" i="5"/>
  <c r="BO97" i="5"/>
  <c r="BN97" i="5"/>
  <c r="BK97" i="5"/>
  <c r="BJ97" i="5"/>
  <c r="BP96" i="5"/>
  <c r="BO96" i="5"/>
  <c r="BN96" i="5"/>
  <c r="BK96" i="5"/>
  <c r="BJ96" i="5"/>
  <c r="BP95" i="5"/>
  <c r="BO95" i="5"/>
  <c r="BN95" i="5"/>
  <c r="BK95" i="5"/>
  <c r="BJ95" i="5"/>
  <c r="BP94" i="5"/>
  <c r="BO94" i="5"/>
  <c r="BN94" i="5"/>
  <c r="BK94" i="5"/>
  <c r="BJ94" i="5"/>
  <c r="BP93" i="5"/>
  <c r="BO93" i="5"/>
  <c r="BN93" i="5"/>
  <c r="BK93" i="5"/>
  <c r="BJ93" i="5"/>
  <c r="BP92" i="5"/>
  <c r="BO92" i="5"/>
  <c r="BN92" i="5"/>
  <c r="BK92" i="5"/>
  <c r="BJ92" i="5"/>
  <c r="BP91" i="5"/>
  <c r="BO91" i="5"/>
  <c r="BN91" i="5"/>
  <c r="BK91" i="5"/>
  <c r="BJ91" i="5"/>
  <c r="BP90" i="5"/>
  <c r="BO90" i="5"/>
  <c r="BN90" i="5"/>
  <c r="BK90" i="5"/>
  <c r="BJ90" i="5"/>
  <c r="BP89" i="5"/>
  <c r="BO89" i="5"/>
  <c r="BN89" i="5"/>
  <c r="BK89" i="5"/>
  <c r="BJ89" i="5"/>
  <c r="BP88" i="5"/>
  <c r="BO88" i="5"/>
  <c r="BN88" i="5"/>
  <c r="BK88" i="5"/>
  <c r="BJ88" i="5"/>
  <c r="BP87" i="5"/>
  <c r="BO87" i="5"/>
  <c r="BN87" i="5"/>
  <c r="BK87" i="5"/>
  <c r="BJ87" i="5"/>
  <c r="BP86" i="5"/>
  <c r="BO86" i="5"/>
  <c r="BN86" i="5"/>
  <c r="BK86" i="5"/>
  <c r="BJ86" i="5"/>
  <c r="AC88" i="12"/>
  <c r="AD88" i="12"/>
  <c r="BP85" i="5"/>
  <c r="BO85" i="5"/>
  <c r="BN85" i="5"/>
  <c r="BK85" i="5"/>
  <c r="BJ85" i="5"/>
  <c r="BP84" i="5"/>
  <c r="BO84" i="5"/>
  <c r="BN84" i="5"/>
  <c r="BK84" i="5"/>
  <c r="BJ84" i="5"/>
  <c r="BP83" i="5"/>
  <c r="BO83" i="5"/>
  <c r="BN83" i="5"/>
  <c r="BK83" i="5"/>
  <c r="BJ83" i="5"/>
  <c r="BP82" i="5"/>
  <c r="BO82" i="5"/>
  <c r="BN82" i="5"/>
  <c r="BK82" i="5"/>
  <c r="BJ82" i="5"/>
  <c r="BP81" i="5"/>
  <c r="BO81" i="5"/>
  <c r="BN81" i="5"/>
  <c r="BK81" i="5"/>
  <c r="BJ81" i="5"/>
  <c r="BP80" i="5"/>
  <c r="BO80" i="5"/>
  <c r="BN80" i="5"/>
  <c r="BK80" i="5"/>
  <c r="BJ80" i="5"/>
  <c r="BP79" i="5"/>
  <c r="BO79" i="5"/>
  <c r="BN79" i="5"/>
  <c r="BK79" i="5"/>
  <c r="BJ79" i="5"/>
  <c r="BP78" i="5"/>
  <c r="BO78" i="5"/>
  <c r="BN78" i="5"/>
  <c r="BK78" i="5"/>
  <c r="BJ78" i="5"/>
  <c r="BP77" i="5"/>
  <c r="BO77" i="5"/>
  <c r="BN77" i="5"/>
  <c r="BK77" i="5"/>
  <c r="BJ77" i="5"/>
  <c r="BP76" i="5"/>
  <c r="BO76" i="5"/>
  <c r="BN76" i="5"/>
  <c r="BK76" i="5"/>
  <c r="BJ76" i="5"/>
  <c r="BP75" i="5"/>
  <c r="BO75" i="5"/>
  <c r="BN75" i="5"/>
  <c r="BK75" i="5"/>
  <c r="BJ75" i="5"/>
  <c r="BP74" i="5"/>
  <c r="BO74" i="5"/>
  <c r="BN74" i="5"/>
  <c r="BK74" i="5"/>
  <c r="BJ74" i="5"/>
  <c r="BP73" i="5"/>
  <c r="BO73" i="5"/>
  <c r="BN73" i="5"/>
  <c r="BK73" i="5"/>
  <c r="BJ73" i="5"/>
  <c r="BP72" i="5"/>
  <c r="BO72" i="5"/>
  <c r="BN72" i="5"/>
  <c r="BK72" i="5"/>
  <c r="BJ72" i="5"/>
  <c r="BP71" i="5"/>
  <c r="BO71" i="5"/>
  <c r="BN71" i="5"/>
  <c r="BK71" i="5"/>
  <c r="BJ71" i="5"/>
  <c r="BP70" i="5"/>
  <c r="BO70" i="5"/>
  <c r="BN70" i="5"/>
  <c r="BK70" i="5"/>
  <c r="BJ70" i="5"/>
  <c r="BP69" i="5"/>
  <c r="BO69" i="5"/>
  <c r="BN69" i="5"/>
  <c r="BK69" i="5"/>
  <c r="BJ69" i="5"/>
  <c r="AC71" i="12"/>
  <c r="AD71" i="12"/>
  <c r="BP68" i="5"/>
  <c r="BO68" i="5"/>
  <c r="BN68" i="5"/>
  <c r="BK68" i="5"/>
  <c r="BJ68" i="5"/>
  <c r="BP67" i="5"/>
  <c r="BO67" i="5"/>
  <c r="BN67" i="5"/>
  <c r="BK67" i="5"/>
  <c r="BJ67" i="5"/>
  <c r="BP66" i="5"/>
  <c r="BO66" i="5"/>
  <c r="BN66" i="5"/>
  <c r="BK66" i="5"/>
  <c r="BJ66" i="5"/>
  <c r="BP65" i="5"/>
  <c r="BO65" i="5"/>
  <c r="BN65" i="5"/>
  <c r="BK65" i="5"/>
  <c r="BJ65" i="5"/>
  <c r="BP64" i="5"/>
  <c r="BO64" i="5"/>
  <c r="BN64" i="5"/>
  <c r="BK64" i="5"/>
  <c r="BJ64" i="5"/>
  <c r="BP63" i="5"/>
  <c r="BO63" i="5"/>
  <c r="BN63" i="5"/>
  <c r="BK63" i="5"/>
  <c r="BJ63" i="5"/>
  <c r="BP62" i="5"/>
  <c r="BO62" i="5"/>
  <c r="BN62" i="5"/>
  <c r="BK62" i="5"/>
  <c r="BJ62" i="5"/>
  <c r="AC64" i="12"/>
  <c r="AD64" i="12"/>
  <c r="BP61" i="5"/>
  <c r="BO61" i="5"/>
  <c r="BN61" i="5"/>
  <c r="BK61" i="5"/>
  <c r="BJ61" i="5"/>
  <c r="BP60" i="5"/>
  <c r="BO60" i="5"/>
  <c r="BN60" i="5"/>
  <c r="BK60" i="5"/>
  <c r="BJ60" i="5"/>
  <c r="BP59" i="5"/>
  <c r="BO59" i="5"/>
  <c r="BN59" i="5"/>
  <c r="BK59" i="5"/>
  <c r="BJ59" i="5"/>
  <c r="BP58" i="5"/>
  <c r="BO58" i="5"/>
  <c r="BN58" i="5"/>
  <c r="BK58" i="5"/>
  <c r="BJ58" i="5"/>
  <c r="BP57" i="5"/>
  <c r="BO57" i="5"/>
  <c r="BN57" i="5"/>
  <c r="BK57" i="5"/>
  <c r="BJ57" i="5"/>
  <c r="BP56" i="5"/>
  <c r="BO56" i="5"/>
  <c r="BN56" i="5"/>
  <c r="BK56" i="5"/>
  <c r="BJ56" i="5"/>
  <c r="BP55" i="5"/>
  <c r="BO55" i="5"/>
  <c r="BN55" i="5"/>
  <c r="BK55" i="5"/>
  <c r="BJ55" i="5"/>
  <c r="BP54" i="5"/>
  <c r="BO54" i="5"/>
  <c r="BN54" i="5"/>
  <c r="BK54" i="5"/>
  <c r="BJ54" i="5"/>
  <c r="BP53" i="5"/>
  <c r="BO53" i="5"/>
  <c r="BN53" i="5"/>
  <c r="BK53" i="5"/>
  <c r="BJ53" i="5"/>
  <c r="BP52" i="5"/>
  <c r="BO52" i="5"/>
  <c r="BN52" i="5"/>
  <c r="BK52" i="5"/>
  <c r="BP51" i="5"/>
  <c r="BO51" i="5"/>
  <c r="BN51" i="5"/>
  <c r="BK51" i="5"/>
  <c r="BP50" i="5"/>
  <c r="BO50" i="5"/>
  <c r="BN50" i="5"/>
  <c r="BK50" i="5"/>
  <c r="BP49" i="5"/>
  <c r="BO49" i="5"/>
  <c r="BN49" i="5"/>
  <c r="BK49" i="5"/>
  <c r="BV48" i="5"/>
  <c r="BP48" i="5"/>
  <c r="BO48" i="5"/>
  <c r="BN48" i="5"/>
  <c r="BK48" i="5"/>
  <c r="BV47" i="5"/>
  <c r="BP47" i="5"/>
  <c r="BO47" i="5"/>
  <c r="BN47" i="5"/>
  <c r="BK47" i="5"/>
  <c r="BV46" i="5"/>
  <c r="BP46" i="5"/>
  <c r="BO46" i="5"/>
  <c r="BN46" i="5"/>
  <c r="BK46" i="5"/>
  <c r="BV45" i="5"/>
  <c r="BP45" i="5"/>
  <c r="BO45" i="5"/>
  <c r="BN45" i="5"/>
  <c r="BK45" i="5"/>
  <c r="BV44" i="5"/>
  <c r="BP44" i="5"/>
  <c r="BO44" i="5"/>
  <c r="BN44" i="5"/>
  <c r="BK44" i="5"/>
  <c r="BV43" i="5"/>
  <c r="BP43" i="5"/>
  <c r="BO43" i="5"/>
  <c r="BN43" i="5"/>
  <c r="BK43" i="5"/>
  <c r="BV42" i="5"/>
  <c r="BP42" i="5"/>
  <c r="BO42" i="5"/>
  <c r="BN42" i="5"/>
  <c r="BK42" i="5"/>
  <c r="BV41" i="5"/>
  <c r="BP41" i="5"/>
  <c r="BO41" i="5"/>
  <c r="BN41" i="5"/>
  <c r="BK41" i="5"/>
  <c r="BV40" i="5"/>
  <c r="BP40" i="5"/>
  <c r="BO40" i="5"/>
  <c r="BN40" i="5"/>
  <c r="BK40" i="5"/>
  <c r="BV39" i="5"/>
  <c r="BP39" i="5"/>
  <c r="BO39" i="5"/>
  <c r="BN39" i="5"/>
  <c r="BK39" i="5"/>
  <c r="BV38" i="5"/>
  <c r="BP38" i="5"/>
  <c r="BO38" i="5"/>
  <c r="BN38" i="5"/>
  <c r="BK38" i="5"/>
  <c r="BV37" i="5"/>
  <c r="BP37" i="5"/>
  <c r="BO37" i="5"/>
  <c r="BN37" i="5"/>
  <c r="BK37" i="5"/>
  <c r="BV36" i="5"/>
  <c r="BP36" i="5"/>
  <c r="BO36" i="5"/>
  <c r="BN36" i="5"/>
  <c r="BK36" i="5"/>
  <c r="BV35" i="5"/>
  <c r="BP35" i="5"/>
  <c r="BO35" i="5"/>
  <c r="BN35" i="5"/>
  <c r="BK35" i="5"/>
  <c r="BV34" i="5"/>
  <c r="BP34" i="5"/>
  <c r="BO34" i="5"/>
  <c r="BN34" i="5"/>
  <c r="BK34" i="5"/>
  <c r="BV33" i="5"/>
  <c r="BP33" i="5"/>
  <c r="BO33" i="5"/>
  <c r="BN33" i="5"/>
  <c r="BK33" i="5"/>
  <c r="BV32" i="5"/>
  <c r="BP32" i="5"/>
  <c r="BO32" i="5"/>
  <c r="BN32" i="5"/>
  <c r="BK32" i="5"/>
  <c r="BV31" i="5"/>
  <c r="BP31" i="5"/>
  <c r="BO31" i="5"/>
  <c r="BN31" i="5"/>
  <c r="BK31" i="5"/>
  <c r="BV30" i="5"/>
  <c r="BP30" i="5"/>
  <c r="BO30" i="5"/>
  <c r="BN30" i="5"/>
  <c r="BK30" i="5"/>
  <c r="BV29" i="5"/>
  <c r="BP29" i="5"/>
  <c r="BO29" i="5"/>
  <c r="BN29" i="5"/>
  <c r="BK29" i="5"/>
  <c r="BV28" i="5"/>
  <c r="BP28" i="5"/>
  <c r="BO28" i="5"/>
  <c r="BN28" i="5"/>
  <c r="BK28" i="5"/>
  <c r="BV27" i="5"/>
  <c r="BP27" i="5"/>
  <c r="BO27" i="5"/>
  <c r="BN27" i="5"/>
  <c r="BK27" i="5"/>
  <c r="BV26" i="5"/>
  <c r="BP26" i="5"/>
  <c r="BO26" i="5"/>
  <c r="BN26" i="5"/>
  <c r="BK26" i="5"/>
  <c r="BV25" i="5"/>
  <c r="BP25" i="5"/>
  <c r="BO25" i="5"/>
  <c r="BN25" i="5"/>
  <c r="BK25" i="5"/>
  <c r="BV24" i="5"/>
  <c r="BP24" i="5"/>
  <c r="BO24" i="5"/>
  <c r="BN24" i="5"/>
  <c r="BK24" i="5"/>
  <c r="BV23" i="5"/>
  <c r="BP23" i="5"/>
  <c r="BO23" i="5"/>
  <c r="BN23" i="5"/>
  <c r="BK23" i="5"/>
  <c r="BV22" i="5"/>
  <c r="BP22" i="5"/>
  <c r="BO22" i="5"/>
  <c r="BN22" i="5"/>
  <c r="BK22" i="5"/>
  <c r="BV21" i="5"/>
  <c r="BP21" i="5"/>
  <c r="BO21" i="5"/>
  <c r="BN21" i="5"/>
  <c r="BK21" i="5"/>
  <c r="BV20" i="5"/>
  <c r="BP20" i="5"/>
  <c r="BO20" i="5"/>
  <c r="BN20" i="5"/>
  <c r="BK20" i="5"/>
  <c r="BP19" i="5"/>
  <c r="BO19" i="5"/>
  <c r="BN19" i="5"/>
  <c r="BK19" i="5"/>
  <c r="BP18" i="5"/>
  <c r="BO18" i="5"/>
  <c r="BN18" i="5"/>
  <c r="BK18" i="5"/>
  <c r="BV17" i="5"/>
  <c r="BU17" i="5"/>
  <c r="BP17" i="5"/>
  <c r="BO17" i="5"/>
  <c r="BN17" i="5"/>
  <c r="BK17" i="5"/>
  <c r="BJ17" i="5"/>
  <c r="AC19" i="9"/>
  <c r="BS16" i="5"/>
  <c r="BP16" i="5"/>
  <c r="BO16" i="5"/>
  <c r="BN16" i="5"/>
  <c r="BK16" i="5"/>
  <c r="BZ15" i="5"/>
  <c r="BM14" i="5"/>
  <c r="BK9" i="5"/>
  <c r="AD12" i="12"/>
  <c r="BZ13" i="5"/>
  <c r="BK7" i="5"/>
  <c r="AV265" i="5"/>
  <c r="AU265" i="5"/>
  <c r="AR265" i="5"/>
  <c r="AT265" i="5"/>
  <c r="AQ265" i="5"/>
  <c r="AP265" i="5"/>
  <c r="AV264" i="5"/>
  <c r="AU264" i="5"/>
  <c r="AR264" i="5"/>
  <c r="AT264" i="5"/>
  <c r="AQ264" i="5"/>
  <c r="AP264" i="5"/>
  <c r="AV263" i="5"/>
  <c r="AU263" i="5"/>
  <c r="AR263" i="5"/>
  <c r="AT263" i="5"/>
  <c r="AQ263" i="5"/>
  <c r="AP263" i="5"/>
  <c r="AV262" i="5"/>
  <c r="AU262" i="5"/>
  <c r="AR262" i="5"/>
  <c r="AT262" i="5"/>
  <c r="AQ262" i="5"/>
  <c r="AP262" i="5"/>
  <c r="AV261" i="5"/>
  <c r="AU261" i="5"/>
  <c r="AR261" i="5"/>
  <c r="AT261" i="5"/>
  <c r="AQ261" i="5"/>
  <c r="AP261" i="5"/>
  <c r="AV260" i="5"/>
  <c r="AU260" i="5"/>
  <c r="AR260" i="5"/>
  <c r="AT260" i="5"/>
  <c r="AQ260" i="5"/>
  <c r="AP260" i="5"/>
  <c r="AV259" i="5"/>
  <c r="AU259" i="5"/>
  <c r="AR259" i="5"/>
  <c r="AT259" i="5"/>
  <c r="AQ259" i="5"/>
  <c r="AP259" i="5"/>
  <c r="AV258" i="5"/>
  <c r="AU258" i="5"/>
  <c r="AR258" i="5"/>
  <c r="AT258" i="5"/>
  <c r="AQ258" i="5"/>
  <c r="AP258" i="5"/>
  <c r="AV257" i="5"/>
  <c r="AU257" i="5"/>
  <c r="AR257" i="5"/>
  <c r="AT257" i="5"/>
  <c r="AQ257" i="5"/>
  <c r="AP257" i="5"/>
  <c r="AV256" i="5"/>
  <c r="AU256" i="5"/>
  <c r="AR256" i="5"/>
  <c r="AT256" i="5"/>
  <c r="AQ256" i="5"/>
  <c r="AP256" i="5"/>
  <c r="AV255" i="5"/>
  <c r="AU255" i="5"/>
  <c r="AR255" i="5"/>
  <c r="AT255" i="5"/>
  <c r="AQ255" i="5"/>
  <c r="AP255" i="5"/>
  <c r="AV254" i="5"/>
  <c r="AU254" i="5"/>
  <c r="AR254" i="5"/>
  <c r="AT254" i="5"/>
  <c r="AQ254" i="5"/>
  <c r="AP254" i="5"/>
  <c r="AV253" i="5"/>
  <c r="AU253" i="5"/>
  <c r="AR253" i="5"/>
  <c r="AT253" i="5"/>
  <c r="AQ253" i="5"/>
  <c r="AP253" i="5"/>
  <c r="AV252" i="5"/>
  <c r="AU252" i="5"/>
  <c r="AR252" i="5"/>
  <c r="AT252" i="5"/>
  <c r="AQ252" i="5"/>
  <c r="AP252" i="5"/>
  <c r="AV251" i="5"/>
  <c r="AU251" i="5"/>
  <c r="AR251" i="5"/>
  <c r="AT251" i="5"/>
  <c r="AQ251" i="5"/>
  <c r="AP251" i="5"/>
  <c r="AV250" i="5"/>
  <c r="AU250" i="5"/>
  <c r="AR250" i="5"/>
  <c r="AT250" i="5"/>
  <c r="AQ250" i="5"/>
  <c r="AP250" i="5"/>
  <c r="AV249" i="5"/>
  <c r="AU249" i="5"/>
  <c r="AR249" i="5"/>
  <c r="AT249" i="5"/>
  <c r="AQ249" i="5"/>
  <c r="AP249" i="5"/>
  <c r="AV248" i="5"/>
  <c r="AU248" i="5"/>
  <c r="AR248" i="5"/>
  <c r="AT248" i="5"/>
  <c r="AQ248" i="5"/>
  <c r="AP248" i="5"/>
  <c r="AV247" i="5"/>
  <c r="AU247" i="5"/>
  <c r="AR247" i="5"/>
  <c r="AT247" i="5"/>
  <c r="AQ247" i="5"/>
  <c r="AP247" i="5"/>
  <c r="AV246" i="5"/>
  <c r="AU246" i="5"/>
  <c r="AR246" i="5"/>
  <c r="AT246" i="5"/>
  <c r="AQ246" i="5"/>
  <c r="AP246" i="5"/>
  <c r="AV245" i="5"/>
  <c r="AU245" i="5"/>
  <c r="AR245" i="5"/>
  <c r="AT245" i="5"/>
  <c r="AQ245" i="5"/>
  <c r="AP245" i="5"/>
  <c r="AV244" i="5"/>
  <c r="AU244" i="5"/>
  <c r="AR244" i="5"/>
  <c r="AT244" i="5"/>
  <c r="AQ244" i="5"/>
  <c r="AP244" i="5"/>
  <c r="AV243" i="5"/>
  <c r="AU243" i="5"/>
  <c r="AR243" i="5"/>
  <c r="AT243" i="5"/>
  <c r="AQ243" i="5"/>
  <c r="AP243" i="5"/>
  <c r="AV242" i="5"/>
  <c r="AU242" i="5"/>
  <c r="AR242" i="5"/>
  <c r="AT242" i="5"/>
  <c r="AQ242" i="5"/>
  <c r="AP242" i="5"/>
  <c r="AV241" i="5"/>
  <c r="AU241" i="5"/>
  <c r="AR241" i="5"/>
  <c r="AT241" i="5"/>
  <c r="AQ241" i="5"/>
  <c r="AP241" i="5"/>
  <c r="AV240" i="5"/>
  <c r="AU240" i="5"/>
  <c r="AR240" i="5"/>
  <c r="AT240" i="5"/>
  <c r="AQ240" i="5"/>
  <c r="AP240" i="5"/>
  <c r="AV239" i="5"/>
  <c r="AU239" i="5"/>
  <c r="AR239" i="5"/>
  <c r="AT239" i="5"/>
  <c r="AQ239" i="5"/>
  <c r="AP239" i="5"/>
  <c r="AV238" i="5"/>
  <c r="AU238" i="5"/>
  <c r="AR238" i="5"/>
  <c r="AT238" i="5"/>
  <c r="AQ238" i="5"/>
  <c r="AP238" i="5"/>
  <c r="AV237" i="5"/>
  <c r="AU237" i="5"/>
  <c r="AR237" i="5"/>
  <c r="AT237" i="5"/>
  <c r="AQ237" i="5"/>
  <c r="AP237" i="5"/>
  <c r="AV236" i="5"/>
  <c r="AU236" i="5"/>
  <c r="AR236" i="5"/>
  <c r="AT236" i="5"/>
  <c r="AQ236" i="5"/>
  <c r="AP236" i="5"/>
  <c r="AV235" i="5"/>
  <c r="AU235" i="5"/>
  <c r="AR235" i="5"/>
  <c r="AT235" i="5"/>
  <c r="AQ235" i="5"/>
  <c r="AP235" i="5"/>
  <c r="AV234" i="5"/>
  <c r="AU234" i="5"/>
  <c r="AR234" i="5"/>
  <c r="AT234" i="5"/>
  <c r="AQ234" i="5"/>
  <c r="AP234" i="5"/>
  <c r="AV233" i="5"/>
  <c r="AU233" i="5"/>
  <c r="AR233" i="5"/>
  <c r="AT233" i="5"/>
  <c r="AQ233" i="5"/>
  <c r="AP233" i="5"/>
  <c r="AV232" i="5"/>
  <c r="AU232" i="5"/>
  <c r="AR232" i="5"/>
  <c r="AT232" i="5"/>
  <c r="AQ232" i="5"/>
  <c r="AP232" i="5"/>
  <c r="AV231" i="5"/>
  <c r="AU231" i="5"/>
  <c r="AR231" i="5"/>
  <c r="AT231" i="5"/>
  <c r="AQ231" i="5"/>
  <c r="AP231" i="5"/>
  <c r="AV230" i="5"/>
  <c r="AU230" i="5"/>
  <c r="AR230" i="5"/>
  <c r="AT230" i="5"/>
  <c r="AQ230" i="5"/>
  <c r="AP230" i="5"/>
  <c r="AV229" i="5"/>
  <c r="AU229" i="5"/>
  <c r="AR229" i="5"/>
  <c r="AT229" i="5"/>
  <c r="AQ229" i="5"/>
  <c r="AP229" i="5"/>
  <c r="AV228" i="5"/>
  <c r="AU228" i="5"/>
  <c r="AR228" i="5"/>
  <c r="AT228" i="5"/>
  <c r="AQ228" i="5"/>
  <c r="AP228" i="5"/>
  <c r="AV227" i="5"/>
  <c r="AU227" i="5"/>
  <c r="AR227" i="5"/>
  <c r="AT227" i="5"/>
  <c r="AQ227" i="5"/>
  <c r="AP227" i="5"/>
  <c r="AV226" i="5"/>
  <c r="AU226" i="5"/>
  <c r="AR226" i="5"/>
  <c r="AT226" i="5"/>
  <c r="AQ226" i="5"/>
  <c r="AP226" i="5"/>
  <c r="AV225" i="5"/>
  <c r="AU225" i="5"/>
  <c r="AR225" i="5"/>
  <c r="AT225" i="5"/>
  <c r="AQ225" i="5"/>
  <c r="AP225" i="5"/>
  <c r="AV224" i="5"/>
  <c r="AU224" i="5"/>
  <c r="AR224" i="5"/>
  <c r="AT224" i="5"/>
  <c r="AQ224" i="5"/>
  <c r="AP224" i="5"/>
  <c r="AV223" i="5"/>
  <c r="AU223" i="5"/>
  <c r="AR223" i="5"/>
  <c r="AT223" i="5"/>
  <c r="AQ223" i="5"/>
  <c r="AP223" i="5"/>
  <c r="AV222" i="5"/>
  <c r="AU222" i="5"/>
  <c r="AR222" i="5"/>
  <c r="AT222" i="5"/>
  <c r="AQ222" i="5"/>
  <c r="AP222" i="5"/>
  <c r="AV221" i="5"/>
  <c r="AU221" i="5"/>
  <c r="AR221" i="5"/>
  <c r="AT221" i="5"/>
  <c r="AQ221" i="5"/>
  <c r="AP221" i="5"/>
  <c r="AV220" i="5"/>
  <c r="AU220" i="5"/>
  <c r="AR220" i="5"/>
  <c r="AT220" i="5"/>
  <c r="AQ220" i="5"/>
  <c r="AP220" i="5"/>
  <c r="AV219" i="5"/>
  <c r="AU219" i="5"/>
  <c r="AR219" i="5"/>
  <c r="AT219" i="5"/>
  <c r="AQ219" i="5"/>
  <c r="AP219" i="5"/>
  <c r="AV218" i="5"/>
  <c r="AU218" i="5"/>
  <c r="AR218" i="5"/>
  <c r="AT218" i="5"/>
  <c r="AQ218" i="5"/>
  <c r="AP218" i="5"/>
  <c r="AV217" i="5"/>
  <c r="AU217" i="5"/>
  <c r="AR217" i="5"/>
  <c r="AT217" i="5"/>
  <c r="AQ217" i="5"/>
  <c r="AP217" i="5"/>
  <c r="AV216" i="5"/>
  <c r="AU216" i="5"/>
  <c r="AR216" i="5"/>
  <c r="AT216" i="5"/>
  <c r="AQ216" i="5"/>
  <c r="AP216" i="5"/>
  <c r="AV215" i="5"/>
  <c r="AU215" i="5"/>
  <c r="AR215" i="5"/>
  <c r="AT215" i="5"/>
  <c r="AQ215" i="5"/>
  <c r="AP215" i="5"/>
  <c r="AV214" i="5"/>
  <c r="AU214" i="5"/>
  <c r="AR214" i="5"/>
  <c r="AT214" i="5"/>
  <c r="AQ214" i="5"/>
  <c r="AP214" i="5"/>
  <c r="AV213" i="5"/>
  <c r="AU213" i="5"/>
  <c r="AR213" i="5"/>
  <c r="AT213" i="5"/>
  <c r="AQ213" i="5"/>
  <c r="AP213" i="5"/>
  <c r="AV212" i="5"/>
  <c r="AU212" i="5"/>
  <c r="AR212" i="5"/>
  <c r="AT212" i="5"/>
  <c r="AQ212" i="5"/>
  <c r="AP212" i="5"/>
  <c r="AV211" i="5"/>
  <c r="AU211" i="5"/>
  <c r="AR211" i="5"/>
  <c r="AT211" i="5"/>
  <c r="AQ211" i="5"/>
  <c r="AP211" i="5"/>
  <c r="AV210" i="5"/>
  <c r="AU210" i="5"/>
  <c r="AR210" i="5"/>
  <c r="AT210" i="5"/>
  <c r="AQ210" i="5"/>
  <c r="AP210" i="5"/>
  <c r="AV209" i="5"/>
  <c r="AU209" i="5"/>
  <c r="AR209" i="5"/>
  <c r="AT209" i="5"/>
  <c r="AQ209" i="5"/>
  <c r="AP209" i="5"/>
  <c r="AV208" i="5"/>
  <c r="AU208" i="5"/>
  <c r="AR208" i="5"/>
  <c r="AT208" i="5"/>
  <c r="AQ208" i="5"/>
  <c r="AP208" i="5"/>
  <c r="AV207" i="5"/>
  <c r="AU207" i="5"/>
  <c r="AR207" i="5"/>
  <c r="AT207" i="5"/>
  <c r="AQ207" i="5"/>
  <c r="AP207" i="5"/>
  <c r="AV206" i="5"/>
  <c r="AU206" i="5"/>
  <c r="AR206" i="5"/>
  <c r="AT206" i="5"/>
  <c r="AQ206" i="5"/>
  <c r="AP206" i="5"/>
  <c r="AV205" i="5"/>
  <c r="AU205" i="5"/>
  <c r="AR205" i="5"/>
  <c r="AT205" i="5"/>
  <c r="AQ205" i="5"/>
  <c r="AP205" i="5"/>
  <c r="AV204" i="5"/>
  <c r="AU204" i="5"/>
  <c r="AR204" i="5"/>
  <c r="AT204" i="5"/>
  <c r="AQ204" i="5"/>
  <c r="AP204" i="5"/>
  <c r="AV203" i="5"/>
  <c r="AU203" i="5"/>
  <c r="AR203" i="5"/>
  <c r="AT203" i="5"/>
  <c r="AQ203" i="5"/>
  <c r="AP203" i="5"/>
  <c r="AV202" i="5"/>
  <c r="AU202" i="5"/>
  <c r="AR202" i="5"/>
  <c r="AT202" i="5"/>
  <c r="AQ202" i="5"/>
  <c r="AP202" i="5"/>
  <c r="AV201" i="5"/>
  <c r="AU201" i="5"/>
  <c r="AR201" i="5"/>
  <c r="AT201" i="5"/>
  <c r="AQ201" i="5"/>
  <c r="AP201" i="5"/>
  <c r="AV200" i="5"/>
  <c r="AU200" i="5"/>
  <c r="AR200" i="5"/>
  <c r="AT200" i="5"/>
  <c r="AQ200" i="5"/>
  <c r="AP200" i="5"/>
  <c r="AV199" i="5"/>
  <c r="AU199" i="5"/>
  <c r="AR199" i="5"/>
  <c r="AT199" i="5"/>
  <c r="AQ199" i="5"/>
  <c r="AP199" i="5"/>
  <c r="AV198" i="5"/>
  <c r="AU198" i="5"/>
  <c r="AR198" i="5"/>
  <c r="AT198" i="5"/>
  <c r="AQ198" i="5"/>
  <c r="AP198" i="5"/>
  <c r="AV197" i="5"/>
  <c r="AU197" i="5"/>
  <c r="AR197" i="5"/>
  <c r="AT197" i="5"/>
  <c r="AQ197" i="5"/>
  <c r="AP197" i="5"/>
  <c r="AV196" i="5"/>
  <c r="AU196" i="5"/>
  <c r="AR196" i="5"/>
  <c r="AT196" i="5"/>
  <c r="AQ196" i="5"/>
  <c r="AP196" i="5"/>
  <c r="AV195" i="5"/>
  <c r="AU195" i="5"/>
  <c r="AR195" i="5"/>
  <c r="AT195" i="5"/>
  <c r="AQ195" i="5"/>
  <c r="AP195" i="5"/>
  <c r="AV194" i="5"/>
  <c r="AU194" i="5"/>
  <c r="AR194" i="5"/>
  <c r="AT194" i="5"/>
  <c r="AQ194" i="5"/>
  <c r="AP194" i="5"/>
  <c r="AV193" i="5"/>
  <c r="AU193" i="5"/>
  <c r="AR193" i="5"/>
  <c r="AT193" i="5"/>
  <c r="AQ193" i="5"/>
  <c r="AP193" i="5"/>
  <c r="AV192" i="5"/>
  <c r="AU192" i="5"/>
  <c r="AR192" i="5"/>
  <c r="AT192" i="5"/>
  <c r="AQ192" i="5"/>
  <c r="AP192" i="5"/>
  <c r="AV191" i="5"/>
  <c r="AU191" i="5"/>
  <c r="AR191" i="5"/>
  <c r="AT191" i="5"/>
  <c r="AQ191" i="5"/>
  <c r="AP191" i="5"/>
  <c r="AV190" i="5"/>
  <c r="AU190" i="5"/>
  <c r="AR190" i="5"/>
  <c r="AT190" i="5"/>
  <c r="AQ190" i="5"/>
  <c r="AP190" i="5"/>
  <c r="AV189" i="5"/>
  <c r="AU189" i="5"/>
  <c r="AR189" i="5"/>
  <c r="AT189" i="5"/>
  <c r="AQ189" i="5"/>
  <c r="AP189" i="5"/>
  <c r="AV188" i="5"/>
  <c r="AU188" i="5"/>
  <c r="AR188" i="5"/>
  <c r="AT188" i="5"/>
  <c r="AQ188" i="5"/>
  <c r="AP188" i="5"/>
  <c r="AV187" i="5"/>
  <c r="AU187" i="5"/>
  <c r="AR187" i="5"/>
  <c r="AT187" i="5"/>
  <c r="AQ187" i="5"/>
  <c r="AP187" i="5"/>
  <c r="AV186" i="5"/>
  <c r="AU186" i="5"/>
  <c r="AR186" i="5"/>
  <c r="AT186" i="5"/>
  <c r="AQ186" i="5"/>
  <c r="AP186" i="5"/>
  <c r="AV185" i="5"/>
  <c r="AU185" i="5"/>
  <c r="AR185" i="5"/>
  <c r="AT185" i="5"/>
  <c r="AQ185" i="5"/>
  <c r="AP185" i="5"/>
  <c r="AV184" i="5"/>
  <c r="AU184" i="5"/>
  <c r="AR184" i="5"/>
  <c r="AT184" i="5"/>
  <c r="AQ184" i="5"/>
  <c r="AP184" i="5"/>
  <c r="AV183" i="5"/>
  <c r="AU183" i="5"/>
  <c r="AR183" i="5"/>
  <c r="AT183" i="5"/>
  <c r="AQ183" i="5"/>
  <c r="AP183" i="5"/>
  <c r="AV182" i="5"/>
  <c r="AU182" i="5"/>
  <c r="AR182" i="5"/>
  <c r="AT182" i="5"/>
  <c r="AQ182" i="5"/>
  <c r="AP182" i="5"/>
  <c r="AV181" i="5"/>
  <c r="AU181" i="5"/>
  <c r="AR181" i="5"/>
  <c r="AT181" i="5"/>
  <c r="AQ181" i="5"/>
  <c r="AP181" i="5"/>
  <c r="AV180" i="5"/>
  <c r="AU180" i="5"/>
  <c r="AR180" i="5"/>
  <c r="AT180" i="5"/>
  <c r="AQ180" i="5"/>
  <c r="AP180" i="5"/>
  <c r="AV179" i="5"/>
  <c r="AU179" i="5"/>
  <c r="AR179" i="5"/>
  <c r="AT179" i="5"/>
  <c r="AQ179" i="5"/>
  <c r="AP179" i="5"/>
  <c r="AV178" i="5"/>
  <c r="AU178" i="5"/>
  <c r="AR178" i="5"/>
  <c r="AT178" i="5"/>
  <c r="AQ178" i="5"/>
  <c r="AP178" i="5"/>
  <c r="AV177" i="5"/>
  <c r="AU177" i="5"/>
  <c r="AR177" i="5"/>
  <c r="AT177" i="5"/>
  <c r="AQ177" i="5"/>
  <c r="AP177" i="5"/>
  <c r="AV176" i="5"/>
  <c r="AU176" i="5"/>
  <c r="AR176" i="5"/>
  <c r="AT176" i="5"/>
  <c r="AQ176" i="5"/>
  <c r="AP176" i="5"/>
  <c r="AV175" i="5"/>
  <c r="AU175" i="5"/>
  <c r="AR175" i="5"/>
  <c r="AT175" i="5"/>
  <c r="AQ175" i="5"/>
  <c r="AP175" i="5"/>
  <c r="AV174" i="5"/>
  <c r="AU174" i="5"/>
  <c r="AR174" i="5"/>
  <c r="AT174" i="5"/>
  <c r="AQ174" i="5"/>
  <c r="AP174" i="5"/>
  <c r="AV173" i="5"/>
  <c r="AU173" i="5"/>
  <c r="AR173" i="5"/>
  <c r="AT173" i="5"/>
  <c r="AQ173" i="5"/>
  <c r="AP173" i="5"/>
  <c r="AV172" i="5"/>
  <c r="AU172" i="5"/>
  <c r="AR172" i="5"/>
  <c r="AT172" i="5"/>
  <c r="AQ172" i="5"/>
  <c r="AP172" i="5"/>
  <c r="AV171" i="5"/>
  <c r="AU171" i="5"/>
  <c r="AR171" i="5"/>
  <c r="AT171" i="5"/>
  <c r="AQ171" i="5"/>
  <c r="AP171" i="5"/>
  <c r="AV170" i="5"/>
  <c r="AU170" i="5"/>
  <c r="AR170" i="5"/>
  <c r="AT170" i="5"/>
  <c r="AQ170" i="5"/>
  <c r="AP170" i="5"/>
  <c r="AV169" i="5"/>
  <c r="AU169" i="5"/>
  <c r="AR169" i="5"/>
  <c r="AT169" i="5"/>
  <c r="AQ169" i="5"/>
  <c r="AP169" i="5"/>
  <c r="AV168" i="5"/>
  <c r="AU168" i="5"/>
  <c r="AR168" i="5"/>
  <c r="AT168" i="5"/>
  <c r="AQ168" i="5"/>
  <c r="AP168" i="5"/>
  <c r="AV167" i="5"/>
  <c r="AU167" i="5"/>
  <c r="AR167" i="5"/>
  <c r="AT167" i="5"/>
  <c r="AQ167" i="5"/>
  <c r="AP167" i="5"/>
  <c r="AV166" i="5"/>
  <c r="AU166" i="5"/>
  <c r="AR166" i="5"/>
  <c r="AT166" i="5"/>
  <c r="AQ166" i="5"/>
  <c r="AP166" i="5"/>
  <c r="AV165" i="5"/>
  <c r="AU165" i="5"/>
  <c r="AR165" i="5"/>
  <c r="AT165" i="5"/>
  <c r="AQ165" i="5"/>
  <c r="AP165" i="5"/>
  <c r="AV164" i="5"/>
  <c r="AU164" i="5"/>
  <c r="AR164" i="5"/>
  <c r="AT164" i="5"/>
  <c r="AQ164" i="5"/>
  <c r="AP164" i="5"/>
  <c r="AV163" i="5"/>
  <c r="AU163" i="5"/>
  <c r="AR163" i="5"/>
  <c r="AT163" i="5"/>
  <c r="AQ163" i="5"/>
  <c r="AP163" i="5"/>
  <c r="AV162" i="5"/>
  <c r="AU162" i="5"/>
  <c r="AR162" i="5"/>
  <c r="AT162" i="5"/>
  <c r="AQ162" i="5"/>
  <c r="AP162" i="5"/>
  <c r="AV161" i="5"/>
  <c r="AU161" i="5"/>
  <c r="AR161" i="5"/>
  <c r="AT161" i="5"/>
  <c r="AQ161" i="5"/>
  <c r="AP161" i="5"/>
  <c r="AV160" i="5"/>
  <c r="AU160" i="5"/>
  <c r="AR160" i="5"/>
  <c r="AT160" i="5"/>
  <c r="AQ160" i="5"/>
  <c r="AP160" i="5"/>
  <c r="AV159" i="5"/>
  <c r="AU159" i="5"/>
  <c r="AR159" i="5"/>
  <c r="AT159" i="5"/>
  <c r="AQ159" i="5"/>
  <c r="AP159" i="5"/>
  <c r="AV158" i="5"/>
  <c r="AU158" i="5"/>
  <c r="AR158" i="5"/>
  <c r="AT158" i="5"/>
  <c r="AQ158" i="5"/>
  <c r="AP158" i="5"/>
  <c r="AV157" i="5"/>
  <c r="AU157" i="5"/>
  <c r="AR157" i="5"/>
  <c r="AT157" i="5"/>
  <c r="AQ157" i="5"/>
  <c r="AP157" i="5"/>
  <c r="AV156" i="5"/>
  <c r="AU156" i="5"/>
  <c r="AR156" i="5"/>
  <c r="AT156" i="5"/>
  <c r="AQ156" i="5"/>
  <c r="AP156" i="5"/>
  <c r="AV155" i="5"/>
  <c r="AU155" i="5"/>
  <c r="AR155" i="5"/>
  <c r="AT155" i="5"/>
  <c r="AQ155" i="5"/>
  <c r="AP155" i="5"/>
  <c r="AV154" i="5"/>
  <c r="AU154" i="5"/>
  <c r="AR154" i="5"/>
  <c r="AT154" i="5"/>
  <c r="AQ154" i="5"/>
  <c r="AP154" i="5"/>
  <c r="AV153" i="5"/>
  <c r="AU153" i="5"/>
  <c r="AR153" i="5"/>
  <c r="AT153" i="5"/>
  <c r="AQ153" i="5"/>
  <c r="AP153" i="5"/>
  <c r="AV152" i="5"/>
  <c r="AU152" i="5"/>
  <c r="AR152" i="5"/>
  <c r="AT152" i="5"/>
  <c r="AQ152" i="5"/>
  <c r="AP152" i="5"/>
  <c r="AV151" i="5"/>
  <c r="AU151" i="5"/>
  <c r="AR151" i="5"/>
  <c r="AT151" i="5"/>
  <c r="AQ151" i="5"/>
  <c r="AP151" i="5"/>
  <c r="AV150" i="5"/>
  <c r="AU150" i="5"/>
  <c r="AR150" i="5"/>
  <c r="AT150" i="5"/>
  <c r="AQ150" i="5"/>
  <c r="AP150" i="5"/>
  <c r="AV149" i="5"/>
  <c r="AU149" i="5"/>
  <c r="AR149" i="5"/>
  <c r="AT149" i="5"/>
  <c r="AQ149" i="5"/>
  <c r="AP149" i="5"/>
  <c r="AV148" i="5"/>
  <c r="AU148" i="5"/>
  <c r="AR148" i="5"/>
  <c r="AT148" i="5"/>
  <c r="AQ148" i="5"/>
  <c r="AP148" i="5"/>
  <c r="AV147" i="5"/>
  <c r="AU147" i="5"/>
  <c r="AR147" i="5"/>
  <c r="AT147" i="5"/>
  <c r="AQ147" i="5"/>
  <c r="AP147" i="5"/>
  <c r="AV146" i="5"/>
  <c r="AU146" i="5"/>
  <c r="AR146" i="5"/>
  <c r="AT146" i="5"/>
  <c r="AQ146" i="5"/>
  <c r="AP146" i="5"/>
  <c r="AV145" i="5"/>
  <c r="AU145" i="5"/>
  <c r="AR145" i="5"/>
  <c r="AT145" i="5"/>
  <c r="AQ145" i="5"/>
  <c r="AP145" i="5"/>
  <c r="AV144" i="5"/>
  <c r="AU144" i="5"/>
  <c r="AR144" i="5"/>
  <c r="AT144" i="5"/>
  <c r="AQ144" i="5"/>
  <c r="AP144" i="5"/>
  <c r="AV143" i="5"/>
  <c r="AU143" i="5"/>
  <c r="AR143" i="5"/>
  <c r="AT143" i="5"/>
  <c r="AQ143" i="5"/>
  <c r="AP143" i="5"/>
  <c r="AV142" i="5"/>
  <c r="AU142" i="5"/>
  <c r="AR142" i="5"/>
  <c r="AT142" i="5"/>
  <c r="AQ142" i="5"/>
  <c r="AP142" i="5"/>
  <c r="AV141" i="5"/>
  <c r="AU141" i="5"/>
  <c r="AR141" i="5"/>
  <c r="AT141" i="5"/>
  <c r="AQ141" i="5"/>
  <c r="AP141" i="5"/>
  <c r="AV140" i="5"/>
  <c r="AU140" i="5"/>
  <c r="AR140" i="5"/>
  <c r="AT140" i="5"/>
  <c r="AQ140" i="5"/>
  <c r="AP140" i="5"/>
  <c r="AV139" i="5"/>
  <c r="AU139" i="5"/>
  <c r="AR139" i="5"/>
  <c r="AT139" i="5"/>
  <c r="AQ139" i="5"/>
  <c r="AP139" i="5"/>
  <c r="AV138" i="5"/>
  <c r="AU138" i="5"/>
  <c r="AR138" i="5"/>
  <c r="AT138" i="5"/>
  <c r="AQ138" i="5"/>
  <c r="AP138" i="5"/>
  <c r="AV137" i="5"/>
  <c r="AU137" i="5"/>
  <c r="AR137" i="5"/>
  <c r="AT137" i="5"/>
  <c r="AQ137" i="5"/>
  <c r="AP137" i="5"/>
  <c r="AV136" i="5"/>
  <c r="AU136" i="5"/>
  <c r="AR136" i="5"/>
  <c r="AT136" i="5"/>
  <c r="AQ136" i="5"/>
  <c r="AP136" i="5"/>
  <c r="AV135" i="5"/>
  <c r="AU135" i="5"/>
  <c r="AR135" i="5"/>
  <c r="AT135" i="5"/>
  <c r="AQ135" i="5"/>
  <c r="AP135" i="5"/>
  <c r="AV134" i="5"/>
  <c r="AU134" i="5"/>
  <c r="AR134" i="5"/>
  <c r="AT134" i="5"/>
  <c r="AQ134" i="5"/>
  <c r="AP134" i="5"/>
  <c r="AV133" i="5"/>
  <c r="AU133" i="5"/>
  <c r="AR133" i="5"/>
  <c r="AT133" i="5"/>
  <c r="AQ133" i="5"/>
  <c r="AP133" i="5"/>
  <c r="AV132" i="5"/>
  <c r="AU132" i="5"/>
  <c r="AR132" i="5"/>
  <c r="AT132" i="5"/>
  <c r="AQ132" i="5"/>
  <c r="AP132" i="5"/>
  <c r="AV131" i="5"/>
  <c r="AU131" i="5"/>
  <c r="AR131" i="5"/>
  <c r="AT131" i="5"/>
  <c r="AQ131" i="5"/>
  <c r="AP131" i="5"/>
  <c r="AV130" i="5"/>
  <c r="AU130" i="5"/>
  <c r="AR130" i="5"/>
  <c r="AT130" i="5"/>
  <c r="AQ130" i="5"/>
  <c r="AP130" i="5"/>
  <c r="AV129" i="5"/>
  <c r="AU129" i="5"/>
  <c r="AR129" i="5"/>
  <c r="AT129" i="5"/>
  <c r="AQ129" i="5"/>
  <c r="AP129" i="5"/>
  <c r="AV128" i="5"/>
  <c r="AU128" i="5"/>
  <c r="AR128" i="5"/>
  <c r="AT128" i="5"/>
  <c r="AQ128" i="5"/>
  <c r="AP128" i="5"/>
  <c r="AV127" i="5"/>
  <c r="AU127" i="5"/>
  <c r="AR127" i="5"/>
  <c r="AT127" i="5"/>
  <c r="AQ127" i="5"/>
  <c r="AP127" i="5"/>
  <c r="AV126" i="5"/>
  <c r="AU126" i="5"/>
  <c r="AR126" i="5"/>
  <c r="AT126" i="5"/>
  <c r="AQ126" i="5"/>
  <c r="AP126" i="5"/>
  <c r="AV125" i="5"/>
  <c r="AU125" i="5"/>
  <c r="AR125" i="5"/>
  <c r="AT125" i="5"/>
  <c r="AQ125" i="5"/>
  <c r="AP125" i="5"/>
  <c r="AV124" i="5"/>
  <c r="AU124" i="5"/>
  <c r="AR124" i="5"/>
  <c r="AT124" i="5"/>
  <c r="AQ124" i="5"/>
  <c r="AP124" i="5"/>
  <c r="AV123" i="5"/>
  <c r="AU123" i="5"/>
  <c r="AR123" i="5"/>
  <c r="AT123" i="5"/>
  <c r="AQ123" i="5"/>
  <c r="AP123" i="5"/>
  <c r="AV122" i="5"/>
  <c r="AU122" i="5"/>
  <c r="AR122" i="5"/>
  <c r="AT122" i="5"/>
  <c r="AQ122" i="5"/>
  <c r="AP122" i="5"/>
  <c r="AV121" i="5"/>
  <c r="AU121" i="5"/>
  <c r="AR121" i="5"/>
  <c r="AT121" i="5"/>
  <c r="AQ121" i="5"/>
  <c r="AP121" i="5"/>
  <c r="AV120" i="5"/>
  <c r="AU120" i="5"/>
  <c r="AR120" i="5"/>
  <c r="AT120" i="5"/>
  <c r="AQ120" i="5"/>
  <c r="AP120" i="5"/>
  <c r="AV119" i="5"/>
  <c r="AU119" i="5"/>
  <c r="AR119" i="5"/>
  <c r="AT119" i="5"/>
  <c r="AQ119" i="5"/>
  <c r="AP119" i="5"/>
  <c r="AV118" i="5"/>
  <c r="AU118" i="5"/>
  <c r="AR118" i="5"/>
  <c r="AT118" i="5"/>
  <c r="AQ118" i="5"/>
  <c r="AP118" i="5"/>
  <c r="AV117" i="5"/>
  <c r="AU117" i="5"/>
  <c r="AR117" i="5"/>
  <c r="AT117" i="5"/>
  <c r="AQ117" i="5"/>
  <c r="AP117" i="5"/>
  <c r="AV116" i="5"/>
  <c r="AU116" i="5"/>
  <c r="AR116" i="5"/>
  <c r="AT116" i="5"/>
  <c r="AQ116" i="5"/>
  <c r="AP116" i="5"/>
  <c r="AV115" i="5"/>
  <c r="AU115" i="5"/>
  <c r="AR115" i="5"/>
  <c r="AT115" i="5"/>
  <c r="AQ115" i="5"/>
  <c r="AP115" i="5"/>
  <c r="AV114" i="5"/>
  <c r="AU114" i="5"/>
  <c r="AR114" i="5"/>
  <c r="AT114" i="5"/>
  <c r="AQ114" i="5"/>
  <c r="AP114" i="5"/>
  <c r="AV113" i="5"/>
  <c r="AU113" i="5"/>
  <c r="AR113" i="5"/>
  <c r="AT113" i="5"/>
  <c r="AQ113" i="5"/>
  <c r="AP113" i="5"/>
  <c r="AV112" i="5"/>
  <c r="AU112" i="5"/>
  <c r="AR112" i="5"/>
  <c r="AT112" i="5"/>
  <c r="AQ112" i="5"/>
  <c r="AP112" i="5"/>
  <c r="AV111" i="5"/>
  <c r="AU111" i="5"/>
  <c r="AR111" i="5"/>
  <c r="AT111" i="5"/>
  <c r="AQ111" i="5"/>
  <c r="AP111" i="5"/>
  <c r="AV110" i="5"/>
  <c r="AU110" i="5"/>
  <c r="AR110" i="5"/>
  <c r="AT110" i="5"/>
  <c r="AQ110" i="5"/>
  <c r="AP110" i="5"/>
  <c r="AV109" i="5"/>
  <c r="AU109" i="5"/>
  <c r="AR109" i="5"/>
  <c r="AT109" i="5"/>
  <c r="AQ109" i="5"/>
  <c r="AP109" i="5"/>
  <c r="AV108" i="5"/>
  <c r="AU108" i="5"/>
  <c r="AR108" i="5"/>
  <c r="AT108" i="5"/>
  <c r="AQ108" i="5"/>
  <c r="AP108" i="5"/>
  <c r="AV107" i="5"/>
  <c r="AU107" i="5"/>
  <c r="AR107" i="5"/>
  <c r="AT107" i="5"/>
  <c r="AQ107" i="5"/>
  <c r="AP107" i="5"/>
  <c r="AV106" i="5"/>
  <c r="AU106" i="5"/>
  <c r="AR106" i="5"/>
  <c r="AT106" i="5"/>
  <c r="AQ106" i="5"/>
  <c r="AP106" i="5"/>
  <c r="AV105" i="5"/>
  <c r="AU105" i="5"/>
  <c r="AR105" i="5"/>
  <c r="AT105" i="5"/>
  <c r="AQ105" i="5"/>
  <c r="AP105" i="5"/>
  <c r="AV104" i="5"/>
  <c r="AU104" i="5"/>
  <c r="AR104" i="5"/>
  <c r="AT104" i="5"/>
  <c r="AQ104" i="5"/>
  <c r="AP104" i="5"/>
  <c r="AV103" i="5"/>
  <c r="AU103" i="5"/>
  <c r="AR103" i="5"/>
  <c r="AT103" i="5"/>
  <c r="AQ103" i="5"/>
  <c r="AP103" i="5"/>
  <c r="AV102" i="5"/>
  <c r="AU102" i="5"/>
  <c r="AR102" i="5"/>
  <c r="AT102" i="5"/>
  <c r="AQ102" i="5"/>
  <c r="AP102" i="5"/>
  <c r="AV101" i="5"/>
  <c r="AU101" i="5"/>
  <c r="AR101" i="5"/>
  <c r="AT101" i="5"/>
  <c r="AQ101" i="5"/>
  <c r="AP101" i="5"/>
  <c r="AV100" i="5"/>
  <c r="AU100" i="5"/>
  <c r="AR100" i="5"/>
  <c r="AT100" i="5"/>
  <c r="AQ100" i="5"/>
  <c r="AP100" i="5"/>
  <c r="AV99" i="5"/>
  <c r="AU99" i="5"/>
  <c r="AR99" i="5"/>
  <c r="AT99" i="5"/>
  <c r="AQ99" i="5"/>
  <c r="AP99" i="5"/>
  <c r="AV98" i="5"/>
  <c r="AU98" i="5"/>
  <c r="AR98" i="5"/>
  <c r="AT98" i="5"/>
  <c r="AQ98" i="5"/>
  <c r="AP98" i="5"/>
  <c r="AV97" i="5"/>
  <c r="AU97" i="5"/>
  <c r="AR97" i="5"/>
  <c r="AT97" i="5"/>
  <c r="AQ97" i="5"/>
  <c r="AP97" i="5"/>
  <c r="AV96" i="5"/>
  <c r="AU96" i="5"/>
  <c r="AR96" i="5"/>
  <c r="AT96" i="5"/>
  <c r="AQ96" i="5"/>
  <c r="AP96" i="5"/>
  <c r="AV95" i="5"/>
  <c r="AU95" i="5"/>
  <c r="AR95" i="5"/>
  <c r="AT95" i="5"/>
  <c r="AQ95" i="5"/>
  <c r="AP95" i="5"/>
  <c r="AV94" i="5"/>
  <c r="AU94" i="5"/>
  <c r="AR94" i="5"/>
  <c r="AT94" i="5"/>
  <c r="AQ94" i="5"/>
  <c r="AP94" i="5"/>
  <c r="AV93" i="5"/>
  <c r="AU93" i="5"/>
  <c r="AR93" i="5"/>
  <c r="AT93" i="5"/>
  <c r="AQ93" i="5"/>
  <c r="AP93" i="5"/>
  <c r="AV92" i="5"/>
  <c r="AU92" i="5"/>
  <c r="AR92" i="5"/>
  <c r="AT92" i="5"/>
  <c r="AQ92" i="5"/>
  <c r="AP92" i="5"/>
  <c r="AV91" i="5"/>
  <c r="AU91" i="5"/>
  <c r="AR91" i="5"/>
  <c r="AT91" i="5"/>
  <c r="AQ91" i="5"/>
  <c r="AV90" i="5"/>
  <c r="AU90" i="5"/>
  <c r="AR90" i="5"/>
  <c r="AT90" i="5"/>
  <c r="AQ90" i="5"/>
  <c r="AV89" i="5"/>
  <c r="AU89" i="5"/>
  <c r="AR89" i="5"/>
  <c r="AT89" i="5"/>
  <c r="AQ89" i="5"/>
  <c r="AV88" i="5"/>
  <c r="AU88" i="5"/>
  <c r="AR88" i="5"/>
  <c r="AT88" i="5"/>
  <c r="AQ88" i="5"/>
  <c r="AV87" i="5"/>
  <c r="AU87" i="5"/>
  <c r="AR87" i="5"/>
  <c r="AT87" i="5"/>
  <c r="AQ87" i="5"/>
  <c r="AV86" i="5"/>
  <c r="AU86" i="5"/>
  <c r="AR86" i="5"/>
  <c r="AT86" i="5"/>
  <c r="AQ86" i="5"/>
  <c r="AV85" i="5"/>
  <c r="AU85" i="5"/>
  <c r="AR85" i="5"/>
  <c r="AT85" i="5"/>
  <c r="AQ85" i="5"/>
  <c r="AV84" i="5"/>
  <c r="AU84" i="5"/>
  <c r="AR84" i="5"/>
  <c r="AT84" i="5"/>
  <c r="AQ84" i="5"/>
  <c r="AV83" i="5"/>
  <c r="AU83" i="5"/>
  <c r="AR83" i="5"/>
  <c r="AT83" i="5"/>
  <c r="AQ83" i="5"/>
  <c r="AV82" i="5"/>
  <c r="AU82" i="5"/>
  <c r="AR82" i="5"/>
  <c r="AT82" i="5"/>
  <c r="AQ82" i="5"/>
  <c r="AV81" i="5"/>
  <c r="AU81" i="5"/>
  <c r="AR81" i="5"/>
  <c r="AT81" i="5"/>
  <c r="AQ81" i="5"/>
  <c r="AV80" i="5"/>
  <c r="AU80" i="5"/>
  <c r="AR80" i="5"/>
  <c r="AT80" i="5"/>
  <c r="AQ80" i="5"/>
  <c r="AV79" i="5"/>
  <c r="AU79" i="5"/>
  <c r="AR79" i="5"/>
  <c r="AT79" i="5"/>
  <c r="AQ79" i="5"/>
  <c r="AV78" i="5"/>
  <c r="AU78" i="5"/>
  <c r="AR78" i="5"/>
  <c r="AT78" i="5"/>
  <c r="AQ78" i="5"/>
  <c r="AV77" i="5"/>
  <c r="AU77" i="5"/>
  <c r="AR77" i="5"/>
  <c r="AT77" i="5"/>
  <c r="AQ77" i="5"/>
  <c r="AV76" i="5"/>
  <c r="AU76" i="5"/>
  <c r="AR76" i="5"/>
  <c r="AT76" i="5"/>
  <c r="AQ76" i="5"/>
  <c r="AV75" i="5"/>
  <c r="AU75" i="5"/>
  <c r="AR75" i="5"/>
  <c r="AT75" i="5"/>
  <c r="AQ75" i="5"/>
  <c r="AV74" i="5"/>
  <c r="AU74" i="5"/>
  <c r="AR74" i="5"/>
  <c r="AT74" i="5"/>
  <c r="AQ74" i="5"/>
  <c r="AV73" i="5"/>
  <c r="AU73" i="5"/>
  <c r="AR73" i="5"/>
  <c r="AT73" i="5"/>
  <c r="AQ73" i="5"/>
  <c r="AV72" i="5"/>
  <c r="AU72" i="5"/>
  <c r="AR72" i="5"/>
  <c r="AT72" i="5"/>
  <c r="AQ72" i="5"/>
  <c r="AV71" i="5"/>
  <c r="AU71" i="5"/>
  <c r="AR71" i="5"/>
  <c r="AT71" i="5"/>
  <c r="AQ71" i="5"/>
  <c r="AV70" i="5"/>
  <c r="AU70" i="5"/>
  <c r="AR70" i="5"/>
  <c r="AT70" i="5"/>
  <c r="AQ70" i="5"/>
  <c r="AV69" i="5"/>
  <c r="AU69" i="5"/>
  <c r="AR69" i="5"/>
  <c r="AT69" i="5"/>
  <c r="AQ69" i="5"/>
  <c r="AV68" i="5"/>
  <c r="AU68" i="5"/>
  <c r="AR68" i="5"/>
  <c r="AT68" i="5"/>
  <c r="AQ68" i="5"/>
  <c r="AV67" i="5"/>
  <c r="AU67" i="5"/>
  <c r="AR67" i="5"/>
  <c r="AT67" i="5"/>
  <c r="AQ67" i="5"/>
  <c r="AV66" i="5"/>
  <c r="AU66" i="5"/>
  <c r="AR66" i="5"/>
  <c r="AT66" i="5"/>
  <c r="AQ66" i="5"/>
  <c r="AV65" i="5"/>
  <c r="AU65" i="5"/>
  <c r="AR65" i="5"/>
  <c r="AT65" i="5"/>
  <c r="AQ65" i="5"/>
  <c r="AV64" i="5"/>
  <c r="AU64" i="5"/>
  <c r="AR64" i="5"/>
  <c r="AT64" i="5"/>
  <c r="AQ64" i="5"/>
  <c r="AV63" i="5"/>
  <c r="AU63" i="5"/>
  <c r="AR63" i="5"/>
  <c r="AT63" i="5"/>
  <c r="AQ63" i="5"/>
  <c r="AV62" i="5"/>
  <c r="AU62" i="5"/>
  <c r="AR62" i="5"/>
  <c r="AT62" i="5"/>
  <c r="AQ62" i="5"/>
  <c r="AV61" i="5"/>
  <c r="AU61" i="5"/>
  <c r="AR61" i="5"/>
  <c r="AT61" i="5"/>
  <c r="AQ61" i="5"/>
  <c r="AV60" i="5"/>
  <c r="AU60" i="5"/>
  <c r="AR60" i="5"/>
  <c r="AT60" i="5"/>
  <c r="AQ60" i="5"/>
  <c r="AV59" i="5"/>
  <c r="AU59" i="5"/>
  <c r="AR59" i="5"/>
  <c r="AT59" i="5"/>
  <c r="AQ59" i="5"/>
  <c r="AV58" i="5"/>
  <c r="AU58" i="5"/>
  <c r="AR58" i="5"/>
  <c r="AT58" i="5"/>
  <c r="AQ58" i="5"/>
  <c r="AV57" i="5"/>
  <c r="AU57" i="5"/>
  <c r="AR57" i="5"/>
  <c r="AT57" i="5"/>
  <c r="AQ57" i="5"/>
  <c r="AV56" i="5"/>
  <c r="AU56" i="5"/>
  <c r="AR56" i="5"/>
  <c r="AT56" i="5"/>
  <c r="AQ56" i="5"/>
  <c r="AV55" i="5"/>
  <c r="AU55" i="5"/>
  <c r="AR55" i="5"/>
  <c r="AT55" i="5"/>
  <c r="AQ55" i="5"/>
  <c r="AV54" i="5"/>
  <c r="AU54" i="5"/>
  <c r="AR54" i="5"/>
  <c r="AT54" i="5"/>
  <c r="AQ54" i="5"/>
  <c r="AV53" i="5"/>
  <c r="AU53" i="5"/>
  <c r="AR53" i="5"/>
  <c r="AT53" i="5"/>
  <c r="AQ53" i="5"/>
  <c r="AV52" i="5"/>
  <c r="AU52" i="5"/>
  <c r="AR52" i="5"/>
  <c r="AT52" i="5"/>
  <c r="AQ52" i="5"/>
  <c r="AV51" i="5"/>
  <c r="AU51" i="5"/>
  <c r="AR51" i="5"/>
  <c r="AT51" i="5"/>
  <c r="AQ51" i="5"/>
  <c r="AV50" i="5"/>
  <c r="AU50" i="5"/>
  <c r="AR50" i="5"/>
  <c r="AT50" i="5"/>
  <c r="AQ50" i="5"/>
  <c r="AV49" i="5"/>
  <c r="AU49" i="5"/>
  <c r="AR49" i="5"/>
  <c r="AT49" i="5"/>
  <c r="AQ49" i="5"/>
  <c r="BB48" i="5"/>
  <c r="AV48" i="5"/>
  <c r="AU48" i="5"/>
  <c r="AR48" i="5"/>
  <c r="AT48" i="5"/>
  <c r="AQ48" i="5"/>
  <c r="BB47" i="5"/>
  <c r="AV47" i="5"/>
  <c r="AU47" i="5"/>
  <c r="AR47" i="5"/>
  <c r="AT47" i="5"/>
  <c r="AQ47" i="5"/>
  <c r="BB46" i="5"/>
  <c r="AV46" i="5"/>
  <c r="AU46" i="5"/>
  <c r="AR46" i="5"/>
  <c r="AT46" i="5"/>
  <c r="AQ46" i="5"/>
  <c r="BB45" i="5"/>
  <c r="AV45" i="5"/>
  <c r="AU45" i="5"/>
  <c r="AR45" i="5"/>
  <c r="AT45" i="5"/>
  <c r="AQ45" i="5"/>
  <c r="BB44" i="5"/>
  <c r="AV44" i="5"/>
  <c r="AU44" i="5"/>
  <c r="AR44" i="5"/>
  <c r="AT44" i="5"/>
  <c r="AQ44" i="5"/>
  <c r="BB43" i="5"/>
  <c r="AV43" i="5"/>
  <c r="AU43" i="5"/>
  <c r="AR43" i="5"/>
  <c r="AT43" i="5"/>
  <c r="AQ43" i="5"/>
  <c r="BB42" i="5"/>
  <c r="AV42" i="5"/>
  <c r="AU42" i="5"/>
  <c r="AR42" i="5"/>
  <c r="AT42" i="5"/>
  <c r="AQ42" i="5"/>
  <c r="BB41" i="5"/>
  <c r="AV41" i="5"/>
  <c r="AU41" i="5"/>
  <c r="AR41" i="5"/>
  <c r="AT41" i="5"/>
  <c r="AQ41" i="5"/>
  <c r="BB40" i="5"/>
  <c r="AV40" i="5"/>
  <c r="AU40" i="5"/>
  <c r="AR40" i="5"/>
  <c r="AT40" i="5"/>
  <c r="AQ40" i="5"/>
  <c r="BB39" i="5"/>
  <c r="AV39" i="5"/>
  <c r="AU39" i="5"/>
  <c r="AR39" i="5"/>
  <c r="AT39" i="5"/>
  <c r="AQ39" i="5"/>
  <c r="BB38" i="5"/>
  <c r="AV38" i="5"/>
  <c r="AU38" i="5"/>
  <c r="AR38" i="5"/>
  <c r="AT38" i="5"/>
  <c r="AQ38" i="5"/>
  <c r="BB37" i="5"/>
  <c r="AV37" i="5"/>
  <c r="AU37" i="5"/>
  <c r="AR37" i="5"/>
  <c r="AT37" i="5"/>
  <c r="AQ37" i="5"/>
  <c r="BB36" i="5"/>
  <c r="AV36" i="5"/>
  <c r="AU36" i="5"/>
  <c r="AR36" i="5"/>
  <c r="AT36" i="5"/>
  <c r="AQ36" i="5"/>
  <c r="BB35" i="5"/>
  <c r="AV35" i="5"/>
  <c r="AU35" i="5"/>
  <c r="AR35" i="5"/>
  <c r="AT35" i="5"/>
  <c r="AQ35" i="5"/>
  <c r="BB34" i="5"/>
  <c r="AV34" i="5"/>
  <c r="AU34" i="5"/>
  <c r="AR34" i="5"/>
  <c r="AT34" i="5"/>
  <c r="AQ34" i="5"/>
  <c r="BB33" i="5"/>
  <c r="AV33" i="5"/>
  <c r="AU33" i="5"/>
  <c r="AR33" i="5"/>
  <c r="AT33" i="5"/>
  <c r="AQ33" i="5"/>
  <c r="BB32" i="5"/>
  <c r="AV32" i="5"/>
  <c r="AU32" i="5"/>
  <c r="AR32" i="5"/>
  <c r="AT32" i="5"/>
  <c r="AQ32" i="5"/>
  <c r="BB31" i="5"/>
  <c r="AV31" i="5"/>
  <c r="AU31" i="5"/>
  <c r="AR31" i="5"/>
  <c r="AT31" i="5"/>
  <c r="AQ31" i="5"/>
  <c r="BB30" i="5"/>
  <c r="AV30" i="5"/>
  <c r="AU30" i="5"/>
  <c r="AR30" i="5"/>
  <c r="AT30" i="5"/>
  <c r="AQ30" i="5"/>
  <c r="BB29" i="5"/>
  <c r="AV29" i="5"/>
  <c r="AU29" i="5"/>
  <c r="AR29" i="5"/>
  <c r="AT29" i="5"/>
  <c r="AQ29" i="5"/>
  <c r="BB28" i="5"/>
  <c r="AV28" i="5"/>
  <c r="AU28" i="5"/>
  <c r="AR28" i="5"/>
  <c r="AT28" i="5"/>
  <c r="AQ28" i="5"/>
  <c r="BB27" i="5"/>
  <c r="AV27" i="5"/>
  <c r="AU27" i="5"/>
  <c r="AR27" i="5"/>
  <c r="AT27" i="5"/>
  <c r="AQ27" i="5"/>
  <c r="BB26" i="5"/>
  <c r="AV26" i="5"/>
  <c r="AU26" i="5"/>
  <c r="AR26" i="5"/>
  <c r="AT26" i="5"/>
  <c r="AQ26" i="5"/>
  <c r="BB25" i="5"/>
  <c r="AV25" i="5"/>
  <c r="AU25" i="5"/>
  <c r="AR25" i="5"/>
  <c r="AT25" i="5"/>
  <c r="AQ25" i="5"/>
  <c r="BB24" i="5"/>
  <c r="AV24" i="5"/>
  <c r="AU24" i="5"/>
  <c r="AR24" i="5"/>
  <c r="AT24" i="5"/>
  <c r="AQ24" i="5"/>
  <c r="BB23" i="5"/>
  <c r="AV23" i="5"/>
  <c r="AU23" i="5"/>
  <c r="AR23" i="5"/>
  <c r="AT23" i="5"/>
  <c r="AQ23" i="5"/>
  <c r="BB22" i="5"/>
  <c r="AV22" i="5"/>
  <c r="AU22" i="5"/>
  <c r="AR22" i="5"/>
  <c r="AT22" i="5"/>
  <c r="AQ22" i="5"/>
  <c r="BB21" i="5"/>
  <c r="AV21" i="5"/>
  <c r="AU21" i="5"/>
  <c r="AR21" i="5"/>
  <c r="AT21" i="5"/>
  <c r="AQ21" i="5"/>
  <c r="BB20" i="5"/>
  <c r="AV20" i="5"/>
  <c r="AU20" i="5"/>
  <c r="AR20" i="5"/>
  <c r="AT20" i="5"/>
  <c r="AQ20" i="5"/>
  <c r="AV19" i="5"/>
  <c r="AU19" i="5"/>
  <c r="AR19" i="5"/>
  <c r="AT19" i="5"/>
  <c r="AQ19" i="5"/>
  <c r="AV18" i="5"/>
  <c r="AU18" i="5"/>
  <c r="AR18" i="5"/>
  <c r="AT18" i="5"/>
  <c r="AQ18" i="5"/>
  <c r="BB17" i="5"/>
  <c r="BA17" i="5"/>
  <c r="AV17" i="5"/>
  <c r="AU17" i="5"/>
  <c r="AR17" i="5"/>
  <c r="AT17" i="5"/>
  <c r="AQ17" i="5"/>
  <c r="AP17" i="5"/>
  <c r="AY16" i="5"/>
  <c r="BB16" i="5"/>
  <c r="BA16" i="5"/>
  <c r="AV16" i="5"/>
  <c r="AU16" i="5"/>
  <c r="AR16" i="5"/>
  <c r="AT16" i="5"/>
  <c r="AQ16" i="5"/>
  <c r="BF15" i="5"/>
  <c r="AS14" i="5"/>
  <c r="AQ9" i="5"/>
  <c r="AQ7" i="5"/>
  <c r="AB265" i="5"/>
  <c r="AA265" i="5"/>
  <c r="X265" i="5"/>
  <c r="Z265" i="5"/>
  <c r="W265" i="5"/>
  <c r="V265" i="5"/>
  <c r="AB264" i="5"/>
  <c r="AA264" i="5"/>
  <c r="X264" i="5"/>
  <c r="Z264" i="5"/>
  <c r="W264" i="5"/>
  <c r="V264" i="5"/>
  <c r="AB263" i="5"/>
  <c r="AA263" i="5"/>
  <c r="X263" i="5"/>
  <c r="Z263" i="5"/>
  <c r="W263" i="5"/>
  <c r="V263" i="5"/>
  <c r="AB262" i="5"/>
  <c r="AA262" i="5"/>
  <c r="X262" i="5"/>
  <c r="Z262" i="5"/>
  <c r="W262" i="5"/>
  <c r="V262" i="5"/>
  <c r="AB261" i="5"/>
  <c r="AA261" i="5"/>
  <c r="X261" i="5"/>
  <c r="Z261" i="5"/>
  <c r="W261" i="5"/>
  <c r="V261" i="5"/>
  <c r="AB260" i="5"/>
  <c r="AA260" i="5"/>
  <c r="X260" i="5"/>
  <c r="Z260" i="5"/>
  <c r="W260" i="5"/>
  <c r="V260" i="5"/>
  <c r="AB259" i="5"/>
  <c r="AA259" i="5"/>
  <c r="X259" i="5"/>
  <c r="Z259" i="5"/>
  <c r="W259" i="5"/>
  <c r="V259" i="5"/>
  <c r="AB258" i="5"/>
  <c r="AA258" i="5"/>
  <c r="X258" i="5"/>
  <c r="Z258" i="5"/>
  <c r="W258" i="5"/>
  <c r="V258" i="5"/>
  <c r="AB257" i="5"/>
  <c r="AA257" i="5"/>
  <c r="X257" i="5"/>
  <c r="Z257" i="5"/>
  <c r="W257" i="5"/>
  <c r="V257" i="5"/>
  <c r="AB256" i="5"/>
  <c r="AA256" i="5"/>
  <c r="X256" i="5"/>
  <c r="Z256" i="5"/>
  <c r="W256" i="5"/>
  <c r="V256" i="5"/>
  <c r="AB255" i="5"/>
  <c r="AA255" i="5"/>
  <c r="X255" i="5"/>
  <c r="Z255" i="5"/>
  <c r="W255" i="5"/>
  <c r="V255" i="5"/>
  <c r="AB254" i="5"/>
  <c r="AA254" i="5"/>
  <c r="X254" i="5"/>
  <c r="Z254" i="5"/>
  <c r="W254" i="5"/>
  <c r="V254" i="5"/>
  <c r="AB253" i="5"/>
  <c r="AA253" i="5"/>
  <c r="X253" i="5"/>
  <c r="Z253" i="5"/>
  <c r="W253" i="5"/>
  <c r="V253" i="5"/>
  <c r="AB252" i="5"/>
  <c r="AA252" i="5"/>
  <c r="X252" i="5"/>
  <c r="Z252" i="5"/>
  <c r="W252" i="5"/>
  <c r="V252" i="5"/>
  <c r="AB251" i="5"/>
  <c r="AA251" i="5"/>
  <c r="X251" i="5"/>
  <c r="Z251" i="5"/>
  <c r="W251" i="5"/>
  <c r="V251" i="5"/>
  <c r="AB250" i="5"/>
  <c r="AA250" i="5"/>
  <c r="X250" i="5"/>
  <c r="Z250" i="5"/>
  <c r="W250" i="5"/>
  <c r="V250" i="5"/>
  <c r="AB249" i="5"/>
  <c r="AA249" i="5"/>
  <c r="X249" i="5"/>
  <c r="Z249" i="5"/>
  <c r="W249" i="5"/>
  <c r="V249" i="5"/>
  <c r="AB248" i="5"/>
  <c r="AA248" i="5"/>
  <c r="X248" i="5"/>
  <c r="Z248" i="5"/>
  <c r="W248" i="5"/>
  <c r="V248" i="5"/>
  <c r="AB247" i="5"/>
  <c r="AA247" i="5"/>
  <c r="X247" i="5"/>
  <c r="Z247" i="5"/>
  <c r="W247" i="5"/>
  <c r="V247" i="5"/>
  <c r="AB246" i="5"/>
  <c r="AA246" i="5"/>
  <c r="X246" i="5"/>
  <c r="Z246" i="5"/>
  <c r="W246" i="5"/>
  <c r="V246" i="5"/>
  <c r="AB245" i="5"/>
  <c r="AA245" i="5"/>
  <c r="X245" i="5"/>
  <c r="Z245" i="5"/>
  <c r="W245" i="5"/>
  <c r="V245" i="5"/>
  <c r="AB244" i="5"/>
  <c r="AA244" i="5"/>
  <c r="X244" i="5"/>
  <c r="Z244" i="5"/>
  <c r="W244" i="5"/>
  <c r="V244" i="5"/>
  <c r="AB243" i="5"/>
  <c r="AA243" i="5"/>
  <c r="X243" i="5"/>
  <c r="Z243" i="5"/>
  <c r="W243" i="5"/>
  <c r="V243" i="5"/>
  <c r="AB242" i="5"/>
  <c r="AA242" i="5"/>
  <c r="X242" i="5"/>
  <c r="Z242" i="5"/>
  <c r="W242" i="5"/>
  <c r="V242" i="5"/>
  <c r="AB241" i="5"/>
  <c r="AA241" i="5"/>
  <c r="X241" i="5"/>
  <c r="Z241" i="5"/>
  <c r="W241" i="5"/>
  <c r="V241" i="5"/>
  <c r="AB240" i="5"/>
  <c r="AA240" i="5"/>
  <c r="X240" i="5"/>
  <c r="Z240" i="5"/>
  <c r="W240" i="5"/>
  <c r="V240" i="5"/>
  <c r="AB239" i="5"/>
  <c r="AA239" i="5"/>
  <c r="X239" i="5"/>
  <c r="Z239" i="5"/>
  <c r="W239" i="5"/>
  <c r="V239" i="5"/>
  <c r="AB238" i="5"/>
  <c r="AA238" i="5"/>
  <c r="X238" i="5"/>
  <c r="Z238" i="5"/>
  <c r="W238" i="5"/>
  <c r="V238" i="5"/>
  <c r="AB237" i="5"/>
  <c r="AA237" i="5"/>
  <c r="X237" i="5"/>
  <c r="Z237" i="5"/>
  <c r="W237" i="5"/>
  <c r="V237" i="5"/>
  <c r="AB236" i="5"/>
  <c r="AA236" i="5"/>
  <c r="X236" i="5"/>
  <c r="Z236" i="5"/>
  <c r="W236" i="5"/>
  <c r="V236" i="5"/>
  <c r="AB235" i="5"/>
  <c r="AA235" i="5"/>
  <c r="X235" i="5"/>
  <c r="Z235" i="5"/>
  <c r="W235" i="5"/>
  <c r="V235" i="5"/>
  <c r="AB234" i="5"/>
  <c r="AA234" i="5"/>
  <c r="X234" i="5"/>
  <c r="Z234" i="5"/>
  <c r="W234" i="5"/>
  <c r="V234" i="5"/>
  <c r="AB233" i="5"/>
  <c r="AA233" i="5"/>
  <c r="X233" i="5"/>
  <c r="Z233" i="5"/>
  <c r="W233" i="5"/>
  <c r="V233" i="5"/>
  <c r="AB232" i="5"/>
  <c r="AA232" i="5"/>
  <c r="X232" i="5"/>
  <c r="Z232" i="5"/>
  <c r="W232" i="5"/>
  <c r="V232" i="5"/>
  <c r="AB231" i="5"/>
  <c r="AA231" i="5"/>
  <c r="X231" i="5"/>
  <c r="Z231" i="5"/>
  <c r="W231" i="5"/>
  <c r="V231" i="5"/>
  <c r="AB230" i="5"/>
  <c r="AA230" i="5"/>
  <c r="X230" i="5"/>
  <c r="Z230" i="5"/>
  <c r="W230" i="5"/>
  <c r="V230" i="5"/>
  <c r="AB229" i="5"/>
  <c r="AA229" i="5"/>
  <c r="X229" i="5"/>
  <c r="Z229" i="5"/>
  <c r="W229" i="5"/>
  <c r="V229" i="5"/>
  <c r="AB228" i="5"/>
  <c r="AA228" i="5"/>
  <c r="X228" i="5"/>
  <c r="Z228" i="5"/>
  <c r="W228" i="5"/>
  <c r="V228" i="5"/>
  <c r="AB227" i="5"/>
  <c r="AA227" i="5"/>
  <c r="X227" i="5"/>
  <c r="Z227" i="5"/>
  <c r="W227" i="5"/>
  <c r="V227" i="5"/>
  <c r="AB226" i="5"/>
  <c r="AA226" i="5"/>
  <c r="X226" i="5"/>
  <c r="Z226" i="5"/>
  <c r="W226" i="5"/>
  <c r="V226" i="5"/>
  <c r="AB225" i="5"/>
  <c r="AA225" i="5"/>
  <c r="X225" i="5"/>
  <c r="Z225" i="5"/>
  <c r="W225" i="5"/>
  <c r="V225" i="5"/>
  <c r="AB224" i="5"/>
  <c r="AA224" i="5"/>
  <c r="X224" i="5"/>
  <c r="Z224" i="5"/>
  <c r="W224" i="5"/>
  <c r="V224" i="5"/>
  <c r="AB223" i="5"/>
  <c r="AA223" i="5"/>
  <c r="X223" i="5"/>
  <c r="Z223" i="5"/>
  <c r="W223" i="5"/>
  <c r="V223" i="5"/>
  <c r="AB222" i="5"/>
  <c r="AA222" i="5"/>
  <c r="X222" i="5"/>
  <c r="Z222" i="5"/>
  <c r="W222" i="5"/>
  <c r="V222" i="5"/>
  <c r="AB221" i="5"/>
  <c r="AA221" i="5"/>
  <c r="X221" i="5"/>
  <c r="Z221" i="5"/>
  <c r="W221" i="5"/>
  <c r="V221" i="5"/>
  <c r="AB220" i="5"/>
  <c r="AA220" i="5"/>
  <c r="X220" i="5"/>
  <c r="Z220" i="5"/>
  <c r="W220" i="5"/>
  <c r="V220" i="5"/>
  <c r="AB219" i="5"/>
  <c r="AA219" i="5"/>
  <c r="X219" i="5"/>
  <c r="Z219" i="5"/>
  <c r="W219" i="5"/>
  <c r="V219" i="5"/>
  <c r="AB218" i="5"/>
  <c r="AA218" i="5"/>
  <c r="X218" i="5"/>
  <c r="Z218" i="5"/>
  <c r="W218" i="5"/>
  <c r="V218" i="5"/>
  <c r="AB217" i="5"/>
  <c r="AA217" i="5"/>
  <c r="X217" i="5"/>
  <c r="Z217" i="5"/>
  <c r="W217" i="5"/>
  <c r="V217" i="5"/>
  <c r="AB216" i="5"/>
  <c r="AA216" i="5"/>
  <c r="X216" i="5"/>
  <c r="Z216" i="5"/>
  <c r="W216" i="5"/>
  <c r="V216" i="5"/>
  <c r="AB215" i="5"/>
  <c r="AA215" i="5"/>
  <c r="X215" i="5"/>
  <c r="Z215" i="5"/>
  <c r="W215" i="5"/>
  <c r="V215" i="5"/>
  <c r="AB214" i="5"/>
  <c r="AA214" i="5"/>
  <c r="X214" i="5"/>
  <c r="Z214" i="5"/>
  <c r="W214" i="5"/>
  <c r="V214" i="5"/>
  <c r="AB213" i="5"/>
  <c r="AA213" i="5"/>
  <c r="X213" i="5"/>
  <c r="Z213" i="5"/>
  <c r="W213" i="5"/>
  <c r="V213" i="5"/>
  <c r="AB212" i="5"/>
  <c r="AA212" i="5"/>
  <c r="X212" i="5"/>
  <c r="Z212" i="5"/>
  <c r="W212" i="5"/>
  <c r="V212" i="5"/>
  <c r="AB211" i="5"/>
  <c r="AA211" i="5"/>
  <c r="X211" i="5"/>
  <c r="Z211" i="5"/>
  <c r="W211" i="5"/>
  <c r="V211" i="5"/>
  <c r="AB210" i="5"/>
  <c r="AA210" i="5"/>
  <c r="X210" i="5"/>
  <c r="Z210" i="5"/>
  <c r="W210" i="5"/>
  <c r="V210" i="5"/>
  <c r="AB209" i="5"/>
  <c r="AA209" i="5"/>
  <c r="X209" i="5"/>
  <c r="Z209" i="5"/>
  <c r="W209" i="5"/>
  <c r="V209" i="5"/>
  <c r="AB208" i="5"/>
  <c r="AA208" i="5"/>
  <c r="X208" i="5"/>
  <c r="Z208" i="5"/>
  <c r="W208" i="5"/>
  <c r="V208" i="5"/>
  <c r="AB207" i="5"/>
  <c r="AA207" i="5"/>
  <c r="X207" i="5"/>
  <c r="Z207" i="5"/>
  <c r="W207" i="5"/>
  <c r="V207" i="5"/>
  <c r="AB206" i="5"/>
  <c r="AA206" i="5"/>
  <c r="X206" i="5"/>
  <c r="Z206" i="5"/>
  <c r="W206" i="5"/>
  <c r="V206" i="5"/>
  <c r="AB205" i="5"/>
  <c r="AA205" i="5"/>
  <c r="X205" i="5"/>
  <c r="Z205" i="5"/>
  <c r="W205" i="5"/>
  <c r="V205" i="5"/>
  <c r="AB204" i="5"/>
  <c r="AA204" i="5"/>
  <c r="X204" i="5"/>
  <c r="Z204" i="5"/>
  <c r="W204" i="5"/>
  <c r="V204" i="5"/>
  <c r="AB203" i="5"/>
  <c r="AA203" i="5"/>
  <c r="X203" i="5"/>
  <c r="Z203" i="5"/>
  <c r="W203" i="5"/>
  <c r="V203" i="5"/>
  <c r="AB202" i="5"/>
  <c r="AA202" i="5"/>
  <c r="X202" i="5"/>
  <c r="Z202" i="5"/>
  <c r="W202" i="5"/>
  <c r="V202" i="5"/>
  <c r="AB201" i="5"/>
  <c r="AA201" i="5"/>
  <c r="X201" i="5"/>
  <c r="Z201" i="5"/>
  <c r="W201" i="5"/>
  <c r="V201" i="5"/>
  <c r="AB200" i="5"/>
  <c r="AA200" i="5"/>
  <c r="X200" i="5"/>
  <c r="Z200" i="5"/>
  <c r="W200" i="5"/>
  <c r="V200" i="5"/>
  <c r="AB199" i="5"/>
  <c r="AA199" i="5"/>
  <c r="X199" i="5"/>
  <c r="Z199" i="5"/>
  <c r="W199" i="5"/>
  <c r="V199" i="5"/>
  <c r="AB198" i="5"/>
  <c r="AA198" i="5"/>
  <c r="X198" i="5"/>
  <c r="Z198" i="5"/>
  <c r="W198" i="5"/>
  <c r="V198" i="5"/>
  <c r="AB197" i="5"/>
  <c r="AA197" i="5"/>
  <c r="X197" i="5"/>
  <c r="Z197" i="5"/>
  <c r="W197" i="5"/>
  <c r="V197" i="5"/>
  <c r="AB196" i="5"/>
  <c r="AA196" i="5"/>
  <c r="X196" i="5"/>
  <c r="Z196" i="5"/>
  <c r="W196" i="5"/>
  <c r="V196" i="5"/>
  <c r="AB195" i="5"/>
  <c r="AA195" i="5"/>
  <c r="X195" i="5"/>
  <c r="Z195" i="5"/>
  <c r="W195" i="5"/>
  <c r="V195" i="5"/>
  <c r="AB194" i="5"/>
  <c r="AA194" i="5"/>
  <c r="X194" i="5"/>
  <c r="Z194" i="5"/>
  <c r="W194" i="5"/>
  <c r="V194" i="5"/>
  <c r="AB193" i="5"/>
  <c r="AA193" i="5"/>
  <c r="X193" i="5"/>
  <c r="Z193" i="5"/>
  <c r="W193" i="5"/>
  <c r="V193" i="5"/>
  <c r="AB192" i="5"/>
  <c r="AA192" i="5"/>
  <c r="X192" i="5"/>
  <c r="Z192" i="5"/>
  <c r="W192" i="5"/>
  <c r="V192" i="5"/>
  <c r="AB191" i="5"/>
  <c r="AA191" i="5"/>
  <c r="X191" i="5"/>
  <c r="Z191" i="5"/>
  <c r="W191" i="5"/>
  <c r="V191" i="5"/>
  <c r="AB190" i="5"/>
  <c r="AA190" i="5"/>
  <c r="X190" i="5"/>
  <c r="Z190" i="5"/>
  <c r="W190" i="5"/>
  <c r="V190" i="5"/>
  <c r="AB189" i="5"/>
  <c r="AA189" i="5"/>
  <c r="X189" i="5"/>
  <c r="Z189" i="5"/>
  <c r="W189" i="5"/>
  <c r="V189" i="5"/>
  <c r="AB188" i="5"/>
  <c r="AA188" i="5"/>
  <c r="X188" i="5"/>
  <c r="Z188" i="5"/>
  <c r="W188" i="5"/>
  <c r="V188" i="5"/>
  <c r="AB187" i="5"/>
  <c r="AA187" i="5"/>
  <c r="X187" i="5"/>
  <c r="Z187" i="5"/>
  <c r="W187" i="5"/>
  <c r="V187" i="5"/>
  <c r="AB186" i="5"/>
  <c r="AA186" i="5"/>
  <c r="X186" i="5"/>
  <c r="Z186" i="5"/>
  <c r="W186" i="5"/>
  <c r="V186" i="5"/>
  <c r="AB185" i="5"/>
  <c r="AA185" i="5"/>
  <c r="X185" i="5"/>
  <c r="Z185" i="5"/>
  <c r="W185" i="5"/>
  <c r="V185" i="5"/>
  <c r="AB184" i="5"/>
  <c r="AA184" i="5"/>
  <c r="X184" i="5"/>
  <c r="Z184" i="5"/>
  <c r="W184" i="5"/>
  <c r="V184" i="5"/>
  <c r="AB183" i="5"/>
  <c r="AA183" i="5"/>
  <c r="X183" i="5"/>
  <c r="Z183" i="5"/>
  <c r="W183" i="5"/>
  <c r="V183" i="5"/>
  <c r="AB182" i="5"/>
  <c r="AA182" i="5"/>
  <c r="X182" i="5"/>
  <c r="Z182" i="5"/>
  <c r="W182" i="5"/>
  <c r="V182" i="5"/>
  <c r="AB181" i="5"/>
  <c r="AA181" i="5"/>
  <c r="X181" i="5"/>
  <c r="Z181" i="5"/>
  <c r="W181" i="5"/>
  <c r="V181" i="5"/>
  <c r="AB180" i="5"/>
  <c r="AA180" i="5"/>
  <c r="X180" i="5"/>
  <c r="Z180" i="5"/>
  <c r="W180" i="5"/>
  <c r="V180" i="5"/>
  <c r="AB179" i="5"/>
  <c r="AA179" i="5"/>
  <c r="X179" i="5"/>
  <c r="Z179" i="5"/>
  <c r="W179" i="5"/>
  <c r="V179" i="5"/>
  <c r="AB178" i="5"/>
  <c r="AA178" i="5"/>
  <c r="X178" i="5"/>
  <c r="Z178" i="5"/>
  <c r="W178" i="5"/>
  <c r="V178" i="5"/>
  <c r="AB177" i="5"/>
  <c r="AA177" i="5"/>
  <c r="X177" i="5"/>
  <c r="Z177" i="5"/>
  <c r="W177" i="5"/>
  <c r="V177" i="5"/>
  <c r="AB176" i="5"/>
  <c r="AA176" i="5"/>
  <c r="X176" i="5"/>
  <c r="Z176" i="5"/>
  <c r="W176" i="5"/>
  <c r="V176" i="5"/>
  <c r="AB175" i="5"/>
  <c r="AA175" i="5"/>
  <c r="X175" i="5"/>
  <c r="Z175" i="5"/>
  <c r="W175" i="5"/>
  <c r="V175" i="5"/>
  <c r="AB174" i="5"/>
  <c r="AA174" i="5"/>
  <c r="X174" i="5"/>
  <c r="Z174" i="5"/>
  <c r="W174" i="5"/>
  <c r="V174" i="5"/>
  <c r="AB173" i="5"/>
  <c r="AA173" i="5"/>
  <c r="X173" i="5"/>
  <c r="Z173" i="5"/>
  <c r="W173" i="5"/>
  <c r="V173" i="5"/>
  <c r="AB172" i="5"/>
  <c r="AA172" i="5"/>
  <c r="X172" i="5"/>
  <c r="Z172" i="5"/>
  <c r="W172" i="5"/>
  <c r="V172" i="5"/>
  <c r="AB171" i="5"/>
  <c r="AA171" i="5"/>
  <c r="X171" i="5"/>
  <c r="Z171" i="5"/>
  <c r="W171" i="5"/>
  <c r="V171" i="5"/>
  <c r="AB170" i="5"/>
  <c r="AA170" i="5"/>
  <c r="X170" i="5"/>
  <c r="Z170" i="5"/>
  <c r="W170" i="5"/>
  <c r="V170" i="5"/>
  <c r="AB169" i="5"/>
  <c r="AA169" i="5"/>
  <c r="X169" i="5"/>
  <c r="Z169" i="5"/>
  <c r="W169" i="5"/>
  <c r="V169" i="5"/>
  <c r="AB168" i="5"/>
  <c r="AA168" i="5"/>
  <c r="X168" i="5"/>
  <c r="Z168" i="5"/>
  <c r="W168" i="5"/>
  <c r="V168" i="5"/>
  <c r="AB167" i="5"/>
  <c r="AA167" i="5"/>
  <c r="X167" i="5"/>
  <c r="Z167" i="5"/>
  <c r="W167" i="5"/>
  <c r="V167" i="5"/>
  <c r="AB166" i="5"/>
  <c r="AA166" i="5"/>
  <c r="X166" i="5"/>
  <c r="Z166" i="5"/>
  <c r="W166" i="5"/>
  <c r="V166" i="5"/>
  <c r="AB165" i="5"/>
  <c r="AA165" i="5"/>
  <c r="X165" i="5"/>
  <c r="Z165" i="5"/>
  <c r="W165" i="5"/>
  <c r="V165" i="5"/>
  <c r="AB164" i="5"/>
  <c r="AA164" i="5"/>
  <c r="X164" i="5"/>
  <c r="Z164" i="5"/>
  <c r="W164" i="5"/>
  <c r="V164" i="5"/>
  <c r="AB163" i="5"/>
  <c r="AA163" i="5"/>
  <c r="X163" i="5"/>
  <c r="Z163" i="5"/>
  <c r="W163" i="5"/>
  <c r="V163" i="5"/>
  <c r="AB162" i="5"/>
  <c r="AA162" i="5"/>
  <c r="X162" i="5"/>
  <c r="Z162" i="5"/>
  <c r="W162" i="5"/>
  <c r="V162" i="5"/>
  <c r="AB161" i="5"/>
  <c r="AA161" i="5"/>
  <c r="X161" i="5"/>
  <c r="Z161" i="5"/>
  <c r="W161" i="5"/>
  <c r="V161" i="5"/>
  <c r="AB160" i="5"/>
  <c r="AA160" i="5"/>
  <c r="X160" i="5"/>
  <c r="Z160" i="5"/>
  <c r="W160" i="5"/>
  <c r="V160" i="5"/>
  <c r="AB159" i="5"/>
  <c r="AA159" i="5"/>
  <c r="X159" i="5"/>
  <c r="Z159" i="5"/>
  <c r="W159" i="5"/>
  <c r="V159" i="5"/>
  <c r="AB158" i="5"/>
  <c r="AA158" i="5"/>
  <c r="X158" i="5"/>
  <c r="Z158" i="5"/>
  <c r="W158" i="5"/>
  <c r="V158" i="5"/>
  <c r="AB157" i="5"/>
  <c r="AA157" i="5"/>
  <c r="X157" i="5"/>
  <c r="Z157" i="5"/>
  <c r="W157" i="5"/>
  <c r="V157" i="5"/>
  <c r="AB156" i="5"/>
  <c r="AA156" i="5"/>
  <c r="X156" i="5"/>
  <c r="Z156" i="5"/>
  <c r="W156" i="5"/>
  <c r="V156" i="5"/>
  <c r="AB155" i="5"/>
  <c r="AA155" i="5"/>
  <c r="X155" i="5"/>
  <c r="Z155" i="5"/>
  <c r="W155" i="5"/>
  <c r="V155" i="5"/>
  <c r="AB154" i="5"/>
  <c r="AA154" i="5"/>
  <c r="X154" i="5"/>
  <c r="Z154" i="5"/>
  <c r="W154" i="5"/>
  <c r="V154" i="5"/>
  <c r="AB153" i="5"/>
  <c r="AA153" i="5"/>
  <c r="X153" i="5"/>
  <c r="Z153" i="5"/>
  <c r="W153" i="5"/>
  <c r="V153" i="5"/>
  <c r="AB152" i="5"/>
  <c r="AA152" i="5"/>
  <c r="X152" i="5"/>
  <c r="Z152" i="5"/>
  <c r="W152" i="5"/>
  <c r="V152" i="5"/>
  <c r="AB151" i="5"/>
  <c r="AA151" i="5"/>
  <c r="X151" i="5"/>
  <c r="Z151" i="5"/>
  <c r="W151" i="5"/>
  <c r="V151" i="5"/>
  <c r="AB150" i="5"/>
  <c r="AA150" i="5"/>
  <c r="X150" i="5"/>
  <c r="Z150" i="5"/>
  <c r="W150" i="5"/>
  <c r="V150" i="5"/>
  <c r="AB149" i="5"/>
  <c r="AA149" i="5"/>
  <c r="X149" i="5"/>
  <c r="Z149" i="5"/>
  <c r="W149" i="5"/>
  <c r="V149" i="5"/>
  <c r="AB148" i="5"/>
  <c r="AA148" i="5"/>
  <c r="X148" i="5"/>
  <c r="Z148" i="5"/>
  <c r="W148" i="5"/>
  <c r="V148" i="5"/>
  <c r="AB147" i="5"/>
  <c r="AA147" i="5"/>
  <c r="X147" i="5"/>
  <c r="Z147" i="5"/>
  <c r="W147" i="5"/>
  <c r="V147" i="5"/>
  <c r="AB146" i="5"/>
  <c r="AA146" i="5"/>
  <c r="X146" i="5"/>
  <c r="Z146" i="5"/>
  <c r="W146" i="5"/>
  <c r="V146" i="5"/>
  <c r="AB145" i="5"/>
  <c r="AA145" i="5"/>
  <c r="X145" i="5"/>
  <c r="Z145" i="5"/>
  <c r="W145" i="5"/>
  <c r="V145" i="5"/>
  <c r="AB144" i="5"/>
  <c r="AA144" i="5"/>
  <c r="X144" i="5"/>
  <c r="Z144" i="5"/>
  <c r="W144" i="5"/>
  <c r="V144" i="5"/>
  <c r="AB143" i="5"/>
  <c r="AA143" i="5"/>
  <c r="X143" i="5"/>
  <c r="Z143" i="5"/>
  <c r="W143" i="5"/>
  <c r="V143" i="5"/>
  <c r="AB142" i="5"/>
  <c r="AA142" i="5"/>
  <c r="X142" i="5"/>
  <c r="Z142" i="5"/>
  <c r="W142" i="5"/>
  <c r="V142" i="5"/>
  <c r="AB141" i="5"/>
  <c r="AA141" i="5"/>
  <c r="X141" i="5"/>
  <c r="Z141" i="5"/>
  <c r="W141" i="5"/>
  <c r="V141" i="5"/>
  <c r="AB140" i="5"/>
  <c r="AA140" i="5"/>
  <c r="X140" i="5"/>
  <c r="Z140" i="5"/>
  <c r="W140" i="5"/>
  <c r="V140" i="5"/>
  <c r="AB139" i="5"/>
  <c r="AA139" i="5"/>
  <c r="X139" i="5"/>
  <c r="Z139" i="5"/>
  <c r="W139" i="5"/>
  <c r="V139" i="5"/>
  <c r="AB138" i="5"/>
  <c r="AA138" i="5"/>
  <c r="X138" i="5"/>
  <c r="Z138" i="5"/>
  <c r="W138" i="5"/>
  <c r="V138" i="5"/>
  <c r="AB137" i="5"/>
  <c r="AA137" i="5"/>
  <c r="X137" i="5"/>
  <c r="Z137" i="5"/>
  <c r="W137" i="5"/>
  <c r="V137" i="5"/>
  <c r="AB136" i="5"/>
  <c r="AA136" i="5"/>
  <c r="X136" i="5"/>
  <c r="Z136" i="5"/>
  <c r="W136" i="5"/>
  <c r="V136" i="5"/>
  <c r="AB135" i="5"/>
  <c r="AA135" i="5"/>
  <c r="X135" i="5"/>
  <c r="Z135" i="5"/>
  <c r="W135" i="5"/>
  <c r="V135" i="5"/>
  <c r="AB134" i="5"/>
  <c r="AA134" i="5"/>
  <c r="X134" i="5"/>
  <c r="Z134" i="5"/>
  <c r="W134" i="5"/>
  <c r="V134" i="5"/>
  <c r="AB133" i="5"/>
  <c r="AA133" i="5"/>
  <c r="X133" i="5"/>
  <c r="Z133" i="5"/>
  <c r="W133" i="5"/>
  <c r="V133" i="5"/>
  <c r="AB132" i="5"/>
  <c r="AA132" i="5"/>
  <c r="X132" i="5"/>
  <c r="Z132" i="5"/>
  <c r="W132" i="5"/>
  <c r="V132" i="5"/>
  <c r="AB131" i="5"/>
  <c r="AA131" i="5"/>
  <c r="X131" i="5"/>
  <c r="Z131" i="5"/>
  <c r="W131" i="5"/>
  <c r="V131" i="5"/>
  <c r="AB130" i="5"/>
  <c r="AA130" i="5"/>
  <c r="X130" i="5"/>
  <c r="Z130" i="5"/>
  <c r="W130" i="5"/>
  <c r="V130" i="5"/>
  <c r="AB129" i="5"/>
  <c r="AA129" i="5"/>
  <c r="X129" i="5"/>
  <c r="Z129" i="5"/>
  <c r="W129" i="5"/>
  <c r="V129" i="5"/>
  <c r="AB128" i="5"/>
  <c r="AA128" i="5"/>
  <c r="X128" i="5"/>
  <c r="Z128" i="5"/>
  <c r="W128" i="5"/>
  <c r="V128" i="5"/>
  <c r="AB127" i="5"/>
  <c r="AA127" i="5"/>
  <c r="X127" i="5"/>
  <c r="Z127" i="5"/>
  <c r="W127" i="5"/>
  <c r="V127" i="5"/>
  <c r="AB126" i="5"/>
  <c r="AA126" i="5"/>
  <c r="X126" i="5"/>
  <c r="Z126" i="5"/>
  <c r="W126" i="5"/>
  <c r="V126" i="5"/>
  <c r="AB125" i="5"/>
  <c r="AA125" i="5"/>
  <c r="X125" i="5"/>
  <c r="Z125" i="5"/>
  <c r="W125" i="5"/>
  <c r="V125" i="5"/>
  <c r="AB124" i="5"/>
  <c r="AA124" i="5"/>
  <c r="X124" i="5"/>
  <c r="Z124" i="5"/>
  <c r="W124" i="5"/>
  <c r="V124" i="5"/>
  <c r="AB123" i="5"/>
  <c r="AA123" i="5"/>
  <c r="X123" i="5"/>
  <c r="Z123" i="5"/>
  <c r="W123" i="5"/>
  <c r="V123" i="5"/>
  <c r="AB122" i="5"/>
  <c r="AA122" i="5"/>
  <c r="X122" i="5"/>
  <c r="Z122" i="5"/>
  <c r="W122" i="5"/>
  <c r="V122" i="5"/>
  <c r="AB121" i="5"/>
  <c r="AA121" i="5"/>
  <c r="X121" i="5"/>
  <c r="Z121" i="5"/>
  <c r="W121" i="5"/>
  <c r="V121" i="5"/>
  <c r="AB120" i="5"/>
  <c r="AA120" i="5"/>
  <c r="X120" i="5"/>
  <c r="Z120" i="5"/>
  <c r="W120" i="5"/>
  <c r="V120" i="5"/>
  <c r="AB119" i="5"/>
  <c r="AA119" i="5"/>
  <c r="X119" i="5"/>
  <c r="Z119" i="5"/>
  <c r="W119" i="5"/>
  <c r="V119" i="5"/>
  <c r="AB118" i="5"/>
  <c r="AA118" i="5"/>
  <c r="X118" i="5"/>
  <c r="Z118" i="5"/>
  <c r="W118" i="5"/>
  <c r="V118" i="5"/>
  <c r="AB117" i="5"/>
  <c r="AA117" i="5"/>
  <c r="X117" i="5"/>
  <c r="Z117" i="5"/>
  <c r="W117" i="5"/>
  <c r="V117" i="5"/>
  <c r="AB116" i="5"/>
  <c r="AA116" i="5"/>
  <c r="X116" i="5"/>
  <c r="Z116" i="5"/>
  <c r="W116" i="5"/>
  <c r="V116" i="5"/>
  <c r="AB115" i="5"/>
  <c r="AA115" i="5"/>
  <c r="X115" i="5"/>
  <c r="Z115" i="5"/>
  <c r="W115" i="5"/>
  <c r="V115" i="5"/>
  <c r="AB114" i="5"/>
  <c r="AA114" i="5"/>
  <c r="X114" i="5"/>
  <c r="Z114" i="5"/>
  <c r="W114" i="5"/>
  <c r="V114" i="5"/>
  <c r="AB113" i="5"/>
  <c r="AA113" i="5"/>
  <c r="X113" i="5"/>
  <c r="Z113" i="5"/>
  <c r="W113" i="5"/>
  <c r="V113" i="5"/>
  <c r="AB112" i="5"/>
  <c r="AA112" i="5"/>
  <c r="X112" i="5"/>
  <c r="Z112" i="5"/>
  <c r="W112" i="5"/>
  <c r="V112" i="5"/>
  <c r="AB111" i="5"/>
  <c r="AA111" i="5"/>
  <c r="X111" i="5"/>
  <c r="Z111" i="5"/>
  <c r="W111" i="5"/>
  <c r="V111" i="5"/>
  <c r="AB110" i="5"/>
  <c r="AA110" i="5"/>
  <c r="X110" i="5"/>
  <c r="Z110" i="5"/>
  <c r="W110" i="5"/>
  <c r="V110" i="5"/>
  <c r="AB109" i="5"/>
  <c r="AA109" i="5"/>
  <c r="X109" i="5"/>
  <c r="Z109" i="5"/>
  <c r="W109" i="5"/>
  <c r="V109" i="5"/>
  <c r="AB108" i="5"/>
  <c r="AA108" i="5"/>
  <c r="X108" i="5"/>
  <c r="Z108" i="5"/>
  <c r="W108" i="5"/>
  <c r="V108" i="5"/>
  <c r="AB107" i="5"/>
  <c r="AA107" i="5"/>
  <c r="X107" i="5"/>
  <c r="Z107" i="5"/>
  <c r="W107" i="5"/>
  <c r="V107" i="5"/>
  <c r="AB106" i="5"/>
  <c r="AA106" i="5"/>
  <c r="X106" i="5"/>
  <c r="Z106" i="5"/>
  <c r="W106" i="5"/>
  <c r="V106" i="5"/>
  <c r="AB105" i="5"/>
  <c r="AA105" i="5"/>
  <c r="X105" i="5"/>
  <c r="Z105" i="5"/>
  <c r="W105" i="5"/>
  <c r="V105" i="5"/>
  <c r="AB104" i="5"/>
  <c r="AA104" i="5"/>
  <c r="X104" i="5"/>
  <c r="Z104" i="5"/>
  <c r="W104" i="5"/>
  <c r="V104" i="5"/>
  <c r="AB103" i="5"/>
  <c r="AA103" i="5"/>
  <c r="X103" i="5"/>
  <c r="Z103" i="5"/>
  <c r="W103" i="5"/>
  <c r="V103" i="5"/>
  <c r="AB102" i="5"/>
  <c r="AA102" i="5"/>
  <c r="X102" i="5"/>
  <c r="Z102" i="5"/>
  <c r="W102" i="5"/>
  <c r="V102" i="5"/>
  <c r="AB101" i="5"/>
  <c r="AA101" i="5"/>
  <c r="X101" i="5"/>
  <c r="Z101" i="5"/>
  <c r="W101" i="5"/>
  <c r="V101" i="5"/>
  <c r="AB100" i="5"/>
  <c r="AA100" i="5"/>
  <c r="X100" i="5"/>
  <c r="Z100" i="5"/>
  <c r="W100" i="5"/>
  <c r="V100" i="5"/>
  <c r="AB99" i="5"/>
  <c r="AA99" i="5"/>
  <c r="X99" i="5"/>
  <c r="Z99" i="5"/>
  <c r="W99" i="5"/>
  <c r="V99" i="5"/>
  <c r="AB98" i="5"/>
  <c r="AA98" i="5"/>
  <c r="X98" i="5"/>
  <c r="Z98" i="5"/>
  <c r="W98" i="5"/>
  <c r="V98" i="5"/>
  <c r="AB97" i="5"/>
  <c r="AA97" i="5"/>
  <c r="X97" i="5"/>
  <c r="Z97" i="5"/>
  <c r="W97" i="5"/>
  <c r="V97" i="5"/>
  <c r="AB96" i="5"/>
  <c r="AA96" i="5"/>
  <c r="X96" i="5"/>
  <c r="Z96" i="5"/>
  <c r="W96" i="5"/>
  <c r="V96" i="5"/>
  <c r="AB95" i="5"/>
  <c r="AA95" i="5"/>
  <c r="X95" i="5"/>
  <c r="Z95" i="5"/>
  <c r="W95" i="5"/>
  <c r="V95" i="5"/>
  <c r="AB94" i="5"/>
  <c r="AA94" i="5"/>
  <c r="X94" i="5"/>
  <c r="Z94" i="5"/>
  <c r="W94" i="5"/>
  <c r="V94" i="5"/>
  <c r="AB93" i="5"/>
  <c r="AA93" i="5"/>
  <c r="X93" i="5"/>
  <c r="Z93" i="5"/>
  <c r="W93" i="5"/>
  <c r="V93" i="5"/>
  <c r="AB92" i="5"/>
  <c r="AA92" i="5"/>
  <c r="X92" i="5"/>
  <c r="Z92" i="5"/>
  <c r="W92" i="5"/>
  <c r="V92" i="5"/>
  <c r="AB91" i="5"/>
  <c r="AA91" i="5"/>
  <c r="X91" i="5"/>
  <c r="Z91" i="5"/>
  <c r="W91" i="5"/>
  <c r="V91" i="5"/>
  <c r="AB90" i="5"/>
  <c r="AA90" i="5"/>
  <c r="X90" i="5"/>
  <c r="Z90" i="5"/>
  <c r="W90" i="5"/>
  <c r="V90" i="5"/>
  <c r="AB89" i="5"/>
  <c r="AA89" i="5"/>
  <c r="X89" i="5"/>
  <c r="Z89" i="5"/>
  <c r="W89" i="5"/>
  <c r="V89" i="5"/>
  <c r="AB88" i="5"/>
  <c r="AA88" i="5"/>
  <c r="X88" i="5"/>
  <c r="Z88" i="5"/>
  <c r="W88" i="5"/>
  <c r="V88" i="5"/>
  <c r="AB87" i="5"/>
  <c r="AA87" i="5"/>
  <c r="X87" i="5"/>
  <c r="Z87" i="5"/>
  <c r="W87" i="5"/>
  <c r="V87" i="5"/>
  <c r="AB86" i="5"/>
  <c r="AA86" i="5"/>
  <c r="X86" i="5"/>
  <c r="Z86" i="5"/>
  <c r="W86" i="5"/>
  <c r="V86" i="5"/>
  <c r="AB85" i="5"/>
  <c r="AA85" i="5"/>
  <c r="X85" i="5"/>
  <c r="Z85" i="5"/>
  <c r="W85" i="5"/>
  <c r="AB84" i="5"/>
  <c r="AA84" i="5"/>
  <c r="X84" i="5"/>
  <c r="Z84" i="5"/>
  <c r="W84" i="5"/>
  <c r="AB83" i="5"/>
  <c r="AA83" i="5"/>
  <c r="X83" i="5"/>
  <c r="Z83" i="5"/>
  <c r="W83" i="5"/>
  <c r="AB82" i="5"/>
  <c r="AA82" i="5"/>
  <c r="X82" i="5"/>
  <c r="Z82" i="5"/>
  <c r="W82" i="5"/>
  <c r="AB81" i="5"/>
  <c r="AA81" i="5"/>
  <c r="X81" i="5"/>
  <c r="Z81" i="5"/>
  <c r="W81" i="5"/>
  <c r="AB80" i="5"/>
  <c r="AA80" i="5"/>
  <c r="X80" i="5"/>
  <c r="Z80" i="5"/>
  <c r="W80" i="5"/>
  <c r="AB79" i="5"/>
  <c r="AA79" i="5"/>
  <c r="X79" i="5"/>
  <c r="Z79" i="5"/>
  <c r="W79" i="5"/>
  <c r="AB78" i="5"/>
  <c r="AA78" i="5"/>
  <c r="X78" i="5"/>
  <c r="Z78" i="5"/>
  <c r="W78" i="5"/>
  <c r="AB77" i="5"/>
  <c r="AA77" i="5"/>
  <c r="X77" i="5"/>
  <c r="Z77" i="5"/>
  <c r="W77" i="5"/>
  <c r="AB76" i="5"/>
  <c r="AA76" i="5"/>
  <c r="X76" i="5"/>
  <c r="Z76" i="5"/>
  <c r="W76" i="5"/>
  <c r="AB75" i="5"/>
  <c r="AA75" i="5"/>
  <c r="X75" i="5"/>
  <c r="Z75" i="5"/>
  <c r="W75" i="5"/>
  <c r="AB74" i="5"/>
  <c r="AA74" i="5"/>
  <c r="X74" i="5"/>
  <c r="Z74" i="5"/>
  <c r="W74" i="5"/>
  <c r="AB73" i="5"/>
  <c r="AA73" i="5"/>
  <c r="X73" i="5"/>
  <c r="Z73" i="5"/>
  <c r="W73" i="5"/>
  <c r="AB72" i="5"/>
  <c r="AA72" i="5"/>
  <c r="X72" i="5"/>
  <c r="Z72" i="5"/>
  <c r="W72" i="5"/>
  <c r="AB71" i="5"/>
  <c r="AA71" i="5"/>
  <c r="X71" i="5"/>
  <c r="Z71" i="5"/>
  <c r="W71" i="5"/>
  <c r="AB70" i="5"/>
  <c r="AA70" i="5"/>
  <c r="X70" i="5"/>
  <c r="Z70" i="5"/>
  <c r="W70" i="5"/>
  <c r="AB69" i="5"/>
  <c r="AA69" i="5"/>
  <c r="X69" i="5"/>
  <c r="Z69" i="5"/>
  <c r="W69" i="5"/>
  <c r="AB68" i="5"/>
  <c r="AA68" i="5"/>
  <c r="X68" i="5"/>
  <c r="Z68" i="5"/>
  <c r="W68" i="5"/>
  <c r="AB67" i="5"/>
  <c r="AA67" i="5"/>
  <c r="X67" i="5"/>
  <c r="Z67" i="5"/>
  <c r="W67" i="5"/>
  <c r="AB66" i="5"/>
  <c r="AA66" i="5"/>
  <c r="X66" i="5"/>
  <c r="Z66" i="5"/>
  <c r="W66" i="5"/>
  <c r="AB65" i="5"/>
  <c r="AA65" i="5"/>
  <c r="X65" i="5"/>
  <c r="Z65" i="5"/>
  <c r="W65" i="5"/>
  <c r="AB64" i="5"/>
  <c r="AA64" i="5"/>
  <c r="X64" i="5"/>
  <c r="Z64" i="5"/>
  <c r="W64" i="5"/>
  <c r="AB63" i="5"/>
  <c r="AA63" i="5"/>
  <c r="X63" i="5"/>
  <c r="Z63" i="5"/>
  <c r="W63" i="5"/>
  <c r="AB62" i="5"/>
  <c r="AA62" i="5"/>
  <c r="X62" i="5"/>
  <c r="Z62" i="5"/>
  <c r="W62" i="5"/>
  <c r="AB61" i="5"/>
  <c r="AA61" i="5"/>
  <c r="X61" i="5"/>
  <c r="Z61" i="5"/>
  <c r="W61" i="5"/>
  <c r="AB60" i="5"/>
  <c r="AA60" i="5"/>
  <c r="X60" i="5"/>
  <c r="Z60" i="5"/>
  <c r="W60" i="5"/>
  <c r="AB59" i="5"/>
  <c r="AA59" i="5"/>
  <c r="X59" i="5"/>
  <c r="Z59" i="5"/>
  <c r="W59" i="5"/>
  <c r="AB58" i="5"/>
  <c r="AA58" i="5"/>
  <c r="X58" i="5"/>
  <c r="Z58" i="5"/>
  <c r="W58" i="5"/>
  <c r="AB57" i="5"/>
  <c r="AA57" i="5"/>
  <c r="X57" i="5"/>
  <c r="Z57" i="5"/>
  <c r="W57" i="5"/>
  <c r="AB56" i="5"/>
  <c r="AA56" i="5"/>
  <c r="X56" i="5"/>
  <c r="Z56" i="5"/>
  <c r="W56" i="5"/>
  <c r="AB55" i="5"/>
  <c r="AA55" i="5"/>
  <c r="X55" i="5"/>
  <c r="Z55" i="5"/>
  <c r="W55" i="5"/>
  <c r="AB54" i="5"/>
  <c r="AA54" i="5"/>
  <c r="X54" i="5"/>
  <c r="Z54" i="5"/>
  <c r="W54" i="5"/>
  <c r="AB53" i="5"/>
  <c r="AA53" i="5"/>
  <c r="X53" i="5"/>
  <c r="Z53" i="5"/>
  <c r="W53" i="5"/>
  <c r="AB52" i="5"/>
  <c r="AA52" i="5"/>
  <c r="X52" i="5"/>
  <c r="Z52" i="5"/>
  <c r="W52" i="5"/>
  <c r="AB51" i="5"/>
  <c r="AA51" i="5"/>
  <c r="X51" i="5"/>
  <c r="Z51" i="5"/>
  <c r="W51" i="5"/>
  <c r="AB50" i="5"/>
  <c r="AA50" i="5"/>
  <c r="X50" i="5"/>
  <c r="Z50" i="5"/>
  <c r="W50" i="5"/>
  <c r="AB49" i="5"/>
  <c r="AA49" i="5"/>
  <c r="X49" i="5"/>
  <c r="Z49" i="5"/>
  <c r="W49" i="5"/>
  <c r="AH48" i="5"/>
  <c r="AB48" i="5"/>
  <c r="AA48" i="5"/>
  <c r="X48" i="5"/>
  <c r="Z48" i="5"/>
  <c r="W48" i="5"/>
  <c r="AH47" i="5"/>
  <c r="AB47" i="5"/>
  <c r="AA47" i="5"/>
  <c r="X47" i="5"/>
  <c r="Z47" i="5"/>
  <c r="W47" i="5"/>
  <c r="AH46" i="5"/>
  <c r="AB46" i="5"/>
  <c r="AA46" i="5"/>
  <c r="X46" i="5"/>
  <c r="Z46" i="5"/>
  <c r="W46" i="5"/>
  <c r="AH45" i="5"/>
  <c r="AB45" i="5"/>
  <c r="AA45" i="5"/>
  <c r="X45" i="5"/>
  <c r="Z45" i="5"/>
  <c r="W45" i="5"/>
  <c r="AH44" i="5"/>
  <c r="AB44" i="5"/>
  <c r="AA44" i="5"/>
  <c r="X44" i="5"/>
  <c r="Z44" i="5"/>
  <c r="W44" i="5"/>
  <c r="AH43" i="5"/>
  <c r="AB43" i="5"/>
  <c r="AA43" i="5"/>
  <c r="X43" i="5"/>
  <c r="Z43" i="5"/>
  <c r="W43" i="5"/>
  <c r="AH42" i="5"/>
  <c r="AB42" i="5"/>
  <c r="AA42" i="5"/>
  <c r="X42" i="5"/>
  <c r="Z42" i="5"/>
  <c r="W42" i="5"/>
  <c r="AH41" i="5"/>
  <c r="AB41" i="5"/>
  <c r="AA41" i="5"/>
  <c r="X41" i="5"/>
  <c r="Z41" i="5"/>
  <c r="W41" i="5"/>
  <c r="AH40" i="5"/>
  <c r="AB40" i="5"/>
  <c r="AA40" i="5"/>
  <c r="X40" i="5"/>
  <c r="Z40" i="5"/>
  <c r="W40" i="5"/>
  <c r="AH39" i="5"/>
  <c r="AB39" i="5"/>
  <c r="AA39" i="5"/>
  <c r="X39" i="5"/>
  <c r="Z39" i="5"/>
  <c r="W39" i="5"/>
  <c r="AH38" i="5"/>
  <c r="AB38" i="5"/>
  <c r="AA38" i="5"/>
  <c r="X38" i="5"/>
  <c r="Z38" i="5"/>
  <c r="W38" i="5"/>
  <c r="AH37" i="5"/>
  <c r="AB37" i="5"/>
  <c r="AA37" i="5"/>
  <c r="X37" i="5"/>
  <c r="Z37" i="5"/>
  <c r="W37" i="5"/>
  <c r="AH36" i="5"/>
  <c r="AB36" i="5"/>
  <c r="AA36" i="5"/>
  <c r="X36" i="5"/>
  <c r="Z36" i="5"/>
  <c r="W36" i="5"/>
  <c r="AH35" i="5"/>
  <c r="AB35" i="5"/>
  <c r="AA35" i="5"/>
  <c r="X35" i="5"/>
  <c r="Z35" i="5"/>
  <c r="W35" i="5"/>
  <c r="AH34" i="5"/>
  <c r="AB34" i="5"/>
  <c r="AA34" i="5"/>
  <c r="X34" i="5"/>
  <c r="Z34" i="5"/>
  <c r="W34" i="5"/>
  <c r="AH33" i="5"/>
  <c r="AB33" i="5"/>
  <c r="AA33" i="5"/>
  <c r="X33" i="5"/>
  <c r="Z33" i="5"/>
  <c r="W33" i="5"/>
  <c r="AH32" i="5"/>
  <c r="AB32" i="5"/>
  <c r="AA32" i="5"/>
  <c r="X32" i="5"/>
  <c r="Z32" i="5"/>
  <c r="W32" i="5"/>
  <c r="AH31" i="5"/>
  <c r="AB31" i="5"/>
  <c r="AA31" i="5"/>
  <c r="X31" i="5"/>
  <c r="Z31" i="5"/>
  <c r="W31" i="5"/>
  <c r="AH30" i="5"/>
  <c r="AB30" i="5"/>
  <c r="AA30" i="5"/>
  <c r="X30" i="5"/>
  <c r="Z30" i="5"/>
  <c r="W30" i="5"/>
  <c r="AH29" i="5"/>
  <c r="AB29" i="5"/>
  <c r="AA29" i="5"/>
  <c r="X29" i="5"/>
  <c r="Z29" i="5"/>
  <c r="W29" i="5"/>
  <c r="AH28" i="5"/>
  <c r="AB28" i="5"/>
  <c r="AA28" i="5"/>
  <c r="X28" i="5"/>
  <c r="Z28" i="5"/>
  <c r="W28" i="5"/>
  <c r="AH27" i="5"/>
  <c r="AB27" i="5"/>
  <c r="AA27" i="5"/>
  <c r="X27" i="5"/>
  <c r="Z27" i="5"/>
  <c r="W27" i="5"/>
  <c r="AH26" i="5"/>
  <c r="AB26" i="5"/>
  <c r="AA26" i="5"/>
  <c r="X26" i="5"/>
  <c r="Z26" i="5"/>
  <c r="W26" i="5"/>
  <c r="AH25" i="5"/>
  <c r="AB25" i="5"/>
  <c r="AA25" i="5"/>
  <c r="X25" i="5"/>
  <c r="Z25" i="5"/>
  <c r="W25" i="5"/>
  <c r="AH24" i="5"/>
  <c r="AB24" i="5"/>
  <c r="AA24" i="5"/>
  <c r="X24" i="5"/>
  <c r="Z24" i="5"/>
  <c r="W24" i="5"/>
  <c r="AH23" i="5"/>
  <c r="AB23" i="5"/>
  <c r="AA23" i="5"/>
  <c r="X23" i="5"/>
  <c r="Z23" i="5"/>
  <c r="W23" i="5"/>
  <c r="AH22" i="5"/>
  <c r="AB22" i="5"/>
  <c r="AA22" i="5"/>
  <c r="X22" i="5"/>
  <c r="Z22" i="5"/>
  <c r="W22" i="5"/>
  <c r="AH21" i="5"/>
  <c r="AB21" i="5"/>
  <c r="AA21" i="5"/>
  <c r="X21" i="5"/>
  <c r="Z21" i="5"/>
  <c r="W21" i="5"/>
  <c r="AH20" i="5"/>
  <c r="AB20" i="5"/>
  <c r="AA20" i="5"/>
  <c r="X20" i="5"/>
  <c r="Z20" i="5"/>
  <c r="W20" i="5"/>
  <c r="AB19" i="5"/>
  <c r="AA19" i="5"/>
  <c r="X19" i="5"/>
  <c r="Z19" i="5"/>
  <c r="W19" i="5"/>
  <c r="AB18" i="5"/>
  <c r="AA18" i="5"/>
  <c r="X18" i="5"/>
  <c r="Z18" i="5"/>
  <c r="W18" i="5"/>
  <c r="AE17" i="5"/>
  <c r="AH17" i="5"/>
  <c r="AG17" i="5"/>
  <c r="AB17" i="5"/>
  <c r="AA17" i="5"/>
  <c r="X17" i="5"/>
  <c r="Z17" i="5"/>
  <c r="W17" i="5"/>
  <c r="V17" i="5"/>
  <c r="AE16" i="5"/>
  <c r="AH16" i="5"/>
  <c r="AG16" i="5"/>
  <c r="AB16" i="5"/>
  <c r="AA16" i="5"/>
  <c r="X16" i="5"/>
  <c r="Z16" i="5"/>
  <c r="W16" i="5"/>
  <c r="AL15" i="5"/>
  <c r="Y14" i="5"/>
  <c r="W9" i="5"/>
  <c r="AL13" i="5"/>
  <c r="W7" i="5"/>
  <c r="C7" i="5"/>
  <c r="R15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K17" i="5"/>
  <c r="N17" i="5"/>
  <c r="M17" i="5"/>
  <c r="K16" i="5"/>
  <c r="N16" i="5"/>
  <c r="M16" i="5"/>
  <c r="E14" i="5"/>
  <c r="H17" i="5"/>
  <c r="G17" i="5"/>
  <c r="H18" i="5"/>
  <c r="G18" i="5"/>
  <c r="H19" i="5"/>
  <c r="G19" i="5"/>
  <c r="H20" i="5"/>
  <c r="G20" i="5"/>
  <c r="H21" i="5"/>
  <c r="G21" i="5"/>
  <c r="H22" i="5"/>
  <c r="G22" i="5"/>
  <c r="H23" i="5"/>
  <c r="G23" i="5"/>
  <c r="H24" i="5"/>
  <c r="G24" i="5"/>
  <c r="H25" i="5"/>
  <c r="G25" i="5"/>
  <c r="H26" i="5"/>
  <c r="G26" i="5"/>
  <c r="H27" i="5"/>
  <c r="G27" i="5"/>
  <c r="H28" i="5"/>
  <c r="G28" i="5"/>
  <c r="H29" i="5"/>
  <c r="G29" i="5"/>
  <c r="H30" i="5"/>
  <c r="G30" i="5"/>
  <c r="H31" i="5"/>
  <c r="G31" i="5"/>
  <c r="H32" i="5"/>
  <c r="G32" i="5"/>
  <c r="H33" i="5"/>
  <c r="G33" i="5"/>
  <c r="H34" i="5"/>
  <c r="G34" i="5"/>
  <c r="H35" i="5"/>
  <c r="G35" i="5"/>
  <c r="H36" i="5"/>
  <c r="G36" i="5"/>
  <c r="H37" i="5"/>
  <c r="G37" i="5"/>
  <c r="H38" i="5"/>
  <c r="G38" i="5"/>
  <c r="H39" i="5"/>
  <c r="G39" i="5"/>
  <c r="H40" i="5"/>
  <c r="G40" i="5"/>
  <c r="H41" i="5"/>
  <c r="G41" i="5"/>
  <c r="H42" i="5"/>
  <c r="G42" i="5"/>
  <c r="H43" i="5"/>
  <c r="G43" i="5"/>
  <c r="H44" i="5"/>
  <c r="G44" i="5"/>
  <c r="H45" i="5"/>
  <c r="G45" i="5"/>
  <c r="H46" i="5"/>
  <c r="G46" i="5"/>
  <c r="H47" i="5"/>
  <c r="G47" i="5"/>
  <c r="H48" i="5"/>
  <c r="G48" i="5"/>
  <c r="H49" i="5"/>
  <c r="G49" i="5"/>
  <c r="H50" i="5"/>
  <c r="G50" i="5"/>
  <c r="H51" i="5"/>
  <c r="G51" i="5"/>
  <c r="H52" i="5"/>
  <c r="G52" i="5"/>
  <c r="H53" i="5"/>
  <c r="G53" i="5"/>
  <c r="H54" i="5"/>
  <c r="G54" i="5"/>
  <c r="H55" i="5"/>
  <c r="G55" i="5"/>
  <c r="H56" i="5"/>
  <c r="G56" i="5"/>
  <c r="H57" i="5"/>
  <c r="G57" i="5"/>
  <c r="H58" i="5"/>
  <c r="G58" i="5"/>
  <c r="H59" i="5"/>
  <c r="G59" i="5"/>
  <c r="H60" i="5"/>
  <c r="G60" i="5"/>
  <c r="H61" i="5"/>
  <c r="G61" i="5"/>
  <c r="H62" i="5"/>
  <c r="G62" i="5"/>
  <c r="H63" i="5"/>
  <c r="G63" i="5"/>
  <c r="H64" i="5"/>
  <c r="G64" i="5"/>
  <c r="H65" i="5"/>
  <c r="G65" i="5"/>
  <c r="H66" i="5"/>
  <c r="G66" i="5"/>
  <c r="H67" i="5"/>
  <c r="G67" i="5"/>
  <c r="H68" i="5"/>
  <c r="G68" i="5"/>
  <c r="H69" i="5"/>
  <c r="G69" i="5"/>
  <c r="H70" i="5"/>
  <c r="G70" i="5"/>
  <c r="H71" i="5"/>
  <c r="G71" i="5"/>
  <c r="H72" i="5"/>
  <c r="G72" i="5"/>
  <c r="H73" i="5"/>
  <c r="G73" i="5"/>
  <c r="H74" i="5"/>
  <c r="G74" i="5"/>
  <c r="H75" i="5"/>
  <c r="G75" i="5"/>
  <c r="H76" i="5"/>
  <c r="G76" i="5"/>
  <c r="H77" i="5"/>
  <c r="G77" i="5"/>
  <c r="H78" i="5"/>
  <c r="G78" i="5"/>
  <c r="H79" i="5"/>
  <c r="G79" i="5"/>
  <c r="H80" i="5"/>
  <c r="G80" i="5"/>
  <c r="H81" i="5"/>
  <c r="G81" i="5"/>
  <c r="H82" i="5"/>
  <c r="G82" i="5"/>
  <c r="H83" i="5"/>
  <c r="G83" i="5"/>
  <c r="H84" i="5"/>
  <c r="G84" i="5"/>
  <c r="H85" i="5"/>
  <c r="G85" i="5"/>
  <c r="H86" i="5"/>
  <c r="G86" i="5"/>
  <c r="H87" i="5"/>
  <c r="G87" i="5"/>
  <c r="H88" i="5"/>
  <c r="G88" i="5"/>
  <c r="H89" i="5"/>
  <c r="G89" i="5"/>
  <c r="H90" i="5"/>
  <c r="G90" i="5"/>
  <c r="H91" i="5"/>
  <c r="G91" i="5"/>
  <c r="H92" i="5"/>
  <c r="G92" i="5"/>
  <c r="H93" i="5"/>
  <c r="G93" i="5"/>
  <c r="H94" i="5"/>
  <c r="G94" i="5"/>
  <c r="H95" i="5"/>
  <c r="G95" i="5"/>
  <c r="H96" i="5"/>
  <c r="G96" i="5"/>
  <c r="H97" i="5"/>
  <c r="G97" i="5"/>
  <c r="H98" i="5"/>
  <c r="G98" i="5"/>
  <c r="H99" i="5"/>
  <c r="G99" i="5"/>
  <c r="H100" i="5"/>
  <c r="G100" i="5"/>
  <c r="H101" i="5"/>
  <c r="G101" i="5"/>
  <c r="H102" i="5"/>
  <c r="G102" i="5"/>
  <c r="H103" i="5"/>
  <c r="G103" i="5"/>
  <c r="H104" i="5"/>
  <c r="G104" i="5"/>
  <c r="H105" i="5"/>
  <c r="G105" i="5"/>
  <c r="H106" i="5"/>
  <c r="G106" i="5"/>
  <c r="H107" i="5"/>
  <c r="G107" i="5"/>
  <c r="H108" i="5"/>
  <c r="G108" i="5"/>
  <c r="H109" i="5"/>
  <c r="G109" i="5"/>
  <c r="H110" i="5"/>
  <c r="G110" i="5"/>
  <c r="H111" i="5"/>
  <c r="G111" i="5"/>
  <c r="H112" i="5"/>
  <c r="G112" i="5"/>
  <c r="H113" i="5"/>
  <c r="G113" i="5"/>
  <c r="H114" i="5"/>
  <c r="G114" i="5"/>
  <c r="H115" i="5"/>
  <c r="G115" i="5"/>
  <c r="H116" i="5"/>
  <c r="G116" i="5"/>
  <c r="H117" i="5"/>
  <c r="G117" i="5"/>
  <c r="H118" i="5"/>
  <c r="G118" i="5"/>
  <c r="H119" i="5"/>
  <c r="G119" i="5"/>
  <c r="H120" i="5"/>
  <c r="G120" i="5"/>
  <c r="H121" i="5"/>
  <c r="G121" i="5"/>
  <c r="H122" i="5"/>
  <c r="G122" i="5"/>
  <c r="H123" i="5"/>
  <c r="G123" i="5"/>
  <c r="H124" i="5"/>
  <c r="G124" i="5"/>
  <c r="H125" i="5"/>
  <c r="G125" i="5"/>
  <c r="H126" i="5"/>
  <c r="G126" i="5"/>
  <c r="H127" i="5"/>
  <c r="G127" i="5"/>
  <c r="H128" i="5"/>
  <c r="G128" i="5"/>
  <c r="H129" i="5"/>
  <c r="G129" i="5"/>
  <c r="H130" i="5"/>
  <c r="G130" i="5"/>
  <c r="H131" i="5"/>
  <c r="G131" i="5"/>
  <c r="H132" i="5"/>
  <c r="G132" i="5"/>
  <c r="H133" i="5"/>
  <c r="G133" i="5"/>
  <c r="H134" i="5"/>
  <c r="G134" i="5"/>
  <c r="H135" i="5"/>
  <c r="G135" i="5"/>
  <c r="H136" i="5"/>
  <c r="G136" i="5"/>
  <c r="H137" i="5"/>
  <c r="G137" i="5"/>
  <c r="H138" i="5"/>
  <c r="G138" i="5"/>
  <c r="H139" i="5"/>
  <c r="G139" i="5"/>
  <c r="H140" i="5"/>
  <c r="G140" i="5"/>
  <c r="H141" i="5"/>
  <c r="G141" i="5"/>
  <c r="H142" i="5"/>
  <c r="G142" i="5"/>
  <c r="H143" i="5"/>
  <c r="G143" i="5"/>
  <c r="H144" i="5"/>
  <c r="G144" i="5"/>
  <c r="H145" i="5"/>
  <c r="G145" i="5"/>
  <c r="H146" i="5"/>
  <c r="G146" i="5"/>
  <c r="H147" i="5"/>
  <c r="G147" i="5"/>
  <c r="H148" i="5"/>
  <c r="G148" i="5"/>
  <c r="H149" i="5"/>
  <c r="G149" i="5"/>
  <c r="H150" i="5"/>
  <c r="G150" i="5"/>
  <c r="H151" i="5"/>
  <c r="G151" i="5"/>
  <c r="H152" i="5"/>
  <c r="G152" i="5"/>
  <c r="H153" i="5"/>
  <c r="G153" i="5"/>
  <c r="H154" i="5"/>
  <c r="G154" i="5"/>
  <c r="H155" i="5"/>
  <c r="G155" i="5"/>
  <c r="H156" i="5"/>
  <c r="G156" i="5"/>
  <c r="H157" i="5"/>
  <c r="G157" i="5"/>
  <c r="H158" i="5"/>
  <c r="G158" i="5"/>
  <c r="H159" i="5"/>
  <c r="G159" i="5"/>
  <c r="H160" i="5"/>
  <c r="G160" i="5"/>
  <c r="H161" i="5"/>
  <c r="G161" i="5"/>
  <c r="H162" i="5"/>
  <c r="G162" i="5"/>
  <c r="H163" i="5"/>
  <c r="G163" i="5"/>
  <c r="H164" i="5"/>
  <c r="G164" i="5"/>
  <c r="H165" i="5"/>
  <c r="G165" i="5"/>
  <c r="H166" i="5"/>
  <c r="G166" i="5"/>
  <c r="H167" i="5"/>
  <c r="G167" i="5"/>
  <c r="H168" i="5"/>
  <c r="G168" i="5"/>
  <c r="H169" i="5"/>
  <c r="G169" i="5"/>
  <c r="H170" i="5"/>
  <c r="G170" i="5"/>
  <c r="H171" i="5"/>
  <c r="G171" i="5"/>
  <c r="H172" i="5"/>
  <c r="G172" i="5"/>
  <c r="H173" i="5"/>
  <c r="G173" i="5"/>
  <c r="H174" i="5"/>
  <c r="G174" i="5"/>
  <c r="H175" i="5"/>
  <c r="G175" i="5"/>
  <c r="H176" i="5"/>
  <c r="G176" i="5"/>
  <c r="H177" i="5"/>
  <c r="G177" i="5"/>
  <c r="H178" i="5"/>
  <c r="G178" i="5"/>
  <c r="H179" i="5"/>
  <c r="G179" i="5"/>
  <c r="H180" i="5"/>
  <c r="G180" i="5"/>
  <c r="H181" i="5"/>
  <c r="G181" i="5"/>
  <c r="H182" i="5"/>
  <c r="G182" i="5"/>
  <c r="H183" i="5"/>
  <c r="G183" i="5"/>
  <c r="H184" i="5"/>
  <c r="G184" i="5"/>
  <c r="H185" i="5"/>
  <c r="G185" i="5"/>
  <c r="H186" i="5"/>
  <c r="G186" i="5"/>
  <c r="H187" i="5"/>
  <c r="G187" i="5"/>
  <c r="H188" i="5"/>
  <c r="G188" i="5"/>
  <c r="H189" i="5"/>
  <c r="G189" i="5"/>
  <c r="H190" i="5"/>
  <c r="G190" i="5"/>
  <c r="H191" i="5"/>
  <c r="G191" i="5"/>
  <c r="H192" i="5"/>
  <c r="G192" i="5"/>
  <c r="H193" i="5"/>
  <c r="G193" i="5"/>
  <c r="H194" i="5"/>
  <c r="G194" i="5"/>
  <c r="H195" i="5"/>
  <c r="G195" i="5"/>
  <c r="H196" i="5"/>
  <c r="G196" i="5"/>
  <c r="H197" i="5"/>
  <c r="G197" i="5"/>
  <c r="H198" i="5"/>
  <c r="G198" i="5"/>
  <c r="H199" i="5"/>
  <c r="G199" i="5"/>
  <c r="H200" i="5"/>
  <c r="G200" i="5"/>
  <c r="H201" i="5"/>
  <c r="G201" i="5"/>
  <c r="H202" i="5"/>
  <c r="G202" i="5"/>
  <c r="H203" i="5"/>
  <c r="G203" i="5"/>
  <c r="H204" i="5"/>
  <c r="G204" i="5"/>
  <c r="H205" i="5"/>
  <c r="G205" i="5"/>
  <c r="H206" i="5"/>
  <c r="G206" i="5"/>
  <c r="H207" i="5"/>
  <c r="G207" i="5"/>
  <c r="H208" i="5"/>
  <c r="G208" i="5"/>
  <c r="H209" i="5"/>
  <c r="G209" i="5"/>
  <c r="H210" i="5"/>
  <c r="G210" i="5"/>
  <c r="H211" i="5"/>
  <c r="G211" i="5"/>
  <c r="H212" i="5"/>
  <c r="G212" i="5"/>
  <c r="H213" i="5"/>
  <c r="G213" i="5"/>
  <c r="H214" i="5"/>
  <c r="G214" i="5"/>
  <c r="H215" i="5"/>
  <c r="G215" i="5"/>
  <c r="H216" i="5"/>
  <c r="G216" i="5"/>
  <c r="H217" i="5"/>
  <c r="G217" i="5"/>
  <c r="H218" i="5"/>
  <c r="G218" i="5"/>
  <c r="H219" i="5"/>
  <c r="G219" i="5"/>
  <c r="H220" i="5"/>
  <c r="G220" i="5"/>
  <c r="H221" i="5"/>
  <c r="G221" i="5"/>
  <c r="H222" i="5"/>
  <c r="G222" i="5"/>
  <c r="H223" i="5"/>
  <c r="G223" i="5"/>
  <c r="H224" i="5"/>
  <c r="G224" i="5"/>
  <c r="H225" i="5"/>
  <c r="G225" i="5"/>
  <c r="H226" i="5"/>
  <c r="G226" i="5"/>
  <c r="H227" i="5"/>
  <c r="G227" i="5"/>
  <c r="H228" i="5"/>
  <c r="G228" i="5"/>
  <c r="H229" i="5"/>
  <c r="G229" i="5"/>
  <c r="H230" i="5"/>
  <c r="G230" i="5"/>
  <c r="H231" i="5"/>
  <c r="G231" i="5"/>
  <c r="H232" i="5"/>
  <c r="G232" i="5"/>
  <c r="H233" i="5"/>
  <c r="G233" i="5"/>
  <c r="H234" i="5"/>
  <c r="G234" i="5"/>
  <c r="H235" i="5"/>
  <c r="G235" i="5"/>
  <c r="H236" i="5"/>
  <c r="G236" i="5"/>
  <c r="H237" i="5"/>
  <c r="G237" i="5"/>
  <c r="H238" i="5"/>
  <c r="G238" i="5"/>
  <c r="H239" i="5"/>
  <c r="G239" i="5"/>
  <c r="H240" i="5"/>
  <c r="G240" i="5"/>
  <c r="H241" i="5"/>
  <c r="G241" i="5"/>
  <c r="H242" i="5"/>
  <c r="G242" i="5"/>
  <c r="H243" i="5"/>
  <c r="G243" i="5"/>
  <c r="H244" i="5"/>
  <c r="G244" i="5"/>
  <c r="H245" i="5"/>
  <c r="G245" i="5"/>
  <c r="H246" i="5"/>
  <c r="G246" i="5"/>
  <c r="H247" i="5"/>
  <c r="G247" i="5"/>
  <c r="H248" i="5"/>
  <c r="G248" i="5"/>
  <c r="H249" i="5"/>
  <c r="G249" i="5"/>
  <c r="H250" i="5"/>
  <c r="G250" i="5"/>
  <c r="H251" i="5"/>
  <c r="G251" i="5"/>
  <c r="H252" i="5"/>
  <c r="G252" i="5"/>
  <c r="H253" i="5"/>
  <c r="G253" i="5"/>
  <c r="H254" i="5"/>
  <c r="G254" i="5"/>
  <c r="H255" i="5"/>
  <c r="G255" i="5"/>
  <c r="H256" i="5"/>
  <c r="G256" i="5"/>
  <c r="H257" i="5"/>
  <c r="G257" i="5"/>
  <c r="H258" i="5"/>
  <c r="G258" i="5"/>
  <c r="H259" i="5"/>
  <c r="G259" i="5"/>
  <c r="H260" i="5"/>
  <c r="G260" i="5"/>
  <c r="H261" i="5"/>
  <c r="G261" i="5"/>
  <c r="H262" i="5"/>
  <c r="G262" i="5"/>
  <c r="H263" i="5"/>
  <c r="G263" i="5"/>
  <c r="H264" i="5"/>
  <c r="G264" i="5"/>
  <c r="H265" i="5"/>
  <c r="G265" i="5"/>
  <c r="H16" i="5"/>
  <c r="G16" i="5"/>
  <c r="C17" i="5"/>
  <c r="B17" i="5"/>
  <c r="D17" i="5"/>
  <c r="F17" i="5"/>
  <c r="E19" i="9"/>
  <c r="C18" i="5"/>
  <c r="D18" i="5"/>
  <c r="F18" i="5"/>
  <c r="E20" i="9"/>
  <c r="C19" i="5"/>
  <c r="D19" i="5"/>
  <c r="F19" i="5"/>
  <c r="E21" i="9"/>
  <c r="C20" i="5"/>
  <c r="D20" i="5"/>
  <c r="F20" i="5"/>
  <c r="E22" i="9"/>
  <c r="C21" i="5"/>
  <c r="D21" i="5"/>
  <c r="F21" i="5"/>
  <c r="E23" i="9"/>
  <c r="C22" i="5"/>
  <c r="D22" i="5"/>
  <c r="F22" i="5"/>
  <c r="E24" i="9"/>
  <c r="C23" i="5"/>
  <c r="D23" i="5"/>
  <c r="F23" i="5"/>
  <c r="E25" i="9"/>
  <c r="C24" i="5"/>
  <c r="D24" i="5"/>
  <c r="F24" i="5"/>
  <c r="E26" i="9"/>
  <c r="C25" i="5"/>
  <c r="D25" i="5"/>
  <c r="F25" i="5"/>
  <c r="E27" i="9"/>
  <c r="C26" i="5"/>
  <c r="D26" i="5"/>
  <c r="F26" i="5"/>
  <c r="E28" i="9"/>
  <c r="C27" i="5"/>
  <c r="D27" i="5"/>
  <c r="F27" i="5"/>
  <c r="E29" i="9"/>
  <c r="C28" i="5"/>
  <c r="D28" i="5"/>
  <c r="F28" i="5"/>
  <c r="E30" i="9"/>
  <c r="C29" i="5"/>
  <c r="D29" i="5"/>
  <c r="F29" i="5"/>
  <c r="E31" i="9"/>
  <c r="C30" i="5"/>
  <c r="D30" i="5"/>
  <c r="F30" i="5"/>
  <c r="E32" i="9"/>
  <c r="C31" i="5"/>
  <c r="D31" i="5"/>
  <c r="F31" i="5"/>
  <c r="E33" i="9"/>
  <c r="C32" i="5"/>
  <c r="D32" i="5"/>
  <c r="F32" i="5"/>
  <c r="E34" i="9"/>
  <c r="C33" i="5"/>
  <c r="D33" i="5"/>
  <c r="F33" i="5"/>
  <c r="E35" i="9"/>
  <c r="C34" i="5"/>
  <c r="D34" i="5"/>
  <c r="F34" i="5"/>
  <c r="E36" i="9"/>
  <c r="C35" i="5"/>
  <c r="D35" i="5"/>
  <c r="F35" i="5"/>
  <c r="E37" i="9"/>
  <c r="C36" i="5"/>
  <c r="D36" i="5"/>
  <c r="F36" i="5"/>
  <c r="E38" i="9"/>
  <c r="C37" i="5"/>
  <c r="D37" i="5"/>
  <c r="F37" i="5"/>
  <c r="E39" i="9"/>
  <c r="C38" i="5"/>
  <c r="D38" i="5"/>
  <c r="F38" i="5"/>
  <c r="E40" i="9"/>
  <c r="C39" i="5"/>
  <c r="D39" i="5"/>
  <c r="F39" i="5"/>
  <c r="E41" i="9"/>
  <c r="C40" i="5"/>
  <c r="D40" i="5"/>
  <c r="F40" i="5"/>
  <c r="E42" i="9"/>
  <c r="C41" i="5"/>
  <c r="D41" i="5"/>
  <c r="F41" i="5"/>
  <c r="E43" i="9"/>
  <c r="C42" i="5"/>
  <c r="D42" i="5"/>
  <c r="F42" i="5"/>
  <c r="E44" i="9"/>
  <c r="C43" i="5"/>
  <c r="D43" i="5"/>
  <c r="F43" i="5"/>
  <c r="E45" i="9"/>
  <c r="C44" i="5"/>
  <c r="D44" i="5"/>
  <c r="F44" i="5"/>
  <c r="E46" i="9"/>
  <c r="C45" i="5"/>
  <c r="D45" i="5"/>
  <c r="F45" i="5"/>
  <c r="E47" i="9"/>
  <c r="C46" i="5"/>
  <c r="D46" i="5"/>
  <c r="F46" i="5"/>
  <c r="E48" i="9"/>
  <c r="C47" i="5"/>
  <c r="D47" i="5"/>
  <c r="F47" i="5"/>
  <c r="E49" i="9"/>
  <c r="C48" i="5"/>
  <c r="D48" i="5"/>
  <c r="F48" i="5"/>
  <c r="E50" i="9"/>
  <c r="C49" i="5"/>
  <c r="D49" i="5"/>
  <c r="F49" i="5"/>
  <c r="E51" i="9"/>
  <c r="C50" i="5"/>
  <c r="D50" i="5"/>
  <c r="F50" i="5"/>
  <c r="E52" i="9"/>
  <c r="C51" i="5"/>
  <c r="D51" i="5"/>
  <c r="F51" i="5"/>
  <c r="E53" i="9"/>
  <c r="C52" i="5"/>
  <c r="D52" i="5"/>
  <c r="F52" i="5"/>
  <c r="E54" i="9"/>
  <c r="C53" i="5"/>
  <c r="D53" i="5"/>
  <c r="F53" i="5"/>
  <c r="E55" i="9"/>
  <c r="C54" i="5"/>
  <c r="D54" i="5"/>
  <c r="F54" i="5"/>
  <c r="E56" i="9"/>
  <c r="C55" i="5"/>
  <c r="D55" i="5"/>
  <c r="F55" i="5"/>
  <c r="E57" i="9"/>
  <c r="C56" i="5"/>
  <c r="D56" i="5"/>
  <c r="F56" i="5"/>
  <c r="E58" i="9"/>
  <c r="C57" i="5"/>
  <c r="D57" i="5"/>
  <c r="F57" i="5"/>
  <c r="E59" i="9"/>
  <c r="C58" i="5"/>
  <c r="D58" i="5"/>
  <c r="F58" i="5"/>
  <c r="E60" i="9"/>
  <c r="C59" i="5"/>
  <c r="D59" i="5"/>
  <c r="F59" i="5"/>
  <c r="E61" i="9"/>
  <c r="C60" i="5"/>
  <c r="D60" i="5"/>
  <c r="F60" i="5"/>
  <c r="E62" i="9"/>
  <c r="C61" i="5"/>
  <c r="D61" i="5"/>
  <c r="F61" i="5"/>
  <c r="E63" i="9"/>
  <c r="C62" i="5"/>
  <c r="D62" i="5"/>
  <c r="F62" i="5"/>
  <c r="E64" i="9"/>
  <c r="C63" i="5"/>
  <c r="D63" i="5"/>
  <c r="F63" i="5"/>
  <c r="E65" i="9"/>
  <c r="C64" i="5"/>
  <c r="D64" i="5"/>
  <c r="F64" i="5"/>
  <c r="E66" i="9"/>
  <c r="C65" i="5"/>
  <c r="D65" i="5"/>
  <c r="F65" i="5"/>
  <c r="E67" i="9"/>
  <c r="C66" i="5"/>
  <c r="D66" i="5"/>
  <c r="F66" i="5"/>
  <c r="E68" i="9"/>
  <c r="C67" i="5"/>
  <c r="D67" i="5"/>
  <c r="F67" i="5"/>
  <c r="E69" i="9"/>
  <c r="C68" i="5"/>
  <c r="D68" i="5"/>
  <c r="F68" i="5"/>
  <c r="E70" i="9"/>
  <c r="C69" i="5"/>
  <c r="D69" i="5"/>
  <c r="F69" i="5"/>
  <c r="E71" i="9"/>
  <c r="C70" i="5"/>
  <c r="D70" i="5"/>
  <c r="F70" i="5"/>
  <c r="E72" i="9"/>
  <c r="C71" i="5"/>
  <c r="D71" i="5"/>
  <c r="F71" i="5"/>
  <c r="E73" i="9"/>
  <c r="C72" i="5"/>
  <c r="D72" i="5"/>
  <c r="F72" i="5"/>
  <c r="E74" i="9"/>
  <c r="C73" i="5"/>
  <c r="D73" i="5"/>
  <c r="F73" i="5"/>
  <c r="E75" i="9"/>
  <c r="C74" i="5"/>
  <c r="D74" i="5"/>
  <c r="F74" i="5"/>
  <c r="E76" i="9"/>
  <c r="C75" i="5"/>
  <c r="D75" i="5"/>
  <c r="F75" i="5"/>
  <c r="E77" i="9"/>
  <c r="C76" i="5"/>
  <c r="D76" i="5"/>
  <c r="F76" i="5"/>
  <c r="E78" i="9"/>
  <c r="C77" i="5"/>
  <c r="D77" i="5"/>
  <c r="F77" i="5"/>
  <c r="E79" i="9"/>
  <c r="C78" i="5"/>
  <c r="D78" i="5"/>
  <c r="F78" i="5"/>
  <c r="E80" i="9"/>
  <c r="C79" i="5"/>
  <c r="D79" i="5"/>
  <c r="F79" i="5"/>
  <c r="E81" i="9"/>
  <c r="C80" i="5"/>
  <c r="D80" i="5"/>
  <c r="F80" i="5"/>
  <c r="E82" i="9"/>
  <c r="C81" i="5"/>
  <c r="D81" i="5"/>
  <c r="F81" i="5"/>
  <c r="E83" i="9"/>
  <c r="C82" i="5"/>
  <c r="D82" i="5"/>
  <c r="F82" i="5"/>
  <c r="E84" i="9"/>
  <c r="C83" i="5"/>
  <c r="D83" i="5"/>
  <c r="F83" i="5"/>
  <c r="E85" i="9"/>
  <c r="C84" i="5"/>
  <c r="D84" i="5"/>
  <c r="F84" i="5"/>
  <c r="E86" i="9"/>
  <c r="C85" i="5"/>
  <c r="D85" i="5"/>
  <c r="F85" i="5"/>
  <c r="E87" i="9"/>
  <c r="C86" i="5"/>
  <c r="D86" i="5"/>
  <c r="F86" i="5"/>
  <c r="E88" i="9"/>
  <c r="C87" i="5"/>
  <c r="D87" i="5"/>
  <c r="F87" i="5"/>
  <c r="E89" i="9"/>
  <c r="C88" i="5"/>
  <c r="D88" i="5"/>
  <c r="F88" i="5"/>
  <c r="E90" i="9"/>
  <c r="C89" i="5"/>
  <c r="D89" i="5"/>
  <c r="F89" i="5"/>
  <c r="E91" i="9"/>
  <c r="C90" i="5"/>
  <c r="D90" i="5"/>
  <c r="F90" i="5"/>
  <c r="E92" i="9"/>
  <c r="C91" i="5"/>
  <c r="D91" i="5"/>
  <c r="F91" i="5"/>
  <c r="E93" i="9"/>
  <c r="C92" i="5"/>
  <c r="D92" i="5"/>
  <c r="F92" i="5"/>
  <c r="E94" i="9"/>
  <c r="C93" i="5"/>
  <c r="D93" i="5"/>
  <c r="F93" i="5"/>
  <c r="E95" i="9"/>
  <c r="C94" i="5"/>
  <c r="D94" i="5"/>
  <c r="F94" i="5"/>
  <c r="E96" i="9"/>
  <c r="C95" i="5"/>
  <c r="D95" i="5"/>
  <c r="F95" i="5"/>
  <c r="E97" i="9"/>
  <c r="C96" i="5"/>
  <c r="D96" i="5"/>
  <c r="F96" i="5"/>
  <c r="E98" i="9"/>
  <c r="C97" i="5"/>
  <c r="D97" i="5"/>
  <c r="F97" i="5"/>
  <c r="E99" i="9"/>
  <c r="C98" i="5"/>
  <c r="D98" i="5"/>
  <c r="F98" i="5"/>
  <c r="E100" i="9"/>
  <c r="C99" i="5"/>
  <c r="D99" i="5"/>
  <c r="F99" i="5"/>
  <c r="E101" i="9"/>
  <c r="C100" i="5"/>
  <c r="D100" i="5"/>
  <c r="F100" i="5"/>
  <c r="E102" i="9"/>
  <c r="C101" i="5"/>
  <c r="D101" i="5"/>
  <c r="F101" i="5"/>
  <c r="E103" i="9"/>
  <c r="C102" i="5"/>
  <c r="D102" i="5"/>
  <c r="F102" i="5"/>
  <c r="E104" i="9"/>
  <c r="C103" i="5"/>
  <c r="D103" i="5"/>
  <c r="F103" i="5"/>
  <c r="E105" i="9"/>
  <c r="C104" i="5"/>
  <c r="D104" i="5"/>
  <c r="F104" i="5"/>
  <c r="E106" i="9"/>
  <c r="C105" i="5"/>
  <c r="D105" i="5"/>
  <c r="F105" i="5"/>
  <c r="E107" i="9"/>
  <c r="C106" i="5"/>
  <c r="D106" i="5"/>
  <c r="F106" i="5"/>
  <c r="E108" i="9"/>
  <c r="C107" i="5"/>
  <c r="D107" i="5"/>
  <c r="F107" i="5"/>
  <c r="E109" i="9"/>
  <c r="C108" i="5"/>
  <c r="D108" i="5"/>
  <c r="F108" i="5"/>
  <c r="E110" i="9"/>
  <c r="C109" i="5"/>
  <c r="D109" i="5"/>
  <c r="F109" i="5"/>
  <c r="E111" i="9"/>
  <c r="C110" i="5"/>
  <c r="D110" i="5"/>
  <c r="F110" i="5"/>
  <c r="E112" i="9"/>
  <c r="C111" i="5"/>
  <c r="D111" i="5"/>
  <c r="F111" i="5"/>
  <c r="E113" i="9"/>
  <c r="C112" i="5"/>
  <c r="D112" i="5"/>
  <c r="F112" i="5"/>
  <c r="E114" i="9"/>
  <c r="C113" i="5"/>
  <c r="D113" i="5"/>
  <c r="F113" i="5"/>
  <c r="E115" i="9"/>
  <c r="C114" i="5"/>
  <c r="D114" i="5"/>
  <c r="F114" i="5"/>
  <c r="E116" i="9"/>
  <c r="C115" i="5"/>
  <c r="D115" i="5"/>
  <c r="F115" i="5"/>
  <c r="E117" i="9"/>
  <c r="C116" i="5"/>
  <c r="D116" i="5"/>
  <c r="F116" i="5"/>
  <c r="E118" i="9"/>
  <c r="C117" i="5"/>
  <c r="D117" i="5"/>
  <c r="F117" i="5"/>
  <c r="E119" i="9"/>
  <c r="C118" i="5"/>
  <c r="D118" i="5"/>
  <c r="F118" i="5"/>
  <c r="E120" i="9"/>
  <c r="C119" i="5"/>
  <c r="D119" i="5"/>
  <c r="F119" i="5"/>
  <c r="E121" i="9"/>
  <c r="C120" i="5"/>
  <c r="D120" i="5"/>
  <c r="F120" i="5"/>
  <c r="E122" i="9"/>
  <c r="C121" i="5"/>
  <c r="D121" i="5"/>
  <c r="F121" i="5"/>
  <c r="E123" i="9"/>
  <c r="C122" i="5"/>
  <c r="B122" i="5"/>
  <c r="D122" i="5"/>
  <c r="F122" i="5"/>
  <c r="E124" i="9"/>
  <c r="C123" i="5"/>
  <c r="B123" i="5"/>
  <c r="D123" i="5"/>
  <c r="F123" i="5"/>
  <c r="E125" i="9"/>
  <c r="C124" i="5"/>
  <c r="B124" i="5"/>
  <c r="D124" i="5"/>
  <c r="F124" i="5"/>
  <c r="E126" i="9"/>
  <c r="C125" i="5"/>
  <c r="B125" i="5"/>
  <c r="D125" i="5"/>
  <c r="F125" i="5"/>
  <c r="E127" i="9"/>
  <c r="C126" i="5"/>
  <c r="B126" i="5"/>
  <c r="D126" i="5"/>
  <c r="F126" i="5"/>
  <c r="E128" i="9"/>
  <c r="C127" i="5"/>
  <c r="B127" i="5"/>
  <c r="D127" i="5"/>
  <c r="F127" i="5"/>
  <c r="E129" i="9"/>
  <c r="C128" i="5"/>
  <c r="B128" i="5"/>
  <c r="D128" i="5"/>
  <c r="F128" i="5"/>
  <c r="E130" i="9"/>
  <c r="C129" i="5"/>
  <c r="B129" i="5"/>
  <c r="D129" i="5"/>
  <c r="F129" i="5"/>
  <c r="E131" i="9"/>
  <c r="C130" i="5"/>
  <c r="B130" i="5"/>
  <c r="D130" i="5"/>
  <c r="F130" i="5"/>
  <c r="E132" i="9"/>
  <c r="C131" i="5"/>
  <c r="B131" i="5"/>
  <c r="D131" i="5"/>
  <c r="F131" i="5"/>
  <c r="E133" i="9"/>
  <c r="C132" i="5"/>
  <c r="B132" i="5"/>
  <c r="D132" i="5"/>
  <c r="F132" i="5"/>
  <c r="E134" i="9"/>
  <c r="C133" i="5"/>
  <c r="B133" i="5"/>
  <c r="D133" i="5"/>
  <c r="F133" i="5"/>
  <c r="E135" i="9"/>
  <c r="C134" i="5"/>
  <c r="B134" i="5"/>
  <c r="D134" i="5"/>
  <c r="F134" i="5"/>
  <c r="E136" i="9"/>
  <c r="C135" i="5"/>
  <c r="B135" i="5"/>
  <c r="D135" i="5"/>
  <c r="F135" i="5"/>
  <c r="E137" i="9"/>
  <c r="C136" i="5"/>
  <c r="B136" i="5"/>
  <c r="D136" i="5"/>
  <c r="F136" i="5"/>
  <c r="E138" i="9"/>
  <c r="C137" i="5"/>
  <c r="B137" i="5"/>
  <c r="D137" i="5"/>
  <c r="F137" i="5"/>
  <c r="E139" i="9"/>
  <c r="C138" i="5"/>
  <c r="B138" i="5"/>
  <c r="D138" i="5"/>
  <c r="F138" i="5"/>
  <c r="E140" i="9"/>
  <c r="C139" i="5"/>
  <c r="B139" i="5"/>
  <c r="D139" i="5"/>
  <c r="F139" i="5"/>
  <c r="E141" i="9"/>
  <c r="C140" i="5"/>
  <c r="B140" i="5"/>
  <c r="D140" i="5"/>
  <c r="F140" i="5"/>
  <c r="E142" i="9"/>
  <c r="C141" i="5"/>
  <c r="B141" i="5"/>
  <c r="D141" i="5"/>
  <c r="F141" i="5"/>
  <c r="E143" i="9"/>
  <c r="C142" i="5"/>
  <c r="B142" i="5"/>
  <c r="D142" i="5"/>
  <c r="F142" i="5"/>
  <c r="E144" i="9"/>
  <c r="C143" i="5"/>
  <c r="B143" i="5"/>
  <c r="D143" i="5"/>
  <c r="F143" i="5"/>
  <c r="E145" i="9"/>
  <c r="C144" i="5"/>
  <c r="B144" i="5"/>
  <c r="D144" i="5"/>
  <c r="F144" i="5"/>
  <c r="E146" i="9"/>
  <c r="C145" i="5"/>
  <c r="B145" i="5"/>
  <c r="D145" i="5"/>
  <c r="F145" i="5"/>
  <c r="E147" i="9"/>
  <c r="C146" i="5"/>
  <c r="B146" i="5"/>
  <c r="D146" i="5"/>
  <c r="F146" i="5"/>
  <c r="E148" i="9"/>
  <c r="C147" i="5"/>
  <c r="B147" i="5"/>
  <c r="D147" i="5"/>
  <c r="F147" i="5"/>
  <c r="E149" i="9"/>
  <c r="C148" i="5"/>
  <c r="B148" i="5"/>
  <c r="D148" i="5"/>
  <c r="F148" i="5"/>
  <c r="E150" i="9"/>
  <c r="C149" i="5"/>
  <c r="B149" i="5"/>
  <c r="D149" i="5"/>
  <c r="F149" i="5"/>
  <c r="E151" i="9"/>
  <c r="C150" i="5"/>
  <c r="B150" i="5"/>
  <c r="D150" i="5"/>
  <c r="F150" i="5"/>
  <c r="E152" i="9"/>
  <c r="C151" i="5"/>
  <c r="B151" i="5"/>
  <c r="D151" i="5"/>
  <c r="F151" i="5"/>
  <c r="E153" i="9"/>
  <c r="C152" i="5"/>
  <c r="B152" i="5"/>
  <c r="D152" i="5"/>
  <c r="F152" i="5"/>
  <c r="E154" i="9"/>
  <c r="C153" i="5"/>
  <c r="B153" i="5"/>
  <c r="D153" i="5"/>
  <c r="F153" i="5"/>
  <c r="E155" i="9"/>
  <c r="C154" i="5"/>
  <c r="B154" i="5"/>
  <c r="D154" i="5"/>
  <c r="F154" i="5"/>
  <c r="E156" i="9"/>
  <c r="C155" i="5"/>
  <c r="B155" i="5"/>
  <c r="D155" i="5"/>
  <c r="F155" i="5"/>
  <c r="E157" i="9"/>
  <c r="C156" i="5"/>
  <c r="B156" i="5"/>
  <c r="D156" i="5"/>
  <c r="F156" i="5"/>
  <c r="E158" i="9"/>
  <c r="C157" i="5"/>
  <c r="B157" i="5"/>
  <c r="D157" i="5"/>
  <c r="F157" i="5"/>
  <c r="E159" i="9"/>
  <c r="C158" i="5"/>
  <c r="B158" i="5"/>
  <c r="D158" i="5"/>
  <c r="F158" i="5"/>
  <c r="E160" i="9"/>
  <c r="C159" i="5"/>
  <c r="B159" i="5"/>
  <c r="D159" i="5"/>
  <c r="F159" i="5"/>
  <c r="E161" i="9"/>
  <c r="C160" i="5"/>
  <c r="B160" i="5"/>
  <c r="D160" i="5"/>
  <c r="F160" i="5"/>
  <c r="E162" i="9"/>
  <c r="C161" i="5"/>
  <c r="B161" i="5"/>
  <c r="D161" i="5"/>
  <c r="F161" i="5"/>
  <c r="E163" i="9"/>
  <c r="C162" i="5"/>
  <c r="B162" i="5"/>
  <c r="D162" i="5"/>
  <c r="F162" i="5"/>
  <c r="E164" i="9"/>
  <c r="C163" i="5"/>
  <c r="B163" i="5"/>
  <c r="D163" i="5"/>
  <c r="F163" i="5"/>
  <c r="E165" i="9"/>
  <c r="C164" i="5"/>
  <c r="B164" i="5"/>
  <c r="D164" i="5"/>
  <c r="F164" i="5"/>
  <c r="E166" i="9"/>
  <c r="C165" i="5"/>
  <c r="B165" i="5"/>
  <c r="D165" i="5"/>
  <c r="F165" i="5"/>
  <c r="E167" i="9"/>
  <c r="C166" i="5"/>
  <c r="B166" i="5"/>
  <c r="D166" i="5"/>
  <c r="F166" i="5"/>
  <c r="E168" i="9"/>
  <c r="C167" i="5"/>
  <c r="B167" i="5"/>
  <c r="D167" i="5"/>
  <c r="F167" i="5"/>
  <c r="E169" i="9"/>
  <c r="C168" i="5"/>
  <c r="B168" i="5"/>
  <c r="D168" i="5"/>
  <c r="F168" i="5"/>
  <c r="E170" i="9"/>
  <c r="C169" i="5"/>
  <c r="B169" i="5"/>
  <c r="D169" i="5"/>
  <c r="F169" i="5"/>
  <c r="E171" i="9"/>
  <c r="C170" i="5"/>
  <c r="B170" i="5"/>
  <c r="D170" i="5"/>
  <c r="F170" i="5"/>
  <c r="E172" i="9"/>
  <c r="C171" i="5"/>
  <c r="B171" i="5"/>
  <c r="D171" i="5"/>
  <c r="F171" i="5"/>
  <c r="E173" i="9"/>
  <c r="C172" i="5"/>
  <c r="B172" i="5"/>
  <c r="D172" i="5"/>
  <c r="F172" i="5"/>
  <c r="C173" i="5"/>
  <c r="B173" i="5"/>
  <c r="D173" i="5"/>
  <c r="F173" i="5"/>
  <c r="C174" i="5"/>
  <c r="B174" i="5"/>
  <c r="D174" i="5"/>
  <c r="F174" i="5"/>
  <c r="C175" i="5"/>
  <c r="B175" i="5"/>
  <c r="D175" i="5"/>
  <c r="F175" i="5"/>
  <c r="C176" i="5"/>
  <c r="B176" i="5"/>
  <c r="D176" i="5"/>
  <c r="F176" i="5"/>
  <c r="C177" i="5"/>
  <c r="B177" i="5"/>
  <c r="D177" i="5"/>
  <c r="F177" i="5"/>
  <c r="C178" i="5"/>
  <c r="B178" i="5"/>
  <c r="D178" i="5"/>
  <c r="F178" i="5"/>
  <c r="C179" i="5"/>
  <c r="B179" i="5"/>
  <c r="D179" i="5"/>
  <c r="F179" i="5"/>
  <c r="C180" i="5"/>
  <c r="B180" i="5"/>
  <c r="D180" i="5"/>
  <c r="F180" i="5"/>
  <c r="C181" i="5"/>
  <c r="B181" i="5"/>
  <c r="D181" i="5"/>
  <c r="F181" i="5"/>
  <c r="C182" i="5"/>
  <c r="B182" i="5"/>
  <c r="D182" i="5"/>
  <c r="F182" i="5"/>
  <c r="C183" i="5"/>
  <c r="B183" i="5"/>
  <c r="D183" i="5"/>
  <c r="F183" i="5"/>
  <c r="C184" i="5"/>
  <c r="B184" i="5"/>
  <c r="D184" i="5"/>
  <c r="F184" i="5"/>
  <c r="C185" i="5"/>
  <c r="B185" i="5"/>
  <c r="D185" i="5"/>
  <c r="F185" i="5"/>
  <c r="C186" i="5"/>
  <c r="B186" i="5"/>
  <c r="D186" i="5"/>
  <c r="F186" i="5"/>
  <c r="C187" i="5"/>
  <c r="B187" i="5"/>
  <c r="D187" i="5"/>
  <c r="F187" i="5"/>
  <c r="C188" i="5"/>
  <c r="B188" i="5"/>
  <c r="D188" i="5"/>
  <c r="F188" i="5"/>
  <c r="C189" i="5"/>
  <c r="B189" i="5"/>
  <c r="D189" i="5"/>
  <c r="F189" i="5"/>
  <c r="C190" i="5"/>
  <c r="B190" i="5"/>
  <c r="D190" i="5"/>
  <c r="F190" i="5"/>
  <c r="C191" i="5"/>
  <c r="B191" i="5"/>
  <c r="D191" i="5"/>
  <c r="F191" i="5"/>
  <c r="C192" i="5"/>
  <c r="B192" i="5"/>
  <c r="D192" i="5"/>
  <c r="F192" i="5"/>
  <c r="C193" i="5"/>
  <c r="B193" i="5"/>
  <c r="D193" i="5"/>
  <c r="F193" i="5"/>
  <c r="C194" i="5"/>
  <c r="B194" i="5"/>
  <c r="D194" i="5"/>
  <c r="F194" i="5"/>
  <c r="C195" i="5"/>
  <c r="B195" i="5"/>
  <c r="D195" i="5"/>
  <c r="F195" i="5"/>
  <c r="C196" i="5"/>
  <c r="B196" i="5"/>
  <c r="D196" i="5"/>
  <c r="F196" i="5"/>
  <c r="C197" i="5"/>
  <c r="B197" i="5"/>
  <c r="D197" i="5"/>
  <c r="F197" i="5"/>
  <c r="C198" i="5"/>
  <c r="B198" i="5"/>
  <c r="D198" i="5"/>
  <c r="F198" i="5"/>
  <c r="C199" i="5"/>
  <c r="B199" i="5"/>
  <c r="D199" i="5"/>
  <c r="F199" i="5"/>
  <c r="C200" i="5"/>
  <c r="B200" i="5"/>
  <c r="D200" i="5"/>
  <c r="F200" i="5"/>
  <c r="C201" i="5"/>
  <c r="B201" i="5"/>
  <c r="D201" i="5"/>
  <c r="F201" i="5"/>
  <c r="C202" i="5"/>
  <c r="B202" i="5"/>
  <c r="D202" i="5"/>
  <c r="F202" i="5"/>
  <c r="C203" i="5"/>
  <c r="B203" i="5"/>
  <c r="D203" i="5"/>
  <c r="F203" i="5"/>
  <c r="C204" i="5"/>
  <c r="B204" i="5"/>
  <c r="D204" i="5"/>
  <c r="F204" i="5"/>
  <c r="C205" i="5"/>
  <c r="B205" i="5"/>
  <c r="D205" i="5"/>
  <c r="F205" i="5"/>
  <c r="C206" i="5"/>
  <c r="B206" i="5"/>
  <c r="D206" i="5"/>
  <c r="F206" i="5"/>
  <c r="C207" i="5"/>
  <c r="B207" i="5"/>
  <c r="D207" i="5"/>
  <c r="F207" i="5"/>
  <c r="C208" i="5"/>
  <c r="B208" i="5"/>
  <c r="D208" i="5"/>
  <c r="F208" i="5"/>
  <c r="C209" i="5"/>
  <c r="B209" i="5"/>
  <c r="D209" i="5"/>
  <c r="F209" i="5"/>
  <c r="C210" i="5"/>
  <c r="B210" i="5"/>
  <c r="D210" i="5"/>
  <c r="F210" i="5"/>
  <c r="C211" i="5"/>
  <c r="B211" i="5"/>
  <c r="D211" i="5"/>
  <c r="F211" i="5"/>
  <c r="C212" i="5"/>
  <c r="B212" i="5"/>
  <c r="D212" i="5"/>
  <c r="F212" i="5"/>
  <c r="C213" i="5"/>
  <c r="B213" i="5"/>
  <c r="D213" i="5"/>
  <c r="F213" i="5"/>
  <c r="C214" i="5"/>
  <c r="B214" i="5"/>
  <c r="D214" i="5"/>
  <c r="F214" i="5"/>
  <c r="C215" i="5"/>
  <c r="B215" i="5"/>
  <c r="D215" i="5"/>
  <c r="F215" i="5"/>
  <c r="C216" i="5"/>
  <c r="B216" i="5"/>
  <c r="D216" i="5"/>
  <c r="F216" i="5"/>
  <c r="C217" i="5"/>
  <c r="B217" i="5"/>
  <c r="D217" i="5"/>
  <c r="F217" i="5"/>
  <c r="C218" i="5"/>
  <c r="B218" i="5"/>
  <c r="D218" i="5"/>
  <c r="F218" i="5"/>
  <c r="C219" i="5"/>
  <c r="B219" i="5"/>
  <c r="D219" i="5"/>
  <c r="F219" i="5"/>
  <c r="C220" i="5"/>
  <c r="B220" i="5"/>
  <c r="D220" i="5"/>
  <c r="F220" i="5"/>
  <c r="C221" i="5"/>
  <c r="B221" i="5"/>
  <c r="D221" i="5"/>
  <c r="F221" i="5"/>
  <c r="C222" i="5"/>
  <c r="B222" i="5"/>
  <c r="D222" i="5"/>
  <c r="F222" i="5"/>
  <c r="C223" i="5"/>
  <c r="B223" i="5"/>
  <c r="D223" i="5"/>
  <c r="F223" i="5"/>
  <c r="C224" i="5"/>
  <c r="B224" i="5"/>
  <c r="D224" i="5"/>
  <c r="F224" i="5"/>
  <c r="C225" i="5"/>
  <c r="B225" i="5"/>
  <c r="D225" i="5"/>
  <c r="F225" i="5"/>
  <c r="C226" i="5"/>
  <c r="B226" i="5"/>
  <c r="D226" i="5"/>
  <c r="F226" i="5"/>
  <c r="C227" i="5"/>
  <c r="B227" i="5"/>
  <c r="D227" i="5"/>
  <c r="F227" i="5"/>
  <c r="C228" i="5"/>
  <c r="B228" i="5"/>
  <c r="D228" i="5"/>
  <c r="F228" i="5"/>
  <c r="C229" i="5"/>
  <c r="B229" i="5"/>
  <c r="D229" i="5"/>
  <c r="F229" i="5"/>
  <c r="C230" i="5"/>
  <c r="B230" i="5"/>
  <c r="D230" i="5"/>
  <c r="F230" i="5"/>
  <c r="C231" i="5"/>
  <c r="B231" i="5"/>
  <c r="D231" i="5"/>
  <c r="F231" i="5"/>
  <c r="C232" i="5"/>
  <c r="B232" i="5"/>
  <c r="D232" i="5"/>
  <c r="F232" i="5"/>
  <c r="C233" i="5"/>
  <c r="B233" i="5"/>
  <c r="D233" i="5"/>
  <c r="F233" i="5"/>
  <c r="C234" i="5"/>
  <c r="B234" i="5"/>
  <c r="D234" i="5"/>
  <c r="F234" i="5"/>
  <c r="C235" i="5"/>
  <c r="B235" i="5"/>
  <c r="D235" i="5"/>
  <c r="F235" i="5"/>
  <c r="C236" i="5"/>
  <c r="B236" i="5"/>
  <c r="D236" i="5"/>
  <c r="F236" i="5"/>
  <c r="C237" i="5"/>
  <c r="B237" i="5"/>
  <c r="D237" i="5"/>
  <c r="F237" i="5"/>
  <c r="C238" i="5"/>
  <c r="B238" i="5"/>
  <c r="D238" i="5"/>
  <c r="F238" i="5"/>
  <c r="C239" i="5"/>
  <c r="B239" i="5"/>
  <c r="D239" i="5"/>
  <c r="F239" i="5"/>
  <c r="C240" i="5"/>
  <c r="B240" i="5"/>
  <c r="D240" i="5"/>
  <c r="F240" i="5"/>
  <c r="C241" i="5"/>
  <c r="B241" i="5"/>
  <c r="D241" i="5"/>
  <c r="F241" i="5"/>
  <c r="C242" i="5"/>
  <c r="B242" i="5"/>
  <c r="D242" i="5"/>
  <c r="F242" i="5"/>
  <c r="C243" i="5"/>
  <c r="B243" i="5"/>
  <c r="D243" i="5"/>
  <c r="F243" i="5"/>
  <c r="C244" i="5"/>
  <c r="B244" i="5"/>
  <c r="D244" i="5"/>
  <c r="F244" i="5"/>
  <c r="C245" i="5"/>
  <c r="B245" i="5"/>
  <c r="D245" i="5"/>
  <c r="F245" i="5"/>
  <c r="C246" i="5"/>
  <c r="B246" i="5"/>
  <c r="D246" i="5"/>
  <c r="F246" i="5"/>
  <c r="C247" i="5"/>
  <c r="B247" i="5"/>
  <c r="D247" i="5"/>
  <c r="F247" i="5"/>
  <c r="C248" i="5"/>
  <c r="B248" i="5"/>
  <c r="D248" i="5"/>
  <c r="F248" i="5"/>
  <c r="C249" i="5"/>
  <c r="B249" i="5"/>
  <c r="D249" i="5"/>
  <c r="F249" i="5"/>
  <c r="C250" i="5"/>
  <c r="B250" i="5"/>
  <c r="D250" i="5"/>
  <c r="F250" i="5"/>
  <c r="C251" i="5"/>
  <c r="B251" i="5"/>
  <c r="D251" i="5"/>
  <c r="F251" i="5"/>
  <c r="C252" i="5"/>
  <c r="B252" i="5"/>
  <c r="D252" i="5"/>
  <c r="F252" i="5"/>
  <c r="C253" i="5"/>
  <c r="B253" i="5"/>
  <c r="D253" i="5"/>
  <c r="F253" i="5"/>
  <c r="C254" i="5"/>
  <c r="B254" i="5"/>
  <c r="D254" i="5"/>
  <c r="F254" i="5"/>
  <c r="C255" i="5"/>
  <c r="B255" i="5"/>
  <c r="D255" i="5"/>
  <c r="F255" i="5"/>
  <c r="C256" i="5"/>
  <c r="B256" i="5"/>
  <c r="D256" i="5"/>
  <c r="F256" i="5"/>
  <c r="C257" i="5"/>
  <c r="B257" i="5"/>
  <c r="D257" i="5"/>
  <c r="F257" i="5"/>
  <c r="C258" i="5"/>
  <c r="B258" i="5"/>
  <c r="D258" i="5"/>
  <c r="F258" i="5"/>
  <c r="C259" i="5"/>
  <c r="B259" i="5"/>
  <c r="D259" i="5"/>
  <c r="F259" i="5"/>
  <c r="C260" i="5"/>
  <c r="B260" i="5"/>
  <c r="D260" i="5"/>
  <c r="F260" i="5"/>
  <c r="C261" i="5"/>
  <c r="B261" i="5"/>
  <c r="D261" i="5"/>
  <c r="F261" i="5"/>
  <c r="C262" i="5"/>
  <c r="B262" i="5"/>
  <c r="D262" i="5"/>
  <c r="F262" i="5"/>
  <c r="C263" i="5"/>
  <c r="B263" i="5"/>
  <c r="D263" i="5"/>
  <c r="F263" i="5"/>
  <c r="C264" i="5"/>
  <c r="B264" i="5"/>
  <c r="D264" i="5"/>
  <c r="F264" i="5"/>
  <c r="C265" i="5"/>
  <c r="B265" i="5"/>
  <c r="D265" i="5"/>
  <c r="F265" i="5"/>
  <c r="D16" i="5"/>
  <c r="C16" i="5"/>
  <c r="C9" i="5"/>
  <c r="F36" i="4"/>
  <c r="AD23" i="4"/>
  <c r="AR21" i="4"/>
  <c r="AR20" i="4"/>
  <c r="AR22" i="4"/>
  <c r="M17" i="4"/>
  <c r="AQ14" i="4"/>
  <c r="L13" i="4"/>
  <c r="W12" i="4"/>
  <c r="O12" i="4"/>
  <c r="AE12" i="4"/>
  <c r="AF11" i="4"/>
  <c r="F13" i="4"/>
  <c r="AJ11" i="4"/>
  <c r="R33" i="4"/>
  <c r="H168" i="9"/>
  <c r="H108" i="9"/>
  <c r="H36" i="9"/>
  <c r="H144" i="9"/>
  <c r="H126" i="9"/>
  <c r="H24" i="9"/>
  <c r="H150" i="9"/>
  <c r="H42" i="9"/>
  <c r="H143" i="9"/>
  <c r="H107" i="9"/>
  <c r="H95" i="9"/>
  <c r="H89" i="9"/>
  <c r="H83" i="9"/>
  <c r="H77" i="9"/>
  <c r="H71" i="9"/>
  <c r="H65" i="9"/>
  <c r="H59" i="9"/>
  <c r="H47" i="9"/>
  <c r="H35" i="9"/>
  <c r="H29" i="9"/>
  <c r="H23" i="9"/>
  <c r="H162" i="9"/>
  <c r="H132" i="9"/>
  <c r="H84" i="9"/>
  <c r="H30" i="9"/>
  <c r="H173" i="9"/>
  <c r="H149" i="9"/>
  <c r="H53" i="9"/>
  <c r="H41" i="9"/>
  <c r="H102" i="9"/>
  <c r="H60" i="9"/>
  <c r="H131" i="9"/>
  <c r="H113" i="9"/>
  <c r="H172" i="9"/>
  <c r="H160" i="9"/>
  <c r="H148" i="9"/>
  <c r="H142" i="9"/>
  <c r="H136" i="9"/>
  <c r="H130" i="9"/>
  <c r="H106" i="9"/>
  <c r="H76" i="9"/>
  <c r="H70" i="9"/>
  <c r="H64" i="9"/>
  <c r="H46" i="9"/>
  <c r="H34" i="9"/>
  <c r="H28" i="9"/>
  <c r="H22" i="9"/>
  <c r="H120" i="9"/>
  <c r="H72" i="9"/>
  <c r="H161" i="9"/>
  <c r="H137" i="9"/>
  <c r="H101" i="9"/>
  <c r="H166" i="9"/>
  <c r="H154" i="9"/>
  <c r="H124" i="9"/>
  <c r="H118" i="9"/>
  <c r="H112" i="9"/>
  <c r="H100" i="9"/>
  <c r="H88" i="9"/>
  <c r="H82" i="9"/>
  <c r="H58" i="9"/>
  <c r="H52" i="9"/>
  <c r="H40" i="9"/>
  <c r="H138" i="9"/>
  <c r="H48" i="9"/>
  <c r="H167" i="9"/>
  <c r="H155" i="9"/>
  <c r="H125" i="9"/>
  <c r="H165" i="9"/>
  <c r="H153" i="9"/>
  <c r="H129" i="9"/>
  <c r="H111" i="9"/>
  <c r="H99" i="9"/>
  <c r="H87" i="9"/>
  <c r="H81" i="9"/>
  <c r="H69" i="9"/>
  <c r="H63" i="9"/>
  <c r="H51" i="9"/>
  <c r="H39" i="9"/>
  <c r="H33" i="9"/>
  <c r="H27" i="9"/>
  <c r="H21" i="9"/>
  <c r="H54" i="9"/>
  <c r="H119" i="9"/>
  <c r="H171" i="9"/>
  <c r="H159" i="9"/>
  <c r="H147" i="9"/>
  <c r="H141" i="9"/>
  <c r="H135" i="9"/>
  <c r="H123" i="9"/>
  <c r="H117" i="9"/>
  <c r="H105" i="9"/>
  <c r="H75" i="9"/>
  <c r="H57" i="9"/>
  <c r="H45" i="9"/>
  <c r="H68" i="9"/>
  <c r="H62" i="9"/>
  <c r="H56" i="9"/>
  <c r="H44" i="9"/>
  <c r="H32" i="9"/>
  <c r="H26" i="9"/>
  <c r="H20" i="9"/>
  <c r="H156" i="9"/>
  <c r="H114" i="9"/>
  <c r="H66" i="9"/>
  <c r="H170" i="9"/>
  <c r="H164" i="9"/>
  <c r="H158" i="9"/>
  <c r="H152" i="9"/>
  <c r="H146" i="9"/>
  <c r="H140" i="9"/>
  <c r="H134" i="9"/>
  <c r="H128" i="9"/>
  <c r="H122" i="9"/>
  <c r="H116" i="9"/>
  <c r="H110" i="9"/>
  <c r="H104" i="9"/>
  <c r="H98" i="9"/>
  <c r="H86" i="9"/>
  <c r="H80" i="9"/>
  <c r="H74" i="9"/>
  <c r="H50" i="9"/>
  <c r="H38" i="9"/>
  <c r="H96" i="9"/>
  <c r="H78" i="9"/>
  <c r="H169" i="9"/>
  <c r="H163" i="9"/>
  <c r="H157" i="9"/>
  <c r="H151" i="9"/>
  <c r="H145" i="9"/>
  <c r="H139" i="9"/>
  <c r="H133" i="9"/>
  <c r="H127" i="9"/>
  <c r="H121" i="9"/>
  <c r="H115" i="9"/>
  <c r="H109" i="9"/>
  <c r="H103" i="9"/>
  <c r="H97" i="9"/>
  <c r="H85" i="9"/>
  <c r="H79" i="9"/>
  <c r="H73" i="9"/>
  <c r="H67" i="9"/>
  <c r="H61" i="9"/>
  <c r="H55" i="9"/>
  <c r="H49" i="9"/>
  <c r="H43" i="9"/>
  <c r="H37" i="9"/>
  <c r="H31" i="9"/>
  <c r="H25" i="9"/>
  <c r="H19" i="9"/>
  <c r="AF18" i="12"/>
  <c r="AE18" i="12"/>
  <c r="AC18" i="9"/>
  <c r="AD18" i="9"/>
  <c r="AF18" i="9"/>
  <c r="AD12" i="9"/>
  <c r="U12" i="9"/>
  <c r="U12" i="12"/>
  <c r="T18" i="9"/>
  <c r="T18" i="12"/>
  <c r="U18" i="12"/>
  <c r="L12" i="9"/>
  <c r="L12" i="12"/>
  <c r="K18" i="9"/>
  <c r="K18" i="12"/>
  <c r="L18" i="12"/>
  <c r="D92" i="9"/>
  <c r="H92" i="9"/>
  <c r="H91" i="9"/>
  <c r="D91" i="9"/>
  <c r="H90" i="9"/>
  <c r="D90" i="9"/>
  <c r="D94" i="9"/>
  <c r="H94" i="9"/>
  <c r="D93" i="9"/>
  <c r="H93" i="9"/>
  <c r="AC95" i="12"/>
  <c r="AD95" i="12"/>
  <c r="AF95" i="12"/>
  <c r="AC95" i="9"/>
  <c r="AD95" i="9"/>
  <c r="AC112" i="12"/>
  <c r="AD112" i="12"/>
  <c r="AC112" i="9"/>
  <c r="AD112" i="9"/>
  <c r="AF112" i="9"/>
  <c r="AH112" i="9"/>
  <c r="AC85" i="12"/>
  <c r="AD85" i="12"/>
  <c r="AC85" i="9"/>
  <c r="AD85" i="9"/>
  <c r="AC72" i="12"/>
  <c r="AD72" i="12"/>
  <c r="AC72" i="9"/>
  <c r="AD72" i="9"/>
  <c r="AC70" i="12"/>
  <c r="AD70" i="12"/>
  <c r="AC70" i="9"/>
  <c r="AD70" i="9"/>
  <c r="AL121" i="12"/>
  <c r="AM121" i="12"/>
  <c r="AL121" i="9"/>
  <c r="AM121" i="9"/>
  <c r="AN121" i="9"/>
  <c r="AU80" i="12"/>
  <c r="AV80" i="12"/>
  <c r="AU80" i="9"/>
  <c r="AV80" i="9"/>
  <c r="BM136" i="12"/>
  <c r="BN136" i="12"/>
  <c r="BM136" i="9"/>
  <c r="BN136" i="9"/>
  <c r="BV87" i="12"/>
  <c r="BW87" i="12"/>
  <c r="BV87" i="9"/>
  <c r="BW87" i="9"/>
  <c r="BV135" i="12"/>
  <c r="BW135" i="12"/>
  <c r="BV135" i="9"/>
  <c r="BW135" i="9"/>
  <c r="BX135" i="9"/>
  <c r="BV142" i="12"/>
  <c r="BW142" i="12"/>
  <c r="BV142" i="9"/>
  <c r="BW142" i="9"/>
  <c r="BX142" i="9"/>
  <c r="BM47" i="12"/>
  <c r="BN47" i="12"/>
  <c r="BM47" i="9"/>
  <c r="BN47" i="9"/>
  <c r="BO47" i="9"/>
  <c r="AC113" i="12"/>
  <c r="AD113" i="12"/>
  <c r="AF113" i="12"/>
  <c r="AC113" i="9"/>
  <c r="AD113" i="9"/>
  <c r="AC160" i="12"/>
  <c r="AD160" i="12"/>
  <c r="AC160" i="9"/>
  <c r="AD160" i="9"/>
  <c r="AE160" i="9"/>
  <c r="AU53" i="12"/>
  <c r="AV53" i="12"/>
  <c r="AU53" i="9"/>
  <c r="AV53" i="9"/>
  <c r="AX53" i="9"/>
  <c r="AU170" i="12"/>
  <c r="AV170" i="12"/>
  <c r="AU170" i="9"/>
  <c r="AV170" i="9"/>
  <c r="BV146" i="12"/>
  <c r="BW146" i="12"/>
  <c r="BV146" i="9"/>
  <c r="BW146" i="9"/>
  <c r="DJ18" i="5"/>
  <c r="DI18" i="5"/>
  <c r="DG14" i="5"/>
  <c r="AU87" i="12"/>
  <c r="AV87" i="12"/>
  <c r="AU87" i="9"/>
  <c r="AV87" i="9"/>
  <c r="AU144" i="12"/>
  <c r="AV144" i="12"/>
  <c r="AU144" i="9"/>
  <c r="AV144" i="9"/>
  <c r="BM48" i="12"/>
  <c r="BN48" i="12"/>
  <c r="BM48" i="9"/>
  <c r="BN48" i="9"/>
  <c r="AC145" i="12"/>
  <c r="AD145" i="12"/>
  <c r="AC145" i="9"/>
  <c r="AD145" i="9"/>
  <c r="AL27" i="12"/>
  <c r="AM27" i="12"/>
  <c r="AL27" i="9"/>
  <c r="AM27" i="9"/>
  <c r="AL78" i="12"/>
  <c r="AM78" i="12"/>
  <c r="AL78" i="9"/>
  <c r="AM78" i="9"/>
  <c r="AO78" i="9"/>
  <c r="AL140" i="12"/>
  <c r="AM140" i="12"/>
  <c r="AL140" i="9"/>
  <c r="AM140" i="9"/>
  <c r="BD147" i="12"/>
  <c r="BE147" i="12"/>
  <c r="BD147" i="9"/>
  <c r="BE147" i="9"/>
  <c r="BV150" i="12"/>
  <c r="BW150" i="12"/>
  <c r="BV150" i="9"/>
  <c r="BW150" i="9"/>
  <c r="CE71" i="12"/>
  <c r="CF71" i="12"/>
  <c r="CE71" i="9"/>
  <c r="CF71" i="9"/>
  <c r="CE111" i="12"/>
  <c r="CF111" i="12"/>
  <c r="CE111" i="9"/>
  <c r="CF111" i="9"/>
  <c r="CE119" i="12"/>
  <c r="CF119" i="12"/>
  <c r="CE119" i="9"/>
  <c r="CF119" i="9"/>
  <c r="CG119" i="9"/>
  <c r="AC159" i="12"/>
  <c r="AD159" i="12"/>
  <c r="AF159" i="12"/>
  <c r="AC159" i="9"/>
  <c r="AD159" i="9"/>
  <c r="AL134" i="12"/>
  <c r="AM134" i="12"/>
  <c r="AL134" i="9"/>
  <c r="AM134" i="9"/>
  <c r="BD51" i="12"/>
  <c r="BE51" i="12"/>
  <c r="BD51" i="9"/>
  <c r="BE51" i="9"/>
  <c r="AL104" i="12"/>
  <c r="AM104" i="12"/>
  <c r="AL104" i="9"/>
  <c r="AM104" i="9"/>
  <c r="AU119" i="12"/>
  <c r="AV119" i="12"/>
  <c r="AU119" i="9"/>
  <c r="AV119" i="9"/>
  <c r="BD166" i="12"/>
  <c r="BE166" i="12"/>
  <c r="BD166" i="9"/>
  <c r="BE166" i="9"/>
  <c r="BF166" i="9"/>
  <c r="CE73" i="12"/>
  <c r="CF73" i="12"/>
  <c r="CE73" i="9"/>
  <c r="CF73" i="9"/>
  <c r="AU82" i="12"/>
  <c r="AV82" i="12"/>
  <c r="AU82" i="9"/>
  <c r="AV82" i="9"/>
  <c r="AW82" i="9"/>
  <c r="AU88" i="12"/>
  <c r="AV88" i="12"/>
  <c r="AU88" i="9"/>
  <c r="AV88" i="9"/>
  <c r="BD117" i="12"/>
  <c r="BE117" i="12"/>
  <c r="BD117" i="9"/>
  <c r="BE117" i="9"/>
  <c r="BD148" i="12"/>
  <c r="BE148" i="12"/>
  <c r="BD148" i="9"/>
  <c r="BE148" i="9"/>
  <c r="BV166" i="12"/>
  <c r="BW166" i="12"/>
  <c r="BV166" i="9"/>
  <c r="BW166" i="9"/>
  <c r="CE79" i="12"/>
  <c r="CF79" i="12"/>
  <c r="CE79" i="9"/>
  <c r="CF79" i="9"/>
  <c r="CE120" i="12"/>
  <c r="CF120" i="12"/>
  <c r="CE120" i="9"/>
  <c r="CF120" i="9"/>
  <c r="AC146" i="12"/>
  <c r="AD146" i="12"/>
  <c r="AC146" i="9"/>
  <c r="AD146" i="9"/>
  <c r="BV52" i="12"/>
  <c r="BW52" i="12"/>
  <c r="BV52" i="9"/>
  <c r="BW52" i="9"/>
  <c r="BK14" i="5"/>
  <c r="AC94" i="12"/>
  <c r="AD94" i="12"/>
  <c r="AC94" i="9"/>
  <c r="AD94" i="9"/>
  <c r="AL52" i="12"/>
  <c r="AM52" i="12"/>
  <c r="AN52" i="12"/>
  <c r="AL52" i="9"/>
  <c r="AM52" i="9"/>
  <c r="AU172" i="12"/>
  <c r="AV172" i="12"/>
  <c r="AU172" i="9"/>
  <c r="AV172" i="9"/>
  <c r="BD59" i="12"/>
  <c r="BE59" i="12"/>
  <c r="BD59" i="9"/>
  <c r="BE59" i="9"/>
  <c r="BD76" i="12"/>
  <c r="BE76" i="12"/>
  <c r="BD76" i="9"/>
  <c r="BE76" i="9"/>
  <c r="BV102" i="12"/>
  <c r="BW102" i="12"/>
  <c r="BV102" i="9"/>
  <c r="BW102" i="9"/>
  <c r="AU89" i="12"/>
  <c r="AV89" i="12"/>
  <c r="AU89" i="9"/>
  <c r="AV89" i="9"/>
  <c r="CE37" i="12"/>
  <c r="CF37" i="12"/>
  <c r="CH37" i="12"/>
  <c r="CE37" i="9"/>
  <c r="CF37" i="9"/>
  <c r="AL92" i="9"/>
  <c r="AM92" i="9"/>
  <c r="AU61" i="9"/>
  <c r="AV61" i="9"/>
  <c r="BD55" i="9"/>
  <c r="BE55" i="9"/>
  <c r="BV131" i="9"/>
  <c r="BW131" i="9"/>
  <c r="CE75" i="9"/>
  <c r="CF75" i="9"/>
  <c r="AL85" i="9"/>
  <c r="AM85" i="9"/>
  <c r="AU134" i="9"/>
  <c r="AV134" i="9"/>
  <c r="AU60" i="9"/>
  <c r="AV60" i="9"/>
  <c r="BM130" i="9"/>
  <c r="BN130" i="9"/>
  <c r="BV113" i="9"/>
  <c r="BW113" i="9"/>
  <c r="AU123" i="9"/>
  <c r="AV123" i="9"/>
  <c r="AW123" i="9"/>
  <c r="BD144" i="9"/>
  <c r="BE144" i="9"/>
  <c r="BM113" i="9"/>
  <c r="BN113" i="9"/>
  <c r="CE168" i="9"/>
  <c r="CF168" i="9"/>
  <c r="AU43" i="9"/>
  <c r="AV43" i="9"/>
  <c r="BD143" i="9"/>
  <c r="BE143" i="9"/>
  <c r="CE136" i="9"/>
  <c r="CF136" i="9"/>
  <c r="CE46" i="9"/>
  <c r="CF46" i="9"/>
  <c r="DM13" i="5"/>
  <c r="AL31" i="9"/>
  <c r="AM31" i="9"/>
  <c r="AU36" i="9"/>
  <c r="AV36" i="9"/>
  <c r="BD119" i="9"/>
  <c r="BE119" i="9"/>
  <c r="BV86" i="9"/>
  <c r="BW86" i="9"/>
  <c r="BX86" i="9"/>
  <c r="CE121" i="9"/>
  <c r="CF121" i="9"/>
  <c r="CE40" i="9"/>
  <c r="CF40" i="9"/>
  <c r="AL141" i="9"/>
  <c r="AM141" i="9"/>
  <c r="AL30" i="9"/>
  <c r="AM30" i="9"/>
  <c r="AU22" i="9"/>
  <c r="AV22" i="9"/>
  <c r="BM35" i="9"/>
  <c r="BN35" i="9"/>
  <c r="BV83" i="9"/>
  <c r="BW83" i="9"/>
  <c r="DS14" i="5"/>
  <c r="AL29" i="9"/>
  <c r="AM29" i="9"/>
  <c r="AU21" i="9"/>
  <c r="AV21" i="9"/>
  <c r="BD113" i="9"/>
  <c r="BE113" i="9"/>
  <c r="BM19" i="9"/>
  <c r="BN19" i="9"/>
  <c r="BV72" i="9"/>
  <c r="BW72" i="9"/>
  <c r="AU83" i="9"/>
  <c r="AV83" i="9"/>
  <c r="AW83" i="9"/>
  <c r="BD92" i="9"/>
  <c r="BE92" i="9"/>
  <c r="BV64" i="9"/>
  <c r="BW64" i="9"/>
  <c r="CE118" i="9"/>
  <c r="CF118" i="9"/>
  <c r="AL122" i="9"/>
  <c r="AM122" i="9"/>
  <c r="AU168" i="9"/>
  <c r="AV168" i="9"/>
  <c r="CE114" i="9"/>
  <c r="CF114" i="9"/>
  <c r="AU167" i="9"/>
  <c r="AV167" i="9"/>
  <c r="AU81" i="9"/>
  <c r="AV81" i="9"/>
  <c r="BD67" i="9"/>
  <c r="BE67" i="9"/>
  <c r="BV134" i="9"/>
  <c r="BW134" i="9"/>
  <c r="BY134" i="9"/>
  <c r="BV42" i="9"/>
  <c r="BW42" i="9"/>
  <c r="AL120" i="9"/>
  <c r="AM120" i="9"/>
  <c r="AU163" i="9"/>
  <c r="AV163" i="9"/>
  <c r="BV133" i="9"/>
  <c r="BW133" i="9"/>
  <c r="CE109" i="9"/>
  <c r="CF109" i="9"/>
  <c r="AU145" i="9"/>
  <c r="AV145" i="9"/>
  <c r="AU77" i="9"/>
  <c r="AV77" i="9"/>
  <c r="BD158" i="9"/>
  <c r="BE158" i="9"/>
  <c r="BF158" i="9"/>
  <c r="BD58" i="9"/>
  <c r="BE58" i="9"/>
  <c r="BG58" i="9"/>
  <c r="BM139" i="9"/>
  <c r="BN139" i="9"/>
  <c r="BV132" i="9"/>
  <c r="BW132" i="9"/>
  <c r="BX132" i="9"/>
  <c r="GD14" i="5"/>
  <c r="FH14" i="5"/>
  <c r="EN14" i="5"/>
  <c r="CZ14" i="5"/>
  <c r="BL14" i="5"/>
  <c r="AR14" i="5"/>
  <c r="FJ14" i="5"/>
  <c r="DT14" i="5"/>
  <c r="EP14" i="5"/>
  <c r="GB14" i="5"/>
  <c r="DV14" i="5"/>
  <c r="BD134" i="12"/>
  <c r="BE134" i="12"/>
  <c r="BD134" i="9"/>
  <c r="BE134" i="9"/>
  <c r="BD103" i="12"/>
  <c r="BE103" i="12"/>
  <c r="BD103" i="9"/>
  <c r="BE103" i="9"/>
  <c r="BV155" i="12"/>
  <c r="BW155" i="12"/>
  <c r="BV155" i="9"/>
  <c r="BW155" i="9"/>
  <c r="BF119" i="9"/>
  <c r="BG119" i="9"/>
  <c r="T115" i="9"/>
  <c r="U115" i="9"/>
  <c r="W115" i="9"/>
  <c r="Z115" i="9"/>
  <c r="T115" i="12"/>
  <c r="U115" i="12"/>
  <c r="AL61" i="12"/>
  <c r="AM61" i="12"/>
  <c r="AL61" i="9"/>
  <c r="AM61" i="9"/>
  <c r="T111" i="9"/>
  <c r="U111" i="9"/>
  <c r="T111" i="12"/>
  <c r="U111" i="12"/>
  <c r="AC62" i="12"/>
  <c r="AD62" i="12"/>
  <c r="AC62" i="9"/>
  <c r="AD62" i="9"/>
  <c r="BF59" i="9"/>
  <c r="BG59" i="9"/>
  <c r="K108" i="9"/>
  <c r="L108" i="9"/>
  <c r="K108" i="12"/>
  <c r="L108" i="12"/>
  <c r="AC58" i="12"/>
  <c r="AD58" i="12"/>
  <c r="AC58" i="9"/>
  <c r="AD58" i="9"/>
  <c r="BM62" i="12"/>
  <c r="BN62" i="12"/>
  <c r="BM62" i="9"/>
  <c r="BN62" i="9"/>
  <c r="CE130" i="12"/>
  <c r="CF130" i="12"/>
  <c r="CE130" i="9"/>
  <c r="CF130" i="9"/>
  <c r="BD142" i="12"/>
  <c r="BE142" i="12"/>
  <c r="BD142" i="9"/>
  <c r="BE142" i="9"/>
  <c r="AW87" i="9"/>
  <c r="AX87" i="9"/>
  <c r="BV40" i="12"/>
  <c r="BW40" i="12"/>
  <c r="BV40" i="9"/>
  <c r="BW40" i="9"/>
  <c r="BM66" i="12"/>
  <c r="BN66" i="12"/>
  <c r="BM66" i="9"/>
  <c r="BN66" i="9"/>
  <c r="BV37" i="12"/>
  <c r="BW37" i="12"/>
  <c r="BV37" i="9"/>
  <c r="BW37" i="9"/>
  <c r="CE134" i="12"/>
  <c r="CF134" i="12"/>
  <c r="CE134" i="9"/>
  <c r="CF134" i="9"/>
  <c r="K94" i="9"/>
  <c r="L94" i="9"/>
  <c r="K94" i="12"/>
  <c r="L94" i="12"/>
  <c r="AC157" i="12"/>
  <c r="AD157" i="12"/>
  <c r="AC157" i="9"/>
  <c r="AD157" i="9"/>
  <c r="AL168" i="12"/>
  <c r="AM168" i="12"/>
  <c r="AL168" i="9"/>
  <c r="AM168" i="9"/>
  <c r="CE92" i="12"/>
  <c r="CF92" i="12"/>
  <c r="CE92" i="9"/>
  <c r="CF92" i="9"/>
  <c r="BD66" i="12"/>
  <c r="BE66" i="12"/>
  <c r="BD66" i="9"/>
  <c r="BE66" i="9"/>
  <c r="BV120" i="12"/>
  <c r="BW120" i="12"/>
  <c r="BV120" i="9"/>
  <c r="BW120" i="9"/>
  <c r="AC153" i="12"/>
  <c r="AD153" i="12"/>
  <c r="AC153" i="9"/>
  <c r="AD153" i="9"/>
  <c r="AL161" i="12"/>
  <c r="AM161" i="12"/>
  <c r="AL161" i="9"/>
  <c r="AM161" i="9"/>
  <c r="CE59" i="12"/>
  <c r="CF59" i="12"/>
  <c r="CE59" i="9"/>
  <c r="CF59" i="9"/>
  <c r="AL165" i="12"/>
  <c r="AM165" i="12"/>
  <c r="AL165" i="9"/>
  <c r="AM165" i="9"/>
  <c r="AL139" i="12"/>
  <c r="AM139" i="12"/>
  <c r="AL139" i="9"/>
  <c r="AM139" i="9"/>
  <c r="T126" i="9"/>
  <c r="U126" i="9"/>
  <c r="W126" i="9"/>
  <c r="T126" i="12"/>
  <c r="U126" i="12"/>
  <c r="AL76" i="12"/>
  <c r="AM76" i="12"/>
  <c r="AL76" i="9"/>
  <c r="AM76" i="9"/>
  <c r="AC168" i="12"/>
  <c r="AD168" i="12"/>
  <c r="AC168" i="9"/>
  <c r="AD168" i="9"/>
  <c r="CE63" i="12"/>
  <c r="CF63" i="12"/>
  <c r="CE63" i="9"/>
  <c r="CF63" i="9"/>
  <c r="AL91" i="12"/>
  <c r="AM91" i="12"/>
  <c r="AL91" i="9"/>
  <c r="AM91" i="9"/>
  <c r="CE55" i="12"/>
  <c r="CF55" i="12"/>
  <c r="CE55" i="9"/>
  <c r="CF55" i="9"/>
  <c r="AC169" i="12"/>
  <c r="AD169" i="12"/>
  <c r="AC169" i="9"/>
  <c r="AD169" i="9"/>
  <c r="AU105" i="12"/>
  <c r="AV105" i="12"/>
  <c r="AU105" i="9"/>
  <c r="AV105" i="9"/>
  <c r="BM29" i="12"/>
  <c r="BN29" i="12"/>
  <c r="BM29" i="9"/>
  <c r="BN29" i="9"/>
  <c r="BV28" i="12"/>
  <c r="BW28" i="12"/>
  <c r="BV28" i="9"/>
  <c r="BW28" i="9"/>
  <c r="AE94" i="9"/>
  <c r="AF94" i="9"/>
  <c r="AG94" i="9"/>
  <c r="K137" i="9"/>
  <c r="L137" i="9"/>
  <c r="M137" i="9"/>
  <c r="K137" i="12"/>
  <c r="L137" i="12"/>
  <c r="AC165" i="12"/>
  <c r="AD165" i="12"/>
  <c r="AC165" i="9"/>
  <c r="AD165" i="9"/>
  <c r="AL73" i="12"/>
  <c r="AM73" i="12"/>
  <c r="AL73" i="9"/>
  <c r="AM73" i="9"/>
  <c r="AU34" i="12"/>
  <c r="AV34" i="12"/>
  <c r="AU34" i="9"/>
  <c r="AV34" i="9"/>
  <c r="AU133" i="12"/>
  <c r="AV133" i="12"/>
  <c r="AU133" i="9"/>
  <c r="AV133" i="9"/>
  <c r="AU161" i="12"/>
  <c r="AV161" i="12"/>
  <c r="AU161" i="9"/>
  <c r="AV161" i="9"/>
  <c r="BV31" i="12"/>
  <c r="BW31" i="12"/>
  <c r="BV31" i="9"/>
  <c r="BW31" i="9"/>
  <c r="AN52" i="9"/>
  <c r="AO52" i="9"/>
  <c r="AC121" i="12"/>
  <c r="AD121" i="12"/>
  <c r="AC121" i="9"/>
  <c r="AD121" i="9"/>
  <c r="AC173" i="12"/>
  <c r="AD173" i="12"/>
  <c r="AC173" i="9"/>
  <c r="AD173" i="9"/>
  <c r="AL50" i="12"/>
  <c r="AM50" i="12"/>
  <c r="AL50" i="9"/>
  <c r="AM50" i="9"/>
  <c r="AC114" i="12"/>
  <c r="AD114" i="12"/>
  <c r="AC114" i="9"/>
  <c r="AD114" i="9"/>
  <c r="AC143" i="12"/>
  <c r="AD143" i="12"/>
  <c r="AC143" i="9"/>
  <c r="AD143" i="9"/>
  <c r="AL93" i="12"/>
  <c r="AM93" i="12"/>
  <c r="AL93" i="9"/>
  <c r="AM93" i="9"/>
  <c r="AX83" i="12"/>
  <c r="AW83" i="12"/>
  <c r="K119" i="9"/>
  <c r="L119" i="9"/>
  <c r="K119" i="12"/>
  <c r="L119" i="12"/>
  <c r="AW146" i="12"/>
  <c r="AX146" i="12"/>
  <c r="BM167" i="12"/>
  <c r="BN167" i="12"/>
  <c r="BM167" i="9"/>
  <c r="BN167" i="9"/>
  <c r="BV26" i="12"/>
  <c r="BW26" i="12"/>
  <c r="BV26" i="9"/>
  <c r="BW26" i="9"/>
  <c r="CG120" i="9"/>
  <c r="CH120" i="9"/>
  <c r="B145" i="9"/>
  <c r="C145" i="9"/>
  <c r="B145" i="12"/>
  <c r="C145" i="12"/>
  <c r="E145" i="12"/>
  <c r="K170" i="9"/>
  <c r="L170" i="9"/>
  <c r="K170" i="12"/>
  <c r="L170" i="12"/>
  <c r="BD101" i="12"/>
  <c r="BE101" i="12"/>
  <c r="BD101" i="9"/>
  <c r="BE101" i="9"/>
  <c r="CE90" i="12"/>
  <c r="CF90" i="12"/>
  <c r="CE90" i="9"/>
  <c r="CF90" i="9"/>
  <c r="CE170" i="12"/>
  <c r="CF170" i="12"/>
  <c r="CE170" i="9"/>
  <c r="CF170" i="9"/>
  <c r="K134" i="9"/>
  <c r="L134" i="9"/>
  <c r="K134" i="12"/>
  <c r="L134" i="12"/>
  <c r="T96" i="9"/>
  <c r="U96" i="9"/>
  <c r="T96" i="12"/>
  <c r="U96" i="12"/>
  <c r="AL44" i="12"/>
  <c r="AM44" i="12"/>
  <c r="AL44" i="9"/>
  <c r="AM44" i="9"/>
  <c r="AU59" i="12"/>
  <c r="AV59" i="12"/>
  <c r="AU59" i="9"/>
  <c r="AV59" i="9"/>
  <c r="BD25" i="12"/>
  <c r="BE25" i="12"/>
  <c r="BD25" i="9"/>
  <c r="BE25" i="9"/>
  <c r="BD125" i="12"/>
  <c r="BE125" i="12"/>
  <c r="BD125" i="9"/>
  <c r="BE125" i="9"/>
  <c r="BD157" i="12"/>
  <c r="BE157" i="12"/>
  <c r="BD157" i="9"/>
  <c r="BE157" i="9"/>
  <c r="BV106" i="12"/>
  <c r="BW106" i="12"/>
  <c r="BV106" i="9"/>
  <c r="BW106" i="9"/>
  <c r="BV145" i="12"/>
  <c r="BW145" i="12"/>
  <c r="BV145" i="9"/>
  <c r="BW145" i="9"/>
  <c r="CE23" i="12"/>
  <c r="CF23" i="12"/>
  <c r="CE23" i="9"/>
  <c r="CF23" i="9"/>
  <c r="CE70" i="12"/>
  <c r="CF70" i="12"/>
  <c r="CE70" i="9"/>
  <c r="CF70" i="9"/>
  <c r="CE86" i="12"/>
  <c r="CF86" i="12"/>
  <c r="CE86" i="9"/>
  <c r="CF86" i="9"/>
  <c r="AN120" i="9"/>
  <c r="AO120" i="9"/>
  <c r="B136" i="12"/>
  <c r="C136" i="12"/>
  <c r="E136" i="12"/>
  <c r="B136" i="9"/>
  <c r="C136" i="9"/>
  <c r="T106" i="9"/>
  <c r="U106" i="9"/>
  <c r="W106" i="9"/>
  <c r="T106" i="12"/>
  <c r="U106" i="12"/>
  <c r="AL59" i="12"/>
  <c r="AM59" i="12"/>
  <c r="AL59" i="9"/>
  <c r="AM59" i="9"/>
  <c r="AU64" i="12"/>
  <c r="AV64" i="12"/>
  <c r="AU64" i="9"/>
  <c r="AV64" i="9"/>
  <c r="AU99" i="12"/>
  <c r="AV99" i="12"/>
  <c r="AU99" i="9"/>
  <c r="AV99" i="9"/>
  <c r="BD19" i="12"/>
  <c r="BD19" i="9"/>
  <c r="BD73" i="12"/>
  <c r="BE73" i="12"/>
  <c r="BD73" i="9"/>
  <c r="BE73" i="9"/>
  <c r="BM133" i="12"/>
  <c r="BN133" i="12"/>
  <c r="BM133" i="9"/>
  <c r="BN133" i="9"/>
  <c r="BV141" i="12"/>
  <c r="BW141" i="12"/>
  <c r="BV141" i="9"/>
  <c r="BW141" i="9"/>
  <c r="CE50" i="12"/>
  <c r="CF50" i="12"/>
  <c r="CE50" i="9"/>
  <c r="CF50" i="9"/>
  <c r="CE105" i="12"/>
  <c r="CF105" i="12"/>
  <c r="CE105" i="9"/>
  <c r="CF105" i="9"/>
  <c r="AW167" i="9"/>
  <c r="AX167" i="9"/>
  <c r="BB167" i="9"/>
  <c r="BP139" i="9"/>
  <c r="BT139" i="9"/>
  <c r="BO139" i="9"/>
  <c r="W14" i="5"/>
  <c r="K125" i="9"/>
  <c r="L125" i="9"/>
  <c r="N125" i="9"/>
  <c r="K125" i="12"/>
  <c r="L125" i="12"/>
  <c r="AC73" i="12"/>
  <c r="AD73" i="12"/>
  <c r="AC73" i="9"/>
  <c r="AD73" i="9"/>
  <c r="AC104" i="12"/>
  <c r="AD104" i="12"/>
  <c r="AC104" i="9"/>
  <c r="AD104" i="9"/>
  <c r="AC144" i="12"/>
  <c r="AD144" i="12"/>
  <c r="AC144" i="9"/>
  <c r="AD144" i="9"/>
  <c r="AL28" i="12"/>
  <c r="AM28" i="12"/>
  <c r="AL28" i="9"/>
  <c r="AM28" i="9"/>
  <c r="AL167" i="12"/>
  <c r="AM167" i="12"/>
  <c r="AL167" i="9"/>
  <c r="AM167" i="9"/>
  <c r="BM74" i="12"/>
  <c r="BN74" i="12"/>
  <c r="BM74" i="9"/>
  <c r="BN74" i="9"/>
  <c r="BY132" i="12"/>
  <c r="BX132" i="12"/>
  <c r="CE91" i="12"/>
  <c r="CF91" i="12"/>
  <c r="CE91" i="9"/>
  <c r="CF91" i="9"/>
  <c r="B151" i="9"/>
  <c r="C151" i="9"/>
  <c r="B151" i="12"/>
  <c r="C151" i="12"/>
  <c r="E151" i="12"/>
  <c r="K89" i="9"/>
  <c r="L89" i="9"/>
  <c r="K89" i="12"/>
  <c r="L89" i="12"/>
  <c r="K130" i="9"/>
  <c r="L130" i="9"/>
  <c r="M130" i="9"/>
  <c r="K130" i="12"/>
  <c r="L130" i="12"/>
  <c r="T114" i="9"/>
  <c r="U114" i="9"/>
  <c r="T114" i="12"/>
  <c r="U114" i="12"/>
  <c r="T167" i="9"/>
  <c r="U167" i="9"/>
  <c r="V167" i="9"/>
  <c r="T167" i="12"/>
  <c r="U167" i="12"/>
  <c r="AC93" i="12"/>
  <c r="AD93" i="12"/>
  <c r="AC93" i="9"/>
  <c r="AD93" i="9"/>
  <c r="AL22" i="12"/>
  <c r="AM22" i="12"/>
  <c r="AL22" i="9"/>
  <c r="AM22" i="9"/>
  <c r="AL41" i="12"/>
  <c r="AM41" i="12"/>
  <c r="AL41" i="9"/>
  <c r="AM41" i="9"/>
  <c r="BD38" i="12"/>
  <c r="BE38" i="12"/>
  <c r="BD38" i="9"/>
  <c r="BE38" i="9"/>
  <c r="BD106" i="12"/>
  <c r="BE106" i="12"/>
  <c r="BD106" i="9"/>
  <c r="BE106" i="9"/>
  <c r="BD114" i="12"/>
  <c r="BE114" i="12"/>
  <c r="BD114" i="9"/>
  <c r="BE114" i="9"/>
  <c r="BD126" i="12"/>
  <c r="BE126" i="12"/>
  <c r="BD126" i="9"/>
  <c r="BE126" i="9"/>
  <c r="BD162" i="12"/>
  <c r="BE162" i="12"/>
  <c r="BD162" i="9"/>
  <c r="BE162" i="9"/>
  <c r="BM83" i="12"/>
  <c r="BN83" i="12"/>
  <c r="BM83" i="9"/>
  <c r="BN83" i="9"/>
  <c r="BM120" i="12"/>
  <c r="BN120" i="12"/>
  <c r="BM120" i="9"/>
  <c r="BN120" i="9"/>
  <c r="BM164" i="12"/>
  <c r="BN164" i="12"/>
  <c r="BM164" i="9"/>
  <c r="BN164" i="9"/>
  <c r="BV62" i="12"/>
  <c r="BW62" i="12"/>
  <c r="BV62" i="9"/>
  <c r="BW62" i="9"/>
  <c r="BV128" i="12"/>
  <c r="BW128" i="12"/>
  <c r="BV128" i="9"/>
  <c r="BW128" i="9"/>
  <c r="BV159" i="12"/>
  <c r="BW159" i="12"/>
  <c r="BV159" i="9"/>
  <c r="BW159" i="9"/>
  <c r="CE47" i="12"/>
  <c r="CF47" i="12"/>
  <c r="CE47" i="9"/>
  <c r="CF47" i="9"/>
  <c r="CE152" i="12"/>
  <c r="CF152" i="12"/>
  <c r="CE152" i="9"/>
  <c r="CF152" i="9"/>
  <c r="K103" i="9"/>
  <c r="L103" i="9"/>
  <c r="K103" i="12"/>
  <c r="L103" i="12"/>
  <c r="K135" i="9"/>
  <c r="L135" i="9"/>
  <c r="M135" i="9"/>
  <c r="K135" i="12"/>
  <c r="L135" i="12"/>
  <c r="T137" i="9"/>
  <c r="U137" i="9"/>
  <c r="T137" i="12"/>
  <c r="U137" i="12"/>
  <c r="T148" i="9"/>
  <c r="U148" i="9"/>
  <c r="V148" i="9"/>
  <c r="T148" i="12"/>
  <c r="U148" i="12"/>
  <c r="T156" i="9"/>
  <c r="U156" i="9"/>
  <c r="V156" i="9"/>
  <c r="T156" i="12"/>
  <c r="U156" i="12"/>
  <c r="T171" i="9"/>
  <c r="U171" i="9"/>
  <c r="V171" i="9"/>
  <c r="T171" i="12"/>
  <c r="U171" i="12"/>
  <c r="AL79" i="12"/>
  <c r="AM79" i="12"/>
  <c r="AL79" i="9"/>
  <c r="AM79" i="9"/>
  <c r="AL115" i="12"/>
  <c r="AM115" i="12"/>
  <c r="AL115" i="9"/>
  <c r="AM115" i="9"/>
  <c r="AO120" i="12"/>
  <c r="AN120" i="12"/>
  <c r="AL125" i="12"/>
  <c r="AM125" i="12"/>
  <c r="AL125" i="9"/>
  <c r="AM125" i="9"/>
  <c r="AL149" i="12"/>
  <c r="AM149" i="12"/>
  <c r="AL149" i="9"/>
  <c r="AM149" i="9"/>
  <c r="AL156" i="12"/>
  <c r="AM156" i="12"/>
  <c r="AL156" i="9"/>
  <c r="AM156" i="9"/>
  <c r="AL164" i="12"/>
  <c r="AM164" i="12"/>
  <c r="AL164" i="9"/>
  <c r="AM164" i="9"/>
  <c r="AL172" i="12"/>
  <c r="AM172" i="12"/>
  <c r="AL172" i="9"/>
  <c r="AM172" i="9"/>
  <c r="BD49" i="12"/>
  <c r="BE49" i="12"/>
  <c r="BD49" i="9"/>
  <c r="BE49" i="9"/>
  <c r="BG53" i="12"/>
  <c r="BF53" i="12"/>
  <c r="BD70" i="12"/>
  <c r="BE70" i="12"/>
  <c r="BD70" i="9"/>
  <c r="BE70" i="9"/>
  <c r="BD110" i="12"/>
  <c r="BE110" i="12"/>
  <c r="BD110" i="9"/>
  <c r="BE110" i="9"/>
  <c r="BD122" i="12"/>
  <c r="BE122" i="12"/>
  <c r="BD122" i="9"/>
  <c r="BE122" i="9"/>
  <c r="BD138" i="12"/>
  <c r="BE138" i="12"/>
  <c r="BD138" i="9"/>
  <c r="BE138" i="9"/>
  <c r="EX19" i="5"/>
  <c r="EW19" i="5"/>
  <c r="EU14" i="5"/>
  <c r="BM31" i="12"/>
  <c r="BN31" i="12"/>
  <c r="BM31" i="9"/>
  <c r="BN31" i="9"/>
  <c r="BM57" i="12"/>
  <c r="BN57" i="12"/>
  <c r="BM57" i="9"/>
  <c r="BN57" i="9"/>
  <c r="BM70" i="12"/>
  <c r="BN70" i="12"/>
  <c r="BM70" i="9"/>
  <c r="BN70" i="9"/>
  <c r="BM79" i="12"/>
  <c r="BN79" i="12"/>
  <c r="BM79" i="9"/>
  <c r="BN79" i="9"/>
  <c r="BM87" i="12"/>
  <c r="BN87" i="12"/>
  <c r="BM87" i="9"/>
  <c r="BN87" i="9"/>
  <c r="BM143" i="12"/>
  <c r="BN143" i="12"/>
  <c r="BM143" i="9"/>
  <c r="BN143" i="9"/>
  <c r="BV58" i="12"/>
  <c r="BW58" i="12"/>
  <c r="BV58" i="9"/>
  <c r="BW58" i="9"/>
  <c r="BV111" i="12"/>
  <c r="BW111" i="12"/>
  <c r="BV111" i="9"/>
  <c r="BW111" i="9"/>
  <c r="BV115" i="12"/>
  <c r="BW115" i="12"/>
  <c r="BV115" i="9"/>
  <c r="BW115" i="9"/>
  <c r="BV124" i="12"/>
  <c r="BW124" i="12"/>
  <c r="BV124" i="9"/>
  <c r="BW124" i="9"/>
  <c r="CE44" i="12"/>
  <c r="CF44" i="12"/>
  <c r="CE44" i="9"/>
  <c r="CF44" i="9"/>
  <c r="CE67" i="12"/>
  <c r="CF67" i="12"/>
  <c r="CE67" i="9"/>
  <c r="CF67" i="9"/>
  <c r="CE87" i="12"/>
  <c r="CF87" i="12"/>
  <c r="CE87" i="9"/>
  <c r="CF87" i="9"/>
  <c r="CE101" i="12"/>
  <c r="CF101" i="12"/>
  <c r="CE101" i="9"/>
  <c r="CF101" i="9"/>
  <c r="CH111" i="12"/>
  <c r="CG111" i="12"/>
  <c r="CG120" i="12"/>
  <c r="CH120" i="12"/>
  <c r="CE157" i="12"/>
  <c r="CF157" i="12"/>
  <c r="CE157" i="9"/>
  <c r="CF157" i="9"/>
  <c r="AW145" i="9"/>
  <c r="AX145" i="9"/>
  <c r="BF55" i="9"/>
  <c r="BG55" i="9"/>
  <c r="BP130" i="9"/>
  <c r="BO130" i="9"/>
  <c r="BX42" i="9"/>
  <c r="BY42" i="9"/>
  <c r="AO53" i="12"/>
  <c r="AN53" i="12"/>
  <c r="AU57" i="12"/>
  <c r="AV57" i="12"/>
  <c r="AU57" i="9"/>
  <c r="AV57" i="9"/>
  <c r="AU101" i="12"/>
  <c r="AV101" i="12"/>
  <c r="AU101" i="9"/>
  <c r="AV101" i="9"/>
  <c r="AF146" i="9"/>
  <c r="AE146" i="9"/>
  <c r="AC134" i="12"/>
  <c r="AD134" i="12"/>
  <c r="AC134" i="9"/>
  <c r="AD134" i="9"/>
  <c r="AL136" i="12"/>
  <c r="AM136" i="12"/>
  <c r="AL136" i="9"/>
  <c r="AM136" i="9"/>
  <c r="AL158" i="12"/>
  <c r="AM158" i="12"/>
  <c r="AL158" i="9"/>
  <c r="AM158" i="9"/>
  <c r="AU28" i="12"/>
  <c r="AV28" i="12"/>
  <c r="AU28" i="9"/>
  <c r="AV28" i="9"/>
  <c r="AU54" i="12"/>
  <c r="AV54" i="12"/>
  <c r="AU54" i="9"/>
  <c r="AV54" i="9"/>
  <c r="AU129" i="12"/>
  <c r="AV129" i="12"/>
  <c r="AU129" i="9"/>
  <c r="AV129" i="9"/>
  <c r="AU153" i="12"/>
  <c r="AV153" i="12"/>
  <c r="AU153" i="9"/>
  <c r="AV153" i="9"/>
  <c r="AO140" i="9"/>
  <c r="AN140" i="9"/>
  <c r="BY135" i="9"/>
  <c r="AU90" i="12"/>
  <c r="AV90" i="12"/>
  <c r="AU90" i="9"/>
  <c r="AV90" i="9"/>
  <c r="K147" i="9"/>
  <c r="L147" i="9"/>
  <c r="K147" i="12"/>
  <c r="L147" i="12"/>
  <c r="T158" i="9"/>
  <c r="U158" i="9"/>
  <c r="W158" i="9"/>
  <c r="Y158" i="9"/>
  <c r="T158" i="12"/>
  <c r="U158" i="12"/>
  <c r="AC154" i="12"/>
  <c r="AD154" i="12"/>
  <c r="AC154" i="9"/>
  <c r="AD154" i="9"/>
  <c r="AL54" i="12"/>
  <c r="AM54" i="12"/>
  <c r="AL54" i="9"/>
  <c r="AM54" i="9"/>
  <c r="AL113" i="12"/>
  <c r="AM113" i="12"/>
  <c r="AL113" i="9"/>
  <c r="AM113" i="9"/>
  <c r="AU142" i="12"/>
  <c r="AV142" i="12"/>
  <c r="AU142" i="9"/>
  <c r="AV142" i="9"/>
  <c r="BD156" i="12"/>
  <c r="BE156" i="12"/>
  <c r="BD156" i="9"/>
  <c r="BE156" i="9"/>
  <c r="CG121" i="9"/>
  <c r="CH121" i="9"/>
  <c r="K138" i="9"/>
  <c r="L138" i="9"/>
  <c r="K138" i="12"/>
  <c r="L138" i="12"/>
  <c r="T162" i="9"/>
  <c r="U162" i="9"/>
  <c r="V162" i="9"/>
  <c r="T162" i="12"/>
  <c r="U162" i="12"/>
  <c r="AE64" i="12"/>
  <c r="AF64" i="12"/>
  <c r="AC84" i="12"/>
  <c r="AD84" i="12"/>
  <c r="AC84" i="9"/>
  <c r="AD84" i="9"/>
  <c r="AL21" i="12"/>
  <c r="AM21" i="12"/>
  <c r="AL21" i="9"/>
  <c r="AM21" i="9"/>
  <c r="AL40" i="12"/>
  <c r="AM40" i="12"/>
  <c r="AL40" i="9"/>
  <c r="AM40" i="9"/>
  <c r="AU106" i="12"/>
  <c r="AV106" i="12"/>
  <c r="AU106" i="9"/>
  <c r="AV106" i="9"/>
  <c r="AU154" i="12"/>
  <c r="AV154" i="12"/>
  <c r="AU154" i="9"/>
  <c r="AV154" i="9"/>
  <c r="BD152" i="12"/>
  <c r="BE152" i="12"/>
  <c r="BD152" i="9"/>
  <c r="BE152" i="9"/>
  <c r="BM132" i="12"/>
  <c r="BN132" i="12"/>
  <c r="BM132" i="9"/>
  <c r="BN132" i="9"/>
  <c r="CE160" i="12"/>
  <c r="CF160" i="12"/>
  <c r="CE160" i="9"/>
  <c r="CF160" i="9"/>
  <c r="AC64" i="9"/>
  <c r="AD64" i="9"/>
  <c r="AW81" i="9"/>
  <c r="AX81" i="9"/>
  <c r="AZ81" i="9"/>
  <c r="B169" i="9"/>
  <c r="C169" i="9"/>
  <c r="B169" i="12"/>
  <c r="C169" i="12"/>
  <c r="E169" i="12"/>
  <c r="K88" i="9"/>
  <c r="L88" i="9"/>
  <c r="K88" i="12"/>
  <c r="L88" i="12"/>
  <c r="T170" i="9"/>
  <c r="U170" i="9"/>
  <c r="V170" i="9"/>
  <c r="T170" i="12"/>
  <c r="U170" i="12"/>
  <c r="AC151" i="12"/>
  <c r="AD151" i="12"/>
  <c r="AC151" i="9"/>
  <c r="AD151" i="9"/>
  <c r="AU39" i="12"/>
  <c r="AV39" i="12"/>
  <c r="AU39" i="9"/>
  <c r="AV39" i="9"/>
  <c r="BM146" i="12"/>
  <c r="BN146" i="12"/>
  <c r="BM146" i="9"/>
  <c r="BN146" i="9"/>
  <c r="CE31" i="12"/>
  <c r="CF31" i="12"/>
  <c r="CE31" i="9"/>
  <c r="CF31" i="9"/>
  <c r="BF92" i="9"/>
  <c r="BG92" i="9"/>
  <c r="K129" i="9"/>
  <c r="L129" i="9"/>
  <c r="N129" i="9"/>
  <c r="K129" i="12"/>
  <c r="L129" i="12"/>
  <c r="T101" i="9"/>
  <c r="U101" i="9"/>
  <c r="T101" i="12"/>
  <c r="U101" i="12"/>
  <c r="T136" i="9"/>
  <c r="U136" i="9"/>
  <c r="T136" i="12"/>
  <c r="U136" i="12"/>
  <c r="AX20" i="12"/>
  <c r="AW20" i="12"/>
  <c r="BD129" i="12"/>
  <c r="BE129" i="12"/>
  <c r="BD129" i="9"/>
  <c r="BE129" i="9"/>
  <c r="BM45" i="12"/>
  <c r="BN45" i="12"/>
  <c r="BM45" i="9"/>
  <c r="BN45" i="9"/>
  <c r="GA14" i="5"/>
  <c r="AE159" i="9"/>
  <c r="AF159" i="9"/>
  <c r="AW168" i="9"/>
  <c r="AX168" i="9"/>
  <c r="B144" i="9"/>
  <c r="C144" i="9"/>
  <c r="B144" i="12"/>
  <c r="C144" i="12"/>
  <c r="E144" i="12"/>
  <c r="T125" i="9"/>
  <c r="U125" i="9"/>
  <c r="V125" i="9"/>
  <c r="T125" i="12"/>
  <c r="U125" i="12"/>
  <c r="T140" i="9"/>
  <c r="U140" i="9"/>
  <c r="V140" i="9"/>
  <c r="T140" i="12"/>
  <c r="U140" i="12"/>
  <c r="AC77" i="12"/>
  <c r="AD77" i="12"/>
  <c r="AC77" i="9"/>
  <c r="AD77" i="9"/>
  <c r="AC96" i="12"/>
  <c r="AD96" i="12"/>
  <c r="AC96" i="9"/>
  <c r="AD96" i="9"/>
  <c r="AC115" i="12"/>
  <c r="AD115" i="12"/>
  <c r="AC115" i="9"/>
  <c r="AD115" i="9"/>
  <c r="AL171" i="12"/>
  <c r="AM171" i="12"/>
  <c r="AL171" i="9"/>
  <c r="AM171" i="9"/>
  <c r="AU29" i="12"/>
  <c r="AV29" i="12"/>
  <c r="AU29" i="9"/>
  <c r="AV29" i="9"/>
  <c r="BD85" i="12"/>
  <c r="BE85" i="12"/>
  <c r="BD85" i="9"/>
  <c r="BE85" i="9"/>
  <c r="BD149" i="12"/>
  <c r="BE149" i="12"/>
  <c r="BD149" i="9"/>
  <c r="BE149" i="9"/>
  <c r="BM94" i="12"/>
  <c r="BN94" i="12"/>
  <c r="BM94" i="9"/>
  <c r="BN94" i="9"/>
  <c r="BV123" i="12"/>
  <c r="BW123" i="12"/>
  <c r="BV123" i="9"/>
  <c r="BW123" i="9"/>
  <c r="CE66" i="12"/>
  <c r="CF66" i="12"/>
  <c r="CE66" i="9"/>
  <c r="CF66" i="9"/>
  <c r="CE95" i="12"/>
  <c r="CF95" i="12"/>
  <c r="CE95" i="9"/>
  <c r="CF95" i="9"/>
  <c r="CE133" i="12"/>
  <c r="CF133" i="12"/>
  <c r="CE133" i="9"/>
  <c r="CF133" i="9"/>
  <c r="CE161" i="12"/>
  <c r="CF161" i="12"/>
  <c r="CE161" i="9"/>
  <c r="CF161" i="9"/>
  <c r="AX82" i="9"/>
  <c r="BB82" i="9"/>
  <c r="AN31" i="12"/>
  <c r="AO31" i="12"/>
  <c r="AU103" i="12"/>
  <c r="AV103" i="12"/>
  <c r="AU103" i="9"/>
  <c r="AV103" i="9"/>
  <c r="BM168" i="12"/>
  <c r="BN168" i="12"/>
  <c r="BM168" i="9"/>
  <c r="BN168" i="9"/>
  <c r="BV119" i="12"/>
  <c r="BW119" i="12"/>
  <c r="BV119" i="9"/>
  <c r="BW119" i="9"/>
  <c r="CE166" i="12"/>
  <c r="CF166" i="12"/>
  <c r="CE166" i="9"/>
  <c r="CF166" i="9"/>
  <c r="BM138" i="9"/>
  <c r="BN138" i="9"/>
  <c r="B167" i="12"/>
  <c r="C167" i="12"/>
  <c r="E167" i="12"/>
  <c r="B167" i="9"/>
  <c r="C167" i="9"/>
  <c r="B143" i="9"/>
  <c r="C143" i="9"/>
  <c r="B143" i="12"/>
  <c r="C143" i="12"/>
  <c r="E143" i="12"/>
  <c r="K144" i="9"/>
  <c r="L144" i="9"/>
  <c r="K144" i="12"/>
  <c r="L144" i="12"/>
  <c r="AF100" i="12"/>
  <c r="AE100" i="12"/>
  <c r="CE14" i="5"/>
  <c r="BV91" i="12"/>
  <c r="BW91" i="12"/>
  <c r="BV91" i="9"/>
  <c r="BW91" i="9"/>
  <c r="CE147" i="12"/>
  <c r="CF147" i="12"/>
  <c r="CE147" i="9"/>
  <c r="CF147" i="9"/>
  <c r="AU146" i="9"/>
  <c r="AV146" i="9"/>
  <c r="BO136" i="9"/>
  <c r="BP136" i="9"/>
  <c r="BS136" i="9"/>
  <c r="CG109" i="9"/>
  <c r="CH109" i="9"/>
  <c r="K112" i="9"/>
  <c r="L112" i="9"/>
  <c r="K112" i="12"/>
  <c r="L112" i="12"/>
  <c r="B166" i="12"/>
  <c r="C166" i="12"/>
  <c r="E166" i="12"/>
  <c r="B166" i="9"/>
  <c r="C166" i="9"/>
  <c r="B158" i="9"/>
  <c r="C158" i="9"/>
  <c r="B158" i="12"/>
  <c r="C158" i="12"/>
  <c r="E158" i="12"/>
  <c r="B150" i="9"/>
  <c r="C150" i="9"/>
  <c r="B150" i="12"/>
  <c r="C150" i="12"/>
  <c r="E150" i="12"/>
  <c r="B142" i="9"/>
  <c r="C142" i="9"/>
  <c r="B142" i="12"/>
  <c r="C142" i="12"/>
  <c r="E142" i="12"/>
  <c r="B134" i="9"/>
  <c r="C134" i="9"/>
  <c r="B134" i="12"/>
  <c r="C134" i="12"/>
  <c r="E134" i="12"/>
  <c r="B126" i="9"/>
  <c r="C126" i="9"/>
  <c r="B126" i="12"/>
  <c r="C126" i="12"/>
  <c r="E126" i="12"/>
  <c r="K121" i="9"/>
  <c r="L121" i="9"/>
  <c r="K121" i="12"/>
  <c r="L121" i="12"/>
  <c r="K167" i="9"/>
  <c r="L167" i="9"/>
  <c r="K167" i="12"/>
  <c r="L167" i="12"/>
  <c r="T19" i="9"/>
  <c r="U19" i="9"/>
  <c r="T19" i="12"/>
  <c r="U19" i="12"/>
  <c r="T107" i="9"/>
  <c r="U107" i="9"/>
  <c r="T107" i="12"/>
  <c r="U107" i="12"/>
  <c r="T130" i="9"/>
  <c r="U130" i="9"/>
  <c r="W130" i="9"/>
  <c r="T130" i="12"/>
  <c r="U130" i="12"/>
  <c r="T141" i="9"/>
  <c r="U141" i="9"/>
  <c r="T141" i="12"/>
  <c r="U141" i="12"/>
  <c r="T152" i="9"/>
  <c r="U152" i="9"/>
  <c r="V152" i="9"/>
  <c r="T152" i="12"/>
  <c r="U152" i="12"/>
  <c r="T160" i="9"/>
  <c r="U160" i="9"/>
  <c r="W160" i="9"/>
  <c r="T160" i="12"/>
  <c r="U160" i="12"/>
  <c r="AC66" i="12"/>
  <c r="AD66" i="12"/>
  <c r="AC66" i="9"/>
  <c r="AD66" i="9"/>
  <c r="AC78" i="12"/>
  <c r="AD78" i="12"/>
  <c r="AC78" i="9"/>
  <c r="AD78" i="9"/>
  <c r="AL75" i="12"/>
  <c r="AM75" i="12"/>
  <c r="AL75" i="9"/>
  <c r="AM75" i="9"/>
  <c r="AL87" i="12"/>
  <c r="AM87" i="12"/>
  <c r="AL87" i="9"/>
  <c r="AM87" i="9"/>
  <c r="AL145" i="12"/>
  <c r="AM145" i="12"/>
  <c r="AL145" i="9"/>
  <c r="AM145" i="9"/>
  <c r="EG13" i="5"/>
  <c r="BD26" i="12"/>
  <c r="BE26" i="12"/>
  <c r="BD26" i="9"/>
  <c r="BE26" i="9"/>
  <c r="BD29" i="12"/>
  <c r="BE29" i="12"/>
  <c r="BD29" i="9"/>
  <c r="BE29" i="9"/>
  <c r="BD42" i="12"/>
  <c r="BE42" i="12"/>
  <c r="BD42" i="9"/>
  <c r="BE42" i="9"/>
  <c r="BD78" i="12"/>
  <c r="BE78" i="12"/>
  <c r="BD78" i="9"/>
  <c r="BE78" i="9"/>
  <c r="BD94" i="12"/>
  <c r="BE94" i="12"/>
  <c r="BD94" i="9"/>
  <c r="BE94" i="9"/>
  <c r="BF146" i="12"/>
  <c r="BG146" i="12"/>
  <c r="BD150" i="12"/>
  <c r="BE150" i="12"/>
  <c r="BD150" i="9"/>
  <c r="BE150" i="9"/>
  <c r="BD154" i="12"/>
  <c r="BE154" i="12"/>
  <c r="BD154" i="9"/>
  <c r="BE154" i="9"/>
  <c r="BM53" i="12"/>
  <c r="BN53" i="12"/>
  <c r="BM53" i="9"/>
  <c r="BN53" i="9"/>
  <c r="BM95" i="12"/>
  <c r="BN95" i="12"/>
  <c r="BM95" i="9"/>
  <c r="BN95" i="9"/>
  <c r="BV27" i="12"/>
  <c r="BW27" i="12"/>
  <c r="BV27" i="9"/>
  <c r="BW27" i="9"/>
  <c r="BV47" i="12"/>
  <c r="BW47" i="12"/>
  <c r="BV47" i="9"/>
  <c r="BW47" i="9"/>
  <c r="CE38" i="12"/>
  <c r="CF38" i="12"/>
  <c r="CE38" i="9"/>
  <c r="CF38" i="9"/>
  <c r="CE83" i="12"/>
  <c r="CF83" i="12"/>
  <c r="CE83" i="9"/>
  <c r="CF83" i="9"/>
  <c r="CE96" i="12"/>
  <c r="CF96" i="12"/>
  <c r="CE96" i="9"/>
  <c r="CF96" i="9"/>
  <c r="CE106" i="12"/>
  <c r="CF106" i="12"/>
  <c r="CE106" i="9"/>
  <c r="CF106" i="9"/>
  <c r="CE138" i="12"/>
  <c r="CF138" i="12"/>
  <c r="CE138" i="9"/>
  <c r="CF138" i="9"/>
  <c r="CE143" i="12"/>
  <c r="CF143" i="12"/>
  <c r="CE143" i="9"/>
  <c r="CF143" i="9"/>
  <c r="AC111" i="9"/>
  <c r="AD111" i="9"/>
  <c r="AL53" i="9"/>
  <c r="AM53" i="9"/>
  <c r="AW36" i="9"/>
  <c r="AX36" i="9"/>
  <c r="BD54" i="9"/>
  <c r="BE54" i="9"/>
  <c r="BM128" i="9"/>
  <c r="BN128" i="9"/>
  <c r="K146" i="9"/>
  <c r="L146" i="9"/>
  <c r="K146" i="12"/>
  <c r="L146" i="12"/>
  <c r="AC59" i="12"/>
  <c r="AD59" i="12"/>
  <c r="AC59" i="9"/>
  <c r="AD59" i="9"/>
  <c r="AL131" i="12"/>
  <c r="AM131" i="12"/>
  <c r="AL131" i="9"/>
  <c r="AM131" i="9"/>
  <c r="AU109" i="12"/>
  <c r="AV109" i="12"/>
  <c r="AU109" i="9"/>
  <c r="AV109" i="9"/>
  <c r="AU157" i="12"/>
  <c r="AV157" i="12"/>
  <c r="AU157" i="9"/>
  <c r="AV157" i="9"/>
  <c r="BM32" i="12"/>
  <c r="BN32" i="12"/>
  <c r="BM32" i="9"/>
  <c r="BN32" i="9"/>
  <c r="BV34" i="12"/>
  <c r="BW34" i="12"/>
  <c r="BV34" i="9"/>
  <c r="BW34" i="9"/>
  <c r="AW88" i="9"/>
  <c r="AX88" i="9"/>
  <c r="BB88" i="9"/>
  <c r="AC75" i="12"/>
  <c r="AD75" i="12"/>
  <c r="AC75" i="9"/>
  <c r="AD75" i="9"/>
  <c r="AF161" i="12"/>
  <c r="AE161" i="12"/>
  <c r="AL65" i="12"/>
  <c r="AM65" i="12"/>
  <c r="AL65" i="9"/>
  <c r="AM65" i="9"/>
  <c r="AU42" i="12"/>
  <c r="AV42" i="12"/>
  <c r="AU42" i="9"/>
  <c r="AV42" i="9"/>
  <c r="AX169" i="12"/>
  <c r="AW169" i="12"/>
  <c r="AE85" i="9"/>
  <c r="AF85" i="9"/>
  <c r="AL33" i="12"/>
  <c r="AM33" i="12"/>
  <c r="AL33" i="9"/>
  <c r="AM33" i="9"/>
  <c r="BM171" i="12"/>
  <c r="BN171" i="12"/>
  <c r="BM171" i="9"/>
  <c r="BN171" i="9"/>
  <c r="B161" i="12"/>
  <c r="C161" i="12"/>
  <c r="E161" i="12"/>
  <c r="B161" i="9"/>
  <c r="C161" i="9"/>
  <c r="AC92" i="12"/>
  <c r="AD92" i="12"/>
  <c r="AC92" i="9"/>
  <c r="AD92" i="9"/>
  <c r="AL66" i="12"/>
  <c r="AM66" i="12"/>
  <c r="AL66" i="9"/>
  <c r="AM66" i="9"/>
  <c r="AU110" i="12"/>
  <c r="AV110" i="12"/>
  <c r="AU110" i="9"/>
  <c r="AV110" i="9"/>
  <c r="BD37" i="12"/>
  <c r="BE37" i="12"/>
  <c r="BD37" i="9"/>
  <c r="BE37" i="9"/>
  <c r="BM119" i="12"/>
  <c r="BN119" i="12"/>
  <c r="BM119" i="9"/>
  <c r="BN119" i="9"/>
  <c r="CE26" i="12"/>
  <c r="CF26" i="12"/>
  <c r="CE26" i="9"/>
  <c r="CF26" i="9"/>
  <c r="CE128" i="12"/>
  <c r="CF128" i="12"/>
  <c r="CE128" i="9"/>
  <c r="CF128" i="9"/>
  <c r="CE165" i="12"/>
  <c r="CF165" i="12"/>
  <c r="CE165" i="9"/>
  <c r="CF165" i="9"/>
  <c r="AW80" i="9"/>
  <c r="AX80" i="9"/>
  <c r="AX83" i="9"/>
  <c r="T129" i="9"/>
  <c r="U129" i="9"/>
  <c r="T129" i="12"/>
  <c r="U129" i="12"/>
  <c r="T155" i="9"/>
  <c r="U155" i="9"/>
  <c r="T155" i="12"/>
  <c r="U155" i="12"/>
  <c r="CY14" i="5"/>
  <c r="AU95" i="12"/>
  <c r="AV95" i="12"/>
  <c r="AU95" i="9"/>
  <c r="AV95" i="9"/>
  <c r="BD137" i="12"/>
  <c r="BE137" i="12"/>
  <c r="BD137" i="9"/>
  <c r="BE137" i="9"/>
  <c r="BM103" i="12"/>
  <c r="BN103" i="12"/>
  <c r="BM103" i="9"/>
  <c r="BN103" i="9"/>
  <c r="BM142" i="12"/>
  <c r="BN142" i="12"/>
  <c r="BM142" i="9"/>
  <c r="BN142" i="9"/>
  <c r="BV171" i="12"/>
  <c r="BW171" i="12"/>
  <c r="BV171" i="9"/>
  <c r="BW171" i="9"/>
  <c r="FZ14" i="5"/>
  <c r="BI2" i="6"/>
  <c r="CE20" i="12"/>
  <c r="CF20" i="12"/>
  <c r="CE20" i="9"/>
  <c r="CF20" i="9"/>
  <c r="CE43" i="12"/>
  <c r="CF43" i="12"/>
  <c r="CE43" i="9"/>
  <c r="CF43" i="9"/>
  <c r="CE74" i="12"/>
  <c r="CF74" i="12"/>
  <c r="CE74" i="9"/>
  <c r="CF74" i="9"/>
  <c r="CE156" i="12"/>
  <c r="CF156" i="12"/>
  <c r="CE156" i="9"/>
  <c r="CF156" i="9"/>
  <c r="CG118" i="9"/>
  <c r="CH118" i="9"/>
  <c r="B152" i="9"/>
  <c r="C152" i="9"/>
  <c r="B152" i="12"/>
  <c r="C152" i="12"/>
  <c r="E152" i="12"/>
  <c r="V18" i="5"/>
  <c r="K19" i="12"/>
  <c r="AW80" i="12"/>
  <c r="AX80" i="12"/>
  <c r="BD81" i="12"/>
  <c r="BE81" i="12"/>
  <c r="BD81" i="9"/>
  <c r="BE81" i="9"/>
  <c r="BD153" i="12"/>
  <c r="BE153" i="12"/>
  <c r="BD153" i="9"/>
  <c r="BE153" i="9"/>
  <c r="BM107" i="12"/>
  <c r="BN107" i="12"/>
  <c r="BM107" i="9"/>
  <c r="BN107" i="9"/>
  <c r="CE100" i="12"/>
  <c r="CF100" i="12"/>
  <c r="CE100" i="9"/>
  <c r="CF100" i="9"/>
  <c r="AN104" i="9"/>
  <c r="AO104" i="9"/>
  <c r="AS104" i="9"/>
  <c r="BF67" i="9"/>
  <c r="BG67" i="9"/>
  <c r="CG114" i="9"/>
  <c r="CH114" i="9"/>
  <c r="K93" i="9"/>
  <c r="L93" i="9"/>
  <c r="M93" i="9"/>
  <c r="K93" i="12"/>
  <c r="L93" i="12"/>
  <c r="K116" i="9"/>
  <c r="L116" i="9"/>
  <c r="K116" i="12"/>
  <c r="L116" i="12"/>
  <c r="T133" i="9"/>
  <c r="U133" i="9"/>
  <c r="T133" i="12"/>
  <c r="U133" i="12"/>
  <c r="AC140" i="12"/>
  <c r="AD140" i="12"/>
  <c r="AC140" i="9"/>
  <c r="AD140" i="9"/>
  <c r="AL25" i="12"/>
  <c r="AM25" i="12"/>
  <c r="AL25" i="9"/>
  <c r="AM25" i="9"/>
  <c r="AU107" i="12"/>
  <c r="AV107" i="12"/>
  <c r="AU107" i="9"/>
  <c r="AV107" i="9"/>
  <c r="BM155" i="12"/>
  <c r="BN155" i="12"/>
  <c r="BM155" i="9"/>
  <c r="BN155" i="9"/>
  <c r="BV95" i="12"/>
  <c r="BW95" i="12"/>
  <c r="BV95" i="9"/>
  <c r="BW95" i="9"/>
  <c r="AE145" i="9"/>
  <c r="AF145" i="9"/>
  <c r="B159" i="9"/>
  <c r="C159" i="9"/>
  <c r="B159" i="12"/>
  <c r="C159" i="12"/>
  <c r="E159" i="12"/>
  <c r="B135" i="9"/>
  <c r="C135" i="9"/>
  <c r="B135" i="12"/>
  <c r="C135" i="12"/>
  <c r="E135" i="12"/>
  <c r="K98" i="9"/>
  <c r="L98" i="9"/>
  <c r="K98" i="12"/>
  <c r="L98" i="12"/>
  <c r="T97" i="9"/>
  <c r="U97" i="9"/>
  <c r="V97" i="9"/>
  <c r="T97" i="12"/>
  <c r="U97" i="12"/>
  <c r="T122" i="9"/>
  <c r="U122" i="9"/>
  <c r="V122" i="9"/>
  <c r="T122" i="12"/>
  <c r="U122" i="12"/>
  <c r="AC89" i="12"/>
  <c r="AD89" i="12"/>
  <c r="AC89" i="9"/>
  <c r="AD89" i="9"/>
  <c r="AC136" i="12"/>
  <c r="AD136" i="12"/>
  <c r="AC136" i="9"/>
  <c r="AD136" i="9"/>
  <c r="AO48" i="12"/>
  <c r="AN48" i="12"/>
  <c r="AL160" i="12"/>
  <c r="AM160" i="12"/>
  <c r="AL160" i="9"/>
  <c r="AM160" i="9"/>
  <c r="AU40" i="12"/>
  <c r="AV40" i="12"/>
  <c r="AU40" i="9"/>
  <c r="AV40" i="9"/>
  <c r="BD57" i="12"/>
  <c r="BE57" i="12"/>
  <c r="BD57" i="9"/>
  <c r="BE57" i="9"/>
  <c r="BD118" i="12"/>
  <c r="BE118" i="12"/>
  <c r="BD118" i="9"/>
  <c r="BE118" i="9"/>
  <c r="BD130" i="12"/>
  <c r="BE130" i="12"/>
  <c r="BD130" i="9"/>
  <c r="BE130" i="9"/>
  <c r="BM61" i="12"/>
  <c r="BN61" i="12"/>
  <c r="BM61" i="9"/>
  <c r="BN61" i="9"/>
  <c r="BM91" i="12"/>
  <c r="BN91" i="12"/>
  <c r="BM91" i="9"/>
  <c r="BN91" i="9"/>
  <c r="BM129" i="12"/>
  <c r="BN129" i="12"/>
  <c r="BM129" i="9"/>
  <c r="BN129" i="9"/>
  <c r="BM147" i="12"/>
  <c r="BN147" i="12"/>
  <c r="BM147" i="9"/>
  <c r="BN147" i="9"/>
  <c r="BM151" i="12"/>
  <c r="BN151" i="12"/>
  <c r="BM151" i="9"/>
  <c r="BN151" i="9"/>
  <c r="BV99" i="12"/>
  <c r="BW99" i="12"/>
  <c r="BV99" i="9"/>
  <c r="BW99" i="9"/>
  <c r="K117" i="9"/>
  <c r="L117" i="9"/>
  <c r="M117" i="9"/>
  <c r="K117" i="12"/>
  <c r="L117" i="12"/>
  <c r="K126" i="9"/>
  <c r="L126" i="9"/>
  <c r="N126" i="9"/>
  <c r="O126" i="9"/>
  <c r="K126" i="12"/>
  <c r="L126" i="12"/>
  <c r="K131" i="9"/>
  <c r="L131" i="9"/>
  <c r="K131" i="12"/>
  <c r="L131" i="12"/>
  <c r="K154" i="9"/>
  <c r="L154" i="9"/>
  <c r="M154" i="9"/>
  <c r="K154" i="12"/>
  <c r="L154" i="12"/>
  <c r="K163" i="9"/>
  <c r="L163" i="9"/>
  <c r="K163" i="12"/>
  <c r="L163" i="12"/>
  <c r="T98" i="9"/>
  <c r="U98" i="9"/>
  <c r="T98" i="12"/>
  <c r="U98" i="12"/>
  <c r="T119" i="9"/>
  <c r="U119" i="9"/>
  <c r="T119" i="12"/>
  <c r="U119" i="12"/>
  <c r="AC82" i="12"/>
  <c r="AD82" i="12"/>
  <c r="AC82" i="9"/>
  <c r="AD82" i="9"/>
  <c r="AC156" i="12"/>
  <c r="AD156" i="12"/>
  <c r="AC156" i="9"/>
  <c r="AD156" i="9"/>
  <c r="AL96" i="12"/>
  <c r="AM96" i="12"/>
  <c r="AL96" i="9"/>
  <c r="AM96" i="9"/>
  <c r="BD20" i="12"/>
  <c r="BE20" i="12"/>
  <c r="BD20" i="9"/>
  <c r="BE20" i="9"/>
  <c r="BD23" i="12"/>
  <c r="BE23" i="12"/>
  <c r="BD23" i="9"/>
  <c r="BE23" i="9"/>
  <c r="BD74" i="12"/>
  <c r="BE74" i="12"/>
  <c r="BD74" i="9"/>
  <c r="BE74" i="9"/>
  <c r="BD86" i="12"/>
  <c r="BE86" i="12"/>
  <c r="BD86" i="9"/>
  <c r="BE86" i="9"/>
  <c r="BD107" i="12"/>
  <c r="BE107" i="12"/>
  <c r="BD107" i="9"/>
  <c r="BE107" i="9"/>
  <c r="FB16" i="5"/>
  <c r="FB14" i="5"/>
  <c r="FC14" i="5"/>
  <c r="FA13" i="5"/>
  <c r="BV30" i="12"/>
  <c r="BW30" i="12"/>
  <c r="BV30" i="9"/>
  <c r="BW30" i="9"/>
  <c r="BV67" i="12"/>
  <c r="BW67" i="12"/>
  <c r="BV67" i="9"/>
  <c r="BW67" i="9"/>
  <c r="BV151" i="12"/>
  <c r="BW151" i="12"/>
  <c r="BV151" i="9"/>
  <c r="BW151" i="9"/>
  <c r="CE35" i="12"/>
  <c r="CF35" i="12"/>
  <c r="CE35" i="9"/>
  <c r="CF35" i="9"/>
  <c r="CE51" i="12"/>
  <c r="CF51" i="12"/>
  <c r="CE51" i="9"/>
  <c r="CF51" i="9"/>
  <c r="CE116" i="12"/>
  <c r="CF116" i="12"/>
  <c r="CE116" i="9"/>
  <c r="CF116" i="9"/>
  <c r="CE125" i="12"/>
  <c r="CF125" i="12"/>
  <c r="CE125" i="9"/>
  <c r="CF125" i="9"/>
  <c r="AC110" i="9"/>
  <c r="AD110" i="9"/>
  <c r="AX22" i="9"/>
  <c r="AW22" i="9"/>
  <c r="BF148" i="9"/>
  <c r="BG148" i="9"/>
  <c r="BD53" i="9"/>
  <c r="BE53" i="9"/>
  <c r="BM115" i="9"/>
  <c r="BN115" i="9"/>
  <c r="K160" i="9"/>
  <c r="L160" i="9"/>
  <c r="N160" i="9"/>
  <c r="O160" i="9"/>
  <c r="K160" i="12"/>
  <c r="L160" i="12"/>
  <c r="T116" i="9"/>
  <c r="U116" i="9"/>
  <c r="T116" i="12"/>
  <c r="U116" i="12"/>
  <c r="AL169" i="12"/>
  <c r="AM169" i="12"/>
  <c r="AL169" i="9"/>
  <c r="AM169" i="9"/>
  <c r="AU141" i="12"/>
  <c r="AV141" i="12"/>
  <c r="AU141" i="9"/>
  <c r="AV141" i="9"/>
  <c r="AN31" i="9"/>
  <c r="AO31" i="9"/>
  <c r="BF144" i="9"/>
  <c r="BG144" i="9"/>
  <c r="AC83" i="12"/>
  <c r="AD83" i="12"/>
  <c r="AC83" i="9"/>
  <c r="AD83" i="9"/>
  <c r="AL117" i="12"/>
  <c r="AM117" i="12"/>
  <c r="AL117" i="9"/>
  <c r="AM117" i="9"/>
  <c r="AU25" i="12"/>
  <c r="AV25" i="12"/>
  <c r="AU25" i="9"/>
  <c r="AV25" i="9"/>
  <c r="AU46" i="12"/>
  <c r="AV46" i="12"/>
  <c r="AU46" i="9"/>
  <c r="AV46" i="9"/>
  <c r="AU121" i="12"/>
  <c r="AV121" i="12"/>
  <c r="AU121" i="9"/>
  <c r="AV121" i="9"/>
  <c r="AU149" i="12"/>
  <c r="AV149" i="12"/>
  <c r="AU149" i="9"/>
  <c r="AV149" i="9"/>
  <c r="AU173" i="12"/>
  <c r="AV173" i="12"/>
  <c r="AU173" i="9"/>
  <c r="AV173" i="9"/>
  <c r="BD173" i="12"/>
  <c r="BE173" i="12"/>
  <c r="BD173" i="9"/>
  <c r="BE173" i="9"/>
  <c r="AN30" i="9"/>
  <c r="AO30" i="9"/>
  <c r="AE110" i="12"/>
  <c r="AF110" i="12"/>
  <c r="AU94" i="12"/>
  <c r="AV94" i="12"/>
  <c r="AU94" i="9"/>
  <c r="AV94" i="9"/>
  <c r="BM162" i="12"/>
  <c r="BN162" i="12"/>
  <c r="BM162" i="9"/>
  <c r="BN162" i="9"/>
  <c r="AL77" i="12"/>
  <c r="AM77" i="12"/>
  <c r="AL77" i="9"/>
  <c r="AM77" i="9"/>
  <c r="AL108" i="12"/>
  <c r="AM108" i="12"/>
  <c r="AL108" i="9"/>
  <c r="AM108" i="9"/>
  <c r="AL62" i="12"/>
  <c r="AM62" i="12"/>
  <c r="AL62" i="9"/>
  <c r="AM62" i="9"/>
  <c r="AU79" i="12"/>
  <c r="AV79" i="12"/>
  <c r="AU79" i="9"/>
  <c r="AV79" i="9"/>
  <c r="AU118" i="12"/>
  <c r="AV118" i="12"/>
  <c r="AU118" i="9"/>
  <c r="AV118" i="9"/>
  <c r="FU13" i="5"/>
  <c r="AC161" i="9"/>
  <c r="AD161" i="9"/>
  <c r="B129" i="9"/>
  <c r="C129" i="9"/>
  <c r="B129" i="12"/>
  <c r="C129" i="12"/>
  <c r="E129" i="12"/>
  <c r="K97" i="9"/>
  <c r="L97" i="9"/>
  <c r="M97" i="9"/>
  <c r="K97" i="12"/>
  <c r="L97" i="12"/>
  <c r="K143" i="9"/>
  <c r="L143" i="9"/>
  <c r="K143" i="12"/>
  <c r="L143" i="12"/>
  <c r="T113" i="9"/>
  <c r="U113" i="9"/>
  <c r="T113" i="12"/>
  <c r="U113" i="12"/>
  <c r="AC103" i="12"/>
  <c r="AD103" i="12"/>
  <c r="AC103" i="9"/>
  <c r="AD103" i="9"/>
  <c r="AC135" i="12"/>
  <c r="AD135" i="12"/>
  <c r="AC135" i="9"/>
  <c r="AD135" i="9"/>
  <c r="AC166" i="12"/>
  <c r="AD166" i="12"/>
  <c r="AC166" i="9"/>
  <c r="AD166" i="9"/>
  <c r="AL37" i="12"/>
  <c r="AM37" i="12"/>
  <c r="AL37" i="9"/>
  <c r="AM37" i="9"/>
  <c r="AU35" i="12"/>
  <c r="AV35" i="12"/>
  <c r="AU35" i="9"/>
  <c r="AV35" i="9"/>
  <c r="AU114" i="12"/>
  <c r="AV114" i="12"/>
  <c r="AU114" i="9"/>
  <c r="AV114" i="9"/>
  <c r="BD161" i="12"/>
  <c r="BE161" i="12"/>
  <c r="BD161" i="9"/>
  <c r="BE161" i="9"/>
  <c r="CE123" i="12"/>
  <c r="CF123" i="12"/>
  <c r="CE123" i="9"/>
  <c r="CF123" i="9"/>
  <c r="CE146" i="12"/>
  <c r="CF146" i="12"/>
  <c r="CE146" i="9"/>
  <c r="CF146" i="9"/>
  <c r="K157" i="9"/>
  <c r="L157" i="9"/>
  <c r="M157" i="9"/>
  <c r="K157" i="12"/>
  <c r="L157" i="12"/>
  <c r="AC69" i="12"/>
  <c r="AD69" i="12"/>
  <c r="AC69" i="9"/>
  <c r="AD69" i="9"/>
  <c r="AL34" i="12"/>
  <c r="AM34" i="12"/>
  <c r="AL34" i="9"/>
  <c r="AM34" i="9"/>
  <c r="BD97" i="12"/>
  <c r="BE97" i="12"/>
  <c r="BD97" i="9"/>
  <c r="BE97" i="9"/>
  <c r="BF145" i="12"/>
  <c r="BG145" i="12"/>
  <c r="CH119" i="12"/>
  <c r="CG119" i="12"/>
  <c r="BF76" i="9"/>
  <c r="BG76" i="9"/>
  <c r="BK76" i="9"/>
  <c r="B168" i="9"/>
  <c r="C168" i="9"/>
  <c r="B168" i="12"/>
  <c r="C168" i="12"/>
  <c r="E168" i="12"/>
  <c r="K120" i="9"/>
  <c r="L120" i="9"/>
  <c r="M120" i="9"/>
  <c r="K120" i="12"/>
  <c r="L120" i="12"/>
  <c r="T144" i="9"/>
  <c r="U144" i="9"/>
  <c r="T144" i="12"/>
  <c r="U144" i="12"/>
  <c r="AC61" i="12"/>
  <c r="AD61" i="12"/>
  <c r="AC61" i="9"/>
  <c r="AD61" i="9"/>
  <c r="AO51" i="12"/>
  <c r="AN51" i="12"/>
  <c r="AU68" i="12"/>
  <c r="AV68" i="12"/>
  <c r="AU68" i="9"/>
  <c r="AV68" i="9"/>
  <c r="BD52" i="12"/>
  <c r="BE52" i="12"/>
  <c r="BD52" i="9"/>
  <c r="BE52" i="9"/>
  <c r="BD77" i="12"/>
  <c r="BE77" i="12"/>
  <c r="BD77" i="9"/>
  <c r="BE77" i="9"/>
  <c r="BD141" i="12"/>
  <c r="BE141" i="12"/>
  <c r="BD141" i="9"/>
  <c r="BE141" i="9"/>
  <c r="BM78" i="12"/>
  <c r="BN78" i="12"/>
  <c r="BM78" i="9"/>
  <c r="BN78" i="9"/>
  <c r="CE82" i="12"/>
  <c r="CF82" i="12"/>
  <c r="CE82" i="9"/>
  <c r="CF82" i="9"/>
  <c r="AC127" i="12"/>
  <c r="AD127" i="12"/>
  <c r="AC127" i="9"/>
  <c r="AD127" i="9"/>
  <c r="AC167" i="12"/>
  <c r="AD167" i="12"/>
  <c r="AC167" i="9"/>
  <c r="AD167" i="9"/>
  <c r="CD14" i="5"/>
  <c r="AE2" i="6"/>
  <c r="AL19" i="12"/>
  <c r="AL19" i="9"/>
  <c r="BM124" i="12"/>
  <c r="BN124" i="12"/>
  <c r="BM124" i="9"/>
  <c r="BN124" i="9"/>
  <c r="CE115" i="12"/>
  <c r="CF115" i="12"/>
  <c r="CE115" i="9"/>
  <c r="CF115" i="9"/>
  <c r="K172" i="9"/>
  <c r="L172" i="9"/>
  <c r="N172" i="9"/>
  <c r="P172" i="9"/>
  <c r="K172" i="12"/>
  <c r="L172" i="12"/>
  <c r="AC101" i="12"/>
  <c r="AD101" i="12"/>
  <c r="AC101" i="9"/>
  <c r="AD101" i="9"/>
  <c r="AL80" i="12"/>
  <c r="AM80" i="12"/>
  <c r="AL80" i="9"/>
  <c r="AM80" i="9"/>
  <c r="AU140" i="12"/>
  <c r="AV140" i="12"/>
  <c r="AU140" i="9"/>
  <c r="AV140" i="9"/>
  <c r="BD39" i="12"/>
  <c r="BE39" i="12"/>
  <c r="BD39" i="9"/>
  <c r="BE39" i="9"/>
  <c r="BD46" i="12"/>
  <c r="BE46" i="12"/>
  <c r="BD46" i="9"/>
  <c r="BE46" i="9"/>
  <c r="BM58" i="12"/>
  <c r="BN58" i="12"/>
  <c r="BM58" i="9"/>
  <c r="BN58" i="9"/>
  <c r="BV51" i="12"/>
  <c r="BW51" i="12"/>
  <c r="BV51" i="9"/>
  <c r="BW51" i="9"/>
  <c r="BV59" i="12"/>
  <c r="BW59" i="12"/>
  <c r="BV59" i="9"/>
  <c r="BW59" i="9"/>
  <c r="BV108" i="12"/>
  <c r="BW108" i="12"/>
  <c r="BV108" i="9"/>
  <c r="BW108" i="9"/>
  <c r="BV116" i="12"/>
  <c r="BW116" i="12"/>
  <c r="BV116" i="9"/>
  <c r="BW116" i="9"/>
  <c r="AL51" i="9"/>
  <c r="AM51" i="9"/>
  <c r="AX21" i="9"/>
  <c r="AW21" i="9"/>
  <c r="AW53" i="9"/>
  <c r="BF147" i="9"/>
  <c r="BG147" i="9"/>
  <c r="BM114" i="9"/>
  <c r="BN114" i="9"/>
  <c r="AC142" i="12"/>
  <c r="AD142" i="12"/>
  <c r="AC142" i="9"/>
  <c r="AD142" i="9"/>
  <c r="AL69" i="12"/>
  <c r="AM69" i="12"/>
  <c r="AL69" i="9"/>
  <c r="AM69" i="9"/>
  <c r="AU113" i="12"/>
  <c r="AV113" i="12"/>
  <c r="AU113" i="9"/>
  <c r="AV113" i="9"/>
  <c r="BD164" i="12"/>
  <c r="BE164" i="12"/>
  <c r="BD164" i="9"/>
  <c r="BE164" i="9"/>
  <c r="BM36" i="12"/>
  <c r="BN36" i="12"/>
  <c r="BM36" i="9"/>
  <c r="BN36" i="9"/>
  <c r="AC150" i="12"/>
  <c r="AD150" i="12"/>
  <c r="AC150" i="9"/>
  <c r="AD150" i="9"/>
  <c r="AL162" i="12"/>
  <c r="AM162" i="12"/>
  <c r="AL162" i="9"/>
  <c r="AM162" i="9"/>
  <c r="AU38" i="12"/>
  <c r="AV38" i="12"/>
  <c r="AU38" i="9"/>
  <c r="AV38" i="9"/>
  <c r="AU86" i="12"/>
  <c r="AV86" i="12"/>
  <c r="AU86" i="9"/>
  <c r="AV86" i="9"/>
  <c r="AU125" i="12"/>
  <c r="AV125" i="12"/>
  <c r="AU125" i="9"/>
  <c r="AV125" i="9"/>
  <c r="BV41" i="12"/>
  <c r="BW41" i="12"/>
  <c r="BV41" i="9"/>
  <c r="BW41" i="9"/>
  <c r="AC68" i="12"/>
  <c r="AD68" i="12"/>
  <c r="AC68" i="9"/>
  <c r="AD68" i="9"/>
  <c r="AO43" i="12"/>
  <c r="AN43" i="12"/>
  <c r="BY132" i="9"/>
  <c r="CG168" i="9"/>
  <c r="CH168" i="9"/>
  <c r="K156" i="9"/>
  <c r="L156" i="9"/>
  <c r="M156" i="9"/>
  <c r="K156" i="12"/>
  <c r="L156" i="12"/>
  <c r="T154" i="9"/>
  <c r="U154" i="9"/>
  <c r="T154" i="12"/>
  <c r="U154" i="12"/>
  <c r="AC147" i="12"/>
  <c r="AD147" i="12"/>
  <c r="AC147" i="9"/>
  <c r="AD147" i="9"/>
  <c r="AL89" i="12"/>
  <c r="AM89" i="12"/>
  <c r="AL89" i="9"/>
  <c r="AM89" i="9"/>
  <c r="AL103" i="12"/>
  <c r="AM103" i="12"/>
  <c r="AL103" i="9"/>
  <c r="AM103" i="9"/>
  <c r="AU98" i="12"/>
  <c r="AV98" i="12"/>
  <c r="AU98" i="9"/>
  <c r="AV98" i="9"/>
  <c r="BO114" i="12"/>
  <c r="BP114" i="12"/>
  <c r="BM141" i="12"/>
  <c r="BN141" i="12"/>
  <c r="BM141" i="9"/>
  <c r="BN141" i="9"/>
  <c r="BM158" i="12"/>
  <c r="BN158" i="12"/>
  <c r="BM158" i="9"/>
  <c r="BN158" i="9"/>
  <c r="K92" i="9"/>
  <c r="L92" i="9"/>
  <c r="K92" i="12"/>
  <c r="L92" i="12"/>
  <c r="K115" i="9"/>
  <c r="L115" i="9"/>
  <c r="M115" i="9"/>
  <c r="K115" i="12"/>
  <c r="L115" i="12"/>
  <c r="AC126" i="12"/>
  <c r="AD126" i="12"/>
  <c r="AC126" i="9"/>
  <c r="AD126" i="9"/>
  <c r="AL47" i="12"/>
  <c r="AM47" i="12"/>
  <c r="AL47" i="9"/>
  <c r="AM47" i="9"/>
  <c r="AU102" i="12"/>
  <c r="AV102" i="12"/>
  <c r="AU102" i="9"/>
  <c r="AV102" i="9"/>
  <c r="AU158" i="12"/>
  <c r="AV158" i="12"/>
  <c r="AU158" i="9"/>
  <c r="AV158" i="9"/>
  <c r="BD84" i="12"/>
  <c r="BE84" i="12"/>
  <c r="BD84" i="9"/>
  <c r="BE84" i="9"/>
  <c r="BM154" i="12"/>
  <c r="BN154" i="12"/>
  <c r="BM154" i="9"/>
  <c r="BN154" i="9"/>
  <c r="BV20" i="12"/>
  <c r="BW20" i="12"/>
  <c r="BV20" i="9"/>
  <c r="BW20" i="9"/>
  <c r="B137" i="12"/>
  <c r="C137" i="12"/>
  <c r="E137" i="12"/>
  <c r="B137" i="9"/>
  <c r="C137" i="9"/>
  <c r="T147" i="9"/>
  <c r="U147" i="9"/>
  <c r="T147" i="12"/>
  <c r="U147" i="12"/>
  <c r="AC118" i="12"/>
  <c r="AD118" i="12"/>
  <c r="AC118" i="9"/>
  <c r="AD118" i="9"/>
  <c r="AU23" i="12"/>
  <c r="AV23" i="12"/>
  <c r="AU23" i="9"/>
  <c r="AV23" i="9"/>
  <c r="K102" i="9"/>
  <c r="L102" i="9"/>
  <c r="K102" i="12"/>
  <c r="L102" i="12"/>
  <c r="AE107" i="12"/>
  <c r="AF107" i="12"/>
  <c r="AC131" i="12"/>
  <c r="AD131" i="12"/>
  <c r="AC131" i="9"/>
  <c r="AD131" i="9"/>
  <c r="AU122" i="12"/>
  <c r="AV122" i="12"/>
  <c r="AU122" i="9"/>
  <c r="AV122" i="9"/>
  <c r="BD89" i="12"/>
  <c r="BE89" i="12"/>
  <c r="BD89" i="9"/>
  <c r="BE89" i="9"/>
  <c r="BD133" i="12"/>
  <c r="BE133" i="12"/>
  <c r="BD133" i="9"/>
  <c r="BE133" i="9"/>
  <c r="BP115" i="12"/>
  <c r="BO115" i="12"/>
  <c r="CE34" i="12"/>
  <c r="CF34" i="12"/>
  <c r="CE34" i="9"/>
  <c r="CF34" i="9"/>
  <c r="AW77" i="9"/>
  <c r="AX77" i="9"/>
  <c r="B128" i="9"/>
  <c r="C128" i="9"/>
  <c r="B128" i="12"/>
  <c r="C128" i="12"/>
  <c r="E128" i="12"/>
  <c r="K148" i="9"/>
  <c r="L148" i="9"/>
  <c r="K148" i="12"/>
  <c r="L148" i="12"/>
  <c r="T159" i="9"/>
  <c r="U159" i="9"/>
  <c r="V159" i="9"/>
  <c r="T159" i="12"/>
  <c r="U159" i="12"/>
  <c r="AL133" i="12"/>
  <c r="AM133" i="12"/>
  <c r="AL133" i="9"/>
  <c r="AM133" i="9"/>
  <c r="AU84" i="12"/>
  <c r="AV84" i="12"/>
  <c r="AU84" i="9"/>
  <c r="AV84" i="9"/>
  <c r="BD65" i="12"/>
  <c r="BE65" i="12"/>
  <c r="BD65" i="9"/>
  <c r="BE65" i="9"/>
  <c r="BM21" i="12"/>
  <c r="BN21" i="12"/>
  <c r="BM21" i="9"/>
  <c r="BN21" i="9"/>
  <c r="BV167" i="12"/>
  <c r="BW167" i="12"/>
  <c r="BV167" i="9"/>
  <c r="BW167" i="9"/>
  <c r="CE142" i="12"/>
  <c r="CF142" i="12"/>
  <c r="CE142" i="9"/>
  <c r="CF142" i="9"/>
  <c r="BD61" i="12"/>
  <c r="BE61" i="12"/>
  <c r="BD61" i="9"/>
  <c r="BE61" i="9"/>
  <c r="BP138" i="12"/>
  <c r="BO138" i="12"/>
  <c r="BV163" i="12"/>
  <c r="BW163" i="12"/>
  <c r="BV163" i="9"/>
  <c r="BW163" i="9"/>
  <c r="CE124" i="12"/>
  <c r="CF124" i="12"/>
  <c r="CE124" i="9"/>
  <c r="CF124" i="9"/>
  <c r="AC55" i="12"/>
  <c r="AD55" i="12"/>
  <c r="AC55" i="9"/>
  <c r="AD55" i="9"/>
  <c r="AC164" i="12"/>
  <c r="AD164" i="12"/>
  <c r="AC164" i="9"/>
  <c r="AD164" i="9"/>
  <c r="AL101" i="12"/>
  <c r="AM101" i="12"/>
  <c r="AL101" i="9"/>
  <c r="AM101" i="9"/>
  <c r="AL157" i="12"/>
  <c r="AM157" i="12"/>
  <c r="AL157" i="9"/>
  <c r="AM157" i="9"/>
  <c r="AU120" i="12"/>
  <c r="AV120" i="12"/>
  <c r="AU120" i="9"/>
  <c r="AV120" i="9"/>
  <c r="BF58" i="12"/>
  <c r="BG58" i="12"/>
  <c r="BM75" i="12"/>
  <c r="BN75" i="12"/>
  <c r="BM75" i="9"/>
  <c r="BN75" i="9"/>
  <c r="K168" i="9"/>
  <c r="L168" i="9"/>
  <c r="K168" i="12"/>
  <c r="L168" i="12"/>
  <c r="AC90" i="12"/>
  <c r="AD90" i="12"/>
  <c r="AC90" i="9"/>
  <c r="AD90" i="9"/>
  <c r="AL64" i="12"/>
  <c r="AM64" i="12"/>
  <c r="AL64" i="9"/>
  <c r="AM64" i="9"/>
  <c r="AL135" i="12"/>
  <c r="AM135" i="12"/>
  <c r="AL135" i="9"/>
  <c r="AM135" i="9"/>
  <c r="AL142" i="12"/>
  <c r="AM142" i="12"/>
  <c r="AL142" i="9"/>
  <c r="AM142" i="9"/>
  <c r="AL146" i="12"/>
  <c r="AM146" i="12"/>
  <c r="AL146" i="9"/>
  <c r="AM146" i="9"/>
  <c r="AL150" i="12"/>
  <c r="AM150" i="12"/>
  <c r="AL150" i="9"/>
  <c r="AM150" i="9"/>
  <c r="AL173" i="12"/>
  <c r="AM173" i="12"/>
  <c r="AL173" i="9"/>
  <c r="AM173" i="9"/>
  <c r="AU136" i="12"/>
  <c r="AV136" i="12"/>
  <c r="AU136" i="9"/>
  <c r="AV136" i="9"/>
  <c r="AW168" i="12"/>
  <c r="AX168" i="12"/>
  <c r="BD50" i="12"/>
  <c r="BE50" i="12"/>
  <c r="BD50" i="9"/>
  <c r="BE50" i="9"/>
  <c r="BG54" i="12"/>
  <c r="BF54" i="12"/>
  <c r="BD172" i="12"/>
  <c r="BE172" i="12"/>
  <c r="BD172" i="9"/>
  <c r="BE172" i="9"/>
  <c r="BM50" i="12"/>
  <c r="BN50" i="12"/>
  <c r="BM50" i="9"/>
  <c r="BN50" i="9"/>
  <c r="BM54" i="12"/>
  <c r="BN54" i="12"/>
  <c r="BM54" i="9"/>
  <c r="BN54" i="9"/>
  <c r="BM71" i="12"/>
  <c r="BN71" i="12"/>
  <c r="BM71" i="9"/>
  <c r="BN71" i="9"/>
  <c r="BV22" i="12"/>
  <c r="BW22" i="12"/>
  <c r="BV22" i="9"/>
  <c r="BW22" i="9"/>
  <c r="BV25" i="12"/>
  <c r="BW25" i="12"/>
  <c r="BV25" i="9"/>
  <c r="BW25" i="9"/>
  <c r="BV44" i="12"/>
  <c r="BW44" i="12"/>
  <c r="BV44" i="9"/>
  <c r="BW44" i="9"/>
  <c r="BV100" i="12"/>
  <c r="BW100" i="12"/>
  <c r="BV100" i="9"/>
  <c r="BW100" i="9"/>
  <c r="BV104" i="12"/>
  <c r="BW104" i="12"/>
  <c r="BV104" i="9"/>
  <c r="BW104" i="9"/>
  <c r="BV112" i="12"/>
  <c r="BW112" i="12"/>
  <c r="BV112" i="9"/>
  <c r="BW112" i="9"/>
  <c r="AC100" i="9"/>
  <c r="AD100" i="9"/>
  <c r="AL48" i="9"/>
  <c r="AM48" i="9"/>
  <c r="AU20" i="9"/>
  <c r="AV20" i="9"/>
  <c r="BD146" i="9"/>
  <c r="BE146" i="9"/>
  <c r="BP113" i="9"/>
  <c r="BO113" i="9"/>
  <c r="BX146" i="9"/>
  <c r="BY146" i="9"/>
  <c r="AU62" i="12"/>
  <c r="AV62" i="12"/>
  <c r="AU62" i="9"/>
  <c r="AV62" i="9"/>
  <c r="AU117" i="12"/>
  <c r="AV117" i="12"/>
  <c r="AU117" i="9"/>
  <c r="AV117" i="9"/>
  <c r="AN141" i="9"/>
  <c r="AO141" i="9"/>
  <c r="K151" i="9"/>
  <c r="L151" i="9"/>
  <c r="K151" i="12"/>
  <c r="L151" i="12"/>
  <c r="AL127" i="12"/>
  <c r="AM127" i="12"/>
  <c r="AL127" i="9"/>
  <c r="AM127" i="9"/>
  <c r="AU19" i="12"/>
  <c r="AU19" i="9"/>
  <c r="AU31" i="12"/>
  <c r="AV31" i="12"/>
  <c r="AU31" i="9"/>
  <c r="AV31" i="9"/>
  <c r="AU50" i="12"/>
  <c r="AV50" i="12"/>
  <c r="AU50" i="9"/>
  <c r="AV50" i="9"/>
  <c r="AU137" i="12"/>
  <c r="AV137" i="12"/>
  <c r="AU137" i="9"/>
  <c r="AV137" i="9"/>
  <c r="BF143" i="9"/>
  <c r="BG143" i="9"/>
  <c r="BX131" i="9"/>
  <c r="BY131" i="9"/>
  <c r="AC106" i="12"/>
  <c r="AD106" i="12"/>
  <c r="AC106" i="9"/>
  <c r="AD106" i="9"/>
  <c r="AC130" i="12"/>
  <c r="AD130" i="12"/>
  <c r="AC130" i="9"/>
  <c r="AD130" i="9"/>
  <c r="AL58" i="12"/>
  <c r="AM58" i="12"/>
  <c r="AL58" i="9"/>
  <c r="AM58" i="9"/>
  <c r="AU165" i="12"/>
  <c r="AV165" i="12"/>
  <c r="AU165" i="9"/>
  <c r="AV165" i="9"/>
  <c r="BD169" i="12"/>
  <c r="BE169" i="12"/>
  <c r="BD169" i="9"/>
  <c r="BE169" i="9"/>
  <c r="T105" i="9"/>
  <c r="U105" i="9"/>
  <c r="T105" i="12"/>
  <c r="U105" i="12"/>
  <c r="AC139" i="12"/>
  <c r="AD139" i="12"/>
  <c r="AC139" i="9"/>
  <c r="AD139" i="9"/>
  <c r="AC158" i="12"/>
  <c r="AD158" i="12"/>
  <c r="AC158" i="9"/>
  <c r="AD158" i="9"/>
  <c r="AL98" i="12"/>
  <c r="AM98" i="12"/>
  <c r="AL98" i="9"/>
  <c r="AM98" i="9"/>
  <c r="AU75" i="12"/>
  <c r="AV75" i="12"/>
  <c r="AU75" i="9"/>
  <c r="AV75" i="9"/>
  <c r="BD96" i="12"/>
  <c r="BE96" i="12"/>
  <c r="BD96" i="9"/>
  <c r="BE96" i="9"/>
  <c r="BM102" i="12"/>
  <c r="BN102" i="12"/>
  <c r="BM102" i="9"/>
  <c r="BN102" i="9"/>
  <c r="BV23" i="12"/>
  <c r="BW23" i="12"/>
  <c r="BV23" i="9"/>
  <c r="BW23" i="9"/>
  <c r="AN134" i="9"/>
  <c r="AO134" i="9"/>
  <c r="K106" i="9"/>
  <c r="L106" i="9"/>
  <c r="K106" i="12"/>
  <c r="L106" i="12"/>
  <c r="K124" i="9"/>
  <c r="L124" i="9"/>
  <c r="K124" i="12"/>
  <c r="L124" i="12"/>
  <c r="K152" i="9"/>
  <c r="L152" i="9"/>
  <c r="K152" i="12"/>
  <c r="L152" i="12"/>
  <c r="T166" i="9"/>
  <c r="U166" i="9"/>
  <c r="T166" i="12"/>
  <c r="U166" i="12"/>
  <c r="AC76" i="12"/>
  <c r="AD76" i="12"/>
  <c r="AC76" i="9"/>
  <c r="AD76" i="9"/>
  <c r="AL70" i="12"/>
  <c r="AM70" i="12"/>
  <c r="AL70" i="9"/>
  <c r="AM70" i="9"/>
  <c r="AW87" i="12"/>
  <c r="AX87" i="12"/>
  <c r="BD165" i="12"/>
  <c r="BE165" i="12"/>
  <c r="BD165" i="9"/>
  <c r="BE165" i="9"/>
  <c r="BM110" i="12"/>
  <c r="BN110" i="12"/>
  <c r="BM110" i="9"/>
  <c r="BN110" i="9"/>
  <c r="BM150" i="12"/>
  <c r="BN150" i="12"/>
  <c r="BM150" i="9"/>
  <c r="BN150" i="9"/>
  <c r="B153" i="9"/>
  <c r="C153" i="9"/>
  <c r="B153" i="12"/>
  <c r="C153" i="12"/>
  <c r="E153" i="12"/>
  <c r="BP128" i="12"/>
  <c r="BO128" i="12"/>
  <c r="BM163" i="12"/>
  <c r="BN163" i="12"/>
  <c r="BM163" i="9"/>
  <c r="BN163" i="9"/>
  <c r="CE151" i="12"/>
  <c r="CF151" i="12"/>
  <c r="CE151" i="9"/>
  <c r="CF151" i="9"/>
  <c r="AU169" i="9"/>
  <c r="AV169" i="9"/>
  <c r="BY86" i="9"/>
  <c r="CC86" i="9"/>
  <c r="K111" i="9"/>
  <c r="L111" i="9"/>
  <c r="K111" i="12"/>
  <c r="L111" i="12"/>
  <c r="AF111" i="12"/>
  <c r="AE111" i="12"/>
  <c r="AU72" i="12"/>
  <c r="AV72" i="12"/>
  <c r="AU72" i="9"/>
  <c r="AV72" i="9"/>
  <c r="AU91" i="12"/>
  <c r="AV91" i="12"/>
  <c r="AU91" i="9"/>
  <c r="AV91" i="9"/>
  <c r="BD121" i="12"/>
  <c r="BE121" i="12"/>
  <c r="BD121" i="9"/>
  <c r="BE121" i="9"/>
  <c r="BM98" i="12"/>
  <c r="BN98" i="12"/>
  <c r="BM98" i="9"/>
  <c r="BN98" i="9"/>
  <c r="BM172" i="12"/>
  <c r="BN172" i="12"/>
  <c r="BM172" i="9"/>
  <c r="BN172" i="9"/>
  <c r="CE78" i="12"/>
  <c r="CF78" i="12"/>
  <c r="CE78" i="9"/>
  <c r="CF78" i="9"/>
  <c r="B160" i="12"/>
  <c r="C160" i="12"/>
  <c r="E160" i="12"/>
  <c r="B160" i="9"/>
  <c r="C160" i="9"/>
  <c r="K139" i="9"/>
  <c r="L139" i="9"/>
  <c r="K139" i="12"/>
  <c r="L139" i="12"/>
  <c r="T151" i="9"/>
  <c r="U151" i="9"/>
  <c r="V151" i="9"/>
  <c r="T151" i="12"/>
  <c r="U151" i="12"/>
  <c r="AC65" i="12"/>
  <c r="AD65" i="12"/>
  <c r="AC65" i="9"/>
  <c r="AD65" i="9"/>
  <c r="AC122" i="12"/>
  <c r="AD122" i="12"/>
  <c r="AC122" i="9"/>
  <c r="AD122" i="9"/>
  <c r="AL55" i="12"/>
  <c r="AM55" i="12"/>
  <c r="AL55" i="9"/>
  <c r="AM55" i="9"/>
  <c r="AU26" i="12"/>
  <c r="AV26" i="12"/>
  <c r="AU26" i="9"/>
  <c r="AV26" i="9"/>
  <c r="AU76" i="12"/>
  <c r="AV76" i="12"/>
  <c r="AU76" i="9"/>
  <c r="AV76" i="9"/>
  <c r="BD69" i="12"/>
  <c r="BE69" i="12"/>
  <c r="BD69" i="9"/>
  <c r="BE69" i="9"/>
  <c r="BD93" i="12"/>
  <c r="BE93" i="12"/>
  <c r="BD93" i="9"/>
  <c r="BE93" i="9"/>
  <c r="BM159" i="12"/>
  <c r="BN159" i="12"/>
  <c r="BM159" i="9"/>
  <c r="BN159" i="9"/>
  <c r="CE110" i="12"/>
  <c r="CF110" i="12"/>
  <c r="CE110" i="9"/>
  <c r="CF110" i="9"/>
  <c r="CE137" i="12"/>
  <c r="CF137" i="12"/>
  <c r="CE137" i="9"/>
  <c r="CF137" i="9"/>
  <c r="AW61" i="9"/>
  <c r="AX61" i="9"/>
  <c r="AZ61" i="9"/>
  <c r="K107" i="9"/>
  <c r="L107" i="9"/>
  <c r="K107" i="12"/>
  <c r="L107" i="12"/>
  <c r="T118" i="9"/>
  <c r="U118" i="9"/>
  <c r="T118" i="12"/>
  <c r="U118" i="12"/>
  <c r="T163" i="9"/>
  <c r="U163" i="9"/>
  <c r="T163" i="12"/>
  <c r="U163" i="12"/>
  <c r="BM65" i="12"/>
  <c r="BN65" i="12"/>
  <c r="BM65" i="9"/>
  <c r="BN65" i="9"/>
  <c r="BV66" i="12"/>
  <c r="BW66" i="12"/>
  <c r="BV66" i="9"/>
  <c r="BW66" i="9"/>
  <c r="CE129" i="12"/>
  <c r="CF129" i="12"/>
  <c r="CE129" i="9"/>
  <c r="CF129" i="9"/>
  <c r="CG111" i="9"/>
  <c r="CH111" i="9"/>
  <c r="B127" i="9"/>
  <c r="C127" i="9"/>
  <c r="B127" i="12"/>
  <c r="C127" i="12"/>
  <c r="E127" i="12"/>
  <c r="AC74" i="12"/>
  <c r="AD74" i="12"/>
  <c r="AC74" i="9"/>
  <c r="AD74" i="9"/>
  <c r="AC172" i="12"/>
  <c r="AD172" i="12"/>
  <c r="AC172" i="9"/>
  <c r="AD172" i="9"/>
  <c r="AL84" i="12"/>
  <c r="AM84" i="12"/>
  <c r="AL84" i="9"/>
  <c r="AM84" i="9"/>
  <c r="AL153" i="12"/>
  <c r="AM153" i="12"/>
  <c r="AL153" i="9"/>
  <c r="AM153" i="9"/>
  <c r="AU148" i="12"/>
  <c r="AV148" i="12"/>
  <c r="AU148" i="9"/>
  <c r="AV148" i="9"/>
  <c r="BD62" i="12"/>
  <c r="BE62" i="12"/>
  <c r="BD62" i="9"/>
  <c r="BE62" i="9"/>
  <c r="BN19" i="12"/>
  <c r="BM100" i="12"/>
  <c r="BN100" i="12"/>
  <c r="BM100" i="9"/>
  <c r="BN100" i="9"/>
  <c r="BV55" i="12"/>
  <c r="BW55" i="12"/>
  <c r="BV55" i="9"/>
  <c r="BW55" i="9"/>
  <c r="BV147" i="12"/>
  <c r="BW147" i="12"/>
  <c r="BV147" i="9"/>
  <c r="BW147" i="9"/>
  <c r="AC107" i="9"/>
  <c r="AD107" i="9"/>
  <c r="K155" i="9"/>
  <c r="L155" i="9"/>
  <c r="K155" i="12"/>
  <c r="L155" i="12"/>
  <c r="K164" i="9"/>
  <c r="L164" i="9"/>
  <c r="N164" i="9"/>
  <c r="O164" i="9"/>
  <c r="K164" i="12"/>
  <c r="L164" i="12"/>
  <c r="T127" i="9"/>
  <c r="U127" i="9"/>
  <c r="V127" i="9"/>
  <c r="T127" i="12"/>
  <c r="U127" i="12"/>
  <c r="AC67" i="12"/>
  <c r="AD67" i="12"/>
  <c r="AC67" i="9"/>
  <c r="AD67" i="9"/>
  <c r="AE146" i="12"/>
  <c r="AF146" i="12"/>
  <c r="AL57" i="12"/>
  <c r="AM57" i="12"/>
  <c r="AL57" i="9"/>
  <c r="AM57" i="9"/>
  <c r="BD168" i="12"/>
  <c r="BE168" i="12"/>
  <c r="BD168" i="9"/>
  <c r="BE168" i="9"/>
  <c r="BO47" i="12"/>
  <c r="BP47" i="12"/>
  <c r="BM67" i="12"/>
  <c r="BN67" i="12"/>
  <c r="BM67" i="9"/>
  <c r="BN67" i="9"/>
  <c r="BM170" i="12"/>
  <c r="BN170" i="12"/>
  <c r="BM170" i="9"/>
  <c r="BN170" i="9"/>
  <c r="BV19" i="12"/>
  <c r="BV19" i="9"/>
  <c r="BV48" i="12"/>
  <c r="BW48" i="12"/>
  <c r="BV48" i="9"/>
  <c r="BW48" i="9"/>
  <c r="AL43" i="9"/>
  <c r="AM43" i="9"/>
  <c r="BD145" i="9"/>
  <c r="BE145" i="9"/>
  <c r="BO48" i="9"/>
  <c r="BP48" i="9"/>
  <c r="BX133" i="9"/>
  <c r="BY133" i="9"/>
  <c r="AU138" i="12"/>
  <c r="AV138" i="12"/>
  <c r="AU138" i="9"/>
  <c r="AV138" i="9"/>
  <c r="BD24" i="12"/>
  <c r="BE24" i="12"/>
  <c r="BD24" i="9"/>
  <c r="BE24" i="9"/>
  <c r="BD36" i="12"/>
  <c r="BE36" i="12"/>
  <c r="BD36" i="9"/>
  <c r="BE36" i="9"/>
  <c r="BD95" i="12"/>
  <c r="BE95" i="12"/>
  <c r="BD95" i="9"/>
  <c r="BE95" i="9"/>
  <c r="BD115" i="12"/>
  <c r="BE115" i="12"/>
  <c r="BD115" i="9"/>
  <c r="BE115" i="9"/>
  <c r="BY85" i="12"/>
  <c r="BX85" i="12"/>
  <c r="AO29" i="9"/>
  <c r="AN29" i="9"/>
  <c r="B141" i="9"/>
  <c r="C141" i="9"/>
  <c r="B141" i="12"/>
  <c r="C141" i="12"/>
  <c r="E141" i="12"/>
  <c r="K162" i="9"/>
  <c r="L162" i="9"/>
  <c r="K162" i="12"/>
  <c r="L162" i="12"/>
  <c r="AE119" i="12"/>
  <c r="AF119" i="12"/>
  <c r="AL38" i="12"/>
  <c r="AM38" i="12"/>
  <c r="AL38" i="9"/>
  <c r="AM38" i="9"/>
  <c r="AL132" i="12"/>
  <c r="AM132" i="12"/>
  <c r="AL132" i="9"/>
  <c r="AM132" i="9"/>
  <c r="AL154" i="12"/>
  <c r="AM154" i="12"/>
  <c r="AL154" i="9"/>
  <c r="AM154" i="9"/>
  <c r="AX60" i="12"/>
  <c r="AW60" i="12"/>
  <c r="AX88" i="12"/>
  <c r="AW88" i="12"/>
  <c r="AU111" i="12"/>
  <c r="AV111" i="12"/>
  <c r="AU111" i="9"/>
  <c r="AV111" i="9"/>
  <c r="AU143" i="12"/>
  <c r="AV143" i="12"/>
  <c r="AU143" i="9"/>
  <c r="AV143" i="9"/>
  <c r="AU162" i="12"/>
  <c r="AV162" i="12"/>
  <c r="AU162" i="9"/>
  <c r="AV162" i="9"/>
  <c r="AU166" i="12"/>
  <c r="AV166" i="12"/>
  <c r="AU166" i="9"/>
  <c r="AV166" i="9"/>
  <c r="BG21" i="12"/>
  <c r="BF21" i="12"/>
  <c r="BD27" i="12"/>
  <c r="BE27" i="12"/>
  <c r="BD27" i="9"/>
  <c r="BE27" i="9"/>
  <c r="BD33" i="12"/>
  <c r="BE33" i="12"/>
  <c r="BD33" i="9"/>
  <c r="BE33" i="9"/>
  <c r="BF59" i="12"/>
  <c r="BG59" i="12"/>
  <c r="BD75" i="12"/>
  <c r="BE75" i="12"/>
  <c r="BD75" i="9"/>
  <c r="BE75" i="9"/>
  <c r="BD83" i="12"/>
  <c r="BE83" i="12"/>
  <c r="BD83" i="9"/>
  <c r="BE83" i="9"/>
  <c r="BD87" i="12"/>
  <c r="BE87" i="12"/>
  <c r="BD87" i="9"/>
  <c r="BE87" i="9"/>
  <c r="BG111" i="12"/>
  <c r="BF111" i="12"/>
  <c r="BD123" i="12"/>
  <c r="BE123" i="12"/>
  <c r="BD123" i="9"/>
  <c r="BE123" i="9"/>
  <c r="BD139" i="12"/>
  <c r="BE139" i="12"/>
  <c r="BD139" i="9"/>
  <c r="BE139" i="9"/>
  <c r="BD163" i="12"/>
  <c r="BE163" i="12"/>
  <c r="BD163" i="9"/>
  <c r="BE163" i="9"/>
  <c r="BD171" i="12"/>
  <c r="BE171" i="12"/>
  <c r="BD171" i="9"/>
  <c r="BE171" i="9"/>
  <c r="BM59" i="12"/>
  <c r="BN59" i="12"/>
  <c r="BM59" i="9"/>
  <c r="BN59" i="9"/>
  <c r="BO63" i="12"/>
  <c r="BP63" i="12"/>
  <c r="BO72" i="12"/>
  <c r="BP72" i="12"/>
  <c r="BO139" i="12"/>
  <c r="BP139" i="12"/>
  <c r="BM148" i="12"/>
  <c r="BN148" i="12"/>
  <c r="BM148" i="9"/>
  <c r="BN148" i="9"/>
  <c r="BM156" i="12"/>
  <c r="BN156" i="12"/>
  <c r="BM156" i="9"/>
  <c r="BN156" i="9"/>
  <c r="BM173" i="12"/>
  <c r="BN173" i="12"/>
  <c r="BM173" i="9"/>
  <c r="BN173" i="9"/>
  <c r="BV73" i="12"/>
  <c r="BW73" i="12"/>
  <c r="BV73" i="9"/>
  <c r="BW73" i="9"/>
  <c r="BV97" i="12"/>
  <c r="BW97" i="12"/>
  <c r="BV97" i="9"/>
  <c r="BW97" i="9"/>
  <c r="BV101" i="12"/>
  <c r="BW101" i="12"/>
  <c r="BV101" i="9"/>
  <c r="BW101" i="9"/>
  <c r="BV169" i="12"/>
  <c r="BW169" i="12"/>
  <c r="BV169" i="9"/>
  <c r="BW169" i="9"/>
  <c r="AC71" i="9"/>
  <c r="AD71" i="9"/>
  <c r="AD19" i="9"/>
  <c r="BF117" i="9"/>
  <c r="BG117" i="9"/>
  <c r="BF51" i="9"/>
  <c r="BG51" i="9"/>
  <c r="BJ51" i="9"/>
  <c r="BX83" i="9"/>
  <c r="BY83" i="9"/>
  <c r="AE72" i="9"/>
  <c r="AF72" i="9"/>
  <c r="AN92" i="9"/>
  <c r="AO92" i="9"/>
  <c r="B173" i="9"/>
  <c r="C173" i="9"/>
  <c r="B173" i="12"/>
  <c r="C173" i="12"/>
  <c r="E173" i="12"/>
  <c r="K90" i="9"/>
  <c r="L90" i="9"/>
  <c r="N90" i="9"/>
  <c r="K90" i="12"/>
  <c r="L90" i="12"/>
  <c r="K149" i="9"/>
  <c r="L149" i="9"/>
  <c r="K149" i="12"/>
  <c r="L149" i="12"/>
  <c r="T94" i="9"/>
  <c r="U94" i="9"/>
  <c r="V94" i="9"/>
  <c r="T94" i="12"/>
  <c r="U94" i="12"/>
  <c r="T134" i="9"/>
  <c r="U134" i="9"/>
  <c r="T134" i="12"/>
  <c r="U134" i="12"/>
  <c r="AF112" i="12"/>
  <c r="AE112" i="12"/>
  <c r="AL82" i="12"/>
  <c r="AM82" i="12"/>
  <c r="AL82" i="9"/>
  <c r="AM82" i="9"/>
  <c r="AL123" i="12"/>
  <c r="AM123" i="12"/>
  <c r="AL123" i="9"/>
  <c r="AM123" i="9"/>
  <c r="K104" i="9"/>
  <c r="L104" i="9"/>
  <c r="M104" i="9"/>
  <c r="K104" i="12"/>
  <c r="L104" i="12"/>
  <c r="T123" i="9"/>
  <c r="U123" i="9"/>
  <c r="T123" i="12"/>
  <c r="U123" i="12"/>
  <c r="T164" i="9"/>
  <c r="U164" i="9"/>
  <c r="W164" i="9"/>
  <c r="T164" i="12"/>
  <c r="U164" i="12"/>
  <c r="AF71" i="12"/>
  <c r="AE71" i="12"/>
  <c r="AC79" i="12"/>
  <c r="AD79" i="12"/>
  <c r="AC79" i="9"/>
  <c r="AD79" i="9"/>
  <c r="AC116" i="12"/>
  <c r="AD116" i="12"/>
  <c r="AC116" i="9"/>
  <c r="AD116" i="9"/>
  <c r="AC128" i="12"/>
  <c r="AD128" i="12"/>
  <c r="AC128" i="9"/>
  <c r="AD128" i="9"/>
  <c r="AL35" i="12"/>
  <c r="AM35" i="12"/>
  <c r="AL35" i="9"/>
  <c r="AM35" i="9"/>
  <c r="AL45" i="12"/>
  <c r="AM45" i="12"/>
  <c r="AL45" i="9"/>
  <c r="AM45" i="9"/>
  <c r="AO78" i="12"/>
  <c r="AN78" i="12"/>
  <c r="AO86" i="12"/>
  <c r="AN86" i="12"/>
  <c r="AL118" i="12"/>
  <c r="AM118" i="12"/>
  <c r="AL118" i="9"/>
  <c r="AM118" i="9"/>
  <c r="AL128" i="12"/>
  <c r="AM128" i="12"/>
  <c r="AL128" i="9"/>
  <c r="AM128" i="9"/>
  <c r="AL151" i="12"/>
  <c r="AM151" i="12"/>
  <c r="AL151" i="9"/>
  <c r="AM151" i="9"/>
  <c r="AU56" i="12"/>
  <c r="AV56" i="12"/>
  <c r="AU56" i="9"/>
  <c r="AV56" i="9"/>
  <c r="AU65" i="12"/>
  <c r="AV65" i="12"/>
  <c r="AU65" i="9"/>
  <c r="AV65" i="9"/>
  <c r="AU73" i="12"/>
  <c r="AV73" i="12"/>
  <c r="AU73" i="9"/>
  <c r="AV73" i="9"/>
  <c r="AU92" i="12"/>
  <c r="AV92" i="12"/>
  <c r="AU92" i="9"/>
  <c r="AV92" i="9"/>
  <c r="AU131" i="12"/>
  <c r="AV131" i="12"/>
  <c r="AU131" i="9"/>
  <c r="AV131" i="9"/>
  <c r="AU135" i="12"/>
  <c r="AV135" i="12"/>
  <c r="AU135" i="9"/>
  <c r="AV135" i="9"/>
  <c r="BD40" i="12"/>
  <c r="BE40" i="12"/>
  <c r="BD40" i="9"/>
  <c r="BE40" i="9"/>
  <c r="BG55" i="12"/>
  <c r="BF55" i="12"/>
  <c r="BD63" i="12"/>
  <c r="BE63" i="12"/>
  <c r="BD63" i="9"/>
  <c r="BE63" i="9"/>
  <c r="BD135" i="12"/>
  <c r="BE135" i="12"/>
  <c r="BD135" i="9"/>
  <c r="BE135" i="9"/>
  <c r="BP55" i="12"/>
  <c r="BO55" i="12"/>
  <c r="BM101" i="12"/>
  <c r="BN101" i="12"/>
  <c r="BM101" i="9"/>
  <c r="BN101" i="9"/>
  <c r="BM105" i="12"/>
  <c r="BN105" i="12"/>
  <c r="BM105" i="9"/>
  <c r="BN105" i="9"/>
  <c r="BM117" i="12"/>
  <c r="BN117" i="12"/>
  <c r="BM117" i="9"/>
  <c r="BN117" i="9"/>
  <c r="BM121" i="12"/>
  <c r="BN121" i="12"/>
  <c r="BM121" i="9"/>
  <c r="BN121" i="9"/>
  <c r="BO130" i="12"/>
  <c r="BP130" i="12"/>
  <c r="BM144" i="12"/>
  <c r="BN144" i="12"/>
  <c r="BM144" i="9"/>
  <c r="BN144" i="9"/>
  <c r="BM152" i="12"/>
  <c r="BN152" i="12"/>
  <c r="BM152" i="9"/>
  <c r="BN152" i="9"/>
  <c r="BM169" i="12"/>
  <c r="BN169" i="12"/>
  <c r="BM169" i="9"/>
  <c r="BN169" i="9"/>
  <c r="BY42" i="12"/>
  <c r="BX42" i="12"/>
  <c r="BV69" i="12"/>
  <c r="BW69" i="12"/>
  <c r="BV69" i="9"/>
  <c r="BW69" i="9"/>
  <c r="BV130" i="12"/>
  <c r="BW130" i="12"/>
  <c r="BV130" i="9"/>
  <c r="BW130" i="9"/>
  <c r="BV161" i="12"/>
  <c r="BW161" i="12"/>
  <c r="BV161" i="9"/>
  <c r="BW161" i="9"/>
  <c r="BV165" i="12"/>
  <c r="BW165" i="12"/>
  <c r="BV165" i="9"/>
  <c r="BW165" i="9"/>
  <c r="AL86" i="9"/>
  <c r="AM86" i="9"/>
  <c r="AN27" i="9"/>
  <c r="AO27" i="9"/>
  <c r="AU124" i="9"/>
  <c r="AV124" i="9"/>
  <c r="AW43" i="9"/>
  <c r="AX43" i="9"/>
  <c r="AY43" i="9"/>
  <c r="BM72" i="9"/>
  <c r="BN72" i="9"/>
  <c r="BY72" i="9"/>
  <c r="BX72" i="9"/>
  <c r="CH73" i="9"/>
  <c r="CG73" i="9"/>
  <c r="BG67" i="12"/>
  <c r="BF67" i="12"/>
  <c r="BD79" i="12"/>
  <c r="BE79" i="12"/>
  <c r="BD79" i="9"/>
  <c r="BE79" i="9"/>
  <c r="BD91" i="12"/>
  <c r="BE91" i="12"/>
  <c r="BD91" i="9"/>
  <c r="BE91" i="9"/>
  <c r="BD127" i="12"/>
  <c r="BE127" i="12"/>
  <c r="BD127" i="9"/>
  <c r="BE127" i="9"/>
  <c r="EL14" i="5"/>
  <c r="AW2" i="6"/>
  <c r="BM20" i="12"/>
  <c r="BN20" i="12"/>
  <c r="BM20" i="9"/>
  <c r="BN20" i="9"/>
  <c r="BM96" i="12"/>
  <c r="BN96" i="12"/>
  <c r="BM96" i="9"/>
  <c r="BN96" i="9"/>
  <c r="BM134" i="12"/>
  <c r="BN134" i="12"/>
  <c r="BM134" i="9"/>
  <c r="BN134" i="9"/>
  <c r="BV81" i="12"/>
  <c r="BW81" i="12"/>
  <c r="BV81" i="9"/>
  <c r="BW81" i="9"/>
  <c r="BV89" i="12"/>
  <c r="BW89" i="12"/>
  <c r="BV89" i="9"/>
  <c r="BW89" i="9"/>
  <c r="CE102" i="12"/>
  <c r="CF102" i="12"/>
  <c r="CE102" i="9"/>
  <c r="CF102" i="9"/>
  <c r="K136" i="9"/>
  <c r="L136" i="9"/>
  <c r="N136" i="9"/>
  <c r="P136" i="9"/>
  <c r="K136" i="12"/>
  <c r="L136" i="12"/>
  <c r="B172" i="9"/>
  <c r="C172" i="9"/>
  <c r="I172" i="9"/>
  <c r="B172" i="12"/>
  <c r="C172" i="12"/>
  <c r="E172" i="12"/>
  <c r="B156" i="9"/>
  <c r="C156" i="9"/>
  <c r="B156" i="12"/>
  <c r="C156" i="12"/>
  <c r="E156" i="12"/>
  <c r="B140" i="9"/>
  <c r="C140" i="9"/>
  <c r="B140" i="12"/>
  <c r="C140" i="12"/>
  <c r="E140" i="12"/>
  <c r="B124" i="12"/>
  <c r="C124" i="12"/>
  <c r="E124" i="12"/>
  <c r="B124" i="9"/>
  <c r="C124" i="9"/>
  <c r="K95" i="9"/>
  <c r="L95" i="9"/>
  <c r="K95" i="12"/>
  <c r="L95" i="12"/>
  <c r="K132" i="9"/>
  <c r="L132" i="9"/>
  <c r="M132" i="9"/>
  <c r="K132" i="12"/>
  <c r="L132" i="12"/>
  <c r="K141" i="9"/>
  <c r="L141" i="9"/>
  <c r="M141" i="9"/>
  <c r="K141" i="12"/>
  <c r="L141" i="12"/>
  <c r="T149" i="9"/>
  <c r="U149" i="9"/>
  <c r="V149" i="9"/>
  <c r="T149" i="12"/>
  <c r="U149" i="12"/>
  <c r="T172" i="9"/>
  <c r="U172" i="9"/>
  <c r="T172" i="12"/>
  <c r="U172" i="12"/>
  <c r="AC163" i="12"/>
  <c r="AD163" i="12"/>
  <c r="AC163" i="9"/>
  <c r="AD163" i="9"/>
  <c r="AL67" i="12"/>
  <c r="AM67" i="12"/>
  <c r="AL67" i="9"/>
  <c r="AM67" i="9"/>
  <c r="AL94" i="12"/>
  <c r="AM94" i="12"/>
  <c r="AL94" i="9"/>
  <c r="AM94" i="9"/>
  <c r="AL99" i="12"/>
  <c r="AM99" i="12"/>
  <c r="AL99" i="9"/>
  <c r="AM99" i="9"/>
  <c r="AL114" i="12"/>
  <c r="AM114" i="12"/>
  <c r="AL114" i="9"/>
  <c r="AM114" i="9"/>
  <c r="AN140" i="12"/>
  <c r="AO140" i="12"/>
  <c r="AU24" i="12"/>
  <c r="AV24" i="12"/>
  <c r="AU24" i="9"/>
  <c r="AV24" i="9"/>
  <c r="AW27" i="12"/>
  <c r="AX27" i="12"/>
  <c r="AU30" i="12"/>
  <c r="AV30" i="12"/>
  <c r="AU30" i="9"/>
  <c r="AV30" i="9"/>
  <c r="AU69" i="12"/>
  <c r="AV69" i="12"/>
  <c r="AU69" i="9"/>
  <c r="AV69" i="9"/>
  <c r="AX77" i="12"/>
  <c r="AW77" i="12"/>
  <c r="AX81" i="12"/>
  <c r="AW81" i="12"/>
  <c r="AU96" i="12"/>
  <c r="AV96" i="12"/>
  <c r="AU96" i="9"/>
  <c r="AV96" i="9"/>
  <c r="AU127" i="12"/>
  <c r="AV127" i="12"/>
  <c r="AU127" i="9"/>
  <c r="AV127" i="9"/>
  <c r="AU139" i="12"/>
  <c r="AV139" i="12"/>
  <c r="AU139" i="9"/>
  <c r="AV139" i="9"/>
  <c r="AU147" i="12"/>
  <c r="AV147" i="12"/>
  <c r="AU147" i="9"/>
  <c r="AV147" i="9"/>
  <c r="AU155" i="12"/>
  <c r="AV155" i="12"/>
  <c r="AU155" i="9"/>
  <c r="AV155" i="9"/>
  <c r="AU159" i="12"/>
  <c r="AV159" i="12"/>
  <c r="AU159" i="9"/>
  <c r="AV159" i="9"/>
  <c r="BD47" i="12"/>
  <c r="BE47" i="12"/>
  <c r="BD47" i="9"/>
  <c r="BE47" i="9"/>
  <c r="BD104" i="12"/>
  <c r="BE104" i="12"/>
  <c r="BD104" i="9"/>
  <c r="BE104" i="9"/>
  <c r="BD159" i="12"/>
  <c r="BE159" i="12"/>
  <c r="BD159" i="9"/>
  <c r="BE159" i="9"/>
  <c r="BM33" i="12"/>
  <c r="BN33" i="12"/>
  <c r="BM33" i="9"/>
  <c r="BN33" i="9"/>
  <c r="BM68" i="12"/>
  <c r="BN68" i="12"/>
  <c r="BM68" i="9"/>
  <c r="BN68" i="9"/>
  <c r="BM81" i="12"/>
  <c r="BN81" i="12"/>
  <c r="BM81" i="9"/>
  <c r="BN81" i="9"/>
  <c r="BM85" i="12"/>
  <c r="BN85" i="12"/>
  <c r="BM85" i="9"/>
  <c r="BN85" i="9"/>
  <c r="BM89" i="12"/>
  <c r="BN89" i="12"/>
  <c r="BM89" i="9"/>
  <c r="BN89" i="9"/>
  <c r="BM93" i="12"/>
  <c r="BN93" i="12"/>
  <c r="BM93" i="9"/>
  <c r="BN93" i="9"/>
  <c r="BM109" i="12"/>
  <c r="BN109" i="12"/>
  <c r="BM109" i="9"/>
  <c r="BN109" i="9"/>
  <c r="BO113" i="12"/>
  <c r="BP113" i="12"/>
  <c r="BM135" i="12"/>
  <c r="BN135" i="12"/>
  <c r="BM135" i="9"/>
  <c r="BN135" i="9"/>
  <c r="BM165" i="12"/>
  <c r="BN165" i="12"/>
  <c r="BM165" i="9"/>
  <c r="BN165" i="9"/>
  <c r="BV46" i="12"/>
  <c r="BW46" i="12"/>
  <c r="BV46" i="9"/>
  <c r="BW46" i="9"/>
  <c r="BV57" i="12"/>
  <c r="BW57" i="12"/>
  <c r="BV57" i="9"/>
  <c r="BW57" i="9"/>
  <c r="BV61" i="12"/>
  <c r="BW61" i="12"/>
  <c r="BV61" i="9"/>
  <c r="BW61" i="9"/>
  <c r="BV65" i="12"/>
  <c r="BW65" i="12"/>
  <c r="BV65" i="9"/>
  <c r="BW65" i="9"/>
  <c r="BV78" i="12"/>
  <c r="BW78" i="12"/>
  <c r="BV78" i="9"/>
  <c r="BW78" i="9"/>
  <c r="BV126" i="12"/>
  <c r="BW126" i="12"/>
  <c r="BV126" i="9"/>
  <c r="BW126" i="9"/>
  <c r="BV148" i="12"/>
  <c r="BW148" i="12"/>
  <c r="BV148" i="9"/>
  <c r="BW148" i="9"/>
  <c r="AN85" i="9"/>
  <c r="AO85" i="9"/>
  <c r="AP85" i="9"/>
  <c r="BD112" i="9"/>
  <c r="BE112" i="9"/>
  <c r="BD28" i="9"/>
  <c r="BE28" i="9"/>
  <c r="BG113" i="9"/>
  <c r="BH113" i="9"/>
  <c r="BF113" i="9"/>
  <c r="BM63" i="9"/>
  <c r="BN63" i="9"/>
  <c r="BV144" i="9"/>
  <c r="BW144" i="9"/>
  <c r="AU150" i="12"/>
  <c r="AV150" i="12"/>
  <c r="AU150" i="9"/>
  <c r="AV150" i="9"/>
  <c r="BD43" i="12"/>
  <c r="BE43" i="12"/>
  <c r="BD43" i="9"/>
  <c r="BE43" i="9"/>
  <c r="BD99" i="12"/>
  <c r="BE99" i="12"/>
  <c r="BD99" i="9"/>
  <c r="BE99" i="9"/>
  <c r="BM23" i="12"/>
  <c r="BN23" i="12"/>
  <c r="BM23" i="9"/>
  <c r="BN23" i="9"/>
  <c r="BX134" i="12"/>
  <c r="BY134" i="12"/>
  <c r="CE48" i="12"/>
  <c r="CF48" i="12"/>
  <c r="CE48" i="9"/>
  <c r="CF48" i="9"/>
  <c r="AX134" i="9"/>
  <c r="AW134" i="9"/>
  <c r="K99" i="9"/>
  <c r="L99" i="9"/>
  <c r="N99" i="9"/>
  <c r="K99" i="12"/>
  <c r="L99" i="12"/>
  <c r="AC97" i="12"/>
  <c r="AD97" i="12"/>
  <c r="AC97" i="9"/>
  <c r="AD97" i="9"/>
  <c r="AO143" i="12"/>
  <c r="AN143" i="12"/>
  <c r="K150" i="9"/>
  <c r="L150" i="9"/>
  <c r="K150" i="12"/>
  <c r="L150" i="12"/>
  <c r="T95" i="9"/>
  <c r="U95" i="9"/>
  <c r="T95" i="12"/>
  <c r="U95" i="12"/>
  <c r="T100" i="9"/>
  <c r="U100" i="9"/>
  <c r="W100" i="9"/>
  <c r="AA100" i="9"/>
  <c r="T100" i="12"/>
  <c r="U100" i="12"/>
  <c r="T112" i="9"/>
  <c r="U112" i="9"/>
  <c r="V112" i="9"/>
  <c r="T112" i="12"/>
  <c r="U112" i="12"/>
  <c r="T120" i="9"/>
  <c r="U120" i="9"/>
  <c r="T120" i="12"/>
  <c r="U120" i="12"/>
  <c r="T131" i="9"/>
  <c r="U131" i="9"/>
  <c r="T131" i="12"/>
  <c r="U131" i="12"/>
  <c r="T138" i="9"/>
  <c r="U138" i="9"/>
  <c r="V138" i="9"/>
  <c r="T138" i="12"/>
  <c r="U138" i="12"/>
  <c r="T153" i="9"/>
  <c r="U153" i="9"/>
  <c r="V153" i="9"/>
  <c r="T153" i="12"/>
  <c r="U153" i="12"/>
  <c r="AC57" i="12"/>
  <c r="AD57" i="12"/>
  <c r="AC57" i="9"/>
  <c r="AD57" i="9"/>
  <c r="AF94" i="12"/>
  <c r="AE94" i="12"/>
  <c r="AC105" i="12"/>
  <c r="AD105" i="12"/>
  <c r="AC105" i="9"/>
  <c r="AD105" i="9"/>
  <c r="AC141" i="12"/>
  <c r="AD141" i="12"/>
  <c r="AC141" i="9"/>
  <c r="AD141" i="9"/>
  <c r="AC171" i="12"/>
  <c r="AD171" i="12"/>
  <c r="AC171" i="9"/>
  <c r="AD171" i="9"/>
  <c r="AL26" i="12"/>
  <c r="AM26" i="12"/>
  <c r="AL26" i="9"/>
  <c r="AM26" i="9"/>
  <c r="AO29" i="12"/>
  <c r="AN29" i="12"/>
  <c r="AL32" i="12"/>
  <c r="AM32" i="12"/>
  <c r="AL32" i="9"/>
  <c r="AM32" i="9"/>
  <c r="AN83" i="12"/>
  <c r="AO83" i="12"/>
  <c r="AL90" i="12"/>
  <c r="AM90" i="12"/>
  <c r="AL90" i="9"/>
  <c r="AM90" i="9"/>
  <c r="AN104" i="12"/>
  <c r="AO104" i="12"/>
  <c r="AL109" i="12"/>
  <c r="AM109" i="12"/>
  <c r="AL109" i="9"/>
  <c r="AM109" i="9"/>
  <c r="AL137" i="12"/>
  <c r="AM137" i="12"/>
  <c r="AL137" i="9"/>
  <c r="AM137" i="9"/>
  <c r="AL170" i="12"/>
  <c r="AM170" i="12"/>
  <c r="AL170" i="9"/>
  <c r="AM170" i="9"/>
  <c r="AW33" i="12"/>
  <c r="AX33" i="12"/>
  <c r="AU37" i="12"/>
  <c r="AV37" i="12"/>
  <c r="AU37" i="9"/>
  <c r="AV37" i="9"/>
  <c r="AU41" i="12"/>
  <c r="AV41" i="12"/>
  <c r="AU41" i="9"/>
  <c r="AV41" i="9"/>
  <c r="AU45" i="12"/>
  <c r="AV45" i="12"/>
  <c r="AU45" i="9"/>
  <c r="AV45" i="9"/>
  <c r="AU49" i="12"/>
  <c r="AV49" i="12"/>
  <c r="AU49" i="9"/>
  <c r="AV49" i="9"/>
  <c r="AX53" i="12"/>
  <c r="AW53" i="12"/>
  <c r="AX61" i="12"/>
  <c r="AW61" i="12"/>
  <c r="AU85" i="12"/>
  <c r="AV85" i="12"/>
  <c r="AU85" i="9"/>
  <c r="AV85" i="9"/>
  <c r="AU151" i="12"/>
  <c r="AV151" i="12"/>
  <c r="AU151" i="9"/>
  <c r="AV151" i="9"/>
  <c r="AW171" i="12"/>
  <c r="AX171" i="12"/>
  <c r="BG51" i="12"/>
  <c r="BF51" i="12"/>
  <c r="BD68" i="12"/>
  <c r="BE68" i="12"/>
  <c r="BD68" i="9"/>
  <c r="BE68" i="9"/>
  <c r="BD72" i="12"/>
  <c r="BE72" i="12"/>
  <c r="BD72" i="9"/>
  <c r="BE72" i="9"/>
  <c r="BG76" i="12"/>
  <c r="BF76" i="12"/>
  <c r="BD80" i="12"/>
  <c r="BE80" i="12"/>
  <c r="BD80" i="9"/>
  <c r="BE80" i="9"/>
  <c r="BD88" i="12"/>
  <c r="BE88" i="12"/>
  <c r="BD88" i="9"/>
  <c r="BE88" i="9"/>
  <c r="BF92" i="12"/>
  <c r="BG92" i="12"/>
  <c r="BD100" i="12"/>
  <c r="BE100" i="12"/>
  <c r="BD100" i="9"/>
  <c r="BE100" i="9"/>
  <c r="BD108" i="12"/>
  <c r="BE108" i="12"/>
  <c r="BD108" i="9"/>
  <c r="BE108" i="9"/>
  <c r="BM27" i="12"/>
  <c r="BN27" i="12"/>
  <c r="BM27" i="9"/>
  <c r="BN27" i="9"/>
  <c r="BM30" i="12"/>
  <c r="BN30" i="12"/>
  <c r="BM30" i="9"/>
  <c r="BN30" i="9"/>
  <c r="BM37" i="12"/>
  <c r="BN37" i="12"/>
  <c r="BM37" i="9"/>
  <c r="BN37" i="9"/>
  <c r="BM41" i="12"/>
  <c r="BN41" i="12"/>
  <c r="BM41" i="9"/>
  <c r="BN41" i="9"/>
  <c r="BP48" i="12"/>
  <c r="BO48" i="12"/>
  <c r="BM51" i="12"/>
  <c r="BN51" i="12"/>
  <c r="BM51" i="9"/>
  <c r="BN51" i="9"/>
  <c r="BM77" i="12"/>
  <c r="BN77" i="12"/>
  <c r="BM77" i="9"/>
  <c r="BN77" i="9"/>
  <c r="BM97" i="12"/>
  <c r="BN97" i="12"/>
  <c r="BM97" i="9"/>
  <c r="BN97" i="9"/>
  <c r="BM126" i="12"/>
  <c r="BN126" i="12"/>
  <c r="BM126" i="9"/>
  <c r="BN126" i="9"/>
  <c r="BM140" i="12"/>
  <c r="BN140" i="12"/>
  <c r="BM140" i="9"/>
  <c r="BN140" i="9"/>
  <c r="BM161" i="12"/>
  <c r="BN161" i="12"/>
  <c r="BM161" i="9"/>
  <c r="BN161" i="9"/>
  <c r="BV39" i="12"/>
  <c r="BW39" i="12"/>
  <c r="BV39" i="9"/>
  <c r="BW39" i="9"/>
  <c r="BV74" i="12"/>
  <c r="BW74" i="12"/>
  <c r="BV74" i="9"/>
  <c r="BW74" i="9"/>
  <c r="BV82" i="12"/>
  <c r="BW82" i="12"/>
  <c r="BV82" i="9"/>
  <c r="BW82" i="9"/>
  <c r="BY86" i="12"/>
  <c r="BX86" i="12"/>
  <c r="BV122" i="12"/>
  <c r="BW122" i="12"/>
  <c r="BV122" i="9"/>
  <c r="BW122" i="9"/>
  <c r="BX144" i="12"/>
  <c r="BY144" i="12"/>
  <c r="BV157" i="12"/>
  <c r="BW157" i="12"/>
  <c r="BV157" i="9"/>
  <c r="BW157" i="9"/>
  <c r="AC138" i="9"/>
  <c r="AD138" i="9"/>
  <c r="AX119" i="9"/>
  <c r="AY119" i="9"/>
  <c r="AW119" i="9"/>
  <c r="BD111" i="9"/>
  <c r="BE111" i="9"/>
  <c r="BD21" i="9"/>
  <c r="BE21" i="9"/>
  <c r="BV143" i="9"/>
  <c r="BW143" i="9"/>
  <c r="BX52" i="9"/>
  <c r="BY52" i="9"/>
  <c r="AW170" i="12"/>
  <c r="AX170" i="12"/>
  <c r="BD30" i="12"/>
  <c r="BE30" i="12"/>
  <c r="BD30" i="9"/>
  <c r="BE30" i="9"/>
  <c r="BG119" i="12"/>
  <c r="BF119" i="12"/>
  <c r="BM44" i="12"/>
  <c r="BN44" i="12"/>
  <c r="BM44" i="9"/>
  <c r="BN44" i="9"/>
  <c r="BM125" i="12"/>
  <c r="BN125" i="12"/>
  <c r="BM125" i="9"/>
  <c r="BN125" i="9"/>
  <c r="BV77" i="12"/>
  <c r="BW77" i="12"/>
  <c r="BV77" i="9"/>
  <c r="BW77" i="9"/>
  <c r="BY143" i="12"/>
  <c r="BX143" i="12"/>
  <c r="CE88" i="12"/>
  <c r="CF88" i="12"/>
  <c r="CE88" i="9"/>
  <c r="CF88" i="9"/>
  <c r="AX60" i="9"/>
  <c r="AZ60" i="9"/>
  <c r="AW60" i="9"/>
  <c r="BV85" i="9"/>
  <c r="BW85" i="9"/>
  <c r="B149" i="12"/>
  <c r="C149" i="12"/>
  <c r="E149" i="12"/>
  <c r="B149" i="9"/>
  <c r="C149" i="9"/>
  <c r="B133" i="9"/>
  <c r="C133" i="9"/>
  <c r="B133" i="12"/>
  <c r="C133" i="12"/>
  <c r="E133" i="12"/>
  <c r="T99" i="9"/>
  <c r="U99" i="9"/>
  <c r="T99" i="12"/>
  <c r="U99" i="12"/>
  <c r="T145" i="9"/>
  <c r="U145" i="9"/>
  <c r="T145" i="12"/>
  <c r="U145" i="12"/>
  <c r="AC108" i="12"/>
  <c r="AD108" i="12"/>
  <c r="AC108" i="9"/>
  <c r="AD108" i="9"/>
  <c r="AL147" i="12"/>
  <c r="AM147" i="12"/>
  <c r="AL147" i="9"/>
  <c r="AM147" i="9"/>
  <c r="AU52" i="12"/>
  <c r="AV52" i="12"/>
  <c r="AU52" i="9"/>
  <c r="AV52" i="9"/>
  <c r="K158" i="9"/>
  <c r="L158" i="9"/>
  <c r="K158" i="12"/>
  <c r="L158" i="12"/>
  <c r="AL71" i="12"/>
  <c r="AM71" i="12"/>
  <c r="AL71" i="9"/>
  <c r="AM71" i="9"/>
  <c r="B164" i="9"/>
  <c r="C164" i="9"/>
  <c r="B164" i="12"/>
  <c r="C164" i="12"/>
  <c r="E164" i="12"/>
  <c r="B148" i="12"/>
  <c r="C148" i="12"/>
  <c r="E148" i="12"/>
  <c r="B148" i="9"/>
  <c r="C148" i="9"/>
  <c r="B132" i="9"/>
  <c r="C132" i="9"/>
  <c r="B132" i="12"/>
  <c r="C132" i="12"/>
  <c r="E132" i="12"/>
  <c r="K100" i="9"/>
  <c r="L100" i="9"/>
  <c r="M100" i="9"/>
  <c r="K100" i="12"/>
  <c r="L100" i="12"/>
  <c r="K171" i="9"/>
  <c r="L171" i="9"/>
  <c r="N171" i="9"/>
  <c r="K171" i="12"/>
  <c r="L171" i="12"/>
  <c r="B171" i="9"/>
  <c r="C171" i="9"/>
  <c r="B171" i="12"/>
  <c r="C171" i="12"/>
  <c r="E171" i="12"/>
  <c r="B163" i="9"/>
  <c r="C163" i="9"/>
  <c r="B163" i="12"/>
  <c r="C163" i="12"/>
  <c r="E163" i="12"/>
  <c r="B155" i="9"/>
  <c r="C155" i="9"/>
  <c r="B155" i="12"/>
  <c r="C155" i="12"/>
  <c r="E155" i="12"/>
  <c r="B147" i="9"/>
  <c r="C147" i="9"/>
  <c r="B147" i="12"/>
  <c r="C147" i="12"/>
  <c r="E147" i="12"/>
  <c r="B139" i="9"/>
  <c r="C139" i="9"/>
  <c r="B139" i="12"/>
  <c r="C139" i="12"/>
  <c r="E139" i="12"/>
  <c r="B131" i="9"/>
  <c r="C131" i="9"/>
  <c r="B131" i="12"/>
  <c r="C131" i="12"/>
  <c r="E131" i="12"/>
  <c r="B19" i="9"/>
  <c r="C19" i="9"/>
  <c r="D19" i="9"/>
  <c r="B19" i="12"/>
  <c r="K105" i="9"/>
  <c r="L105" i="9"/>
  <c r="K105" i="12"/>
  <c r="L105" i="12"/>
  <c r="K123" i="9"/>
  <c r="L123" i="9"/>
  <c r="K123" i="12"/>
  <c r="L123" i="12"/>
  <c r="T142" i="9"/>
  <c r="U142" i="9"/>
  <c r="V142" i="9"/>
  <c r="T142" i="12"/>
  <c r="U142" i="12"/>
  <c r="T146" i="9"/>
  <c r="U146" i="9"/>
  <c r="V146" i="9"/>
  <c r="T146" i="12"/>
  <c r="U146" i="12"/>
  <c r="AC109" i="12"/>
  <c r="AD109" i="12"/>
  <c r="AC109" i="9"/>
  <c r="AD109" i="9"/>
  <c r="AL23" i="12"/>
  <c r="AM23" i="12"/>
  <c r="AL23" i="9"/>
  <c r="AM23" i="9"/>
  <c r="AL42" i="12"/>
  <c r="AM42" i="12"/>
  <c r="AL42" i="9"/>
  <c r="AM42" i="9"/>
  <c r="AL49" i="12"/>
  <c r="AM49" i="12"/>
  <c r="AL49" i="9"/>
  <c r="AM49" i="9"/>
  <c r="AL60" i="12"/>
  <c r="AM60" i="12"/>
  <c r="AL60" i="9"/>
  <c r="AM60" i="9"/>
  <c r="AL119" i="12"/>
  <c r="AM119" i="12"/>
  <c r="AL119" i="9"/>
  <c r="AM119" i="9"/>
  <c r="AL124" i="12"/>
  <c r="AM124" i="12"/>
  <c r="AL124" i="9"/>
  <c r="AM124" i="9"/>
  <c r="AL148" i="12"/>
  <c r="AM148" i="12"/>
  <c r="AL148" i="9"/>
  <c r="AM148" i="9"/>
  <c r="AL155" i="12"/>
  <c r="AM155" i="12"/>
  <c r="AL155" i="9"/>
  <c r="AM155" i="9"/>
  <c r="AL163" i="12"/>
  <c r="AM163" i="12"/>
  <c r="AL163" i="9"/>
  <c r="AM163" i="9"/>
  <c r="AU108" i="12"/>
  <c r="AV108" i="12"/>
  <c r="AU108" i="9"/>
  <c r="AV108" i="9"/>
  <c r="AU116" i="12"/>
  <c r="AV116" i="12"/>
  <c r="AU116" i="9"/>
  <c r="AV116" i="9"/>
  <c r="BD44" i="12"/>
  <c r="BE44" i="12"/>
  <c r="BD44" i="9"/>
  <c r="BE44" i="9"/>
  <c r="BD64" i="12"/>
  <c r="BE64" i="12"/>
  <c r="BD64" i="9"/>
  <c r="BE64" i="9"/>
  <c r="BG112" i="12"/>
  <c r="BF112" i="12"/>
  <c r="BD116" i="12"/>
  <c r="BE116" i="12"/>
  <c r="BD116" i="9"/>
  <c r="BE116" i="9"/>
  <c r="BD120" i="12"/>
  <c r="BE120" i="12"/>
  <c r="BD120" i="9"/>
  <c r="BE120" i="9"/>
  <c r="BM24" i="12"/>
  <c r="BN24" i="12"/>
  <c r="BM24" i="9"/>
  <c r="BN24" i="9"/>
  <c r="BM60" i="12"/>
  <c r="BN60" i="12"/>
  <c r="BM60" i="9"/>
  <c r="BN60" i="9"/>
  <c r="BM64" i="12"/>
  <c r="BN64" i="12"/>
  <c r="BM64" i="9"/>
  <c r="BN64" i="9"/>
  <c r="BM73" i="12"/>
  <c r="BN73" i="12"/>
  <c r="BM73" i="9"/>
  <c r="BN73" i="9"/>
  <c r="BM131" i="12"/>
  <c r="BN131" i="12"/>
  <c r="BM131" i="9"/>
  <c r="BN131" i="9"/>
  <c r="BM157" i="12"/>
  <c r="BN157" i="12"/>
  <c r="BM157" i="9"/>
  <c r="BN157" i="9"/>
  <c r="FR19" i="5"/>
  <c r="FQ19" i="5"/>
  <c r="FO14" i="5"/>
  <c r="BY50" i="12"/>
  <c r="BX50" i="12"/>
  <c r="BV54" i="12"/>
  <c r="BW54" i="12"/>
  <c r="BV54" i="9"/>
  <c r="BW54" i="9"/>
  <c r="BV70" i="12"/>
  <c r="BW70" i="12"/>
  <c r="BV70" i="9"/>
  <c r="BW70" i="9"/>
  <c r="BV118" i="12"/>
  <c r="BW118" i="12"/>
  <c r="BV118" i="9"/>
  <c r="BW118" i="9"/>
  <c r="BV153" i="12"/>
  <c r="BW153" i="12"/>
  <c r="BV153" i="9"/>
  <c r="BW153" i="9"/>
  <c r="AC119" i="9"/>
  <c r="AD119" i="9"/>
  <c r="AL144" i="9"/>
  <c r="AM144" i="9"/>
  <c r="AL83" i="9"/>
  <c r="AM83" i="9"/>
  <c r="BD167" i="9"/>
  <c r="BE167" i="9"/>
  <c r="BM55" i="9"/>
  <c r="BN55" i="9"/>
  <c r="CG40" i="9"/>
  <c r="CH40" i="9"/>
  <c r="BD131" i="12"/>
  <c r="BE131" i="12"/>
  <c r="BD131" i="9"/>
  <c r="BE131" i="9"/>
  <c r="BM40" i="12"/>
  <c r="BN40" i="12"/>
  <c r="BM40" i="9"/>
  <c r="BN40" i="9"/>
  <c r="BV93" i="12"/>
  <c r="BW93" i="12"/>
  <c r="BV93" i="9"/>
  <c r="BW93" i="9"/>
  <c r="B165" i="9"/>
  <c r="C165" i="9"/>
  <c r="B165" i="12"/>
  <c r="C165" i="12"/>
  <c r="E165" i="12"/>
  <c r="T104" i="9"/>
  <c r="U104" i="9"/>
  <c r="T104" i="12"/>
  <c r="U104" i="12"/>
  <c r="AC86" i="12"/>
  <c r="AD86" i="12"/>
  <c r="AC86" i="9"/>
  <c r="AD86" i="9"/>
  <c r="AC132" i="12"/>
  <c r="AD132" i="12"/>
  <c r="AC132" i="9"/>
  <c r="AD132" i="9"/>
  <c r="K128" i="9"/>
  <c r="L128" i="9"/>
  <c r="N128" i="9"/>
  <c r="K128" i="12"/>
  <c r="L128" i="12"/>
  <c r="K159" i="9"/>
  <c r="L159" i="9"/>
  <c r="K159" i="12"/>
  <c r="L159" i="12"/>
  <c r="T109" i="9"/>
  <c r="U109" i="9"/>
  <c r="T109" i="12"/>
  <c r="U109" i="12"/>
  <c r="T165" i="9"/>
  <c r="U165" i="9"/>
  <c r="T165" i="12"/>
  <c r="U165" i="12"/>
  <c r="T173" i="9"/>
  <c r="U173" i="9"/>
  <c r="V173" i="9"/>
  <c r="T173" i="12"/>
  <c r="U173" i="12"/>
  <c r="AF72" i="12"/>
  <c r="AE72" i="12"/>
  <c r="AC129" i="12"/>
  <c r="AD129" i="12"/>
  <c r="AC129" i="9"/>
  <c r="AD129" i="9"/>
  <c r="AE160" i="12"/>
  <c r="AF160" i="12"/>
  <c r="AL20" i="12"/>
  <c r="AM20" i="12"/>
  <c r="AL20" i="9"/>
  <c r="AM20" i="9"/>
  <c r="AL68" i="12"/>
  <c r="AM68" i="12"/>
  <c r="AL68" i="9"/>
  <c r="AM68" i="9"/>
  <c r="AL72" i="12"/>
  <c r="AM72" i="12"/>
  <c r="AL72" i="9"/>
  <c r="AM72" i="9"/>
  <c r="AL95" i="12"/>
  <c r="AM95" i="12"/>
  <c r="AL95" i="9"/>
  <c r="AM95" i="9"/>
  <c r="AL129" i="12"/>
  <c r="AM129" i="12"/>
  <c r="AL129" i="9"/>
  <c r="AM129" i="9"/>
  <c r="AO144" i="12"/>
  <c r="AN144" i="12"/>
  <c r="AU66" i="12"/>
  <c r="AV66" i="12"/>
  <c r="AU66" i="9"/>
  <c r="AV66" i="9"/>
  <c r="AU70" i="12"/>
  <c r="AV70" i="12"/>
  <c r="AU70" i="9"/>
  <c r="AV70" i="9"/>
  <c r="AX124" i="12"/>
  <c r="AW124" i="12"/>
  <c r="AU128" i="12"/>
  <c r="AV128" i="12"/>
  <c r="AU128" i="9"/>
  <c r="AV128" i="9"/>
  <c r="AU132" i="12"/>
  <c r="AV132" i="12"/>
  <c r="AU132" i="9"/>
  <c r="AV132" i="9"/>
  <c r="AW144" i="12"/>
  <c r="AX144" i="12"/>
  <c r="BD22" i="12"/>
  <c r="BE22" i="12"/>
  <c r="BD22" i="9"/>
  <c r="BE22" i="9"/>
  <c r="BG28" i="12"/>
  <c r="BF28" i="12"/>
  <c r="BD31" i="12"/>
  <c r="BE31" i="12"/>
  <c r="BD31" i="9"/>
  <c r="BE31" i="9"/>
  <c r="BD34" i="12"/>
  <c r="BE34" i="12"/>
  <c r="BD34" i="9"/>
  <c r="BE34" i="9"/>
  <c r="BD60" i="12"/>
  <c r="BE60" i="12"/>
  <c r="BD60" i="9"/>
  <c r="BE60" i="9"/>
  <c r="BD136" i="12"/>
  <c r="BE136" i="12"/>
  <c r="BD136" i="9"/>
  <c r="BE136" i="9"/>
  <c r="BD140" i="12"/>
  <c r="BE140" i="12"/>
  <c r="BD140" i="9"/>
  <c r="BE140" i="9"/>
  <c r="BF144" i="12"/>
  <c r="BG144" i="12"/>
  <c r="BG148" i="12"/>
  <c r="BF148" i="12"/>
  <c r="BD160" i="12"/>
  <c r="BE160" i="12"/>
  <c r="BD160" i="9"/>
  <c r="BE160" i="9"/>
  <c r="EM14" i="5"/>
  <c r="BM56" i="12"/>
  <c r="BN56" i="12"/>
  <c r="BM56" i="9"/>
  <c r="BN56" i="9"/>
  <c r="BM82" i="12"/>
  <c r="BN82" i="12"/>
  <c r="BM82" i="9"/>
  <c r="BN82" i="9"/>
  <c r="BM106" i="12"/>
  <c r="BN106" i="12"/>
  <c r="BM106" i="9"/>
  <c r="BN106" i="9"/>
  <c r="BM118" i="12"/>
  <c r="BN118" i="12"/>
  <c r="BM118" i="9"/>
  <c r="BN118" i="9"/>
  <c r="BM122" i="12"/>
  <c r="BN122" i="12"/>
  <c r="BM122" i="9"/>
  <c r="BN122" i="9"/>
  <c r="BM153" i="12"/>
  <c r="BN153" i="12"/>
  <c r="BM153" i="9"/>
  <c r="BN153" i="9"/>
  <c r="BM166" i="12"/>
  <c r="BN166" i="12"/>
  <c r="BM166" i="9"/>
  <c r="BN166" i="9"/>
  <c r="BV36" i="12"/>
  <c r="BW36" i="12"/>
  <c r="BV36" i="9"/>
  <c r="BW36" i="9"/>
  <c r="BV43" i="12"/>
  <c r="BW43" i="12"/>
  <c r="BV43" i="9"/>
  <c r="BW43" i="9"/>
  <c r="BY131" i="12"/>
  <c r="BX131" i="12"/>
  <c r="BV149" i="12"/>
  <c r="BW149" i="12"/>
  <c r="BV149" i="9"/>
  <c r="BW149" i="9"/>
  <c r="CE49" i="12"/>
  <c r="CF49" i="12"/>
  <c r="CE49" i="9"/>
  <c r="CF49" i="9"/>
  <c r="CE169" i="12"/>
  <c r="CF169" i="12"/>
  <c r="CE169" i="9"/>
  <c r="CF169" i="9"/>
  <c r="AL143" i="9"/>
  <c r="AM143" i="9"/>
  <c r="AW172" i="9"/>
  <c r="AX172" i="9"/>
  <c r="AZ172" i="9"/>
  <c r="AU33" i="9"/>
  <c r="AV33" i="9"/>
  <c r="BV136" i="9"/>
  <c r="BW136" i="9"/>
  <c r="BV50" i="9"/>
  <c r="BW50" i="9"/>
  <c r="BG158" i="12"/>
  <c r="BF158" i="12"/>
  <c r="B157" i="9"/>
  <c r="C157" i="9"/>
  <c r="B157" i="12"/>
  <c r="C157" i="12"/>
  <c r="E157" i="12"/>
  <c r="B125" i="12"/>
  <c r="C125" i="12"/>
  <c r="E125" i="12"/>
  <c r="B125" i="9"/>
  <c r="C125" i="9"/>
  <c r="K166" i="9"/>
  <c r="L166" i="9"/>
  <c r="M166" i="9"/>
  <c r="K166" i="12"/>
  <c r="L166" i="12"/>
  <c r="T108" i="9"/>
  <c r="U108" i="9"/>
  <c r="T108" i="12"/>
  <c r="U108" i="12"/>
  <c r="BG167" i="12"/>
  <c r="BF167" i="12"/>
  <c r="AC123" i="12"/>
  <c r="AD123" i="12"/>
  <c r="AC123" i="9"/>
  <c r="AD123" i="9"/>
  <c r="K110" i="9"/>
  <c r="L110" i="9"/>
  <c r="M110" i="9"/>
  <c r="K110" i="12"/>
  <c r="L110" i="12"/>
  <c r="K133" i="9"/>
  <c r="L133" i="9"/>
  <c r="M133" i="9"/>
  <c r="K133" i="12"/>
  <c r="L133" i="12"/>
  <c r="K142" i="9"/>
  <c r="L142" i="9"/>
  <c r="N142" i="9"/>
  <c r="K142" i="12"/>
  <c r="L142" i="12"/>
  <c r="T135" i="9"/>
  <c r="U135" i="9"/>
  <c r="V135" i="9"/>
  <c r="T135" i="12"/>
  <c r="U135" i="12"/>
  <c r="T169" i="9"/>
  <c r="U169" i="9"/>
  <c r="T169" i="12"/>
  <c r="U169" i="12"/>
  <c r="AC80" i="12"/>
  <c r="AD80" i="12"/>
  <c r="AC80" i="9"/>
  <c r="AD80" i="9"/>
  <c r="AC87" i="12"/>
  <c r="AD87" i="12"/>
  <c r="AC87" i="9"/>
  <c r="AD87" i="9"/>
  <c r="AC98" i="12"/>
  <c r="AD98" i="12"/>
  <c r="AC98" i="9"/>
  <c r="AD98" i="9"/>
  <c r="AC149" i="12"/>
  <c r="AD149" i="12"/>
  <c r="AC149" i="9"/>
  <c r="AD149" i="9"/>
  <c r="B170" i="9"/>
  <c r="C170" i="9"/>
  <c r="B170" i="12"/>
  <c r="C170" i="12"/>
  <c r="E170" i="12"/>
  <c r="B162" i="9"/>
  <c r="C162" i="9"/>
  <c r="B162" i="12"/>
  <c r="C162" i="12"/>
  <c r="E162" i="12"/>
  <c r="B154" i="9"/>
  <c r="C154" i="9"/>
  <c r="B154" i="12"/>
  <c r="C154" i="12"/>
  <c r="E154" i="12"/>
  <c r="B146" i="9"/>
  <c r="C146" i="9"/>
  <c r="B146" i="12"/>
  <c r="C146" i="12"/>
  <c r="E146" i="12"/>
  <c r="B138" i="9"/>
  <c r="C138" i="9"/>
  <c r="B138" i="12"/>
  <c r="C138" i="12"/>
  <c r="E138" i="12"/>
  <c r="B130" i="9"/>
  <c r="C130" i="9"/>
  <c r="B130" i="12"/>
  <c r="C130" i="12"/>
  <c r="E130" i="12"/>
  <c r="K101" i="9"/>
  <c r="L101" i="9"/>
  <c r="M101" i="9"/>
  <c r="K101" i="12"/>
  <c r="L101" i="12"/>
  <c r="T117" i="12"/>
  <c r="U117" i="12"/>
  <c r="T117" i="9"/>
  <c r="U117" i="9"/>
  <c r="T124" i="9"/>
  <c r="U124" i="9"/>
  <c r="T124" i="12"/>
  <c r="U124" i="12"/>
  <c r="AC91" i="12"/>
  <c r="AD91" i="12"/>
  <c r="AC91" i="9"/>
  <c r="AD91" i="9"/>
  <c r="AE138" i="12"/>
  <c r="AF138" i="12"/>
  <c r="AL46" i="12"/>
  <c r="AM46" i="12"/>
  <c r="AL46" i="9"/>
  <c r="AM46" i="9"/>
  <c r="AL100" i="12"/>
  <c r="AM100" i="12"/>
  <c r="AL100" i="9"/>
  <c r="AM100" i="9"/>
  <c r="AL105" i="12"/>
  <c r="AM105" i="12"/>
  <c r="AL105" i="9"/>
  <c r="AM105" i="9"/>
  <c r="AL110" i="12"/>
  <c r="AM110" i="12"/>
  <c r="AL110" i="9"/>
  <c r="AM110" i="9"/>
  <c r="AX22" i="12"/>
  <c r="AW22" i="12"/>
  <c r="AU74" i="12"/>
  <c r="AV74" i="12"/>
  <c r="AU74" i="9"/>
  <c r="AV74" i="9"/>
  <c r="AU97" i="12"/>
  <c r="AV97" i="12"/>
  <c r="AU97" i="9"/>
  <c r="AV97" i="9"/>
  <c r="BD41" i="12"/>
  <c r="BE41" i="12"/>
  <c r="BD41" i="9"/>
  <c r="BE41" i="9"/>
  <c r="BD48" i="12"/>
  <c r="BE48" i="12"/>
  <c r="BD48" i="9"/>
  <c r="BE48" i="9"/>
  <c r="BD56" i="12"/>
  <c r="BE56" i="12"/>
  <c r="BD56" i="9"/>
  <c r="BE56" i="9"/>
  <c r="BM34" i="12"/>
  <c r="BN34" i="12"/>
  <c r="BM34" i="9"/>
  <c r="BN34" i="9"/>
  <c r="BM69" i="12"/>
  <c r="BN69" i="12"/>
  <c r="BM69" i="9"/>
  <c r="BN69" i="9"/>
  <c r="BM86" i="12"/>
  <c r="BN86" i="12"/>
  <c r="BM86" i="9"/>
  <c r="BN86" i="9"/>
  <c r="BM90" i="12"/>
  <c r="BN90" i="12"/>
  <c r="BM90" i="9"/>
  <c r="BN90" i="9"/>
  <c r="BM145" i="12"/>
  <c r="BN145" i="12"/>
  <c r="BM145" i="9"/>
  <c r="BN145" i="9"/>
  <c r="BV33" i="12"/>
  <c r="BW33" i="12"/>
  <c r="BV33" i="9"/>
  <c r="BW33" i="9"/>
  <c r="BV110" i="12"/>
  <c r="BW110" i="12"/>
  <c r="BV110" i="9"/>
  <c r="BW110" i="9"/>
  <c r="BV127" i="12"/>
  <c r="BW127" i="12"/>
  <c r="BV127" i="9"/>
  <c r="BW127" i="9"/>
  <c r="BX136" i="12"/>
  <c r="BY136" i="12"/>
  <c r="CE65" i="12"/>
  <c r="CF65" i="12"/>
  <c r="CE65" i="9"/>
  <c r="CF65" i="9"/>
  <c r="CE94" i="12"/>
  <c r="CF94" i="12"/>
  <c r="CE94" i="9"/>
  <c r="CF94" i="9"/>
  <c r="CE99" i="12"/>
  <c r="CF99" i="12"/>
  <c r="CE99" i="9"/>
  <c r="CF99" i="9"/>
  <c r="CE104" i="12"/>
  <c r="CF104" i="12"/>
  <c r="CE104" i="9"/>
  <c r="CF104" i="9"/>
  <c r="CE141" i="12"/>
  <c r="CF141" i="12"/>
  <c r="CE141" i="9"/>
  <c r="CF141" i="9"/>
  <c r="AE113" i="9"/>
  <c r="AF113" i="9"/>
  <c r="AU171" i="9"/>
  <c r="AV171" i="9"/>
  <c r="AX89" i="9"/>
  <c r="AW89" i="9"/>
  <c r="AU27" i="9"/>
  <c r="AV27" i="9"/>
  <c r="AX43" i="12"/>
  <c r="AW43" i="12"/>
  <c r="AU47" i="12"/>
  <c r="AV47" i="12"/>
  <c r="AU47" i="9"/>
  <c r="AV47" i="9"/>
  <c r="AW58" i="12"/>
  <c r="AX58" i="12"/>
  <c r="AX152" i="12"/>
  <c r="AW152" i="12"/>
  <c r="AX167" i="12"/>
  <c r="AW167" i="12"/>
  <c r="BG124" i="12"/>
  <c r="BF124" i="12"/>
  <c r="BM25" i="12"/>
  <c r="BN25" i="12"/>
  <c r="BM25" i="9"/>
  <c r="BN25" i="9"/>
  <c r="BM28" i="12"/>
  <c r="BN28" i="12"/>
  <c r="BM28" i="9"/>
  <c r="BN28" i="9"/>
  <c r="BM38" i="12"/>
  <c r="BN38" i="12"/>
  <c r="BM38" i="9"/>
  <c r="BN38" i="9"/>
  <c r="BM42" i="12"/>
  <c r="BN42" i="12"/>
  <c r="BM42" i="9"/>
  <c r="BN42" i="9"/>
  <c r="BM52" i="12"/>
  <c r="BN52" i="12"/>
  <c r="BM52" i="9"/>
  <c r="BN52" i="9"/>
  <c r="BM99" i="12"/>
  <c r="BN99" i="12"/>
  <c r="BM99" i="9"/>
  <c r="BN99" i="9"/>
  <c r="BM127" i="12"/>
  <c r="BN127" i="12"/>
  <c r="BM127" i="9"/>
  <c r="BN127" i="9"/>
  <c r="BM160" i="12"/>
  <c r="BN160" i="12"/>
  <c r="BM160" i="9"/>
  <c r="BN160" i="9"/>
  <c r="BV114" i="12"/>
  <c r="BW114" i="12"/>
  <c r="BV114" i="9"/>
  <c r="BW114" i="9"/>
  <c r="BV139" i="12"/>
  <c r="BW139" i="12"/>
  <c r="BV139" i="9"/>
  <c r="BW139" i="9"/>
  <c r="BV160" i="12"/>
  <c r="BW160" i="12"/>
  <c r="BV160" i="9"/>
  <c r="BW160" i="9"/>
  <c r="CE19" i="12"/>
  <c r="CE19" i="9"/>
  <c r="CE22" i="12"/>
  <c r="CF22" i="12"/>
  <c r="CE22" i="9"/>
  <c r="CF22" i="9"/>
  <c r="CE25" i="12"/>
  <c r="CF25" i="12"/>
  <c r="CE25" i="9"/>
  <c r="CF25" i="9"/>
  <c r="CE30" i="12"/>
  <c r="CF30" i="12"/>
  <c r="CE30" i="9"/>
  <c r="CF30" i="9"/>
  <c r="CE45" i="12"/>
  <c r="CF45" i="12"/>
  <c r="CE45" i="9"/>
  <c r="CF45" i="9"/>
  <c r="CE68" i="12"/>
  <c r="CF68" i="12"/>
  <c r="CE68" i="9"/>
  <c r="CF68" i="9"/>
  <c r="CE72" i="12"/>
  <c r="CF72" i="12"/>
  <c r="CE72" i="9"/>
  <c r="CF72" i="9"/>
  <c r="CE76" i="12"/>
  <c r="CF76" i="12"/>
  <c r="CE76" i="9"/>
  <c r="CF76" i="9"/>
  <c r="CE80" i="12"/>
  <c r="CF80" i="12"/>
  <c r="CE80" i="9"/>
  <c r="CF80" i="9"/>
  <c r="CE84" i="12"/>
  <c r="CF84" i="12"/>
  <c r="CE84" i="9"/>
  <c r="CF84" i="9"/>
  <c r="CE139" i="12"/>
  <c r="CF139" i="12"/>
  <c r="CE139" i="9"/>
  <c r="CF139" i="9"/>
  <c r="CE158" i="12"/>
  <c r="CF158" i="12"/>
  <c r="CE158" i="9"/>
  <c r="CF158" i="9"/>
  <c r="AC137" i="9"/>
  <c r="AD137" i="9"/>
  <c r="AL74" i="9"/>
  <c r="AM74" i="9"/>
  <c r="AU152" i="9"/>
  <c r="AV152" i="9"/>
  <c r="AU112" i="9"/>
  <c r="AV112" i="9"/>
  <c r="BM43" i="9"/>
  <c r="BN43" i="9"/>
  <c r="CH71" i="9"/>
  <c r="CG71" i="9"/>
  <c r="AC56" i="12"/>
  <c r="AD56" i="12"/>
  <c r="AC56" i="9"/>
  <c r="AD56" i="9"/>
  <c r="AE70" i="12"/>
  <c r="AF70" i="12"/>
  <c r="AC102" i="12"/>
  <c r="AD102" i="12"/>
  <c r="AC102" i="9"/>
  <c r="AD102" i="9"/>
  <c r="AF137" i="12"/>
  <c r="AE137" i="12"/>
  <c r="AC155" i="12"/>
  <c r="AD155" i="12"/>
  <c r="AC155" i="9"/>
  <c r="AD155" i="9"/>
  <c r="AE162" i="12"/>
  <c r="AF162" i="12"/>
  <c r="AL39" i="12"/>
  <c r="AM39" i="12"/>
  <c r="AL39" i="9"/>
  <c r="AM39" i="9"/>
  <c r="AL81" i="12"/>
  <c r="AM81" i="12"/>
  <c r="AL81" i="9"/>
  <c r="AM81" i="9"/>
  <c r="AL88" i="12"/>
  <c r="AM88" i="12"/>
  <c r="AL88" i="9"/>
  <c r="AM88" i="9"/>
  <c r="AO106" i="12"/>
  <c r="AN106" i="12"/>
  <c r="AL111" i="12"/>
  <c r="AM111" i="12"/>
  <c r="AL111" i="9"/>
  <c r="AM111" i="9"/>
  <c r="AL130" i="12"/>
  <c r="AM130" i="12"/>
  <c r="AL130" i="9"/>
  <c r="AM130" i="9"/>
  <c r="AO134" i="12"/>
  <c r="AN134" i="12"/>
  <c r="AO141" i="12"/>
  <c r="AN141" i="12"/>
  <c r="AL159" i="12"/>
  <c r="AM159" i="12"/>
  <c r="AL159" i="9"/>
  <c r="AM159" i="9"/>
  <c r="AU51" i="12"/>
  <c r="AV51" i="12"/>
  <c r="AU51" i="9"/>
  <c r="AV51" i="9"/>
  <c r="AU63" i="12"/>
  <c r="AV63" i="12"/>
  <c r="AU63" i="9"/>
  <c r="AV63" i="9"/>
  <c r="AU67" i="12"/>
  <c r="AV67" i="12"/>
  <c r="AU67" i="9"/>
  <c r="AV67" i="9"/>
  <c r="AU71" i="12"/>
  <c r="AV71" i="12"/>
  <c r="AU71" i="9"/>
  <c r="AV71" i="9"/>
  <c r="AU78" i="12"/>
  <c r="AV78" i="12"/>
  <c r="AU78" i="9"/>
  <c r="AV78" i="9"/>
  <c r="AW82" i="12"/>
  <c r="AX82" i="12"/>
  <c r="AX89" i="12"/>
  <c r="AW89" i="12"/>
  <c r="AU100" i="12"/>
  <c r="AV100" i="12"/>
  <c r="AU100" i="9"/>
  <c r="AV100" i="9"/>
  <c r="AU115" i="12"/>
  <c r="AV115" i="12"/>
  <c r="AU115" i="9"/>
  <c r="AV115" i="9"/>
  <c r="AX119" i="12"/>
  <c r="AW119" i="12"/>
  <c r="AU126" i="12"/>
  <c r="AV126" i="12"/>
  <c r="AU126" i="9"/>
  <c r="AV126" i="9"/>
  <c r="AU130" i="12"/>
  <c r="AV130" i="12"/>
  <c r="AU130" i="9"/>
  <c r="AV130" i="9"/>
  <c r="AU156" i="12"/>
  <c r="AV156" i="12"/>
  <c r="AU156" i="9"/>
  <c r="AV156" i="9"/>
  <c r="ED18" i="5"/>
  <c r="EC18" i="5"/>
  <c r="EA14" i="5"/>
  <c r="BD35" i="12"/>
  <c r="BE35" i="12"/>
  <c r="BD35" i="9"/>
  <c r="BE35" i="9"/>
  <c r="BD71" i="12"/>
  <c r="BE71" i="12"/>
  <c r="BD71" i="9"/>
  <c r="BE71" i="9"/>
  <c r="BG82" i="12"/>
  <c r="BF82" i="12"/>
  <c r="BD105" i="12"/>
  <c r="BE105" i="12"/>
  <c r="BD105" i="9"/>
  <c r="BE105" i="9"/>
  <c r="BD128" i="12"/>
  <c r="BE128" i="12"/>
  <c r="BD128" i="9"/>
  <c r="BE128" i="9"/>
  <c r="BG143" i="12"/>
  <c r="BF143" i="12"/>
  <c r="BG166" i="12"/>
  <c r="BF166" i="12"/>
  <c r="BO22" i="12"/>
  <c r="BP22" i="12"/>
  <c r="BM80" i="12"/>
  <c r="BN80" i="12"/>
  <c r="BM80" i="9"/>
  <c r="BN80" i="9"/>
  <c r="BM84" i="12"/>
  <c r="BN84" i="12"/>
  <c r="BM84" i="9"/>
  <c r="BN84" i="9"/>
  <c r="BM92" i="12"/>
  <c r="BN92" i="12"/>
  <c r="BM92" i="9"/>
  <c r="BN92" i="9"/>
  <c r="BM111" i="12"/>
  <c r="BN111" i="12"/>
  <c r="BM111" i="9"/>
  <c r="BN111" i="9"/>
  <c r="BP136" i="12"/>
  <c r="BO136" i="12"/>
  <c r="BV29" i="12"/>
  <c r="BW29" i="12"/>
  <c r="BV29" i="9"/>
  <c r="BW29" i="9"/>
  <c r="BV38" i="12"/>
  <c r="BW38" i="12"/>
  <c r="BV38" i="9"/>
  <c r="BW38" i="9"/>
  <c r="BY52" i="12"/>
  <c r="BX52" i="12"/>
  <c r="BV60" i="12"/>
  <c r="BW60" i="12"/>
  <c r="BV60" i="9"/>
  <c r="BW60" i="9"/>
  <c r="BY72" i="12"/>
  <c r="BX72" i="12"/>
  <c r="BV76" i="12"/>
  <c r="BW76" i="12"/>
  <c r="BV76" i="9"/>
  <c r="BW76" i="9"/>
  <c r="BV84" i="12"/>
  <c r="BW84" i="12"/>
  <c r="BV84" i="9"/>
  <c r="BW84" i="9"/>
  <c r="BX103" i="12"/>
  <c r="BY103" i="12"/>
  <c r="BX135" i="12"/>
  <c r="BY135" i="12"/>
  <c r="BV164" i="12"/>
  <c r="BW164" i="12"/>
  <c r="BV164" i="9"/>
  <c r="BW164" i="9"/>
  <c r="BX168" i="12"/>
  <c r="BY168" i="12"/>
  <c r="BV172" i="12"/>
  <c r="BW172" i="12"/>
  <c r="BV172" i="9"/>
  <c r="BW172" i="9"/>
  <c r="CE36" i="12"/>
  <c r="CF36" i="12"/>
  <c r="CE36" i="9"/>
  <c r="CF36" i="9"/>
  <c r="CE39" i="12"/>
  <c r="CF39" i="12"/>
  <c r="CE39" i="9"/>
  <c r="CF39" i="9"/>
  <c r="CE42" i="12"/>
  <c r="CF42" i="12"/>
  <c r="CE42" i="9"/>
  <c r="CF42" i="9"/>
  <c r="CE56" i="12"/>
  <c r="CF56" i="12"/>
  <c r="CE56" i="9"/>
  <c r="CF56" i="9"/>
  <c r="CG60" i="12"/>
  <c r="CH60" i="12"/>
  <c r="CE64" i="12"/>
  <c r="CF64" i="12"/>
  <c r="CE64" i="9"/>
  <c r="CF64" i="9"/>
  <c r="CH144" i="12"/>
  <c r="CG144" i="12"/>
  <c r="AL166" i="9"/>
  <c r="AM166" i="9"/>
  <c r="AU58" i="9"/>
  <c r="AV58" i="9"/>
  <c r="BD90" i="9"/>
  <c r="BE90" i="9"/>
  <c r="BV168" i="9"/>
  <c r="BW168" i="9"/>
  <c r="BV103" i="9"/>
  <c r="BW103" i="9"/>
  <c r="K113" i="9"/>
  <c r="L113" i="9"/>
  <c r="N113" i="9"/>
  <c r="Q113" i="9"/>
  <c r="K113" i="12"/>
  <c r="L113" i="12"/>
  <c r="K122" i="9"/>
  <c r="L122" i="9"/>
  <c r="K122" i="12"/>
  <c r="L122" i="12"/>
  <c r="K169" i="9"/>
  <c r="L169" i="9"/>
  <c r="K169" i="12"/>
  <c r="L169" i="12"/>
  <c r="K173" i="9"/>
  <c r="L173" i="9"/>
  <c r="K173" i="12"/>
  <c r="L173" i="12"/>
  <c r="T102" i="9"/>
  <c r="U102" i="9"/>
  <c r="V102" i="9"/>
  <c r="T102" i="12"/>
  <c r="U102" i="12"/>
  <c r="T110" i="9"/>
  <c r="U110" i="9"/>
  <c r="T110" i="12"/>
  <c r="U110" i="12"/>
  <c r="T128" i="9"/>
  <c r="U128" i="9"/>
  <c r="T128" i="12"/>
  <c r="U128" i="12"/>
  <c r="T157" i="9"/>
  <c r="U157" i="9"/>
  <c r="T157" i="12"/>
  <c r="U157" i="12"/>
  <c r="T161" i="9"/>
  <c r="U161" i="9"/>
  <c r="T161" i="12"/>
  <c r="U161" i="12"/>
  <c r="T168" i="9"/>
  <c r="U168" i="9"/>
  <c r="V168" i="9"/>
  <c r="T168" i="12"/>
  <c r="U168" i="12"/>
  <c r="BJ18" i="5"/>
  <c r="AC19" i="12"/>
  <c r="AC63" i="12"/>
  <c r="AD63" i="12"/>
  <c r="AC63" i="9"/>
  <c r="AD63" i="9"/>
  <c r="AC81" i="12"/>
  <c r="AD81" i="12"/>
  <c r="AC81" i="9"/>
  <c r="AD81" i="9"/>
  <c r="AE88" i="12"/>
  <c r="AF88" i="12"/>
  <c r="AE120" i="12"/>
  <c r="AF120" i="12"/>
  <c r="AC124" i="12"/>
  <c r="AD124" i="12"/>
  <c r="AC124" i="9"/>
  <c r="AD124" i="9"/>
  <c r="AC133" i="12"/>
  <c r="AD133" i="12"/>
  <c r="AC133" i="9"/>
  <c r="AD133" i="9"/>
  <c r="AC148" i="12"/>
  <c r="AD148" i="12"/>
  <c r="AC148" i="9"/>
  <c r="AD148" i="9"/>
  <c r="AL36" i="12"/>
  <c r="AM36" i="12"/>
  <c r="AL36" i="9"/>
  <c r="AM36" i="9"/>
  <c r="AO52" i="12"/>
  <c r="AO56" i="12"/>
  <c r="AN56" i="12"/>
  <c r="AL63" i="12"/>
  <c r="AM63" i="12"/>
  <c r="AL63" i="9"/>
  <c r="AM63" i="9"/>
  <c r="AO74" i="12"/>
  <c r="AN74" i="12"/>
  <c r="AN85" i="12"/>
  <c r="AO85" i="12"/>
  <c r="AL97" i="12"/>
  <c r="AM97" i="12"/>
  <c r="AL97" i="9"/>
  <c r="AM97" i="9"/>
  <c r="AL116" i="12"/>
  <c r="AM116" i="12"/>
  <c r="AL116" i="9"/>
  <c r="AM116" i="9"/>
  <c r="AN121" i="12"/>
  <c r="AO121" i="12"/>
  <c r="AL138" i="12"/>
  <c r="AM138" i="12"/>
  <c r="AL138" i="9"/>
  <c r="AM138" i="9"/>
  <c r="AO152" i="12"/>
  <c r="AN152" i="12"/>
  <c r="AN166" i="12"/>
  <c r="AO166" i="12"/>
  <c r="AW21" i="12"/>
  <c r="AX21" i="12"/>
  <c r="AU32" i="12"/>
  <c r="AV32" i="12"/>
  <c r="AU32" i="9"/>
  <c r="AV32" i="9"/>
  <c r="AX55" i="12"/>
  <c r="AW55" i="12"/>
  <c r="AU93" i="12"/>
  <c r="AV93" i="12"/>
  <c r="AU93" i="9"/>
  <c r="AV93" i="9"/>
  <c r="AU104" i="12"/>
  <c r="AV104" i="12"/>
  <c r="AU104" i="9"/>
  <c r="AV104" i="9"/>
  <c r="AX145" i="12"/>
  <c r="AW145" i="12"/>
  <c r="AU160" i="12"/>
  <c r="AV160" i="12"/>
  <c r="AU160" i="9"/>
  <c r="AV160" i="9"/>
  <c r="AU164" i="12"/>
  <c r="AV164" i="12"/>
  <c r="AU164" i="9"/>
  <c r="AV164" i="9"/>
  <c r="AX172" i="12"/>
  <c r="AW172" i="12"/>
  <c r="BF32" i="12"/>
  <c r="BG32" i="12"/>
  <c r="BD45" i="12"/>
  <c r="BE45" i="12"/>
  <c r="BD45" i="9"/>
  <c r="BE45" i="9"/>
  <c r="BF90" i="12"/>
  <c r="BG90" i="12"/>
  <c r="BD109" i="12"/>
  <c r="BE109" i="12"/>
  <c r="BD109" i="9"/>
  <c r="BE109" i="9"/>
  <c r="BD132" i="12"/>
  <c r="BE132" i="12"/>
  <c r="BD132" i="9"/>
  <c r="BE132" i="9"/>
  <c r="BG147" i="12"/>
  <c r="BF147" i="12"/>
  <c r="BD151" i="12"/>
  <c r="BE151" i="12"/>
  <c r="BD151" i="9"/>
  <c r="BE151" i="9"/>
  <c r="BD155" i="12"/>
  <c r="BE155" i="12"/>
  <c r="BD155" i="9"/>
  <c r="BE155" i="9"/>
  <c r="BD170" i="12"/>
  <c r="BE170" i="12"/>
  <c r="BD170" i="9"/>
  <c r="BE170" i="9"/>
  <c r="BM46" i="12"/>
  <c r="BN46" i="12"/>
  <c r="BM46" i="9"/>
  <c r="BN46" i="9"/>
  <c r="BM76" i="12"/>
  <c r="BN76" i="12"/>
  <c r="BM76" i="9"/>
  <c r="BN76" i="9"/>
  <c r="BM88" i="12"/>
  <c r="BN88" i="12"/>
  <c r="BM88" i="9"/>
  <c r="BN88" i="9"/>
  <c r="BM104" i="12"/>
  <c r="BN104" i="12"/>
  <c r="BM104" i="9"/>
  <c r="BN104" i="9"/>
  <c r="BM123" i="12"/>
  <c r="BN123" i="12"/>
  <c r="BM123" i="9"/>
  <c r="BN123" i="9"/>
  <c r="BP149" i="12"/>
  <c r="BO149" i="12"/>
  <c r="BV35" i="12"/>
  <c r="BW35" i="12"/>
  <c r="BV35" i="9"/>
  <c r="BW35" i="9"/>
  <c r="BV45" i="12"/>
  <c r="BW45" i="12"/>
  <c r="BV45" i="9"/>
  <c r="BW45" i="9"/>
  <c r="BV56" i="12"/>
  <c r="BW56" i="12"/>
  <c r="BV56" i="9"/>
  <c r="BW56" i="9"/>
  <c r="BV68" i="12"/>
  <c r="BW68" i="12"/>
  <c r="BV68" i="9"/>
  <c r="BW68" i="9"/>
  <c r="BV80" i="12"/>
  <c r="BW80" i="12"/>
  <c r="BV80" i="9"/>
  <c r="BW80" i="9"/>
  <c r="BY88" i="12"/>
  <c r="BX88" i="12"/>
  <c r="BV92" i="12"/>
  <c r="BW92" i="12"/>
  <c r="BV92" i="9"/>
  <c r="BW92" i="9"/>
  <c r="BX96" i="12"/>
  <c r="BY96" i="12"/>
  <c r="BV107" i="12"/>
  <c r="BW107" i="12"/>
  <c r="BV107" i="9"/>
  <c r="BW107" i="9"/>
  <c r="BV156" i="12"/>
  <c r="BW156" i="12"/>
  <c r="BV156" i="9"/>
  <c r="BW156" i="9"/>
  <c r="CE33" i="12"/>
  <c r="CF33" i="12"/>
  <c r="CE33" i="9"/>
  <c r="CF33" i="9"/>
  <c r="CE52" i="12"/>
  <c r="CF52" i="12"/>
  <c r="CE52" i="9"/>
  <c r="CF52" i="9"/>
  <c r="BD32" i="9"/>
  <c r="BE32" i="9"/>
  <c r="BV24" i="9"/>
  <c r="BW24" i="9"/>
  <c r="K91" i="9"/>
  <c r="L91" i="9"/>
  <c r="K91" i="12"/>
  <c r="L91" i="12"/>
  <c r="K109" i="9"/>
  <c r="L109" i="9"/>
  <c r="M109" i="9"/>
  <c r="K109" i="12"/>
  <c r="L109" i="12"/>
  <c r="K140" i="9"/>
  <c r="L140" i="9"/>
  <c r="M140" i="9"/>
  <c r="K140" i="12"/>
  <c r="L140" i="12"/>
  <c r="K153" i="9"/>
  <c r="L153" i="9"/>
  <c r="N153" i="9"/>
  <c r="P153" i="9"/>
  <c r="K153" i="12"/>
  <c r="L153" i="12"/>
  <c r="K161" i="9"/>
  <c r="L161" i="9"/>
  <c r="K161" i="12"/>
  <c r="L161" i="12"/>
  <c r="K165" i="9"/>
  <c r="L165" i="9"/>
  <c r="K165" i="12"/>
  <c r="L165" i="12"/>
  <c r="AQ14" i="5"/>
  <c r="T121" i="9"/>
  <c r="U121" i="9"/>
  <c r="W121" i="9"/>
  <c r="T121" i="12"/>
  <c r="U121" i="12"/>
  <c r="T132" i="9"/>
  <c r="U132" i="9"/>
  <c r="V132" i="9"/>
  <c r="T132" i="12"/>
  <c r="U132" i="12"/>
  <c r="T139" i="9"/>
  <c r="U139" i="9"/>
  <c r="T139" i="12"/>
  <c r="U139" i="12"/>
  <c r="AO92" i="12"/>
  <c r="AN92" i="12"/>
  <c r="AL126" i="12"/>
  <c r="AM126" i="12"/>
  <c r="AL126" i="9"/>
  <c r="AM126" i="9"/>
  <c r="AW36" i="12"/>
  <c r="AX36" i="12"/>
  <c r="AW134" i="12"/>
  <c r="AX134" i="12"/>
  <c r="BG113" i="12"/>
  <c r="BF113" i="12"/>
  <c r="BF117" i="12"/>
  <c r="BG117" i="12"/>
  <c r="BM108" i="12"/>
  <c r="BN108" i="12"/>
  <c r="BM108" i="9"/>
  <c r="BN108" i="9"/>
  <c r="BV21" i="12"/>
  <c r="BW21" i="12"/>
  <c r="BV21" i="9"/>
  <c r="BW21" i="9"/>
  <c r="BX24" i="12"/>
  <c r="BY24" i="12"/>
  <c r="BV49" i="12"/>
  <c r="BW49" i="12"/>
  <c r="BV49" i="9"/>
  <c r="BW49" i="9"/>
  <c r="BV152" i="12"/>
  <c r="BW152" i="12"/>
  <c r="BV152" i="9"/>
  <c r="BW152" i="9"/>
  <c r="CE28" i="12"/>
  <c r="CF28" i="12"/>
  <c r="CE28" i="9"/>
  <c r="CF28" i="9"/>
  <c r="CE108" i="12"/>
  <c r="CF108" i="12"/>
  <c r="CE108" i="9"/>
  <c r="CF108" i="9"/>
  <c r="CE159" i="12"/>
  <c r="CF159" i="12"/>
  <c r="CE159" i="9"/>
  <c r="CF159" i="9"/>
  <c r="CE173" i="12"/>
  <c r="CF173" i="12"/>
  <c r="CE173" i="9"/>
  <c r="CF173" i="9"/>
  <c r="AC88" i="9"/>
  <c r="AD88" i="9"/>
  <c r="AL152" i="9"/>
  <c r="AM152" i="9"/>
  <c r="AL107" i="9"/>
  <c r="AM107" i="9"/>
  <c r="AL56" i="9"/>
  <c r="AM56" i="9"/>
  <c r="BD124" i="9"/>
  <c r="BE124" i="9"/>
  <c r="BD82" i="9"/>
  <c r="BE82" i="9"/>
  <c r="BM22" i="9"/>
  <c r="BN22" i="9"/>
  <c r="BV96" i="9"/>
  <c r="BW96" i="9"/>
  <c r="CE144" i="9"/>
  <c r="CF144" i="9"/>
  <c r="CE60" i="9"/>
  <c r="CF60" i="9"/>
  <c r="K96" i="9"/>
  <c r="L96" i="9"/>
  <c r="N96" i="9"/>
  <c r="K96" i="12"/>
  <c r="L96" i="12"/>
  <c r="K118" i="9"/>
  <c r="L118" i="9"/>
  <c r="K118" i="12"/>
  <c r="L118" i="12"/>
  <c r="K127" i="9"/>
  <c r="L127" i="9"/>
  <c r="M127" i="9"/>
  <c r="K127" i="12"/>
  <c r="L127" i="12"/>
  <c r="T143" i="9"/>
  <c r="U143" i="9"/>
  <c r="T143" i="12"/>
  <c r="U143" i="12"/>
  <c r="T150" i="9"/>
  <c r="U150" i="9"/>
  <c r="T150" i="12"/>
  <c r="U150" i="12"/>
  <c r="AC60" i="12"/>
  <c r="AD60" i="12"/>
  <c r="AC60" i="9"/>
  <c r="AD60" i="9"/>
  <c r="AF85" i="12"/>
  <c r="AE85" i="12"/>
  <c r="AC99" i="12"/>
  <c r="AD99" i="12"/>
  <c r="AC99" i="9"/>
  <c r="AD99" i="9"/>
  <c r="AC117" i="12"/>
  <c r="AD117" i="12"/>
  <c r="AC117" i="9"/>
  <c r="AD117" i="9"/>
  <c r="AE145" i="12"/>
  <c r="AF145" i="12"/>
  <c r="AC152" i="12"/>
  <c r="AD152" i="12"/>
  <c r="AC152" i="9"/>
  <c r="AD152" i="9"/>
  <c r="AC170" i="12"/>
  <c r="AD170" i="12"/>
  <c r="AC170" i="9"/>
  <c r="AD170" i="9"/>
  <c r="AL24" i="12"/>
  <c r="AM24" i="12"/>
  <c r="AL24" i="9"/>
  <c r="AM24" i="9"/>
  <c r="AO27" i="12"/>
  <c r="AN27" i="12"/>
  <c r="AO30" i="12"/>
  <c r="AN30" i="12"/>
  <c r="AL102" i="12"/>
  <c r="AM102" i="12"/>
  <c r="AL102" i="9"/>
  <c r="AM102" i="9"/>
  <c r="AO107" i="12"/>
  <c r="AN107" i="12"/>
  <c r="AL112" i="12"/>
  <c r="AM112" i="12"/>
  <c r="AL112" i="9"/>
  <c r="AM112" i="9"/>
  <c r="AU44" i="12"/>
  <c r="AV44" i="12"/>
  <c r="AU44" i="9"/>
  <c r="AV44" i="9"/>
  <c r="AU48" i="12"/>
  <c r="AV48" i="12"/>
  <c r="AU48" i="9"/>
  <c r="AV48" i="9"/>
  <c r="AX123" i="12"/>
  <c r="AW123" i="12"/>
  <c r="BD102" i="12"/>
  <c r="BE102" i="12"/>
  <c r="BD102" i="9"/>
  <c r="BE102" i="9"/>
  <c r="BM39" i="12"/>
  <c r="BN39" i="12"/>
  <c r="BM39" i="9"/>
  <c r="BN39" i="9"/>
  <c r="BP43" i="12"/>
  <c r="BO43" i="12"/>
  <c r="BM116" i="12"/>
  <c r="BN116" i="12"/>
  <c r="BM116" i="9"/>
  <c r="BN116" i="9"/>
  <c r="FG14" i="5"/>
  <c r="BV32" i="12"/>
  <c r="BW32" i="12"/>
  <c r="BV32" i="9"/>
  <c r="BW32" i="9"/>
  <c r="BV140" i="12"/>
  <c r="BW140" i="12"/>
  <c r="BV140" i="9"/>
  <c r="BW140" i="9"/>
  <c r="GO13" i="5"/>
  <c r="CE57" i="12"/>
  <c r="CF57" i="12"/>
  <c r="CE57" i="9"/>
  <c r="CF57" i="9"/>
  <c r="CE69" i="12"/>
  <c r="CF69" i="12"/>
  <c r="CE69" i="9"/>
  <c r="CF69" i="9"/>
  <c r="CE145" i="12"/>
  <c r="CF145" i="12"/>
  <c r="CE145" i="9"/>
  <c r="CF145" i="9"/>
  <c r="CE150" i="12"/>
  <c r="CF150" i="12"/>
  <c r="CE150" i="9"/>
  <c r="CF150" i="9"/>
  <c r="AL106" i="9"/>
  <c r="AM106" i="9"/>
  <c r="AU55" i="9"/>
  <c r="AV55" i="9"/>
  <c r="BM149" i="9"/>
  <c r="BN149" i="9"/>
  <c r="BV88" i="9"/>
  <c r="BW88" i="9"/>
  <c r="K114" i="9"/>
  <c r="L114" i="9"/>
  <c r="M114" i="9"/>
  <c r="K114" i="12"/>
  <c r="L114" i="12"/>
  <c r="K145" i="9"/>
  <c r="L145" i="9"/>
  <c r="N145" i="9"/>
  <c r="P145" i="9"/>
  <c r="K145" i="12"/>
  <c r="L145" i="12"/>
  <c r="T103" i="9"/>
  <c r="U103" i="9"/>
  <c r="T103" i="12"/>
  <c r="U103" i="12"/>
  <c r="AC125" i="12"/>
  <c r="AD125" i="12"/>
  <c r="AC125" i="9"/>
  <c r="AD125" i="9"/>
  <c r="AN122" i="12"/>
  <c r="AO122" i="12"/>
  <c r="AW112" i="12"/>
  <c r="AX112" i="12"/>
  <c r="BD98" i="12"/>
  <c r="BE98" i="12"/>
  <c r="BD98" i="9"/>
  <c r="BE98" i="9"/>
  <c r="BM26" i="12"/>
  <c r="BN26" i="12"/>
  <c r="BM26" i="9"/>
  <c r="BN26" i="9"/>
  <c r="BM112" i="12"/>
  <c r="BN112" i="12"/>
  <c r="BM112" i="9"/>
  <c r="BN112" i="9"/>
  <c r="BM137" i="12"/>
  <c r="BN137" i="12"/>
  <c r="BM137" i="9"/>
  <c r="BN137" i="9"/>
  <c r="BV53" i="12"/>
  <c r="BW53" i="12"/>
  <c r="BV53" i="9"/>
  <c r="BW53" i="9"/>
  <c r="BV173" i="12"/>
  <c r="BW173" i="12"/>
  <c r="BV173" i="9"/>
  <c r="BW173" i="9"/>
  <c r="CG46" i="12"/>
  <c r="CH46" i="12"/>
  <c r="CG118" i="12"/>
  <c r="CH118" i="12"/>
  <c r="CE155" i="12"/>
  <c r="CF155" i="12"/>
  <c r="CE155" i="9"/>
  <c r="CF155" i="9"/>
  <c r="CE164" i="12"/>
  <c r="CF164" i="12"/>
  <c r="CE164" i="9"/>
  <c r="CF164" i="9"/>
  <c r="AC162" i="9"/>
  <c r="AD162" i="9"/>
  <c r="AC120" i="9"/>
  <c r="AD120" i="9"/>
  <c r="CE29" i="12"/>
  <c r="CF29" i="12"/>
  <c r="CE29" i="9"/>
  <c r="CF29" i="9"/>
  <c r="CE53" i="12"/>
  <c r="CF53" i="12"/>
  <c r="CE53" i="9"/>
  <c r="CF53" i="9"/>
  <c r="CE61" i="12"/>
  <c r="CF61" i="12"/>
  <c r="CE61" i="9"/>
  <c r="CF61" i="9"/>
  <c r="CE93" i="12"/>
  <c r="CF93" i="12"/>
  <c r="CE93" i="9"/>
  <c r="CF93" i="9"/>
  <c r="CE97" i="12"/>
  <c r="CF97" i="12"/>
  <c r="CE97" i="9"/>
  <c r="CF97" i="9"/>
  <c r="CG107" i="12"/>
  <c r="CH107" i="12"/>
  <c r="CE171" i="12"/>
  <c r="CF171" i="12"/>
  <c r="CE171" i="9"/>
  <c r="CF171" i="9"/>
  <c r="BV137" i="12"/>
  <c r="BW137" i="12"/>
  <c r="BV137" i="9"/>
  <c r="BW137" i="9"/>
  <c r="BV158" i="12"/>
  <c r="BW158" i="12"/>
  <c r="BV158" i="9"/>
  <c r="BW158" i="9"/>
  <c r="CE21" i="12"/>
  <c r="CF21" i="12"/>
  <c r="CE21" i="9"/>
  <c r="CF21" i="9"/>
  <c r="CH24" i="12"/>
  <c r="CG24" i="12"/>
  <c r="CE89" i="12"/>
  <c r="CF89" i="12"/>
  <c r="CE89" i="9"/>
  <c r="CF89" i="9"/>
  <c r="CE112" i="12"/>
  <c r="CF112" i="12"/>
  <c r="CE112" i="9"/>
  <c r="CF112" i="9"/>
  <c r="CG121" i="12"/>
  <c r="CH121" i="12"/>
  <c r="CE148" i="12"/>
  <c r="CF148" i="12"/>
  <c r="CE148" i="9"/>
  <c r="CF148" i="9"/>
  <c r="CE153" i="12"/>
  <c r="CF153" i="12"/>
  <c r="CE153" i="9"/>
  <c r="CF153" i="9"/>
  <c r="BY64" i="9"/>
  <c r="BX64" i="9"/>
  <c r="CE167" i="9"/>
  <c r="CF167" i="9"/>
  <c r="CE107" i="9"/>
  <c r="CF107" i="9"/>
  <c r="CE24" i="9"/>
  <c r="CF24" i="9"/>
  <c r="BV90" i="12"/>
  <c r="BW90" i="12"/>
  <c r="BV90" i="9"/>
  <c r="BW90" i="9"/>
  <c r="BV94" i="12"/>
  <c r="BW94" i="12"/>
  <c r="BV94" i="9"/>
  <c r="BW94" i="9"/>
  <c r="BX105" i="12"/>
  <c r="BY105" i="12"/>
  <c r="BX154" i="12"/>
  <c r="BY154" i="12"/>
  <c r="BX162" i="12"/>
  <c r="BY162" i="12"/>
  <c r="BY166" i="12"/>
  <c r="BX166" i="12"/>
  <c r="BV170" i="12"/>
  <c r="BW170" i="12"/>
  <c r="BV170" i="9"/>
  <c r="BW170" i="9"/>
  <c r="CE27" i="12"/>
  <c r="CF27" i="12"/>
  <c r="CE27" i="9"/>
  <c r="CF27" i="9"/>
  <c r="CE32" i="12"/>
  <c r="CF32" i="12"/>
  <c r="CE32" i="9"/>
  <c r="CF32" i="9"/>
  <c r="CG73" i="12"/>
  <c r="CH73" i="12"/>
  <c r="CE77" i="12"/>
  <c r="CF77" i="12"/>
  <c r="CE77" i="9"/>
  <c r="CF77" i="9"/>
  <c r="CG81" i="12"/>
  <c r="CH81" i="12"/>
  <c r="CE85" i="12"/>
  <c r="CF85" i="12"/>
  <c r="CE85" i="9"/>
  <c r="CF85" i="9"/>
  <c r="CE126" i="12"/>
  <c r="CF126" i="12"/>
  <c r="CE126" i="9"/>
  <c r="CF126" i="9"/>
  <c r="CE131" i="12"/>
  <c r="CF131" i="12"/>
  <c r="CE131" i="9"/>
  <c r="CF131" i="9"/>
  <c r="CE135" i="12"/>
  <c r="CF135" i="12"/>
  <c r="CE135" i="9"/>
  <c r="CF135" i="9"/>
  <c r="CE162" i="12"/>
  <c r="CF162" i="12"/>
  <c r="CE162" i="9"/>
  <c r="CF162" i="9"/>
  <c r="CH167" i="12"/>
  <c r="CG167" i="12"/>
  <c r="BV162" i="9"/>
  <c r="BW162" i="9"/>
  <c r="BV63" i="9"/>
  <c r="BW63" i="9"/>
  <c r="BM49" i="12"/>
  <c r="BN49" i="12"/>
  <c r="BM49" i="9"/>
  <c r="BN49" i="9"/>
  <c r="BV98" i="12"/>
  <c r="BW98" i="12"/>
  <c r="BV98" i="9"/>
  <c r="BW98" i="9"/>
  <c r="BV109" i="12"/>
  <c r="BW109" i="12"/>
  <c r="BV109" i="9"/>
  <c r="BW109" i="9"/>
  <c r="BV117" i="12"/>
  <c r="BW117" i="12"/>
  <c r="BV117" i="9"/>
  <c r="BW117" i="9"/>
  <c r="BV121" i="12"/>
  <c r="BW121" i="12"/>
  <c r="BV121" i="9"/>
  <c r="BW121" i="9"/>
  <c r="BV125" i="12"/>
  <c r="BW125" i="12"/>
  <c r="BV125" i="9"/>
  <c r="BW125" i="9"/>
  <c r="BV129" i="12"/>
  <c r="BW129" i="12"/>
  <c r="BV129" i="9"/>
  <c r="BW129" i="9"/>
  <c r="BX133" i="12"/>
  <c r="BY133" i="12"/>
  <c r="CE98" i="12"/>
  <c r="CF98" i="12"/>
  <c r="CE98" i="9"/>
  <c r="CF98" i="9"/>
  <c r="CE103" i="12"/>
  <c r="CF103" i="12"/>
  <c r="CE103" i="9"/>
  <c r="CF103" i="9"/>
  <c r="CE117" i="12"/>
  <c r="CF117" i="12"/>
  <c r="CE117" i="9"/>
  <c r="CF117" i="9"/>
  <c r="BV154" i="9"/>
  <c r="BW154" i="9"/>
  <c r="CE81" i="9"/>
  <c r="CF81" i="9"/>
  <c r="BY63" i="12"/>
  <c r="BX63" i="12"/>
  <c r="BV71" i="12"/>
  <c r="BW71" i="12"/>
  <c r="BV71" i="9"/>
  <c r="BW71" i="9"/>
  <c r="BV75" i="12"/>
  <c r="BW75" i="12"/>
  <c r="BV75" i="9"/>
  <c r="BW75" i="9"/>
  <c r="GL19" i="5"/>
  <c r="GK19" i="5"/>
  <c r="GI14" i="5"/>
  <c r="CE41" i="12"/>
  <c r="CF41" i="12"/>
  <c r="CE41" i="9"/>
  <c r="CF41" i="9"/>
  <c r="CE54" i="12"/>
  <c r="CF54" i="12"/>
  <c r="CE54" i="9"/>
  <c r="CF54" i="9"/>
  <c r="CE58" i="12"/>
  <c r="CF58" i="12"/>
  <c r="CE58" i="9"/>
  <c r="CF58" i="9"/>
  <c r="CE62" i="12"/>
  <c r="CF62" i="12"/>
  <c r="CE62" i="9"/>
  <c r="CF62" i="9"/>
  <c r="CE122" i="12"/>
  <c r="CF122" i="12"/>
  <c r="CE122" i="9"/>
  <c r="CF122" i="9"/>
  <c r="CE149" i="12"/>
  <c r="CF149" i="12"/>
  <c r="CE149" i="9"/>
  <c r="CF149" i="9"/>
  <c r="CE154" i="12"/>
  <c r="CF154" i="12"/>
  <c r="CE154" i="9"/>
  <c r="CF154" i="9"/>
  <c r="CE172" i="12"/>
  <c r="CF172" i="12"/>
  <c r="CE172" i="9"/>
  <c r="CF172" i="9"/>
  <c r="BV79" i="12"/>
  <c r="BW79" i="12"/>
  <c r="BV79" i="9"/>
  <c r="BW79" i="9"/>
  <c r="BY83" i="12"/>
  <c r="BX83" i="12"/>
  <c r="BV138" i="12"/>
  <c r="BW138" i="12"/>
  <c r="BV138" i="9"/>
  <c r="BW138" i="9"/>
  <c r="CE113" i="12"/>
  <c r="CF113" i="12"/>
  <c r="CE113" i="9"/>
  <c r="CF113" i="9"/>
  <c r="CE127" i="12"/>
  <c r="CF127" i="12"/>
  <c r="CE127" i="9"/>
  <c r="CF127" i="9"/>
  <c r="CE140" i="12"/>
  <c r="CF140" i="12"/>
  <c r="CE140" i="9"/>
  <c r="CF140" i="9"/>
  <c r="BV105" i="9"/>
  <c r="BW105" i="9"/>
  <c r="BY150" i="9"/>
  <c r="BX150" i="9"/>
  <c r="CG136" i="9"/>
  <c r="CH136" i="9"/>
  <c r="BY142" i="9"/>
  <c r="BX87" i="9"/>
  <c r="BY87" i="9"/>
  <c r="AX163" i="12"/>
  <c r="AW163" i="12"/>
  <c r="BY64" i="12"/>
  <c r="BX64" i="12"/>
  <c r="BY87" i="12"/>
  <c r="BX87" i="12"/>
  <c r="BY102" i="12"/>
  <c r="BX102" i="12"/>
  <c r="BX113" i="12"/>
  <c r="BY113" i="12"/>
  <c r="BX142" i="12"/>
  <c r="BY142" i="12"/>
  <c r="BY146" i="12"/>
  <c r="BX146" i="12"/>
  <c r="BY150" i="12"/>
  <c r="BX150" i="12"/>
  <c r="CH40" i="12"/>
  <c r="CG40" i="12"/>
  <c r="CH71" i="12"/>
  <c r="CG71" i="12"/>
  <c r="CH75" i="12"/>
  <c r="CG75" i="12"/>
  <c r="CG79" i="12"/>
  <c r="CH79" i="12"/>
  <c r="CH109" i="12"/>
  <c r="CG109" i="12"/>
  <c r="CH132" i="12"/>
  <c r="CG132" i="12"/>
  <c r="CH136" i="12"/>
  <c r="CG136" i="12"/>
  <c r="CE132" i="9"/>
  <c r="CF132" i="9"/>
  <c r="BO35" i="12"/>
  <c r="BP35" i="12"/>
  <c r="CH114" i="12"/>
  <c r="CG114" i="12"/>
  <c r="CG163" i="12"/>
  <c r="CH163" i="12"/>
  <c r="CH168" i="12"/>
  <c r="CG168" i="12"/>
  <c r="CE163" i="9"/>
  <c r="CF163" i="9"/>
  <c r="C12" i="9"/>
  <c r="D2" i="9"/>
  <c r="B15" i="1"/>
  <c r="C12" i="12"/>
  <c r="D2" i="12"/>
  <c r="X14" i="5"/>
  <c r="W109" i="9"/>
  <c r="AA109" i="9"/>
  <c r="V109" i="9"/>
  <c r="V120" i="9"/>
  <c r="W120" i="9"/>
  <c r="AA120" i="9"/>
  <c r="V128" i="9"/>
  <c r="W128" i="9"/>
  <c r="X128" i="9"/>
  <c r="W136" i="9"/>
  <c r="V136" i="9"/>
  <c r="V100" i="9"/>
  <c r="V131" i="9"/>
  <c r="W131" i="9"/>
  <c r="V139" i="9"/>
  <c r="W139" i="9"/>
  <c r="V123" i="9"/>
  <c r="W123" i="9"/>
  <c r="V134" i="9"/>
  <c r="W134" i="9"/>
  <c r="W94" i="9"/>
  <c r="W145" i="9"/>
  <c r="Y145" i="9"/>
  <c r="V145" i="9"/>
  <c r="V105" i="9"/>
  <c r="W105" i="9"/>
  <c r="AA105" i="9"/>
  <c r="V19" i="9"/>
  <c r="W19" i="9"/>
  <c r="V110" i="9"/>
  <c r="W110" i="9"/>
  <c r="Z110" i="9"/>
  <c r="V118" i="9"/>
  <c r="W118" i="9"/>
  <c r="Z118" i="9"/>
  <c r="W137" i="9"/>
  <c r="X137" i="9"/>
  <c r="V137" i="9"/>
  <c r="V121" i="9"/>
  <c r="W140" i="9"/>
  <c r="V98" i="9"/>
  <c r="W98" i="9"/>
  <c r="V113" i="9"/>
  <c r="W113" i="9"/>
  <c r="Z113" i="9"/>
  <c r="V143" i="9"/>
  <c r="W143" i="9"/>
  <c r="X143" i="9"/>
  <c r="V101" i="9"/>
  <c r="W101" i="9"/>
  <c r="X101" i="9"/>
  <c r="W146" i="9"/>
  <c r="Z146" i="9"/>
  <c r="V154" i="9"/>
  <c r="W154" i="9"/>
  <c r="AA154" i="9"/>
  <c r="V107" i="9"/>
  <c r="W107" i="9"/>
  <c r="V119" i="9"/>
  <c r="W119" i="9"/>
  <c r="X119" i="9"/>
  <c r="V157" i="9"/>
  <c r="W157" i="9"/>
  <c r="V163" i="9"/>
  <c r="W163" i="9"/>
  <c r="Y163" i="9"/>
  <c r="V96" i="9"/>
  <c r="W96" i="9"/>
  <c r="Z96" i="9"/>
  <c r="V99" i="9"/>
  <c r="W99" i="9"/>
  <c r="X99" i="9"/>
  <c r="V133" i="9"/>
  <c r="W133" i="9"/>
  <c r="AA133" i="9"/>
  <c r="V165" i="9"/>
  <c r="W165" i="9"/>
  <c r="V103" i="9"/>
  <c r="W103" i="9"/>
  <c r="Z103" i="9"/>
  <c r="V106" i="9"/>
  <c r="U18" i="9"/>
  <c r="M165" i="9"/>
  <c r="N165" i="9"/>
  <c r="N137" i="9"/>
  <c r="R137" i="9"/>
  <c r="M147" i="9"/>
  <c r="N147" i="9"/>
  <c r="M150" i="9"/>
  <c r="N150" i="9"/>
  <c r="R150" i="9"/>
  <c r="M159" i="9"/>
  <c r="N159" i="9"/>
  <c r="P159" i="9"/>
  <c r="M91" i="9"/>
  <c r="N91" i="9"/>
  <c r="N151" i="9"/>
  <c r="M151" i="9"/>
  <c r="N105" i="9"/>
  <c r="R105" i="9"/>
  <c r="M105" i="9"/>
  <c r="N115" i="9"/>
  <c r="R115" i="9"/>
  <c r="N148" i="9"/>
  <c r="M148" i="9"/>
  <c r="M170" i="9"/>
  <c r="N170" i="9"/>
  <c r="R170" i="9"/>
  <c r="M129" i="9"/>
  <c r="M152" i="9"/>
  <c r="N152" i="9"/>
  <c r="M155" i="9"/>
  <c r="N155" i="9"/>
  <c r="P155" i="9"/>
  <c r="M161" i="9"/>
  <c r="N161" i="9"/>
  <c r="O161" i="9"/>
  <c r="M164" i="9"/>
  <c r="M167" i="9"/>
  <c r="N167" i="9"/>
  <c r="O167" i="9"/>
  <c r="M146" i="9"/>
  <c r="N146" i="9"/>
  <c r="O146" i="9"/>
  <c r="M149" i="9"/>
  <c r="N149" i="9"/>
  <c r="O149" i="9"/>
  <c r="M103" i="9"/>
  <c r="N103" i="9"/>
  <c r="N143" i="9"/>
  <c r="O143" i="9"/>
  <c r="M143" i="9"/>
  <c r="M107" i="9"/>
  <c r="N107" i="9"/>
  <c r="L18" i="9"/>
  <c r="M138" i="9"/>
  <c r="N138" i="9"/>
  <c r="M94" i="9"/>
  <c r="N94" i="9"/>
  <c r="M124" i="9"/>
  <c r="N124" i="9"/>
  <c r="M111" i="9"/>
  <c r="N111" i="9"/>
  <c r="M88" i="9"/>
  <c r="N88" i="9"/>
  <c r="M98" i="9"/>
  <c r="N98" i="9"/>
  <c r="R98" i="9"/>
  <c r="N108" i="9"/>
  <c r="R108" i="9"/>
  <c r="M108" i="9"/>
  <c r="M121" i="9"/>
  <c r="N121" i="9"/>
  <c r="M118" i="9"/>
  <c r="N118" i="9"/>
  <c r="Q118" i="9"/>
  <c r="N104" i="9"/>
  <c r="O104" i="9"/>
  <c r="M95" i="9"/>
  <c r="N95" i="9"/>
  <c r="M102" i="9"/>
  <c r="N102" i="9"/>
  <c r="Q125" i="9"/>
  <c r="R125" i="9"/>
  <c r="M92" i="9"/>
  <c r="N92" i="9"/>
  <c r="M99" i="9"/>
  <c r="Q99" i="9"/>
  <c r="R99" i="9"/>
  <c r="O99" i="9"/>
  <c r="P99" i="9"/>
  <c r="M96" i="9"/>
  <c r="Q96" i="9"/>
  <c r="R96" i="9"/>
  <c r="O96" i="9"/>
  <c r="P96" i="9"/>
  <c r="M106" i="9"/>
  <c r="N106" i="9"/>
  <c r="R106" i="9"/>
  <c r="M119" i="9"/>
  <c r="N119" i="9"/>
  <c r="P119" i="9"/>
  <c r="M123" i="9"/>
  <c r="N123" i="9"/>
  <c r="M126" i="9"/>
  <c r="K19" i="9"/>
  <c r="L19" i="9"/>
  <c r="M125" i="9"/>
  <c r="M90" i="9"/>
  <c r="N110" i="9"/>
  <c r="O110" i="9"/>
  <c r="N130" i="9"/>
  <c r="C14" i="5"/>
  <c r="GE14" i="5"/>
  <c r="G14" i="5"/>
  <c r="G16" i="6"/>
  <c r="EQ14" i="5"/>
  <c r="FK14" i="5"/>
  <c r="DW14" i="5"/>
  <c r="CI109" i="9"/>
  <c r="CJ109" i="9"/>
  <c r="CK109" i="9"/>
  <c r="CL109" i="9"/>
  <c r="CK121" i="9"/>
  <c r="CJ121" i="9"/>
  <c r="CI121" i="9"/>
  <c r="CL121" i="9"/>
  <c r="CI168" i="9"/>
  <c r="CJ168" i="9"/>
  <c r="CK168" i="9"/>
  <c r="CL168" i="9"/>
  <c r="CH18" i="9"/>
  <c r="CG18" i="9"/>
  <c r="CA72" i="9"/>
  <c r="BZ86" i="9"/>
  <c r="BZ131" i="9"/>
  <c r="CA131" i="9"/>
  <c r="CA132" i="9"/>
  <c r="CC132" i="9"/>
  <c r="CB132" i="9"/>
  <c r="BZ132" i="9"/>
  <c r="CC135" i="9"/>
  <c r="CB135" i="9"/>
  <c r="CA135" i="9"/>
  <c r="BZ135" i="9"/>
  <c r="CC18" i="9"/>
  <c r="CB18" i="9"/>
  <c r="CA18" i="9"/>
  <c r="BZ18" i="9"/>
  <c r="BR113" i="9"/>
  <c r="BQ130" i="9"/>
  <c r="BR130" i="9"/>
  <c r="BR139" i="9"/>
  <c r="BS139" i="9"/>
  <c r="BQ139" i="9"/>
  <c r="BT18" i="9"/>
  <c r="BS18" i="9"/>
  <c r="BR18" i="9"/>
  <c r="BQ18" i="9"/>
  <c r="BH51" i="9"/>
  <c r="BK51" i="9"/>
  <c r="BI51" i="9"/>
  <c r="BI76" i="9"/>
  <c r="BH76" i="9"/>
  <c r="BJ76" i="9"/>
  <c r="BH92" i="9"/>
  <c r="BI92" i="9"/>
  <c r="BI117" i="9"/>
  <c r="BK117" i="9"/>
  <c r="BJ117" i="9"/>
  <c r="BH117" i="9"/>
  <c r="BH119" i="9"/>
  <c r="BJ119" i="9"/>
  <c r="BI119" i="9"/>
  <c r="BK119" i="9"/>
  <c r="BH143" i="9"/>
  <c r="BJ143" i="9"/>
  <c r="BI143" i="9"/>
  <c r="BK143" i="9"/>
  <c r="BI147" i="9"/>
  <c r="BJ147" i="9"/>
  <c r="BH147" i="9"/>
  <c r="BK147" i="9"/>
  <c r="BK18" i="9"/>
  <c r="BJ18" i="9"/>
  <c r="BI18" i="9"/>
  <c r="BH18" i="9"/>
  <c r="BB89" i="9"/>
  <c r="AZ89" i="9"/>
  <c r="AZ36" i="9"/>
  <c r="AY36" i="9"/>
  <c r="BA43" i="9"/>
  <c r="BA53" i="9"/>
  <c r="AY53" i="9"/>
  <c r="BB53" i="9"/>
  <c r="AZ53" i="9"/>
  <c r="BB61" i="9"/>
  <c r="AY61" i="9"/>
  <c r="BA61" i="9"/>
  <c r="AZ82" i="9"/>
  <c r="BA82" i="9"/>
  <c r="AY82" i="9"/>
  <c r="AZ88" i="9"/>
  <c r="AY88" i="9"/>
  <c r="BA88" i="9"/>
  <c r="AY89" i="9"/>
  <c r="BA89" i="9"/>
  <c r="AZ145" i="9"/>
  <c r="BA145" i="9"/>
  <c r="AY145" i="9"/>
  <c r="BB145" i="9"/>
  <c r="BB168" i="9"/>
  <c r="AZ168" i="9"/>
  <c r="AY168" i="9"/>
  <c r="BA168" i="9"/>
  <c r="BB172" i="9"/>
  <c r="BB18" i="9"/>
  <c r="BA18" i="9"/>
  <c r="AZ18" i="9"/>
  <c r="AY18" i="9"/>
  <c r="AP120" i="9"/>
  <c r="AQ120" i="9"/>
  <c r="AS120" i="9"/>
  <c r="AR120" i="9"/>
  <c r="AS134" i="9"/>
  <c r="AR134" i="9"/>
  <c r="AP140" i="9"/>
  <c r="AQ140" i="9"/>
  <c r="AS140" i="9"/>
  <c r="AR140" i="9"/>
  <c r="AP141" i="9"/>
  <c r="AQ141" i="9"/>
  <c r="AR141" i="9"/>
  <c r="AS141" i="9"/>
  <c r="AQ31" i="9"/>
  <c r="AP31" i="9"/>
  <c r="AP134" i="9"/>
  <c r="AQ134" i="9"/>
  <c r="AS18" i="9"/>
  <c r="AR18" i="9"/>
  <c r="AQ18" i="9"/>
  <c r="AP18" i="9"/>
  <c r="AH72" i="9"/>
  <c r="AI72" i="9"/>
  <c r="AI113" i="9"/>
  <c r="AJ113" i="9"/>
  <c r="AG159" i="9"/>
  <c r="AI159" i="9"/>
  <c r="AJ159" i="9"/>
  <c r="AH159" i="9"/>
  <c r="AG113" i="9"/>
  <c r="AH113" i="9"/>
  <c r="AJ18" i="9"/>
  <c r="AI18" i="9"/>
  <c r="AH18" i="9"/>
  <c r="AG18" i="9"/>
  <c r="AA96" i="9"/>
  <c r="AA99" i="9"/>
  <c r="Z99" i="9"/>
  <c r="Y99" i="9"/>
  <c r="X154" i="9"/>
  <c r="Z154" i="9"/>
  <c r="X163" i="9"/>
  <c r="O88" i="9"/>
  <c r="R88" i="9"/>
  <c r="Q88" i="9"/>
  <c r="P88" i="9"/>
  <c r="O90" i="9"/>
  <c r="Q90" i="9"/>
  <c r="P90" i="9"/>
  <c r="R90" i="9"/>
  <c r="P104" i="9"/>
  <c r="Q108" i="9"/>
  <c r="P108" i="9"/>
  <c r="R118" i="9"/>
  <c r="O125" i="9"/>
  <c r="P125" i="9"/>
  <c r="O130" i="9"/>
  <c r="P130" i="9"/>
  <c r="O159" i="9"/>
  <c r="Q170" i="9"/>
  <c r="P170" i="9"/>
  <c r="O170" i="9"/>
  <c r="X50" i="7"/>
  <c r="GA10" i="5"/>
  <c r="BI3" i="6"/>
  <c r="FG10" i="5"/>
  <c r="BC3" i="6"/>
  <c r="EM10" i="5"/>
  <c r="AW3" i="6"/>
  <c r="DS10" i="5"/>
  <c r="AQ3" i="6"/>
  <c r="AK3" i="6"/>
  <c r="CY10" i="5"/>
  <c r="AE3" i="6"/>
  <c r="CE10" i="5"/>
  <c r="BK10" i="5"/>
  <c r="Y3" i="6"/>
  <c r="AQ10" i="5"/>
  <c r="S3" i="6"/>
  <c r="W10" i="5"/>
  <c r="M3" i="6"/>
  <c r="C10" i="5"/>
  <c r="G3" i="6"/>
  <c r="DR14" i="5"/>
  <c r="AQ2" i="6"/>
  <c r="B18" i="5"/>
  <c r="B20" i="12"/>
  <c r="C20" i="12"/>
  <c r="E20" i="12"/>
  <c r="BI43" i="6"/>
  <c r="BI42" i="6"/>
  <c r="BI41" i="6"/>
  <c r="BI40" i="6"/>
  <c r="BI39" i="6"/>
  <c r="BI38" i="6"/>
  <c r="BI34" i="6"/>
  <c r="BI30" i="6"/>
  <c r="BI29" i="6"/>
  <c r="BI28" i="6"/>
  <c r="BI27" i="6"/>
  <c r="BI21" i="6"/>
  <c r="BI20" i="6"/>
  <c r="BI19" i="6"/>
  <c r="BI18" i="6"/>
  <c r="BI17" i="6"/>
  <c r="BI16" i="6"/>
  <c r="BI15" i="6"/>
  <c r="BI10" i="6"/>
  <c r="BI8" i="6"/>
  <c r="BI7" i="6"/>
  <c r="BI6" i="6"/>
  <c r="BC43" i="6"/>
  <c r="BC42" i="6"/>
  <c r="BC41" i="6"/>
  <c r="BC40" i="6"/>
  <c r="BC39" i="6"/>
  <c r="BC38" i="6"/>
  <c r="BC34" i="6"/>
  <c r="BC30" i="6"/>
  <c r="BC29" i="6"/>
  <c r="BC28" i="6"/>
  <c r="BC27" i="6"/>
  <c r="BC21" i="6"/>
  <c r="BC20" i="6"/>
  <c r="BC19" i="6"/>
  <c r="BC18" i="6"/>
  <c r="BC17" i="6"/>
  <c r="BC16" i="6"/>
  <c r="BC15" i="6"/>
  <c r="BC10" i="6"/>
  <c r="BC8" i="6"/>
  <c r="BC7" i="6"/>
  <c r="BC6" i="6"/>
  <c r="AW43" i="6"/>
  <c r="AW42" i="6"/>
  <c r="AW41" i="6"/>
  <c r="AW40" i="6"/>
  <c r="AW39" i="6"/>
  <c r="AW38" i="6"/>
  <c r="AW34" i="6"/>
  <c r="AW30" i="6"/>
  <c r="AW29" i="6"/>
  <c r="AW28" i="6"/>
  <c r="AW27" i="6"/>
  <c r="AW21" i="6"/>
  <c r="AW20" i="6"/>
  <c r="AW19" i="6"/>
  <c r="AW18" i="6"/>
  <c r="AW17" i="6"/>
  <c r="AW16" i="6"/>
  <c r="AW15" i="6"/>
  <c r="AW10" i="6"/>
  <c r="AW8" i="6"/>
  <c r="AW7" i="6"/>
  <c r="AW6" i="6"/>
  <c r="AQ43" i="6"/>
  <c r="AQ42" i="6"/>
  <c r="AQ41" i="6"/>
  <c r="AQ40" i="6"/>
  <c r="AQ39" i="6"/>
  <c r="AQ38" i="6"/>
  <c r="AQ34" i="6"/>
  <c r="AQ30" i="6"/>
  <c r="AQ29" i="6"/>
  <c r="AQ28" i="6"/>
  <c r="AQ27" i="6"/>
  <c r="AQ21" i="6"/>
  <c r="AQ20" i="6"/>
  <c r="AQ19" i="6"/>
  <c r="AQ18" i="6"/>
  <c r="AQ17" i="6"/>
  <c r="AQ16" i="6"/>
  <c r="AQ15" i="6"/>
  <c r="AQ10" i="6"/>
  <c r="AQ8" i="6"/>
  <c r="AQ7" i="6"/>
  <c r="AQ6" i="6"/>
  <c r="AK43" i="6"/>
  <c r="AK42" i="6"/>
  <c r="AK41" i="6"/>
  <c r="AK40" i="6"/>
  <c r="AK39" i="6"/>
  <c r="AK38" i="6"/>
  <c r="AK34" i="6"/>
  <c r="AK30" i="6"/>
  <c r="AK29" i="6"/>
  <c r="AK28" i="6"/>
  <c r="AK27" i="6"/>
  <c r="AK21" i="6"/>
  <c r="AK20" i="6"/>
  <c r="AK19" i="6"/>
  <c r="AK18" i="6"/>
  <c r="AK17" i="6"/>
  <c r="AK16" i="6"/>
  <c r="AK15" i="6"/>
  <c r="AK10" i="6"/>
  <c r="AK8" i="6"/>
  <c r="AK7" i="6"/>
  <c r="AK6" i="6"/>
  <c r="AE43" i="6"/>
  <c r="AE42" i="6"/>
  <c r="AE41" i="6"/>
  <c r="AE40" i="6"/>
  <c r="AE39" i="6"/>
  <c r="AE38" i="6"/>
  <c r="AE34" i="6"/>
  <c r="AE30" i="6"/>
  <c r="AE29" i="6"/>
  <c r="AE28" i="6"/>
  <c r="AE27" i="6"/>
  <c r="AE21" i="6"/>
  <c r="AE20" i="6"/>
  <c r="AE19" i="6"/>
  <c r="AE18" i="6"/>
  <c r="AE17" i="6"/>
  <c r="AE16" i="6"/>
  <c r="AE15" i="6"/>
  <c r="AE10" i="6"/>
  <c r="AE8" i="6"/>
  <c r="AE7" i="6"/>
  <c r="AE6" i="6"/>
  <c r="Y39" i="6"/>
  <c r="Y34" i="6"/>
  <c r="Y29" i="6"/>
  <c r="Y16" i="6"/>
  <c r="Y18" i="6"/>
  <c r="Y7" i="6"/>
  <c r="Y20" i="6"/>
  <c r="S39" i="6"/>
  <c r="S29" i="6"/>
  <c r="S8" i="6"/>
  <c r="S7" i="6"/>
  <c r="S20" i="6"/>
  <c r="M39" i="6"/>
  <c r="M8" i="6"/>
  <c r="M7" i="6"/>
  <c r="M20" i="6"/>
  <c r="G39" i="6"/>
  <c r="G8" i="6"/>
  <c r="G29" i="6"/>
  <c r="M29" i="6"/>
  <c r="GR16" i="5"/>
  <c r="GQ16" i="5"/>
  <c r="GP14" i="5"/>
  <c r="GQ14" i="5"/>
  <c r="FV14" i="5"/>
  <c r="FW14" i="5"/>
  <c r="FX16" i="5"/>
  <c r="FW16" i="5"/>
  <c r="FF14" i="5"/>
  <c r="BC2" i="6"/>
  <c r="FD16" i="5"/>
  <c r="FC16" i="5"/>
  <c r="EJ16" i="5"/>
  <c r="EI16" i="5"/>
  <c r="EH14" i="5"/>
  <c r="EI14" i="5"/>
  <c r="DP16" i="5"/>
  <c r="DO16" i="5"/>
  <c r="DN14" i="5"/>
  <c r="DO14" i="5"/>
  <c r="CX14" i="5"/>
  <c r="AK2" i="6"/>
  <c r="DC14" i="5"/>
  <c r="DB14" i="5"/>
  <c r="CP17" i="5"/>
  <c r="CO17" i="5"/>
  <c r="CM14" i="5"/>
  <c r="CF14" i="5"/>
  <c r="CH17" i="5"/>
  <c r="CH14" i="5"/>
  <c r="CT16" i="5"/>
  <c r="CS13" i="5"/>
  <c r="CI14" i="5"/>
  <c r="BO14" i="5"/>
  <c r="BJ19" i="5"/>
  <c r="BV16" i="5"/>
  <c r="BU16" i="5"/>
  <c r="BN14" i="5"/>
  <c r="AU14" i="5"/>
  <c r="S16" i="6"/>
  <c r="S18" i="6"/>
  <c r="AP18" i="5"/>
  <c r="T20" i="12"/>
  <c r="U20" i="12"/>
  <c r="AT14" i="5"/>
  <c r="S34" i="6"/>
  <c r="AA14" i="5"/>
  <c r="M16" i="6"/>
  <c r="M18" i="6"/>
  <c r="Z14" i="5"/>
  <c r="M34" i="6"/>
  <c r="V19" i="5"/>
  <c r="K21" i="12"/>
  <c r="L21" i="12"/>
  <c r="F16" i="5"/>
  <c r="D14" i="5"/>
  <c r="G7" i="6"/>
  <c r="X17" i="4"/>
  <c r="R17" i="4"/>
  <c r="AH94" i="9"/>
  <c r="AE113" i="12"/>
  <c r="AE95" i="12"/>
  <c r="AE18" i="9"/>
  <c r="AE159" i="12"/>
  <c r="AI18" i="12"/>
  <c r="AH18" i="12"/>
  <c r="AG18" i="12"/>
  <c r="AJ18" i="12"/>
  <c r="AF160" i="9"/>
  <c r="AE112" i="9"/>
  <c r="Z133" i="9"/>
  <c r="X120" i="9"/>
  <c r="Z120" i="9"/>
  <c r="X96" i="9"/>
  <c r="Y120" i="9"/>
  <c r="Y96" i="9"/>
  <c r="Y113" i="9"/>
  <c r="X113" i="9"/>
  <c r="W149" i="9"/>
  <c r="X149" i="9"/>
  <c r="V115" i="9"/>
  <c r="AA113" i="9"/>
  <c r="W138" i="9"/>
  <c r="C3" i="6"/>
  <c r="X133" i="9"/>
  <c r="W167" i="9"/>
  <c r="Y133" i="9"/>
  <c r="W102" i="9"/>
  <c r="Y109" i="9"/>
  <c r="X109" i="9"/>
  <c r="Z109" i="9"/>
  <c r="W142" i="9"/>
  <c r="W132" i="9"/>
  <c r="V18" i="12"/>
  <c r="W18" i="12"/>
  <c r="R129" i="9"/>
  <c r="O129" i="9"/>
  <c r="M171" i="9"/>
  <c r="N127" i="9"/>
  <c r="R127" i="9"/>
  <c r="P105" i="9"/>
  <c r="N100" i="9"/>
  <c r="O100" i="9"/>
  <c r="O105" i="9"/>
  <c r="N135" i="9"/>
  <c r="P135" i="9"/>
  <c r="Q105" i="9"/>
  <c r="R142" i="9"/>
  <c r="P142" i="9"/>
  <c r="Q142" i="9"/>
  <c r="O142" i="9"/>
  <c r="M142" i="9"/>
  <c r="Q146" i="9"/>
  <c r="P146" i="9"/>
  <c r="R146" i="9"/>
  <c r="N18" i="12"/>
  <c r="M18" i="12"/>
  <c r="E36" i="7"/>
  <c r="H36" i="7"/>
  <c r="E68" i="7"/>
  <c r="H68" i="7"/>
  <c r="E67" i="7"/>
  <c r="H67" i="7"/>
  <c r="E30" i="7"/>
  <c r="H30" i="7"/>
  <c r="E13" i="7"/>
  <c r="H13" i="7"/>
  <c r="E24" i="7"/>
  <c r="H24" i="7"/>
  <c r="C17" i="11"/>
  <c r="F131" i="11"/>
  <c r="E8" i="7"/>
  <c r="H8" i="7"/>
  <c r="E18" i="7"/>
  <c r="H18" i="7"/>
  <c r="E12" i="7"/>
  <c r="H12" i="7"/>
  <c r="E70" i="7"/>
  <c r="H70" i="7"/>
  <c r="E57" i="7"/>
  <c r="H57" i="7"/>
  <c r="E25" i="7"/>
  <c r="H25" i="7"/>
  <c r="E51" i="7"/>
  <c r="E47" i="7"/>
  <c r="H47" i="7"/>
  <c r="E72" i="7"/>
  <c r="H72" i="7"/>
  <c r="E44" i="7"/>
  <c r="H44" i="7"/>
  <c r="E38" i="7"/>
  <c r="H38" i="7"/>
  <c r="E35" i="7"/>
  <c r="H35" i="7"/>
  <c r="E64" i="7"/>
  <c r="H64" i="7"/>
  <c r="E32" i="7"/>
  <c r="H32" i="7"/>
  <c r="E9" i="7"/>
  <c r="H9" i="7"/>
  <c r="E26" i="7"/>
  <c r="H26" i="7"/>
  <c r="E23" i="7"/>
  <c r="H23" i="7"/>
  <c r="E69" i="7"/>
  <c r="H69" i="7"/>
  <c r="E20" i="7"/>
  <c r="H20" i="7"/>
  <c r="E73" i="7"/>
  <c r="H73" i="7"/>
  <c r="E14" i="7"/>
  <c r="H14" i="7"/>
  <c r="E11" i="7"/>
  <c r="H11" i="7"/>
  <c r="E71" i="7"/>
  <c r="H71" i="7"/>
  <c r="E43" i="7"/>
  <c r="H43" i="7"/>
  <c r="E42" i="7"/>
  <c r="H42" i="7"/>
  <c r="E66" i="7"/>
  <c r="H66" i="7"/>
  <c r="E59" i="7"/>
  <c r="H59" i="7"/>
  <c r="E58" i="7"/>
  <c r="H58" i="7"/>
  <c r="E31" i="7"/>
  <c r="H31" i="7"/>
  <c r="E55" i="7"/>
  <c r="H55" i="7"/>
  <c r="E50" i="7"/>
  <c r="H50" i="7"/>
  <c r="E46" i="7"/>
  <c r="H46" i="7"/>
  <c r="E45" i="7"/>
  <c r="H45" i="7"/>
  <c r="E19" i="7"/>
  <c r="H19" i="7"/>
  <c r="E22" i="7"/>
  <c r="H22" i="7"/>
  <c r="E37" i="7"/>
  <c r="U37" i="7"/>
  <c r="E34" i="7"/>
  <c r="H34" i="7"/>
  <c r="E33" i="7"/>
  <c r="H33" i="7"/>
  <c r="E21" i="7"/>
  <c r="H21" i="7"/>
  <c r="F14" i="5"/>
  <c r="E18" i="9"/>
  <c r="AR78" i="9"/>
  <c r="AP78" i="9"/>
  <c r="AS78" i="9"/>
  <c r="AQ78" i="9"/>
  <c r="P110" i="9"/>
  <c r="X167" i="9"/>
  <c r="AI94" i="9"/>
  <c r="CA86" i="9"/>
  <c r="N97" i="9"/>
  <c r="R97" i="9"/>
  <c r="M136" i="9"/>
  <c r="W153" i="9"/>
  <c r="AA153" i="9"/>
  <c r="CG37" i="12"/>
  <c r="BG166" i="9"/>
  <c r="BX134" i="9"/>
  <c r="AO121" i="9"/>
  <c r="BY113" i="9"/>
  <c r="BX113" i="9"/>
  <c r="AN78" i="9"/>
  <c r="AJ94" i="9"/>
  <c r="AQ104" i="9"/>
  <c r="CB86" i="9"/>
  <c r="N157" i="9"/>
  <c r="O157" i="9"/>
  <c r="AE70" i="9"/>
  <c r="AF70" i="9"/>
  <c r="Y154" i="9"/>
  <c r="AR104" i="9"/>
  <c r="N133" i="9"/>
  <c r="P133" i="9"/>
  <c r="N156" i="9"/>
  <c r="P156" i="9"/>
  <c r="W170" i="9"/>
  <c r="BY102" i="9"/>
  <c r="BX102" i="9"/>
  <c r="AP104" i="9"/>
  <c r="CH119" i="9"/>
  <c r="AX170" i="9"/>
  <c r="AW170" i="9"/>
  <c r="CG46" i="9"/>
  <c r="CH46" i="9"/>
  <c r="Z143" i="9"/>
  <c r="W148" i="9"/>
  <c r="X148" i="9"/>
  <c r="AX123" i="9"/>
  <c r="AN122" i="9"/>
  <c r="AO122" i="9"/>
  <c r="BO35" i="9"/>
  <c r="BP35" i="9"/>
  <c r="CG75" i="9"/>
  <c r="CH75" i="9"/>
  <c r="BY166" i="9"/>
  <c r="BX166" i="9"/>
  <c r="W168" i="9"/>
  <c r="AA168" i="9"/>
  <c r="AX144" i="9"/>
  <c r="AW144" i="9"/>
  <c r="O118" i="9"/>
  <c r="AW163" i="9"/>
  <c r="AX163" i="9"/>
  <c r="P118" i="9"/>
  <c r="AA167" i="9"/>
  <c r="BP47" i="9"/>
  <c r="BG158" i="9"/>
  <c r="BF58" i="9"/>
  <c r="CH79" i="9"/>
  <c r="CG79" i="9"/>
  <c r="AF95" i="9"/>
  <c r="AE95" i="9"/>
  <c r="AA103" i="9"/>
  <c r="CG37" i="9"/>
  <c r="CH37" i="9"/>
  <c r="AA160" i="9"/>
  <c r="Z160" i="9"/>
  <c r="Y160" i="9"/>
  <c r="X160" i="9"/>
  <c r="AA126" i="9"/>
  <c r="Z126" i="9"/>
  <c r="Y126" i="9"/>
  <c r="X126" i="9"/>
  <c r="Y106" i="9"/>
  <c r="AA106" i="9"/>
  <c r="X106" i="9"/>
  <c r="Z106" i="9"/>
  <c r="BP98" i="12"/>
  <c r="BO98" i="12"/>
  <c r="BY25" i="9"/>
  <c r="BX25" i="9"/>
  <c r="M116" i="12"/>
  <c r="N116" i="12"/>
  <c r="W160" i="12"/>
  <c r="V160" i="12"/>
  <c r="AW105" i="9"/>
  <c r="AX105" i="9"/>
  <c r="BX101" i="9"/>
  <c r="BY101" i="9"/>
  <c r="BG24" i="9"/>
  <c r="BF24" i="9"/>
  <c r="CG110" i="9"/>
  <c r="CH110" i="9"/>
  <c r="BP102" i="12"/>
  <c r="BO102" i="12"/>
  <c r="AE90" i="12"/>
  <c r="AF90" i="12"/>
  <c r="BT115" i="12"/>
  <c r="BS115" i="12"/>
  <c r="BR115" i="12"/>
  <c r="BQ115" i="12"/>
  <c r="AE61" i="9"/>
  <c r="AF61" i="9"/>
  <c r="AW94" i="9"/>
  <c r="AX94" i="9"/>
  <c r="BP129" i="12"/>
  <c r="BO129" i="12"/>
  <c r="BG81" i="12"/>
  <c r="BF81" i="12"/>
  <c r="AX157" i="9"/>
  <c r="AW157" i="9"/>
  <c r="BO95" i="9"/>
  <c r="BP95" i="9"/>
  <c r="BY119" i="9"/>
  <c r="BX119" i="9"/>
  <c r="CH31" i="9"/>
  <c r="CG31" i="9"/>
  <c r="AW57" i="9"/>
  <c r="AX57" i="9"/>
  <c r="V171" i="12"/>
  <c r="W171" i="12"/>
  <c r="AX64" i="12"/>
  <c r="AW64" i="12"/>
  <c r="CG92" i="12"/>
  <c r="CH92" i="12"/>
  <c r="CG54" i="9"/>
  <c r="CH54" i="9"/>
  <c r="BX158" i="12"/>
  <c r="BY158" i="12"/>
  <c r="BY96" i="9"/>
  <c r="BX96" i="9"/>
  <c r="BO46" i="9"/>
  <c r="BP46" i="9"/>
  <c r="AD19" i="12"/>
  <c r="AX156" i="12"/>
  <c r="AW156" i="12"/>
  <c r="BO99" i="9"/>
  <c r="BP99" i="9"/>
  <c r="F138" i="12"/>
  <c r="G138" i="12"/>
  <c r="I138" i="12"/>
  <c r="H138" i="12"/>
  <c r="BF131" i="12"/>
  <c r="BG131" i="12"/>
  <c r="AE163" i="9"/>
  <c r="AF163" i="9"/>
  <c r="G173" i="9"/>
  <c r="I173" i="9"/>
  <c r="F173" i="9"/>
  <c r="N162" i="9"/>
  <c r="M162" i="9"/>
  <c r="CG129" i="12"/>
  <c r="CH129" i="12"/>
  <c r="BX22" i="9"/>
  <c r="BY22" i="9"/>
  <c r="AN47" i="9"/>
  <c r="AO47" i="9"/>
  <c r="AN80" i="9"/>
  <c r="AO80" i="9"/>
  <c r="BX151" i="9"/>
  <c r="BY151" i="9"/>
  <c r="AI145" i="9"/>
  <c r="AJ145" i="9"/>
  <c r="AX110" i="12"/>
  <c r="AW110" i="12"/>
  <c r="W152" i="12"/>
  <c r="V152" i="12"/>
  <c r="AE77" i="9"/>
  <c r="AF77" i="9"/>
  <c r="AW129" i="12"/>
  <c r="AX129" i="12"/>
  <c r="BO31" i="12"/>
  <c r="BP31" i="12"/>
  <c r="BY106" i="9"/>
  <c r="BX106" i="9"/>
  <c r="CI119" i="9"/>
  <c r="CJ119" i="9"/>
  <c r="CK119" i="9"/>
  <c r="CL119" i="9"/>
  <c r="AO50" i="9"/>
  <c r="AN50" i="9"/>
  <c r="AN168" i="9"/>
  <c r="AO168" i="9"/>
  <c r="CB83" i="12"/>
  <c r="CC83" i="12"/>
  <c r="CA83" i="12"/>
  <c r="BZ83" i="12"/>
  <c r="CH153" i="9"/>
  <c r="CG153" i="9"/>
  <c r="BP39" i="12"/>
  <c r="BO39" i="12"/>
  <c r="AF133" i="12"/>
  <c r="AE133" i="12"/>
  <c r="AX130" i="9"/>
  <c r="AW130" i="9"/>
  <c r="BP99" i="12"/>
  <c r="BO99" i="12"/>
  <c r="AJ160" i="12"/>
  <c r="AI160" i="12"/>
  <c r="AH160" i="12"/>
  <c r="AG160" i="12"/>
  <c r="AE109" i="9"/>
  <c r="AF109" i="9"/>
  <c r="AE138" i="9"/>
  <c r="AF138" i="9"/>
  <c r="AO109" i="12"/>
  <c r="AN109" i="12"/>
  <c r="BP85" i="12"/>
  <c r="BO85" i="12"/>
  <c r="BX89" i="9"/>
  <c r="BY89" i="9"/>
  <c r="BF40" i="9"/>
  <c r="BG40" i="9"/>
  <c r="AP92" i="9"/>
  <c r="AQ92" i="9"/>
  <c r="AR92" i="9"/>
  <c r="AS92" i="9"/>
  <c r="AW138" i="9"/>
  <c r="AX138" i="9"/>
  <c r="W151" i="12"/>
  <c r="V151" i="12"/>
  <c r="BT113" i="9"/>
  <c r="BS113" i="9"/>
  <c r="BF133" i="12"/>
  <c r="BG133" i="12"/>
  <c r="BY116" i="12"/>
  <c r="BX116" i="12"/>
  <c r="AN34" i="9"/>
  <c r="AO34" i="9"/>
  <c r="AN117" i="9"/>
  <c r="AO117" i="9"/>
  <c r="AN66" i="9"/>
  <c r="AO66" i="9"/>
  <c r="BO168" i="9"/>
  <c r="BP168" i="9"/>
  <c r="AE64" i="9"/>
  <c r="AF64" i="9"/>
  <c r="AN59" i="12"/>
  <c r="AO59" i="12"/>
  <c r="AO139" i="12"/>
  <c r="AN139" i="12"/>
  <c r="CC102" i="12"/>
  <c r="CA102" i="12"/>
  <c r="BZ102" i="12"/>
  <c r="CB102" i="12"/>
  <c r="BO49" i="9"/>
  <c r="BP49" i="9"/>
  <c r="BO112" i="9"/>
  <c r="BP112" i="9"/>
  <c r="BF82" i="9"/>
  <c r="BG82" i="9"/>
  <c r="BY45" i="9"/>
  <c r="BX45" i="9"/>
  <c r="AS85" i="12"/>
  <c r="AQ85" i="12"/>
  <c r="AR85" i="12"/>
  <c r="AP85" i="12"/>
  <c r="BY29" i="12"/>
  <c r="BX29" i="12"/>
  <c r="AE102" i="12"/>
  <c r="AF102" i="12"/>
  <c r="W124" i="12"/>
  <c r="V124" i="12"/>
  <c r="BO56" i="9"/>
  <c r="BP56" i="9"/>
  <c r="BF120" i="12"/>
  <c r="BG120" i="12"/>
  <c r="BO44" i="9"/>
  <c r="BP44" i="9"/>
  <c r="BF72" i="9"/>
  <c r="BG72" i="9"/>
  <c r="W100" i="12"/>
  <c r="V100" i="12"/>
  <c r="AO128" i="12"/>
  <c r="AN128" i="12"/>
  <c r="BG75" i="12"/>
  <c r="BF75" i="12"/>
  <c r="BW19" i="12"/>
  <c r="BV16" i="12"/>
  <c r="BP71" i="9"/>
  <c r="BO71" i="9"/>
  <c r="BG164" i="12"/>
  <c r="BF164" i="12"/>
  <c r="AN37" i="12"/>
  <c r="AO37" i="12"/>
  <c r="BX67" i="9"/>
  <c r="BY67" i="9"/>
  <c r="BX95" i="9"/>
  <c r="BY95" i="9"/>
  <c r="AX42" i="12"/>
  <c r="AW42" i="12"/>
  <c r="W140" i="12"/>
  <c r="V140" i="12"/>
  <c r="AJ64" i="12"/>
  <c r="AH64" i="12"/>
  <c r="AG64" i="12"/>
  <c r="AI64" i="12"/>
  <c r="AN164" i="12"/>
  <c r="AO164" i="12"/>
  <c r="CG50" i="9"/>
  <c r="CH50" i="9"/>
  <c r="AN61" i="9"/>
  <c r="AO61" i="9"/>
  <c r="Y149" i="9"/>
  <c r="CG98" i="12"/>
  <c r="CH98" i="12"/>
  <c r="AE162" i="9"/>
  <c r="AF162" i="9"/>
  <c r="AS27" i="12"/>
  <c r="AR27" i="12"/>
  <c r="AQ27" i="12"/>
  <c r="AP27" i="12"/>
  <c r="BY156" i="12"/>
  <c r="BX156" i="12"/>
  <c r="BG128" i="9"/>
  <c r="BF128" i="9"/>
  <c r="AJ70" i="12"/>
  <c r="AI70" i="12"/>
  <c r="AH70" i="12"/>
  <c r="AG70" i="12"/>
  <c r="CH99" i="12"/>
  <c r="CG99" i="12"/>
  <c r="BY43" i="12"/>
  <c r="BX43" i="12"/>
  <c r="BO55" i="9"/>
  <c r="BP55" i="9"/>
  <c r="BP30" i="12"/>
  <c r="BO30" i="12"/>
  <c r="CH48" i="12"/>
  <c r="CG48" i="12"/>
  <c r="BO117" i="9"/>
  <c r="BP117" i="9"/>
  <c r="BP65" i="9"/>
  <c r="BO65" i="9"/>
  <c r="AX75" i="12"/>
  <c r="AW75" i="12"/>
  <c r="AO173" i="12"/>
  <c r="AN173" i="12"/>
  <c r="AF126" i="12"/>
  <c r="AE126" i="12"/>
  <c r="AE101" i="12"/>
  <c r="AF101" i="12"/>
  <c r="AW118" i="9"/>
  <c r="AX118" i="9"/>
  <c r="BI148" i="9"/>
  <c r="BK148" i="9"/>
  <c r="BH148" i="9"/>
  <c r="BJ148" i="9"/>
  <c r="M131" i="9"/>
  <c r="N131" i="9"/>
  <c r="BX171" i="9"/>
  <c r="BY171" i="9"/>
  <c r="CH106" i="9"/>
  <c r="CG106" i="9"/>
  <c r="M144" i="9"/>
  <c r="N144" i="9"/>
  <c r="O144" i="9"/>
  <c r="BF138" i="9"/>
  <c r="BG138" i="9"/>
  <c r="N89" i="12"/>
  <c r="M89" i="12"/>
  <c r="AF165" i="12"/>
  <c r="AE165" i="12"/>
  <c r="N154" i="9"/>
  <c r="P154" i="9"/>
  <c r="CK71" i="12"/>
  <c r="CJ71" i="12"/>
  <c r="CI71" i="12"/>
  <c r="CL71" i="12"/>
  <c r="BO26" i="9"/>
  <c r="BP26" i="9"/>
  <c r="CB24" i="12"/>
  <c r="CA24" i="12"/>
  <c r="BZ24" i="12"/>
  <c r="CC24" i="12"/>
  <c r="BF155" i="9"/>
  <c r="BG155" i="9"/>
  <c r="AJ120" i="12"/>
  <c r="AI120" i="12"/>
  <c r="AH120" i="12"/>
  <c r="AG120" i="12"/>
  <c r="CG80" i="9"/>
  <c r="CH80" i="9"/>
  <c r="G154" i="12"/>
  <c r="I154" i="12"/>
  <c r="H154" i="12"/>
  <c r="F154" i="12"/>
  <c r="N158" i="9"/>
  <c r="Q158" i="9"/>
  <c r="M158" i="9"/>
  <c r="BO27" i="9"/>
  <c r="BP27" i="9"/>
  <c r="CC134" i="12"/>
  <c r="BZ134" i="12"/>
  <c r="CB134" i="12"/>
  <c r="CA134" i="12"/>
  <c r="W149" i="12"/>
  <c r="V149" i="12"/>
  <c r="AW135" i="12"/>
  <c r="AX135" i="12"/>
  <c r="AX72" i="12"/>
  <c r="AW72" i="12"/>
  <c r="AO48" i="9"/>
  <c r="AN48" i="9"/>
  <c r="AX122" i="9"/>
  <c r="AW122" i="9"/>
  <c r="BX59" i="9"/>
  <c r="BY59" i="9"/>
  <c r="AX118" i="12"/>
  <c r="AW118" i="12"/>
  <c r="AE156" i="9"/>
  <c r="AF156" i="9"/>
  <c r="BH67" i="9"/>
  <c r="BI67" i="9"/>
  <c r="BJ67" i="9"/>
  <c r="BK67" i="9"/>
  <c r="AO65" i="12"/>
  <c r="AN65" i="12"/>
  <c r="BB20" i="12"/>
  <c r="AZ20" i="12"/>
  <c r="BA20" i="12"/>
  <c r="AY20" i="12"/>
  <c r="BY58" i="12"/>
  <c r="BX58" i="12"/>
  <c r="W115" i="12"/>
  <c r="V115" i="12"/>
  <c r="AI112" i="9"/>
  <c r="AH145" i="9"/>
  <c r="CH164" i="12"/>
  <c r="CG164" i="12"/>
  <c r="AO107" i="9"/>
  <c r="AN107" i="9"/>
  <c r="BG155" i="12"/>
  <c r="BF155" i="12"/>
  <c r="AP74" i="12"/>
  <c r="AS74" i="12"/>
  <c r="AR74" i="12"/>
  <c r="AQ74" i="12"/>
  <c r="BX84" i="9"/>
  <c r="BY84" i="9"/>
  <c r="AX47" i="12"/>
  <c r="AW47" i="12"/>
  <c r="BO86" i="12"/>
  <c r="BP86" i="12"/>
  <c r="BX36" i="12"/>
  <c r="BY36" i="12"/>
  <c r="AW52" i="9"/>
  <c r="AX52" i="9"/>
  <c r="AN90" i="12"/>
  <c r="AO90" i="12"/>
  <c r="BG163" i="9"/>
  <c r="BF163" i="9"/>
  <c r="BO67" i="9"/>
  <c r="BP67" i="9"/>
  <c r="AY123" i="9"/>
  <c r="V160" i="9"/>
  <c r="CG154" i="9"/>
  <c r="CH154" i="9"/>
  <c r="BG98" i="9"/>
  <c r="BF98" i="9"/>
  <c r="AF170" i="9"/>
  <c r="AE170" i="9"/>
  <c r="M113" i="12"/>
  <c r="N113" i="12"/>
  <c r="AX63" i="12"/>
  <c r="AW63" i="12"/>
  <c r="CG65" i="9"/>
  <c r="CH65" i="9"/>
  <c r="M166" i="12"/>
  <c r="N166" i="12"/>
  <c r="AS144" i="12"/>
  <c r="AP144" i="12"/>
  <c r="AR144" i="12"/>
  <c r="AQ144" i="12"/>
  <c r="AN124" i="12"/>
  <c r="AO124" i="12"/>
  <c r="AX52" i="12"/>
  <c r="AW52" i="12"/>
  <c r="BX148" i="9"/>
  <c r="BY148" i="9"/>
  <c r="BP134" i="12"/>
  <c r="BO134" i="12"/>
  <c r="AA137" i="9"/>
  <c r="BI113" i="9"/>
  <c r="N109" i="9"/>
  <c r="R109" i="9"/>
  <c r="N114" i="9"/>
  <c r="R91" i="9"/>
  <c r="O91" i="9"/>
  <c r="P91" i="9"/>
  <c r="N140" i="9"/>
  <c r="W112" i="9"/>
  <c r="AF122" i="12"/>
  <c r="AE122" i="12"/>
  <c r="AW31" i="9"/>
  <c r="AX31" i="9"/>
  <c r="BF65" i="9"/>
  <c r="BG65" i="9"/>
  <c r="AF150" i="12"/>
  <c r="AE150" i="12"/>
  <c r="CG35" i="9"/>
  <c r="CH35" i="9"/>
  <c r="CG43" i="9"/>
  <c r="CH43" i="9"/>
  <c r="F158" i="12"/>
  <c r="I158" i="12"/>
  <c r="H158" i="12"/>
  <c r="G158" i="12"/>
  <c r="CG66" i="9"/>
  <c r="CH66" i="9"/>
  <c r="AN21" i="9"/>
  <c r="AO21" i="9"/>
  <c r="CH47" i="12"/>
  <c r="CG47" i="12"/>
  <c r="M134" i="12"/>
  <c r="N134" i="12"/>
  <c r="AE62" i="9"/>
  <c r="AF62" i="9"/>
  <c r="BF83" i="9"/>
  <c r="BG83" i="9"/>
  <c r="AF67" i="9"/>
  <c r="AE67" i="9"/>
  <c r="BP163" i="12"/>
  <c r="BO163" i="12"/>
  <c r="BY25" i="12"/>
  <c r="BX25" i="12"/>
  <c r="AW23" i="12"/>
  <c r="AX23" i="12"/>
  <c r="BO36" i="9"/>
  <c r="BP36" i="9"/>
  <c r="AW35" i="9"/>
  <c r="AX35" i="9"/>
  <c r="N163" i="9"/>
  <c r="M163" i="9"/>
  <c r="CH43" i="12"/>
  <c r="CG43" i="12"/>
  <c r="AO21" i="12"/>
  <c r="AN21" i="12"/>
  <c r="CH157" i="9"/>
  <c r="CG157" i="9"/>
  <c r="BY159" i="9"/>
  <c r="BX159" i="9"/>
  <c r="BX145" i="12"/>
  <c r="BY145" i="12"/>
  <c r="AF114" i="12"/>
  <c r="AE114" i="12"/>
  <c r="AZ167" i="9"/>
  <c r="CA166" i="12"/>
  <c r="CC166" i="12"/>
  <c r="BZ166" i="12"/>
  <c r="CB166" i="12"/>
  <c r="CH145" i="9"/>
  <c r="CG145" i="9"/>
  <c r="AN97" i="9"/>
  <c r="AO97" i="9"/>
  <c r="BY164" i="12"/>
  <c r="BX164" i="12"/>
  <c r="AI137" i="12"/>
  <c r="AJ137" i="12"/>
  <c r="AG137" i="12"/>
  <c r="AH137" i="12"/>
  <c r="BP145" i="9"/>
  <c r="BO145" i="9"/>
  <c r="BO82" i="9"/>
  <c r="BP82" i="9"/>
  <c r="BX57" i="9"/>
  <c r="BY57" i="9"/>
  <c r="AE65" i="12"/>
  <c r="AF65" i="12"/>
  <c r="AU16" i="9"/>
  <c r="AV19" i="9"/>
  <c r="CH124" i="9"/>
  <c r="CG124" i="9"/>
  <c r="BO36" i="12"/>
  <c r="BP36" i="12"/>
  <c r="AX35" i="12"/>
  <c r="AW35" i="12"/>
  <c r="M154" i="12"/>
  <c r="N154" i="12"/>
  <c r="CG20" i="9"/>
  <c r="CH20" i="9"/>
  <c r="BP95" i="12"/>
  <c r="BO95" i="12"/>
  <c r="CH31" i="12"/>
  <c r="CG31" i="12"/>
  <c r="AX57" i="12"/>
  <c r="AW57" i="12"/>
  <c r="AO172" i="12"/>
  <c r="AN172" i="12"/>
  <c r="AN167" i="12"/>
  <c r="AO167" i="12"/>
  <c r="BF142" i="9"/>
  <c r="BG142" i="9"/>
  <c r="BA167" i="9"/>
  <c r="CL168" i="12"/>
  <c r="CK168" i="12"/>
  <c r="CJ168" i="12"/>
  <c r="CI168" i="12"/>
  <c r="CG103" i="12"/>
  <c r="CH103" i="12"/>
  <c r="BZ162" i="12"/>
  <c r="CB162" i="12"/>
  <c r="CA162" i="12"/>
  <c r="CC162" i="12"/>
  <c r="CG145" i="12"/>
  <c r="CH145" i="12"/>
  <c r="M153" i="12"/>
  <c r="N153" i="12"/>
  <c r="AO97" i="12"/>
  <c r="AN97" i="12"/>
  <c r="BX29" i="9"/>
  <c r="BY29" i="9"/>
  <c r="AE102" i="9"/>
  <c r="AF102" i="9"/>
  <c r="BB152" i="12"/>
  <c r="BA152" i="12"/>
  <c r="AZ152" i="12"/>
  <c r="AY152" i="12"/>
  <c r="AF91" i="12"/>
  <c r="AE91" i="12"/>
  <c r="BZ131" i="12"/>
  <c r="CA131" i="12"/>
  <c r="CC131" i="12"/>
  <c r="CB131" i="12"/>
  <c r="CJ40" i="9"/>
  <c r="CK40" i="9"/>
  <c r="CL40" i="9"/>
  <c r="CI40" i="9"/>
  <c r="BO37" i="12"/>
  <c r="BP37" i="12"/>
  <c r="AE141" i="12"/>
  <c r="AF141" i="12"/>
  <c r="AX155" i="12"/>
  <c r="AW155" i="12"/>
  <c r="BX161" i="9"/>
  <c r="BY161" i="9"/>
  <c r="BX97" i="9"/>
  <c r="BY97" i="9"/>
  <c r="V127" i="12"/>
  <c r="W127" i="12"/>
  <c r="AE76" i="12"/>
  <c r="AF76" i="12"/>
  <c r="AX136" i="12"/>
  <c r="AW136" i="12"/>
  <c r="AO47" i="12"/>
  <c r="AN47" i="12"/>
  <c r="CG82" i="9"/>
  <c r="CH82" i="9"/>
  <c r="BO115" i="9"/>
  <c r="BP115" i="9"/>
  <c r="CG20" i="12"/>
  <c r="CH20" i="12"/>
  <c r="BP53" i="9"/>
  <c r="BO53" i="9"/>
  <c r="AO54" i="12"/>
  <c r="AN54" i="12"/>
  <c r="AN164" i="9"/>
  <c r="AO164" i="9"/>
  <c r="N130" i="12"/>
  <c r="M130" i="12"/>
  <c r="BY106" i="12"/>
  <c r="BX106" i="12"/>
  <c r="AO73" i="12"/>
  <c r="AN73" i="12"/>
  <c r="BQ113" i="9"/>
  <c r="V126" i="9"/>
  <c r="CL163" i="12"/>
  <c r="CK163" i="12"/>
  <c r="CJ163" i="12"/>
  <c r="CI163" i="12"/>
  <c r="CG98" i="9"/>
  <c r="CH98" i="9"/>
  <c r="AF120" i="9"/>
  <c r="AE120" i="9"/>
  <c r="AE60" i="9"/>
  <c r="AF60" i="9"/>
  <c r="BJ32" i="12"/>
  <c r="BI32" i="12"/>
  <c r="BH32" i="12"/>
  <c r="BK32" i="12"/>
  <c r="BP52" i="9"/>
  <c r="BO52" i="9"/>
  <c r="F146" i="12"/>
  <c r="H146" i="12"/>
  <c r="I146" i="12"/>
  <c r="G146" i="12"/>
  <c r="BG34" i="12"/>
  <c r="BF34" i="12"/>
  <c r="CC50" i="12"/>
  <c r="CB50" i="12"/>
  <c r="CA50" i="12"/>
  <c r="BZ50" i="12"/>
  <c r="BO140" i="9"/>
  <c r="BP140" i="9"/>
  <c r="AS104" i="12"/>
  <c r="AR104" i="12"/>
  <c r="AQ104" i="12"/>
  <c r="AP104" i="12"/>
  <c r="BP81" i="9"/>
  <c r="BO81" i="9"/>
  <c r="BX161" i="12"/>
  <c r="BY161" i="12"/>
  <c r="BX97" i="12"/>
  <c r="BY97" i="12"/>
  <c r="AE126" i="9"/>
  <c r="AF126" i="9"/>
  <c r="CG138" i="12"/>
  <c r="CH138" i="12"/>
  <c r="N112" i="12"/>
  <c r="M112" i="12"/>
  <c r="BG129" i="12"/>
  <c r="BF129" i="12"/>
  <c r="AX54" i="12"/>
  <c r="AW54" i="12"/>
  <c r="BX111" i="12"/>
  <c r="BY111" i="12"/>
  <c r="W106" i="12"/>
  <c r="V106" i="12"/>
  <c r="AE165" i="9"/>
  <c r="AF165" i="9"/>
  <c r="P152" i="9"/>
  <c r="O152" i="9"/>
  <c r="CH41" i="12"/>
  <c r="CG41" i="12"/>
  <c r="CG148" i="9"/>
  <c r="CH148" i="9"/>
  <c r="CG69" i="12"/>
  <c r="CH69" i="12"/>
  <c r="AN126" i="12"/>
  <c r="AO126" i="12"/>
  <c r="BG170" i="12"/>
  <c r="BF170" i="12"/>
  <c r="CC103" i="12"/>
  <c r="CB103" i="12"/>
  <c r="CA103" i="12"/>
  <c r="BZ103" i="12"/>
  <c r="CG84" i="12"/>
  <c r="CH84" i="12"/>
  <c r="AW74" i="12"/>
  <c r="AX74" i="12"/>
  <c r="BX136" i="9"/>
  <c r="BY136" i="9"/>
  <c r="AE129" i="9"/>
  <c r="AF129" i="9"/>
  <c r="W146" i="12"/>
  <c r="V146" i="12"/>
  <c r="BP140" i="12"/>
  <c r="BO140" i="12"/>
  <c r="F124" i="12"/>
  <c r="H124" i="12"/>
  <c r="I124" i="12"/>
  <c r="G124" i="12"/>
  <c r="AE79" i="9"/>
  <c r="AF79" i="9"/>
  <c r="BO170" i="9"/>
  <c r="BP170" i="9"/>
  <c r="N139" i="12"/>
  <c r="M139" i="12"/>
  <c r="AW20" i="9"/>
  <c r="AX20" i="9"/>
  <c r="BG89" i="12"/>
  <c r="BF89" i="12"/>
  <c r="AW113" i="9"/>
  <c r="AX113" i="9"/>
  <c r="BP78" i="9"/>
  <c r="BO78" i="9"/>
  <c r="AP30" i="9"/>
  <c r="AR30" i="9"/>
  <c r="AS30" i="9"/>
  <c r="AQ30" i="9"/>
  <c r="AO96" i="12"/>
  <c r="AN96" i="12"/>
  <c r="K20" i="9"/>
  <c r="L20" i="9"/>
  <c r="K20" i="12"/>
  <c r="L20" i="12"/>
  <c r="AO131" i="9"/>
  <c r="AN131" i="9"/>
  <c r="AW103" i="9"/>
  <c r="AX103" i="9"/>
  <c r="CG160" i="12"/>
  <c r="CH160" i="12"/>
  <c r="BX62" i="9"/>
  <c r="BY62" i="9"/>
  <c r="CH170" i="12"/>
  <c r="CG170" i="12"/>
  <c r="AN61" i="12"/>
  <c r="AO61" i="12"/>
  <c r="AG112" i="9"/>
  <c r="X134" i="9"/>
  <c r="AA134" i="9"/>
  <c r="Y134" i="9"/>
  <c r="Z134" i="9"/>
  <c r="BY63" i="9"/>
  <c r="BX63" i="9"/>
  <c r="BA21" i="12"/>
  <c r="AY21" i="12"/>
  <c r="AZ21" i="12"/>
  <c r="BB21" i="12"/>
  <c r="N122" i="12"/>
  <c r="M122" i="12"/>
  <c r="BT136" i="12"/>
  <c r="BQ136" i="12"/>
  <c r="BS136" i="12"/>
  <c r="BR136" i="12"/>
  <c r="AP106" i="12"/>
  <c r="AR106" i="12"/>
  <c r="AQ106" i="12"/>
  <c r="AS106" i="12"/>
  <c r="AW47" i="9"/>
  <c r="AX47" i="9"/>
  <c r="V117" i="9"/>
  <c r="W117" i="9"/>
  <c r="Z117" i="9"/>
  <c r="BH166" i="9"/>
  <c r="BK166" i="9"/>
  <c r="BI166" i="9"/>
  <c r="BJ166" i="9"/>
  <c r="AF129" i="12"/>
  <c r="AE129" i="12"/>
  <c r="CA144" i="12"/>
  <c r="BZ144" i="12"/>
  <c r="CC144" i="12"/>
  <c r="CB144" i="12"/>
  <c r="BO68" i="9"/>
  <c r="BP68" i="9"/>
  <c r="BF171" i="12"/>
  <c r="BG171" i="12"/>
  <c r="M139" i="9"/>
  <c r="N139" i="9"/>
  <c r="AN98" i="9"/>
  <c r="AO98" i="9"/>
  <c r="BJ58" i="12"/>
  <c r="BI58" i="12"/>
  <c r="BH58" i="12"/>
  <c r="BK58" i="12"/>
  <c r="AE147" i="9"/>
  <c r="AF147" i="9"/>
  <c r="AF83" i="12"/>
  <c r="AE83" i="12"/>
  <c r="W122" i="12"/>
  <c r="V122" i="12"/>
  <c r="W130" i="12"/>
  <c r="V130" i="12"/>
  <c r="AW39" i="12"/>
  <c r="AX39" i="12"/>
  <c r="BF38" i="12"/>
  <c r="BG38" i="12"/>
  <c r="CH90" i="9"/>
  <c r="CG90" i="9"/>
  <c r="CG130" i="9"/>
  <c r="CH130" i="9"/>
  <c r="CI121" i="12"/>
  <c r="CJ121" i="12"/>
  <c r="CK121" i="12"/>
  <c r="CL121" i="12"/>
  <c r="CH57" i="12"/>
  <c r="CG57" i="12"/>
  <c r="BB172" i="12"/>
  <c r="BA172" i="12"/>
  <c r="AZ172" i="12"/>
  <c r="AY172" i="12"/>
  <c r="CG42" i="9"/>
  <c r="CH42" i="9"/>
  <c r="CH80" i="12"/>
  <c r="CG80" i="12"/>
  <c r="AN124" i="9"/>
  <c r="AO124" i="9"/>
  <c r="V95" i="9"/>
  <c r="W95" i="9"/>
  <c r="AW24" i="12"/>
  <c r="AX24" i="12"/>
  <c r="BO105" i="9"/>
  <c r="BP105" i="9"/>
  <c r="BO173" i="9"/>
  <c r="BP173" i="9"/>
  <c r="AJ112" i="9"/>
  <c r="R95" i="9"/>
  <c r="P95" i="9"/>
  <c r="O95" i="9"/>
  <c r="Q95" i="9"/>
  <c r="AA123" i="9"/>
  <c r="X123" i="9"/>
  <c r="Z123" i="9"/>
  <c r="Y123" i="9"/>
  <c r="CB64" i="12"/>
  <c r="CA64" i="12"/>
  <c r="BZ64" i="12"/>
  <c r="CC64" i="12"/>
  <c r="CH77" i="12"/>
  <c r="CG77" i="12"/>
  <c r="CG155" i="9"/>
  <c r="CH155" i="9"/>
  <c r="AX48" i="9"/>
  <c r="AW48" i="9"/>
  <c r="AN152" i="9"/>
  <c r="AO152" i="9"/>
  <c r="CC96" i="12"/>
  <c r="CB96" i="12"/>
  <c r="BZ96" i="12"/>
  <c r="CA96" i="12"/>
  <c r="AQ166" i="12"/>
  <c r="AP166" i="12"/>
  <c r="AS166" i="12"/>
  <c r="AR166" i="12"/>
  <c r="CH42" i="12"/>
  <c r="CG42" i="12"/>
  <c r="AN88" i="12"/>
  <c r="AO88" i="12"/>
  <c r="AO110" i="9"/>
  <c r="AN110" i="9"/>
  <c r="BF160" i="12"/>
  <c r="BG160" i="12"/>
  <c r="BP157" i="12"/>
  <c r="BO157" i="12"/>
  <c r="BF30" i="9"/>
  <c r="BG30" i="9"/>
  <c r="AE57" i="9"/>
  <c r="AF57" i="9"/>
  <c r="BP33" i="9"/>
  <c r="BO33" i="9"/>
  <c r="BY69" i="12"/>
  <c r="BX69" i="12"/>
  <c r="X158" i="9"/>
  <c r="W20" i="12"/>
  <c r="V20" i="12"/>
  <c r="AA158" i="9"/>
  <c r="AA145" i="9"/>
  <c r="Z137" i="9"/>
  <c r="AY81" i="9"/>
  <c r="M145" i="9"/>
  <c r="W127" i="9"/>
  <c r="W151" i="9"/>
  <c r="Y139" i="9"/>
  <c r="X139" i="9"/>
  <c r="BO19" i="12"/>
  <c r="BP19" i="12"/>
  <c r="BN16" i="12"/>
  <c r="AN70" i="9"/>
  <c r="AO70" i="9"/>
  <c r="BB168" i="12"/>
  <c r="AY168" i="12"/>
  <c r="BA168" i="12"/>
  <c r="AZ168" i="12"/>
  <c r="AW102" i="9"/>
  <c r="AX102" i="9"/>
  <c r="AW140" i="9"/>
  <c r="AX140" i="9"/>
  <c r="AS51" i="12"/>
  <c r="AQ51" i="12"/>
  <c r="AR51" i="12"/>
  <c r="AP51" i="12"/>
  <c r="BP162" i="12"/>
  <c r="BO162" i="12"/>
  <c r="N163" i="12"/>
  <c r="M163" i="12"/>
  <c r="W155" i="12"/>
  <c r="V155" i="12"/>
  <c r="AE111" i="9"/>
  <c r="AF111" i="9"/>
  <c r="BG42" i="12"/>
  <c r="BF42" i="12"/>
  <c r="CH166" i="12"/>
  <c r="CG166" i="12"/>
  <c r="AN113" i="9"/>
  <c r="AO113" i="9"/>
  <c r="BG49" i="12"/>
  <c r="BF49" i="12"/>
  <c r="BP74" i="12"/>
  <c r="BO74" i="12"/>
  <c r="CG92" i="9"/>
  <c r="CH92" i="9"/>
  <c r="AW143" i="9"/>
  <c r="AX143" i="9"/>
  <c r="BF62" i="9"/>
  <c r="BG62" i="9"/>
  <c r="AO70" i="12"/>
  <c r="AN70" i="12"/>
  <c r="AW98" i="12"/>
  <c r="AX98" i="12"/>
  <c r="BF97" i="9"/>
  <c r="BG97" i="9"/>
  <c r="M160" i="12"/>
  <c r="N160" i="12"/>
  <c r="AW110" i="9"/>
  <c r="AX110" i="9"/>
  <c r="BF29" i="9"/>
  <c r="BG29" i="9"/>
  <c r="CH66" i="12"/>
  <c r="CG66" i="12"/>
  <c r="AN113" i="12"/>
  <c r="AO113" i="12"/>
  <c r="BO31" i="9"/>
  <c r="BP31" i="9"/>
  <c r="M134" i="9"/>
  <c r="N134" i="9"/>
  <c r="R134" i="9"/>
  <c r="AX105" i="12"/>
  <c r="AW105" i="12"/>
  <c r="O108" i="9"/>
  <c r="Z149" i="9"/>
  <c r="AA149" i="9"/>
  <c r="CG29" i="9"/>
  <c r="CH29" i="9"/>
  <c r="BX152" i="9"/>
  <c r="BY152" i="9"/>
  <c r="BF45" i="9"/>
  <c r="BG45" i="9"/>
  <c r="CH64" i="12"/>
  <c r="CG64" i="12"/>
  <c r="AO130" i="12"/>
  <c r="AN130" i="12"/>
  <c r="CG104" i="9"/>
  <c r="CH104" i="9"/>
  <c r="AO20" i="12"/>
  <c r="AN20" i="12"/>
  <c r="BY54" i="12"/>
  <c r="BX54" i="12"/>
  <c r="BO161" i="9"/>
  <c r="BP161" i="9"/>
  <c r="AN109" i="9"/>
  <c r="AO109" i="9"/>
  <c r="BO85" i="9"/>
  <c r="BP85" i="9"/>
  <c r="CH102" i="12"/>
  <c r="CG102" i="12"/>
  <c r="AO151" i="12"/>
  <c r="AN151" i="12"/>
  <c r="BG83" i="12"/>
  <c r="BF83" i="12"/>
  <c r="BG62" i="12"/>
  <c r="BF62" i="12"/>
  <c r="AN58" i="9"/>
  <c r="AO58" i="9"/>
  <c r="BF133" i="9"/>
  <c r="BG133" i="9"/>
  <c r="AF127" i="12"/>
  <c r="AE127" i="12"/>
  <c r="N93" i="12"/>
  <c r="M93" i="12"/>
  <c r="BA169" i="12"/>
  <c r="AZ169" i="12"/>
  <c r="BB169" i="12"/>
  <c r="AY169" i="12"/>
  <c r="AE84" i="9"/>
  <c r="AF84" i="9"/>
  <c r="AE169" i="9"/>
  <c r="AF169" i="9"/>
  <c r="CH85" i="9"/>
  <c r="CG85" i="9"/>
  <c r="AI85" i="12"/>
  <c r="AG85" i="12"/>
  <c r="AH85" i="12"/>
  <c r="AJ85" i="12"/>
  <c r="CH33" i="12"/>
  <c r="CG33" i="12"/>
  <c r="AZ55" i="12"/>
  <c r="BA55" i="12"/>
  <c r="AY55" i="12"/>
  <c r="BB55" i="12"/>
  <c r="CA135" i="12"/>
  <c r="BZ135" i="12"/>
  <c r="CC135" i="12"/>
  <c r="CB135" i="12"/>
  <c r="CG25" i="12"/>
  <c r="CH25" i="12"/>
  <c r="AF80" i="12"/>
  <c r="AE80" i="12"/>
  <c r="AW70" i="9"/>
  <c r="AX70" i="9"/>
  <c r="F171" i="12"/>
  <c r="I171" i="12"/>
  <c r="H171" i="12"/>
  <c r="G171" i="12"/>
  <c r="BP161" i="12"/>
  <c r="BO161" i="12"/>
  <c r="AZ53" i="12"/>
  <c r="BB53" i="12"/>
  <c r="BA53" i="12"/>
  <c r="AY53" i="12"/>
  <c r="BJ113" i="9"/>
  <c r="BK113" i="9"/>
  <c r="AN128" i="9"/>
  <c r="AO128" i="9"/>
  <c r="BF75" i="9"/>
  <c r="BG75" i="9"/>
  <c r="AW148" i="9"/>
  <c r="AX148" i="9"/>
  <c r="AO58" i="12"/>
  <c r="AN58" i="12"/>
  <c r="N168" i="9"/>
  <c r="M168" i="9"/>
  <c r="AO103" i="12"/>
  <c r="AN103" i="12"/>
  <c r="AO37" i="9"/>
  <c r="AN37" i="9"/>
  <c r="BX151" i="12"/>
  <c r="BY151" i="12"/>
  <c r="AX109" i="9"/>
  <c r="AW109" i="9"/>
  <c r="BF129" i="9"/>
  <c r="BG129" i="9"/>
  <c r="BX128" i="9"/>
  <c r="BY128" i="9"/>
  <c r="BY26" i="12"/>
  <c r="BX26" i="12"/>
  <c r="V111" i="9"/>
  <c r="W111" i="9"/>
  <c r="BX79" i="9"/>
  <c r="BY79" i="9"/>
  <c r="BX137" i="12"/>
  <c r="BY137" i="12"/>
  <c r="CG69" i="9"/>
  <c r="CH69" i="9"/>
  <c r="AN126" i="9"/>
  <c r="AO126" i="9"/>
  <c r="AE124" i="9"/>
  <c r="AF124" i="9"/>
  <c r="AX130" i="12"/>
  <c r="AW130" i="12"/>
  <c r="CG22" i="9"/>
  <c r="CH22" i="9"/>
  <c r="BO90" i="9"/>
  <c r="BP90" i="9"/>
  <c r="BX43" i="9"/>
  <c r="BY43" i="9"/>
  <c r="AW49" i="9"/>
  <c r="AX49" i="9"/>
  <c r="BX46" i="9"/>
  <c r="BY46" i="9"/>
  <c r="BX89" i="12"/>
  <c r="BY89" i="12"/>
  <c r="AF116" i="12"/>
  <c r="AE116" i="12"/>
  <c r="AX111" i="12"/>
  <c r="AW111" i="12"/>
  <c r="BY66" i="12"/>
  <c r="BX66" i="12"/>
  <c r="AW75" i="9"/>
  <c r="AX75" i="9"/>
  <c r="AN173" i="9"/>
  <c r="AO173" i="9"/>
  <c r="BG89" i="9"/>
  <c r="BF89" i="9"/>
  <c r="AE101" i="9"/>
  <c r="AF101" i="9"/>
  <c r="N131" i="12"/>
  <c r="M131" i="12"/>
  <c r="AZ83" i="9"/>
  <c r="BB83" i="9"/>
  <c r="BA83" i="9"/>
  <c r="AY83" i="9"/>
  <c r="W141" i="12"/>
  <c r="V141" i="12"/>
  <c r="CH160" i="9"/>
  <c r="CG160" i="9"/>
  <c r="BP167" i="9"/>
  <c r="BO167" i="9"/>
  <c r="AN165" i="9"/>
  <c r="AO165" i="9"/>
  <c r="BP49" i="12"/>
  <c r="BO49" i="12"/>
  <c r="BF124" i="9"/>
  <c r="BG124" i="9"/>
  <c r="BY45" i="12"/>
  <c r="BX45" i="12"/>
  <c r="N169" i="9"/>
  <c r="M169" i="9"/>
  <c r="AX67" i="9"/>
  <c r="AW67" i="9"/>
  <c r="V169" i="9"/>
  <c r="W169" i="9"/>
  <c r="X169" i="9"/>
  <c r="AX66" i="9"/>
  <c r="AW66" i="9"/>
  <c r="AN148" i="9"/>
  <c r="AO148" i="9"/>
  <c r="BP44" i="12"/>
  <c r="BO44" i="12"/>
  <c r="AF105" i="12"/>
  <c r="AE105" i="12"/>
  <c r="BY46" i="12"/>
  <c r="BX46" i="12"/>
  <c r="BH67" i="12"/>
  <c r="BJ67" i="12"/>
  <c r="BI67" i="12"/>
  <c r="BK67" i="12"/>
  <c r="AJ72" i="9"/>
  <c r="AG72" i="9"/>
  <c r="F141" i="12"/>
  <c r="H141" i="12"/>
  <c r="G141" i="12"/>
  <c r="I141" i="12"/>
  <c r="BF93" i="9"/>
  <c r="BG93" i="9"/>
  <c r="AF130" i="12"/>
  <c r="AE130" i="12"/>
  <c r="BY163" i="12"/>
  <c r="BX163" i="12"/>
  <c r="AO89" i="12"/>
  <c r="AN89" i="12"/>
  <c r="N120" i="12"/>
  <c r="M120" i="12"/>
  <c r="BY67" i="12"/>
  <c r="BX67" i="12"/>
  <c r="BP94" i="12"/>
  <c r="BO94" i="12"/>
  <c r="AF154" i="12"/>
  <c r="AE154" i="12"/>
  <c r="AN156" i="9"/>
  <c r="AO156" i="9"/>
  <c r="BK58" i="9"/>
  <c r="BH58" i="9"/>
  <c r="BI58" i="9"/>
  <c r="BJ58" i="9"/>
  <c r="CA87" i="12"/>
  <c r="BZ87" i="12"/>
  <c r="CC87" i="12"/>
  <c r="CB87" i="12"/>
  <c r="CH148" i="12"/>
  <c r="CG148" i="12"/>
  <c r="CG57" i="9"/>
  <c r="CH57" i="9"/>
  <c r="W150" i="12"/>
  <c r="V150" i="12"/>
  <c r="CH56" i="12"/>
  <c r="CG56" i="12"/>
  <c r="AW67" i="12"/>
  <c r="AX67" i="12"/>
  <c r="CE16" i="9"/>
  <c r="CF19" i="9"/>
  <c r="BO86" i="9"/>
  <c r="BP86" i="9"/>
  <c r="V135" i="12"/>
  <c r="W135" i="12"/>
  <c r="BG31" i="12"/>
  <c r="BF31" i="12"/>
  <c r="AO148" i="12"/>
  <c r="AN148" i="12"/>
  <c r="AW45" i="9"/>
  <c r="AX45" i="9"/>
  <c r="BO165" i="9"/>
  <c r="BP165" i="9"/>
  <c r="F140" i="12"/>
  <c r="H140" i="12"/>
  <c r="G140" i="12"/>
  <c r="I140" i="12"/>
  <c r="BP117" i="12"/>
  <c r="BO117" i="12"/>
  <c r="AI112" i="12"/>
  <c r="AG112" i="12"/>
  <c r="AJ112" i="12"/>
  <c r="AH112" i="12"/>
  <c r="BB88" i="12"/>
  <c r="BA88" i="12"/>
  <c r="AZ88" i="12"/>
  <c r="AY88" i="12"/>
  <c r="BP65" i="12"/>
  <c r="BO65" i="12"/>
  <c r="N151" i="12"/>
  <c r="M151" i="12"/>
  <c r="BP78" i="12"/>
  <c r="BO78" i="12"/>
  <c r="BF130" i="9"/>
  <c r="BG130" i="9"/>
  <c r="AE92" i="12"/>
  <c r="AF92" i="12"/>
  <c r="AO145" i="9"/>
  <c r="AN145" i="9"/>
  <c r="BF149" i="9"/>
  <c r="BG149" i="9"/>
  <c r="AX28" i="12"/>
  <c r="AW28" i="12"/>
  <c r="AN156" i="12"/>
  <c r="AO156" i="12"/>
  <c r="AE144" i="12"/>
  <c r="AF144" i="12"/>
  <c r="BA146" i="12"/>
  <c r="BB146" i="12"/>
  <c r="AY146" i="12"/>
  <c r="AZ146" i="12"/>
  <c r="N94" i="12"/>
  <c r="M94" i="12"/>
  <c r="X110" i="9"/>
  <c r="AA110" i="9"/>
  <c r="Y110" i="9"/>
  <c r="CG172" i="12"/>
  <c r="CH172" i="12"/>
  <c r="BP26" i="12"/>
  <c r="BO26" i="12"/>
  <c r="BX35" i="12"/>
  <c r="BY35" i="12"/>
  <c r="M122" i="9"/>
  <c r="N122" i="9"/>
  <c r="AE56" i="9"/>
  <c r="AF56" i="9"/>
  <c r="CH94" i="12"/>
  <c r="CG94" i="12"/>
  <c r="AZ22" i="12"/>
  <c r="BB22" i="12"/>
  <c r="AY22" i="12"/>
  <c r="BA22" i="12"/>
  <c r="V104" i="12"/>
  <c r="W104" i="12"/>
  <c r="V142" i="12"/>
  <c r="W142" i="12"/>
  <c r="BI119" i="12"/>
  <c r="BK119" i="12"/>
  <c r="BJ119" i="12"/>
  <c r="BH119" i="12"/>
  <c r="BG68" i="12"/>
  <c r="BF68" i="12"/>
  <c r="BO165" i="12"/>
  <c r="BP165" i="12"/>
  <c r="BP134" i="9"/>
  <c r="BO134" i="9"/>
  <c r="V134" i="12"/>
  <c r="W134" i="12"/>
  <c r="Y130" i="9"/>
  <c r="X130" i="9"/>
  <c r="Z130" i="9"/>
  <c r="AA130" i="9"/>
  <c r="P103" i="9"/>
  <c r="O103" i="9"/>
  <c r="BX75" i="9"/>
  <c r="BY75" i="9"/>
  <c r="CI107" i="12"/>
  <c r="CJ107" i="12"/>
  <c r="CL107" i="12"/>
  <c r="CK107" i="12"/>
  <c r="W139" i="12"/>
  <c r="V139" i="12"/>
  <c r="AN63" i="9"/>
  <c r="AO63" i="9"/>
  <c r="BG105" i="12"/>
  <c r="BF105" i="12"/>
  <c r="CG76" i="9"/>
  <c r="CH76" i="9"/>
  <c r="BO69" i="9"/>
  <c r="BP69" i="9"/>
  <c r="AW33" i="9"/>
  <c r="AX33" i="9"/>
  <c r="AI72" i="12"/>
  <c r="AJ72" i="12"/>
  <c r="AH72" i="12"/>
  <c r="AG72" i="12"/>
  <c r="AW41" i="9"/>
  <c r="AX41" i="9"/>
  <c r="BO135" i="9"/>
  <c r="BP135" i="9"/>
  <c r="AP140" i="12"/>
  <c r="AR140" i="12"/>
  <c r="AQ140" i="12"/>
  <c r="AS140" i="12"/>
  <c r="AS86" i="12"/>
  <c r="AP86" i="12"/>
  <c r="AQ86" i="12"/>
  <c r="AR86" i="12"/>
  <c r="Z158" i="9"/>
  <c r="M153" i="9"/>
  <c r="Z157" i="9"/>
  <c r="Y157" i="9"/>
  <c r="X157" i="9"/>
  <c r="AA157" i="9"/>
  <c r="AA121" i="9"/>
  <c r="X121" i="9"/>
  <c r="Y121" i="9"/>
  <c r="Z121" i="9"/>
  <c r="P160" i="9"/>
  <c r="Y137" i="9"/>
  <c r="Z128" i="9"/>
  <c r="Y164" i="9"/>
  <c r="AA164" i="9"/>
  <c r="AA128" i="9"/>
  <c r="D20" i="12"/>
  <c r="G20" i="12"/>
  <c r="F20" i="12"/>
  <c r="I20" i="12"/>
  <c r="H20" i="12"/>
  <c r="Y128" i="9"/>
  <c r="BB81" i="9"/>
  <c r="AW165" i="9"/>
  <c r="AX165" i="9"/>
  <c r="BM16" i="9"/>
  <c r="BF23" i="9"/>
  <c r="BG23" i="9"/>
  <c r="AX153" i="12"/>
  <c r="AW153" i="12"/>
  <c r="BO57" i="12"/>
  <c r="BP57" i="12"/>
  <c r="BG126" i="12"/>
  <c r="BF126" i="12"/>
  <c r="AW64" i="9"/>
  <c r="AX64" i="9"/>
  <c r="AE114" i="9"/>
  <c r="AF114" i="9"/>
  <c r="AY87" i="9"/>
  <c r="AZ87" i="9"/>
  <c r="BA87" i="9"/>
  <c r="BB87" i="9"/>
  <c r="CG129" i="9"/>
  <c r="CH129" i="9"/>
  <c r="AX165" i="12"/>
  <c r="AW165" i="12"/>
  <c r="AF55" i="12"/>
  <c r="AE55" i="12"/>
  <c r="AX140" i="12"/>
  <c r="AW140" i="12"/>
  <c r="BF23" i="12"/>
  <c r="BG23" i="12"/>
  <c r="N116" i="9"/>
  <c r="Q116" i="9"/>
  <c r="M116" i="9"/>
  <c r="AF96" i="12"/>
  <c r="AE96" i="12"/>
  <c r="BX115" i="9"/>
  <c r="BY115" i="9"/>
  <c r="AN167" i="9"/>
  <c r="AO167" i="9"/>
  <c r="AF62" i="12"/>
  <c r="AE62" i="12"/>
  <c r="Z107" i="9"/>
  <c r="AA107" i="9"/>
  <c r="Y107" i="9"/>
  <c r="X107" i="9"/>
  <c r="CH126" i="12"/>
  <c r="CG126" i="12"/>
  <c r="BO39" i="9"/>
  <c r="BP39" i="9"/>
  <c r="BX56" i="9"/>
  <c r="BY56" i="9"/>
  <c r="BY38" i="12"/>
  <c r="BX38" i="12"/>
  <c r="CH139" i="9"/>
  <c r="CG139" i="9"/>
  <c r="AW97" i="9"/>
  <c r="AX97" i="9"/>
  <c r="BB124" i="12"/>
  <c r="BA124" i="12"/>
  <c r="AY124" i="12"/>
  <c r="AZ124" i="12"/>
  <c r="AN163" i="12"/>
  <c r="AO163" i="12"/>
  <c r="BO125" i="9"/>
  <c r="BP125" i="9"/>
  <c r="W112" i="12"/>
  <c r="V112" i="12"/>
  <c r="AW30" i="9"/>
  <c r="AX30" i="9"/>
  <c r="BY165" i="12"/>
  <c r="BX165" i="12"/>
  <c r="AN123" i="12"/>
  <c r="AO123" i="12"/>
  <c r="AX143" i="12"/>
  <c r="AW143" i="12"/>
  <c r="BX48" i="12"/>
  <c r="BY48" i="12"/>
  <c r="BF121" i="12"/>
  <c r="BG121" i="12"/>
  <c r="AX84" i="9"/>
  <c r="AW84" i="9"/>
  <c r="BX116" i="9"/>
  <c r="BY116" i="9"/>
  <c r="AX94" i="12"/>
  <c r="AW94" i="12"/>
  <c r="AE136" i="9"/>
  <c r="AF136" i="9"/>
  <c r="CH143" i="12"/>
  <c r="CG143" i="12"/>
  <c r="BO45" i="12"/>
  <c r="BP45" i="12"/>
  <c r="AO73" i="9"/>
  <c r="AN73" i="9"/>
  <c r="CH54" i="12"/>
  <c r="CG54" i="12"/>
  <c r="BX137" i="9"/>
  <c r="BY137" i="9"/>
  <c r="BO22" i="9"/>
  <c r="BP22" i="9"/>
  <c r="BP46" i="12"/>
  <c r="BO46" i="12"/>
  <c r="M173" i="9"/>
  <c r="N173" i="9"/>
  <c r="P173" i="9"/>
  <c r="AW71" i="9"/>
  <c r="AX71" i="9"/>
  <c r="CH104" i="12"/>
  <c r="CG104" i="12"/>
  <c r="BH167" i="12"/>
  <c r="BJ167" i="12"/>
  <c r="BK167" i="12"/>
  <c r="BI167" i="12"/>
  <c r="AE132" i="9"/>
  <c r="AF132" i="9"/>
  <c r="AO71" i="9"/>
  <c r="AN71" i="9"/>
  <c r="BH76" i="12"/>
  <c r="BK76" i="12"/>
  <c r="BJ76" i="12"/>
  <c r="BI76" i="12"/>
  <c r="BY57" i="12"/>
  <c r="BX57" i="12"/>
  <c r="BG79" i="12"/>
  <c r="BF79" i="12"/>
  <c r="AN82" i="9"/>
  <c r="AO82" i="9"/>
  <c r="AX111" i="9"/>
  <c r="AW111" i="9"/>
  <c r="BV16" i="9"/>
  <c r="BW19" i="9"/>
  <c r="AX91" i="9"/>
  <c r="AW91" i="9"/>
  <c r="AV19" i="12"/>
  <c r="AU16" i="12"/>
  <c r="AW84" i="12"/>
  <c r="AX84" i="12"/>
  <c r="AO80" i="12"/>
  <c r="AN80" i="12"/>
  <c r="BO91" i="12"/>
  <c r="BP91" i="12"/>
  <c r="AW42" i="9"/>
  <c r="AX42" i="9"/>
  <c r="AW54" i="9"/>
  <c r="AX54" i="9"/>
  <c r="W156" i="12"/>
  <c r="V156" i="12"/>
  <c r="CH105" i="12"/>
  <c r="CG105" i="12"/>
  <c r="AO50" i="12"/>
  <c r="AN50" i="12"/>
  <c r="AF169" i="12"/>
  <c r="AE169" i="12"/>
  <c r="AY167" i="9"/>
  <c r="CH153" i="12"/>
  <c r="CG153" i="12"/>
  <c r="AW32" i="9"/>
  <c r="AX32" i="9"/>
  <c r="AO111" i="12"/>
  <c r="AN111" i="12"/>
  <c r="BB58" i="12"/>
  <c r="BA58" i="12"/>
  <c r="AZ58" i="12"/>
  <c r="AY58" i="12"/>
  <c r="W108" i="12"/>
  <c r="V108" i="12"/>
  <c r="AF132" i="12"/>
  <c r="AE132" i="12"/>
  <c r="I149" i="12"/>
  <c r="F149" i="12"/>
  <c r="G149" i="12"/>
  <c r="H149" i="12"/>
  <c r="CG48" i="9"/>
  <c r="CH48" i="9"/>
  <c r="BA27" i="12"/>
  <c r="AZ27" i="12"/>
  <c r="AY27" i="12"/>
  <c r="BB27" i="12"/>
  <c r="BP121" i="12"/>
  <c r="BO121" i="12"/>
  <c r="BP59" i="12"/>
  <c r="BO59" i="12"/>
  <c r="AX138" i="12"/>
  <c r="AW138" i="12"/>
  <c r="BP159" i="12"/>
  <c r="BO159" i="12"/>
  <c r="AE130" i="9"/>
  <c r="AF130" i="9"/>
  <c r="BO75" i="9"/>
  <c r="BP75" i="9"/>
  <c r="W147" i="12"/>
  <c r="V147" i="12"/>
  <c r="BY108" i="9"/>
  <c r="BX108" i="9"/>
  <c r="V144" i="9"/>
  <c r="W144" i="9"/>
  <c r="AO117" i="12"/>
  <c r="AN117" i="12"/>
  <c r="AN96" i="9"/>
  <c r="AO96" i="9"/>
  <c r="CI114" i="9"/>
  <c r="CJ114" i="9"/>
  <c r="CK114" i="9"/>
  <c r="CL114" i="9"/>
  <c r="AX109" i="12"/>
  <c r="AW109" i="12"/>
  <c r="BP168" i="12"/>
  <c r="BO168" i="12"/>
  <c r="BF106" i="12"/>
  <c r="BG106" i="12"/>
  <c r="AF157" i="9"/>
  <c r="AE157" i="9"/>
  <c r="M160" i="9"/>
  <c r="W152" i="9"/>
  <c r="BY79" i="12"/>
  <c r="BX79" i="12"/>
  <c r="CC154" i="12"/>
  <c r="CB154" i="12"/>
  <c r="CA154" i="12"/>
  <c r="BZ154" i="12"/>
  <c r="BG102" i="12"/>
  <c r="BF102" i="12"/>
  <c r="CH56" i="9"/>
  <c r="CG56" i="9"/>
  <c r="BO90" i="12"/>
  <c r="BP90" i="12"/>
  <c r="V108" i="9"/>
  <c r="W108" i="9"/>
  <c r="AE86" i="9"/>
  <c r="AF86" i="9"/>
  <c r="BX157" i="12"/>
  <c r="BY157" i="12"/>
  <c r="BO81" i="12"/>
  <c r="BP81" i="12"/>
  <c r="BX130" i="9"/>
  <c r="BY130" i="9"/>
  <c r="BX73" i="9"/>
  <c r="BY73" i="9"/>
  <c r="M164" i="12"/>
  <c r="N164" i="12"/>
  <c r="AX72" i="9"/>
  <c r="AW72" i="9"/>
  <c r="AO127" i="12"/>
  <c r="AN127" i="12"/>
  <c r="AN133" i="12"/>
  <c r="AO133" i="12"/>
  <c r="BX108" i="12"/>
  <c r="BY108" i="12"/>
  <c r="AE83" i="9"/>
  <c r="AF83" i="9"/>
  <c r="BX95" i="12"/>
  <c r="BY95" i="12"/>
  <c r="AO65" i="9"/>
  <c r="AN65" i="9"/>
  <c r="V141" i="9"/>
  <c r="W141" i="9"/>
  <c r="AW28" i="9"/>
  <c r="AX28" i="9"/>
  <c r="W148" i="12"/>
  <c r="V148" i="12"/>
  <c r="CH50" i="12"/>
  <c r="CG50" i="12"/>
  <c r="BP167" i="12"/>
  <c r="BO167" i="12"/>
  <c r="AE157" i="12"/>
  <c r="AF157" i="12"/>
  <c r="CH164" i="9"/>
  <c r="CG164" i="9"/>
  <c r="BF167" i="9"/>
  <c r="BG167" i="9"/>
  <c r="BO126" i="9"/>
  <c r="BP126" i="9"/>
  <c r="AN90" i="9"/>
  <c r="AO90" i="9"/>
  <c r="AS85" i="9"/>
  <c r="AR85" i="9"/>
  <c r="AQ85" i="9"/>
  <c r="BY81" i="12"/>
  <c r="BX81" i="12"/>
  <c r="AF79" i="12"/>
  <c r="AE79" i="12"/>
  <c r="AN153" i="12"/>
  <c r="AO153" i="12"/>
  <c r="N152" i="12"/>
  <c r="M152" i="12"/>
  <c r="AN150" i="9"/>
  <c r="AO150" i="9"/>
  <c r="N115" i="12"/>
  <c r="M115" i="12"/>
  <c r="N172" i="12"/>
  <c r="M172" i="12"/>
  <c r="BX30" i="9"/>
  <c r="BY30" i="9"/>
  <c r="CG106" i="12"/>
  <c r="CH106" i="12"/>
  <c r="W125" i="12"/>
  <c r="V125" i="12"/>
  <c r="W158" i="12"/>
  <c r="V158" i="12"/>
  <c r="BF138" i="12"/>
  <c r="BG138" i="12"/>
  <c r="M89" i="9"/>
  <c r="N89" i="9"/>
  <c r="AE121" i="9"/>
  <c r="AF121" i="9"/>
  <c r="N137" i="12"/>
  <c r="M137" i="12"/>
  <c r="N21" i="12"/>
  <c r="M21" i="12"/>
  <c r="CA105" i="12"/>
  <c r="CB105" i="12"/>
  <c r="BZ105" i="12"/>
  <c r="CC105" i="12"/>
  <c r="AN24" i="12"/>
  <c r="AO24" i="12"/>
  <c r="BX107" i="12"/>
  <c r="BY107" i="12"/>
  <c r="V161" i="9"/>
  <c r="W161" i="9"/>
  <c r="BO111" i="9"/>
  <c r="BP111" i="9"/>
  <c r="AO88" i="9"/>
  <c r="AN88" i="9"/>
  <c r="CF19" i="12"/>
  <c r="CE16" i="12"/>
  <c r="V117" i="12"/>
  <c r="W117" i="12"/>
  <c r="BF160" i="9"/>
  <c r="BG160" i="9"/>
  <c r="BP157" i="9"/>
  <c r="BO157" i="9"/>
  <c r="N171" i="12"/>
  <c r="M171" i="12"/>
  <c r="BP27" i="12"/>
  <c r="BO27" i="12"/>
  <c r="AX139" i="12"/>
  <c r="AW139" i="12"/>
  <c r="CL73" i="9"/>
  <c r="CI73" i="9"/>
  <c r="CJ73" i="9"/>
  <c r="CK73" i="9"/>
  <c r="W135" i="9"/>
  <c r="CI40" i="12"/>
  <c r="CL40" i="12"/>
  <c r="CK40" i="12"/>
  <c r="CJ40" i="12"/>
  <c r="W143" i="12"/>
  <c r="V143" i="12"/>
  <c r="BF151" i="9"/>
  <c r="BG151" i="9"/>
  <c r="BP111" i="12"/>
  <c r="BO111" i="12"/>
  <c r="AF56" i="12"/>
  <c r="AE56" i="12"/>
  <c r="BK28" i="12"/>
  <c r="BH28" i="12"/>
  <c r="BJ28" i="12"/>
  <c r="BI28" i="12"/>
  <c r="BI112" i="12"/>
  <c r="BJ112" i="12"/>
  <c r="BH112" i="12"/>
  <c r="BK112" i="12"/>
  <c r="BX122" i="9"/>
  <c r="BY122" i="9"/>
  <c r="AS83" i="12"/>
  <c r="AR83" i="12"/>
  <c r="AQ83" i="12"/>
  <c r="AP83" i="12"/>
  <c r="AX127" i="9"/>
  <c r="AW127" i="9"/>
  <c r="BO105" i="12"/>
  <c r="BP105" i="12"/>
  <c r="AA163" i="9"/>
  <c r="X103" i="9"/>
  <c r="BA81" i="9"/>
  <c r="M128" i="9"/>
  <c r="Y143" i="9"/>
  <c r="AA143" i="9"/>
  <c r="W156" i="9"/>
  <c r="Z131" i="9"/>
  <c r="AA131" i="9"/>
  <c r="Y131" i="9"/>
  <c r="X131" i="9"/>
  <c r="CG137" i="12"/>
  <c r="CH137" i="12"/>
  <c r="BP163" i="9"/>
  <c r="BO163" i="9"/>
  <c r="AE55" i="9"/>
  <c r="AF55" i="9"/>
  <c r="AW98" i="9"/>
  <c r="AX98" i="9"/>
  <c r="AF167" i="12"/>
  <c r="AE167" i="12"/>
  <c r="AX46" i="12"/>
  <c r="AW46" i="12"/>
  <c r="F159" i="12"/>
  <c r="I159" i="12"/>
  <c r="H159" i="12"/>
  <c r="G159" i="12"/>
  <c r="BF37" i="12"/>
  <c r="BG37" i="12"/>
  <c r="BX27" i="12"/>
  <c r="BY27" i="12"/>
  <c r="AX101" i="12"/>
  <c r="AW101" i="12"/>
  <c r="AO79" i="12"/>
  <c r="AN79" i="12"/>
  <c r="V114" i="9"/>
  <c r="W114" i="9"/>
  <c r="BX145" i="9"/>
  <c r="BY145" i="9"/>
  <c r="CI120" i="9"/>
  <c r="CK120" i="9"/>
  <c r="CJ120" i="9"/>
  <c r="CL120" i="9"/>
  <c r="AW34" i="9"/>
  <c r="AX34" i="9"/>
  <c r="N162" i="12"/>
  <c r="M162" i="12"/>
  <c r="AF65" i="9"/>
  <c r="AE65" i="9"/>
  <c r="AX31" i="12"/>
  <c r="AW31" i="12"/>
  <c r="BG65" i="12"/>
  <c r="BF65" i="12"/>
  <c r="AO51" i="9"/>
  <c r="AN51" i="9"/>
  <c r="AW25" i="9"/>
  <c r="AX25" i="9"/>
  <c r="CH143" i="9"/>
  <c r="CG143" i="9"/>
  <c r="BY98" i="9"/>
  <c r="BX98" i="9"/>
  <c r="BO137" i="9"/>
  <c r="BP137" i="9"/>
  <c r="CG33" i="9"/>
  <c r="CH33" i="9"/>
  <c r="AE133" i="9"/>
  <c r="AF133" i="9"/>
  <c r="BK166" i="12"/>
  <c r="BJ166" i="12"/>
  <c r="BI166" i="12"/>
  <c r="BH166" i="12"/>
  <c r="CG25" i="9"/>
  <c r="CH25" i="9"/>
  <c r="AE91" i="9"/>
  <c r="AF91" i="9"/>
  <c r="BG60" i="12"/>
  <c r="BF60" i="12"/>
  <c r="AO23" i="12"/>
  <c r="AN23" i="12"/>
  <c r="BB119" i="9"/>
  <c r="AZ119" i="9"/>
  <c r="BK55" i="12"/>
  <c r="BJ55" i="12"/>
  <c r="BI55" i="12"/>
  <c r="BH55" i="12"/>
  <c r="BY101" i="12"/>
  <c r="BX101" i="12"/>
  <c r="BG24" i="12"/>
  <c r="BF24" i="12"/>
  <c r="CG110" i="12"/>
  <c r="CH110" i="12"/>
  <c r="BF96" i="9"/>
  <c r="BG96" i="9"/>
  <c r="AW136" i="9"/>
  <c r="AX136" i="9"/>
  <c r="AE118" i="9"/>
  <c r="AF118" i="9"/>
  <c r="AS43" i="12"/>
  <c r="AR43" i="12"/>
  <c r="AQ43" i="12"/>
  <c r="AP43" i="12"/>
  <c r="BG97" i="12"/>
  <c r="BF97" i="12"/>
  <c r="BF20" i="9"/>
  <c r="BG20" i="9"/>
  <c r="BB80" i="12"/>
  <c r="BA80" i="12"/>
  <c r="AZ80" i="12"/>
  <c r="AY80" i="12"/>
  <c r="AW157" i="12"/>
  <c r="AX157" i="12"/>
  <c r="BX123" i="9"/>
  <c r="BY123" i="9"/>
  <c r="AN54" i="9"/>
  <c r="AO54" i="9"/>
  <c r="BY115" i="12"/>
  <c r="BX115" i="12"/>
  <c r="BG114" i="12"/>
  <c r="BF114" i="12"/>
  <c r="CG105" i="9"/>
  <c r="CH105" i="9"/>
  <c r="BX26" i="9"/>
  <c r="BY26" i="9"/>
  <c r="W111" i="12"/>
  <c r="V111" i="12"/>
  <c r="BX98" i="12"/>
  <c r="BY98" i="12"/>
  <c r="BP137" i="12"/>
  <c r="BO137" i="12"/>
  <c r="AS30" i="12"/>
  <c r="AQ30" i="12"/>
  <c r="AR30" i="12"/>
  <c r="AP30" i="12"/>
  <c r="BX56" i="12"/>
  <c r="BY56" i="12"/>
  <c r="AC20" i="12"/>
  <c r="AD20" i="12"/>
  <c r="AC20" i="9"/>
  <c r="CG139" i="12"/>
  <c r="CH139" i="12"/>
  <c r="AW97" i="12"/>
  <c r="AX97" i="12"/>
  <c r="BF34" i="9"/>
  <c r="BG34" i="9"/>
  <c r="AN155" i="9"/>
  <c r="AO155" i="9"/>
  <c r="BO125" i="12"/>
  <c r="BP125" i="12"/>
  <c r="BA134" i="9"/>
  <c r="BB134" i="9"/>
  <c r="AZ134" i="9"/>
  <c r="AY134" i="9"/>
  <c r="AE163" i="12"/>
  <c r="AF163" i="12"/>
  <c r="AE116" i="9"/>
  <c r="AF116" i="9"/>
  <c r="BP159" i="9"/>
  <c r="BO159" i="9"/>
  <c r="BS128" i="12"/>
  <c r="BT128" i="12"/>
  <c r="BR128" i="12"/>
  <c r="BQ128" i="12"/>
  <c r="BY22" i="12"/>
  <c r="BX22" i="12"/>
  <c r="AE118" i="12"/>
  <c r="AF118" i="12"/>
  <c r="BF164" i="9"/>
  <c r="BG164" i="9"/>
  <c r="AE161" i="9"/>
  <c r="AF161" i="9"/>
  <c r="BF20" i="12"/>
  <c r="BG20" i="12"/>
  <c r="CG138" i="9"/>
  <c r="CH138" i="9"/>
  <c r="F166" i="12"/>
  <c r="H166" i="12"/>
  <c r="G166" i="12"/>
  <c r="I166" i="12"/>
  <c r="AE77" i="12"/>
  <c r="AF77" i="12"/>
  <c r="AF84" i="12"/>
  <c r="AE84" i="12"/>
  <c r="BX111" i="9"/>
  <c r="BY111" i="9"/>
  <c r="AN28" i="9"/>
  <c r="AO28" i="9"/>
  <c r="AO168" i="12"/>
  <c r="AN168" i="12"/>
  <c r="N93" i="9"/>
  <c r="CJ75" i="12"/>
  <c r="CL75" i="12"/>
  <c r="CK75" i="12"/>
  <c r="CI75" i="12"/>
  <c r="CG85" i="12"/>
  <c r="CH85" i="12"/>
  <c r="N114" i="12"/>
  <c r="M114" i="12"/>
  <c r="BY49" i="9"/>
  <c r="BX49" i="9"/>
  <c r="BF170" i="9"/>
  <c r="BG170" i="9"/>
  <c r="N169" i="12"/>
  <c r="M169" i="12"/>
  <c r="BH143" i="12"/>
  <c r="BJ143" i="12"/>
  <c r="BI143" i="12"/>
  <c r="BK143" i="12"/>
  <c r="CG84" i="9"/>
  <c r="CH84" i="9"/>
  <c r="AW74" i="9"/>
  <c r="AX74" i="9"/>
  <c r="BX50" i="9"/>
  <c r="BY50" i="9"/>
  <c r="AF109" i="12"/>
  <c r="AE109" i="12"/>
  <c r="BX157" i="9"/>
  <c r="BY157" i="9"/>
  <c r="BF28" i="9"/>
  <c r="BG28" i="9"/>
  <c r="W172" i="12"/>
  <c r="V172" i="12"/>
  <c r="BG40" i="12"/>
  <c r="BF40" i="12"/>
  <c r="AW91" i="12"/>
  <c r="AX91" i="12"/>
  <c r="AN127" i="9"/>
  <c r="AO127" i="9"/>
  <c r="BY163" i="9"/>
  <c r="BX163" i="9"/>
  <c r="AN89" i="9"/>
  <c r="AO89" i="9"/>
  <c r="AN34" i="12"/>
  <c r="AO34" i="12"/>
  <c r="BF53" i="9"/>
  <c r="BG53" i="9"/>
  <c r="AE89" i="9"/>
  <c r="AF89" i="9"/>
  <c r="AN66" i="12"/>
  <c r="AO66" i="12"/>
  <c r="BF26" i="12"/>
  <c r="BG26" i="12"/>
  <c r="BO94" i="9"/>
  <c r="BP94" i="9"/>
  <c r="AE154" i="9"/>
  <c r="AF154" i="9"/>
  <c r="BX128" i="12"/>
  <c r="BY128" i="12"/>
  <c r="BG157" i="9"/>
  <c r="BF157" i="9"/>
  <c r="AA140" i="9"/>
  <c r="Y140" i="9"/>
  <c r="Z140" i="9"/>
  <c r="X140" i="9"/>
  <c r="AE60" i="12"/>
  <c r="AF60" i="12"/>
  <c r="M140" i="12"/>
  <c r="N140" i="12"/>
  <c r="AE124" i="12"/>
  <c r="AF124" i="12"/>
  <c r="CH22" i="12"/>
  <c r="CG22" i="12"/>
  <c r="V124" i="9"/>
  <c r="W124" i="9"/>
  <c r="BO56" i="12"/>
  <c r="BP56" i="12"/>
  <c r="N158" i="12"/>
  <c r="M158" i="12"/>
  <c r="BG72" i="12"/>
  <c r="BF72" i="12"/>
  <c r="AX147" i="12"/>
  <c r="AW147" i="12"/>
  <c r="BX81" i="9"/>
  <c r="BY81" i="9"/>
  <c r="AN118" i="9"/>
  <c r="AO118" i="9"/>
  <c r="BF171" i="9"/>
  <c r="BG171" i="9"/>
  <c r="CA133" i="9"/>
  <c r="CB133" i="9"/>
  <c r="CC133" i="9"/>
  <c r="BZ133" i="9"/>
  <c r="BP71" i="12"/>
  <c r="BO71" i="12"/>
  <c r="V147" i="9"/>
  <c r="W147" i="9"/>
  <c r="AE69" i="9"/>
  <c r="AF69" i="9"/>
  <c r="AE89" i="12"/>
  <c r="AF89" i="12"/>
  <c r="AY80" i="9"/>
  <c r="BA80" i="9"/>
  <c r="AZ80" i="9"/>
  <c r="BG154" i="9"/>
  <c r="BF154" i="9"/>
  <c r="M112" i="9"/>
  <c r="N112" i="9"/>
  <c r="BZ42" i="9"/>
  <c r="CA42" i="9"/>
  <c r="CB42" i="9"/>
  <c r="CC42" i="9"/>
  <c r="AF144" i="9"/>
  <c r="AE144" i="9"/>
  <c r="AO165" i="12"/>
  <c r="AN165" i="12"/>
  <c r="CG172" i="9"/>
  <c r="CH172" i="9"/>
  <c r="AO56" i="9"/>
  <c r="AN56" i="9"/>
  <c r="BX35" i="9"/>
  <c r="BY35" i="9"/>
  <c r="BG128" i="12"/>
  <c r="BF128" i="12"/>
  <c r="BO42" i="9"/>
  <c r="BP42" i="9"/>
  <c r="BX36" i="9"/>
  <c r="BY36" i="9"/>
  <c r="AF86" i="12"/>
  <c r="AE86" i="12"/>
  <c r="BF68" i="9"/>
  <c r="BG68" i="9"/>
  <c r="AW139" i="9"/>
  <c r="AX139" i="9"/>
  <c r="BX130" i="12"/>
  <c r="BY130" i="12"/>
  <c r="BY73" i="12"/>
  <c r="BX73" i="12"/>
  <c r="BO170" i="12"/>
  <c r="BP170" i="12"/>
  <c r="F153" i="12"/>
  <c r="H153" i="12"/>
  <c r="I153" i="12"/>
  <c r="G153" i="12"/>
  <c r="BO54" i="9"/>
  <c r="BP54" i="9"/>
  <c r="W159" i="12"/>
  <c r="V159" i="12"/>
  <c r="BY41" i="12"/>
  <c r="BX41" i="12"/>
  <c r="AF69" i="12"/>
  <c r="AE69" i="12"/>
  <c r="BO155" i="9"/>
  <c r="BP155" i="9"/>
  <c r="AO131" i="12"/>
  <c r="AN131" i="12"/>
  <c r="BO132" i="9"/>
  <c r="BP132" i="9"/>
  <c r="CL111" i="12"/>
  <c r="CJ111" i="12"/>
  <c r="CI111" i="12"/>
  <c r="CK111" i="12"/>
  <c r="BY141" i="9"/>
  <c r="BX141" i="9"/>
  <c r="CG59" i="9"/>
  <c r="CH59" i="9"/>
  <c r="Y148" i="9"/>
  <c r="CK114" i="12"/>
  <c r="CJ114" i="12"/>
  <c r="CL114" i="12"/>
  <c r="CI114" i="12"/>
  <c r="BX162" i="9"/>
  <c r="BY162" i="9"/>
  <c r="CH171" i="12"/>
  <c r="CG171" i="12"/>
  <c r="BB123" i="12"/>
  <c r="AZ123" i="12"/>
  <c r="AY123" i="12"/>
  <c r="BA123" i="12"/>
  <c r="N109" i="12"/>
  <c r="M109" i="12"/>
  <c r="AW63" i="9"/>
  <c r="AX63" i="9"/>
  <c r="BO126" i="12"/>
  <c r="BP126" i="12"/>
  <c r="AI94" i="12"/>
  <c r="AJ94" i="12"/>
  <c r="AG94" i="12"/>
  <c r="AH94" i="12"/>
  <c r="AW131" i="9"/>
  <c r="AX131" i="9"/>
  <c r="BF33" i="9"/>
  <c r="BG33" i="9"/>
  <c r="BS35" i="12"/>
  <c r="BR35" i="12"/>
  <c r="BQ35" i="12"/>
  <c r="BT35" i="12"/>
  <c r="BX129" i="9"/>
  <c r="BY129" i="9"/>
  <c r="BX21" i="9"/>
  <c r="BY21" i="9"/>
  <c r="AW164" i="9"/>
  <c r="AX164" i="9"/>
  <c r="BY84" i="12"/>
  <c r="BX84" i="12"/>
  <c r="BX160" i="9"/>
  <c r="BY160" i="9"/>
  <c r="F162" i="12"/>
  <c r="H162" i="12"/>
  <c r="G162" i="12"/>
  <c r="I162" i="12"/>
  <c r="W104" i="9"/>
  <c r="AA104" i="9"/>
  <c r="V104" i="9"/>
  <c r="BG108" i="9"/>
  <c r="BF108" i="9"/>
  <c r="BO23" i="9"/>
  <c r="BP23" i="9"/>
  <c r="F156" i="12"/>
  <c r="G156" i="12"/>
  <c r="I156" i="12"/>
  <c r="H156" i="12"/>
  <c r="AJ71" i="12"/>
  <c r="AH71" i="12"/>
  <c r="AI71" i="12"/>
  <c r="AG71" i="12"/>
  <c r="BB80" i="9"/>
  <c r="N120" i="9"/>
  <c r="R136" i="9"/>
  <c r="O136" i="9"/>
  <c r="Q136" i="9"/>
  <c r="O138" i="9"/>
  <c r="P138" i="9"/>
  <c r="W171" i="9"/>
  <c r="Z145" i="9"/>
  <c r="X145" i="9"/>
  <c r="BO102" i="9"/>
  <c r="BP102" i="9"/>
  <c r="AF90" i="9"/>
  <c r="AE90" i="9"/>
  <c r="AW23" i="9"/>
  <c r="AX23" i="9"/>
  <c r="BA21" i="9"/>
  <c r="BB21" i="9"/>
  <c r="AY21" i="9"/>
  <c r="AZ21" i="9"/>
  <c r="AW114" i="12"/>
  <c r="AX114" i="12"/>
  <c r="V116" i="9"/>
  <c r="W116" i="9"/>
  <c r="BP129" i="9"/>
  <c r="BO129" i="9"/>
  <c r="BF81" i="9"/>
  <c r="BG81" i="9"/>
  <c r="BO32" i="12"/>
  <c r="BP32" i="12"/>
  <c r="AE96" i="9"/>
  <c r="AF96" i="9"/>
  <c r="BY124" i="12"/>
  <c r="BX124" i="12"/>
  <c r="V126" i="12"/>
  <c r="W126" i="12"/>
  <c r="BS63" i="12"/>
  <c r="BQ63" i="12"/>
  <c r="BR63" i="12"/>
  <c r="BT63" i="12"/>
  <c r="BX48" i="9"/>
  <c r="BY48" i="9"/>
  <c r="BG121" i="9"/>
  <c r="BF121" i="9"/>
  <c r="BZ134" i="9"/>
  <c r="CA134" i="9"/>
  <c r="CB134" i="9"/>
  <c r="CC134" i="9"/>
  <c r="AW102" i="12"/>
  <c r="AX102" i="12"/>
  <c r="AE127" i="9"/>
  <c r="AF127" i="9"/>
  <c r="F129" i="12"/>
  <c r="G129" i="12"/>
  <c r="I129" i="12"/>
  <c r="H129" i="12"/>
  <c r="CG35" i="12"/>
  <c r="CH35" i="12"/>
  <c r="AQ48" i="12"/>
  <c r="AP48" i="12"/>
  <c r="AS48" i="12"/>
  <c r="AR48" i="12"/>
  <c r="V155" i="9"/>
  <c r="W155" i="9"/>
  <c r="AJ100" i="12"/>
  <c r="AG100" i="12"/>
  <c r="AH100" i="12"/>
  <c r="AI100" i="12"/>
  <c r="BP45" i="9"/>
  <c r="BO45" i="9"/>
  <c r="AW129" i="9"/>
  <c r="AX129" i="9"/>
  <c r="AN172" i="9"/>
  <c r="AO172" i="9"/>
  <c r="BF114" i="9"/>
  <c r="BG114" i="9"/>
  <c r="AX34" i="12"/>
  <c r="AW34" i="12"/>
  <c r="CG103" i="9"/>
  <c r="CH103" i="9"/>
  <c r="N145" i="12"/>
  <c r="M145" i="12"/>
  <c r="BA36" i="12"/>
  <c r="AZ36" i="12"/>
  <c r="AY36" i="12"/>
  <c r="BB36" i="12"/>
  <c r="N173" i="12"/>
  <c r="M173" i="12"/>
  <c r="AX78" i="12"/>
  <c r="AW78" i="12"/>
  <c r="AE80" i="9"/>
  <c r="AF80" i="9"/>
  <c r="BP24" i="12"/>
  <c r="BO24" i="12"/>
  <c r="BO37" i="9"/>
  <c r="BP37" i="9"/>
  <c r="AF141" i="9"/>
  <c r="AE141" i="9"/>
  <c r="AW155" i="9"/>
  <c r="AX155" i="9"/>
  <c r="BF79" i="9"/>
  <c r="BG79" i="9"/>
  <c r="AF128" i="12"/>
  <c r="AE128" i="12"/>
  <c r="AF67" i="12"/>
  <c r="AE67" i="12"/>
  <c r="AF76" i="9"/>
  <c r="AE76" i="9"/>
  <c r="N168" i="12"/>
  <c r="M168" i="12"/>
  <c r="AO103" i="9"/>
  <c r="AN103" i="9"/>
  <c r="AE61" i="12"/>
  <c r="AF61" i="12"/>
  <c r="AW25" i="12"/>
  <c r="AX25" i="12"/>
  <c r="BO91" i="9"/>
  <c r="BP91" i="9"/>
  <c r="V129" i="12"/>
  <c r="W129" i="12"/>
  <c r="BF29" i="12"/>
  <c r="BG29" i="12"/>
  <c r="BY119" i="12"/>
  <c r="BX119" i="12"/>
  <c r="CH157" i="12"/>
  <c r="CG157" i="12"/>
  <c r="BY159" i="12"/>
  <c r="BX159" i="12"/>
  <c r="AN59" i="9"/>
  <c r="AO59" i="9"/>
  <c r="AN139" i="9"/>
  <c r="AO139" i="9"/>
  <c r="CB150" i="9"/>
  <c r="CC150" i="9"/>
  <c r="BZ150" i="9"/>
  <c r="CA150" i="9"/>
  <c r="CG29" i="12"/>
  <c r="CH29" i="12"/>
  <c r="BY152" i="12"/>
  <c r="BX152" i="12"/>
  <c r="BG45" i="12"/>
  <c r="BF45" i="12"/>
  <c r="CK60" i="12"/>
  <c r="CJ60" i="12"/>
  <c r="CI60" i="12"/>
  <c r="CL60" i="12"/>
  <c r="AO111" i="9"/>
  <c r="AN111" i="9"/>
  <c r="BP145" i="12"/>
  <c r="BO145" i="12"/>
  <c r="BP82" i="12"/>
  <c r="BO82" i="12"/>
  <c r="BG120" i="9"/>
  <c r="BF120" i="9"/>
  <c r="AW30" i="12"/>
  <c r="AX30" i="12"/>
  <c r="BP121" i="9"/>
  <c r="BO121" i="9"/>
  <c r="BO59" i="9"/>
  <c r="BP59" i="9"/>
  <c r="BX66" i="9"/>
  <c r="BY66" i="9"/>
  <c r="BG96" i="12"/>
  <c r="BF96" i="12"/>
  <c r="CH124" i="12"/>
  <c r="CG124" i="12"/>
  <c r="AE68" i="9"/>
  <c r="AF68" i="9"/>
  <c r="V144" i="12"/>
  <c r="W144" i="12"/>
  <c r="AJ110" i="12"/>
  <c r="AG110" i="12"/>
  <c r="AI110" i="12"/>
  <c r="AH110" i="12"/>
  <c r="AF136" i="12"/>
  <c r="AE136" i="12"/>
  <c r="V129" i="9"/>
  <c r="W129" i="9"/>
  <c r="BG26" i="9"/>
  <c r="BF26" i="9"/>
  <c r="BX123" i="12"/>
  <c r="BY123" i="12"/>
  <c r="BO146" i="9"/>
  <c r="BP146" i="9"/>
  <c r="CK120" i="12"/>
  <c r="CJ120" i="12"/>
  <c r="CL120" i="12"/>
  <c r="CI120" i="12"/>
  <c r="BG106" i="9"/>
  <c r="BF106" i="9"/>
  <c r="BG142" i="12"/>
  <c r="BF142" i="12"/>
  <c r="CG41" i="9"/>
  <c r="CH41" i="9"/>
  <c r="BF102" i="9"/>
  <c r="BG102" i="9"/>
  <c r="BX156" i="9"/>
  <c r="BY156" i="9"/>
  <c r="V168" i="12"/>
  <c r="W168" i="12"/>
  <c r="AW71" i="12"/>
  <c r="AX71" i="12"/>
  <c r="CG99" i="9"/>
  <c r="CH99" i="9"/>
  <c r="V169" i="12"/>
  <c r="W169" i="12"/>
  <c r="AX70" i="12"/>
  <c r="AW70" i="12"/>
  <c r="AN155" i="12"/>
  <c r="AO155" i="12"/>
  <c r="AO71" i="12"/>
  <c r="AN71" i="12"/>
  <c r="BO30" i="9"/>
  <c r="BP30" i="9"/>
  <c r="AE105" i="9"/>
  <c r="AF105" i="9"/>
  <c r="AW147" i="9"/>
  <c r="AX147" i="9"/>
  <c r="AO82" i="12"/>
  <c r="AN82" i="12"/>
  <c r="AW148" i="12"/>
  <c r="AX148" i="12"/>
  <c r="W166" i="12"/>
  <c r="V166" i="12"/>
  <c r="BG146" i="9"/>
  <c r="BF146" i="9"/>
  <c r="AO133" i="9"/>
  <c r="AN133" i="9"/>
  <c r="AE68" i="12"/>
  <c r="AF68" i="12"/>
  <c r="CH82" i="12"/>
  <c r="CG82" i="12"/>
  <c r="BP61" i="9"/>
  <c r="BO61" i="9"/>
  <c r="L19" i="12"/>
  <c r="BP53" i="12"/>
  <c r="BO53" i="12"/>
  <c r="N144" i="12"/>
  <c r="M144" i="12"/>
  <c r="BO146" i="12"/>
  <c r="BP146" i="12"/>
  <c r="AP53" i="12"/>
  <c r="AS53" i="12"/>
  <c r="AR53" i="12"/>
  <c r="AQ53" i="12"/>
  <c r="AN28" i="12"/>
  <c r="AO28" i="12"/>
  <c r="CG170" i="9"/>
  <c r="CH170" i="9"/>
  <c r="AE173" i="9"/>
  <c r="AF173" i="9"/>
  <c r="BI158" i="9"/>
  <c r="BH158" i="9"/>
  <c r="BK158" i="9"/>
  <c r="BJ158" i="9"/>
  <c r="CL81" i="12"/>
  <c r="CK81" i="12"/>
  <c r="CJ81" i="12"/>
  <c r="CI81" i="12"/>
  <c r="BP112" i="12"/>
  <c r="BO112" i="12"/>
  <c r="BY49" i="12"/>
  <c r="BX49" i="12"/>
  <c r="AX32" i="12"/>
  <c r="AW32" i="12"/>
  <c r="AW126" i="9"/>
  <c r="AX126" i="9"/>
  <c r="BP52" i="12"/>
  <c r="BO52" i="12"/>
  <c r="BG31" i="9"/>
  <c r="BF31" i="9"/>
  <c r="BG116" i="9"/>
  <c r="BF116" i="9"/>
  <c r="BY85" i="9"/>
  <c r="BX85" i="9"/>
  <c r="AX49" i="12"/>
  <c r="AW49" i="12"/>
  <c r="BF112" i="9"/>
  <c r="BG112" i="9"/>
  <c r="W172" i="9"/>
  <c r="V172" i="9"/>
  <c r="AX135" i="9"/>
  <c r="AW135" i="9"/>
  <c r="BJ59" i="12"/>
  <c r="BH59" i="12"/>
  <c r="BI59" i="12"/>
  <c r="BK59" i="12"/>
  <c r="AO153" i="9"/>
  <c r="AN153" i="9"/>
  <c r="W166" i="9"/>
  <c r="V166" i="9"/>
  <c r="BO75" i="12"/>
  <c r="BP75" i="12"/>
  <c r="BX41" i="9"/>
  <c r="BY41" i="9"/>
  <c r="AE166" i="9"/>
  <c r="AF166" i="9"/>
  <c r="BO61" i="12"/>
  <c r="BP61" i="12"/>
  <c r="AE92" i="9"/>
  <c r="AF92" i="9"/>
  <c r="AX39" i="9"/>
  <c r="AW39" i="9"/>
  <c r="BX58" i="9"/>
  <c r="BY58" i="9"/>
  <c r="BF38" i="9"/>
  <c r="BG38" i="9"/>
  <c r="BG157" i="12"/>
  <c r="BF157" i="12"/>
  <c r="AF173" i="12"/>
  <c r="AE173" i="12"/>
  <c r="CB133" i="12"/>
  <c r="CC133" i="12"/>
  <c r="CA133" i="12"/>
  <c r="BZ133" i="12"/>
  <c r="CG171" i="9"/>
  <c r="CH171" i="9"/>
  <c r="AO24" i="9"/>
  <c r="AN24" i="9"/>
  <c r="BY107" i="9"/>
  <c r="BX107" i="9"/>
  <c r="W161" i="12"/>
  <c r="V161" i="12"/>
  <c r="AW126" i="12"/>
  <c r="AX126" i="12"/>
  <c r="CG94" i="9"/>
  <c r="CH94" i="9"/>
  <c r="AX66" i="12"/>
  <c r="AW66" i="12"/>
  <c r="BG116" i="12"/>
  <c r="BF116" i="12"/>
  <c r="V95" i="12"/>
  <c r="W95" i="12"/>
  <c r="AW24" i="9"/>
  <c r="AX24" i="9"/>
  <c r="AO118" i="12"/>
  <c r="AN118" i="12"/>
  <c r="BF93" i="12"/>
  <c r="BG93" i="12"/>
  <c r="AE106" i="9"/>
  <c r="AF106" i="9"/>
  <c r="AX113" i="12"/>
  <c r="AW113" i="12"/>
  <c r="AF166" i="12"/>
  <c r="AE166" i="12"/>
  <c r="M126" i="12"/>
  <c r="N126" i="12"/>
  <c r="BY171" i="12"/>
  <c r="BX171" i="12"/>
  <c r="BG154" i="12"/>
  <c r="BF154" i="12"/>
  <c r="AX103" i="12"/>
  <c r="AW103" i="12"/>
  <c r="V162" i="12"/>
  <c r="W162" i="12"/>
  <c r="BY62" i="12"/>
  <c r="BX62" i="12"/>
  <c r="BF125" i="9"/>
  <c r="BG125" i="9"/>
  <c r="CH55" i="9"/>
  <c r="CG55" i="9"/>
  <c r="CG77" i="9"/>
  <c r="CH77" i="9"/>
  <c r="V150" i="9"/>
  <c r="W150" i="9"/>
  <c r="Y150" i="9"/>
  <c r="AR92" i="12"/>
  <c r="AS92" i="12"/>
  <c r="AP92" i="12"/>
  <c r="AQ92" i="12"/>
  <c r="BF105" i="9"/>
  <c r="BG105" i="9"/>
  <c r="BP42" i="12"/>
  <c r="BO42" i="12"/>
  <c r="AX45" i="12"/>
  <c r="AW45" i="12"/>
  <c r="BP68" i="12"/>
  <c r="BO68" i="12"/>
  <c r="BX69" i="9"/>
  <c r="BY69" i="9"/>
  <c r="CB83" i="9"/>
  <c r="CC83" i="9"/>
  <c r="BZ83" i="9"/>
  <c r="CA83" i="9"/>
  <c r="M155" i="12"/>
  <c r="N155" i="12"/>
  <c r="AG145" i="9"/>
  <c r="V157" i="12"/>
  <c r="W157" i="12"/>
  <c r="BB119" i="12"/>
  <c r="AY119" i="12"/>
  <c r="AZ119" i="12"/>
  <c r="BA119" i="12"/>
  <c r="BO38" i="9"/>
  <c r="BP38" i="9"/>
  <c r="BO166" i="9"/>
  <c r="BP166" i="9"/>
  <c r="AO83" i="9"/>
  <c r="AN83" i="9"/>
  <c r="BO97" i="9"/>
  <c r="BP97" i="9"/>
  <c r="N150" i="12"/>
  <c r="M150" i="12"/>
  <c r="N141" i="12"/>
  <c r="M141" i="12"/>
  <c r="AX131" i="12"/>
  <c r="AW131" i="12"/>
  <c r="Z163" i="9"/>
  <c r="Y103" i="9"/>
  <c r="BA119" i="9"/>
  <c r="BX71" i="12"/>
  <c r="BY71" i="12"/>
  <c r="CH97" i="12"/>
  <c r="CG97" i="12"/>
  <c r="AX44" i="12"/>
  <c r="AW44" i="12"/>
  <c r="BP108" i="12"/>
  <c r="BO108" i="12"/>
  <c r="BI147" i="12"/>
  <c r="BK147" i="12"/>
  <c r="BJ147" i="12"/>
  <c r="BH147" i="12"/>
  <c r="BX168" i="9"/>
  <c r="BY168" i="9"/>
  <c r="AN39" i="9"/>
  <c r="AO39" i="9"/>
  <c r="BO34" i="12"/>
  <c r="BP34" i="12"/>
  <c r="AN143" i="9"/>
  <c r="AO143" i="9"/>
  <c r="BX153" i="9"/>
  <c r="BY153" i="9"/>
  <c r="AW37" i="12"/>
  <c r="AX37" i="12"/>
  <c r="BF159" i="12"/>
  <c r="BG159" i="12"/>
  <c r="N149" i="12"/>
  <c r="M149" i="12"/>
  <c r="CC85" i="12"/>
  <c r="BZ85" i="12"/>
  <c r="CB85" i="12"/>
  <c r="CA85" i="12"/>
  <c r="AE158" i="12"/>
  <c r="AF158" i="12"/>
  <c r="BX20" i="12"/>
  <c r="BY20" i="12"/>
  <c r="BY51" i="12"/>
  <c r="BX51" i="12"/>
  <c r="BF77" i="9"/>
  <c r="BG77" i="9"/>
  <c r="CG146" i="9"/>
  <c r="CH146" i="9"/>
  <c r="AN62" i="9"/>
  <c r="AO62" i="9"/>
  <c r="AR31" i="9"/>
  <c r="AS31" i="9"/>
  <c r="N146" i="12"/>
  <c r="M146" i="12"/>
  <c r="AN87" i="12"/>
  <c r="AO87" i="12"/>
  <c r="V170" i="12"/>
  <c r="W170" i="12"/>
  <c r="AN136" i="9"/>
  <c r="AO136" i="9"/>
  <c r="BK55" i="9"/>
  <c r="BH55" i="9"/>
  <c r="BI55" i="9"/>
  <c r="BJ55" i="9"/>
  <c r="BP87" i="9"/>
  <c r="BO87" i="9"/>
  <c r="AN125" i="9"/>
  <c r="AO125" i="9"/>
  <c r="BO120" i="9"/>
  <c r="BP120" i="9"/>
  <c r="AN22" i="9"/>
  <c r="AO22" i="9"/>
  <c r="AE73" i="9"/>
  <c r="AF73" i="9"/>
  <c r="BG25" i="12"/>
  <c r="BF25" i="12"/>
  <c r="Y115" i="9"/>
  <c r="BR136" i="9"/>
  <c r="M172" i="9"/>
  <c r="V130" i="9"/>
  <c r="W97" i="9"/>
  <c r="CG127" i="9"/>
  <c r="CH127" i="9"/>
  <c r="CG122" i="9"/>
  <c r="CH122" i="9"/>
  <c r="BX121" i="9"/>
  <c r="BY121" i="9"/>
  <c r="CG162" i="12"/>
  <c r="CH162" i="12"/>
  <c r="CG32" i="12"/>
  <c r="CH32" i="12"/>
  <c r="BY90" i="12"/>
  <c r="BX90" i="12"/>
  <c r="CH89" i="12"/>
  <c r="CG89" i="12"/>
  <c r="CG93" i="9"/>
  <c r="CH93" i="9"/>
  <c r="CL46" i="12"/>
  <c r="CK46" i="12"/>
  <c r="CJ46" i="12"/>
  <c r="CI46" i="12"/>
  <c r="AQ122" i="12"/>
  <c r="AS122" i="12"/>
  <c r="AR122" i="12"/>
  <c r="AP122" i="12"/>
  <c r="BX88" i="9"/>
  <c r="BY88" i="9"/>
  <c r="BY32" i="12"/>
  <c r="BX32" i="12"/>
  <c r="AN112" i="9"/>
  <c r="AO112" i="9"/>
  <c r="AG145" i="12"/>
  <c r="AI145" i="12"/>
  <c r="AH145" i="12"/>
  <c r="AJ145" i="12"/>
  <c r="N118" i="12"/>
  <c r="M118" i="12"/>
  <c r="CG159" i="9"/>
  <c r="CH159" i="9"/>
  <c r="BI117" i="12"/>
  <c r="BJ117" i="12"/>
  <c r="BK117" i="12"/>
  <c r="BH117" i="12"/>
  <c r="W121" i="12"/>
  <c r="V121" i="12"/>
  <c r="BP104" i="9"/>
  <c r="BO104" i="9"/>
  <c r="BF132" i="9"/>
  <c r="BG132" i="9"/>
  <c r="AN138" i="9"/>
  <c r="AO138" i="9"/>
  <c r="AH88" i="12"/>
  <c r="AG88" i="12"/>
  <c r="AJ88" i="12"/>
  <c r="AI88" i="12"/>
  <c r="V110" i="12"/>
  <c r="W110" i="12"/>
  <c r="BF90" i="9"/>
  <c r="BG90" i="9"/>
  <c r="CH36" i="12"/>
  <c r="CG36" i="12"/>
  <c r="CC72" i="12"/>
  <c r="CB72" i="12"/>
  <c r="BZ72" i="12"/>
  <c r="CA72" i="12"/>
  <c r="BP84" i="12"/>
  <c r="BO84" i="12"/>
  <c r="BG71" i="12"/>
  <c r="BF71" i="12"/>
  <c r="AW100" i="12"/>
  <c r="AX100" i="12"/>
  <c r="AO159" i="12"/>
  <c r="AN159" i="12"/>
  <c r="AO39" i="12"/>
  <c r="AN39" i="12"/>
  <c r="AW112" i="9"/>
  <c r="AX112" i="9"/>
  <c r="CH68" i="9"/>
  <c r="CG68" i="9"/>
  <c r="BX114" i="9"/>
  <c r="BY114" i="9"/>
  <c r="BO25" i="9"/>
  <c r="BP25" i="9"/>
  <c r="BX127" i="9"/>
  <c r="BY127" i="9"/>
  <c r="BF56" i="9"/>
  <c r="BG56" i="9"/>
  <c r="AN100" i="9"/>
  <c r="AO100" i="9"/>
  <c r="AE149" i="9"/>
  <c r="AF149" i="9"/>
  <c r="M133" i="12"/>
  <c r="N133" i="12"/>
  <c r="F157" i="12"/>
  <c r="I157" i="12"/>
  <c r="H157" i="12"/>
  <c r="G157" i="12"/>
  <c r="CG169" i="9"/>
  <c r="CH169" i="9"/>
  <c r="BO122" i="9"/>
  <c r="BP122" i="9"/>
  <c r="AO95" i="12"/>
  <c r="AN95" i="12"/>
  <c r="BY153" i="12"/>
  <c r="BX153" i="12"/>
  <c r="BO73" i="12"/>
  <c r="BP73" i="12"/>
  <c r="BG44" i="12"/>
  <c r="BF44" i="12"/>
  <c r="AN60" i="12"/>
  <c r="AO60" i="12"/>
  <c r="AE108" i="12"/>
  <c r="AF108" i="12"/>
  <c r="CG88" i="9"/>
  <c r="CH88" i="9"/>
  <c r="BZ52" i="9"/>
  <c r="CA52" i="9"/>
  <c r="CB52" i="9"/>
  <c r="CC52" i="9"/>
  <c r="BX82" i="9"/>
  <c r="BY82" i="9"/>
  <c r="BO51" i="9"/>
  <c r="BP51" i="9"/>
  <c r="BI92" i="12"/>
  <c r="BK92" i="12"/>
  <c r="BH92" i="12"/>
  <c r="BJ92" i="12"/>
  <c r="AX151" i="9"/>
  <c r="AW151" i="9"/>
  <c r="AZ33" i="12"/>
  <c r="AY33" i="12"/>
  <c r="BB33" i="12"/>
  <c r="BA33" i="12"/>
  <c r="W138" i="12"/>
  <c r="V138" i="12"/>
  <c r="AE97" i="9"/>
  <c r="AF97" i="9"/>
  <c r="BF43" i="9"/>
  <c r="BG43" i="9"/>
  <c r="BX78" i="9"/>
  <c r="BY78" i="9"/>
  <c r="BO109" i="9"/>
  <c r="BP109" i="9"/>
  <c r="BF104" i="9"/>
  <c r="BG104" i="9"/>
  <c r="AO99" i="9"/>
  <c r="AN99" i="9"/>
  <c r="N95" i="12"/>
  <c r="M95" i="12"/>
  <c r="N136" i="12"/>
  <c r="M136" i="12"/>
  <c r="BP20" i="12"/>
  <c r="BO20" i="12"/>
  <c r="BP169" i="12"/>
  <c r="BO169" i="12"/>
  <c r="BS55" i="12"/>
  <c r="BQ55" i="12"/>
  <c r="BR55" i="12"/>
  <c r="BT55" i="12"/>
  <c r="AX73" i="12"/>
  <c r="AW73" i="12"/>
  <c r="AO45" i="12"/>
  <c r="AN45" i="12"/>
  <c r="BO148" i="9"/>
  <c r="BP148" i="9"/>
  <c r="BG123" i="9"/>
  <c r="BF123" i="9"/>
  <c r="AN132" i="9"/>
  <c r="AO132" i="9"/>
  <c r="BF115" i="9"/>
  <c r="BG115" i="9"/>
  <c r="BT48" i="9"/>
  <c r="BR48" i="9"/>
  <c r="BS48" i="9"/>
  <c r="BQ48" i="9"/>
  <c r="BF168" i="9"/>
  <c r="BG168" i="9"/>
  <c r="BY147" i="12"/>
  <c r="BX147" i="12"/>
  <c r="AE172" i="12"/>
  <c r="AF172" i="12"/>
  <c r="AW76" i="12"/>
  <c r="AX76" i="12"/>
  <c r="F160" i="12"/>
  <c r="G160" i="12"/>
  <c r="I160" i="12"/>
  <c r="H160" i="12"/>
  <c r="BO110" i="9"/>
  <c r="BP110" i="9"/>
  <c r="M106" i="12"/>
  <c r="N106" i="12"/>
  <c r="AE139" i="9"/>
  <c r="AF139" i="9"/>
  <c r="AW117" i="9"/>
  <c r="AX117" i="9"/>
  <c r="BX104" i="9"/>
  <c r="BY104" i="9"/>
  <c r="BF172" i="9"/>
  <c r="BG172" i="9"/>
  <c r="AN142" i="9"/>
  <c r="AO142" i="9"/>
  <c r="AN157" i="9"/>
  <c r="AO157" i="9"/>
  <c r="CG142" i="9"/>
  <c r="CH142" i="9"/>
  <c r="I128" i="12"/>
  <c r="G128" i="12"/>
  <c r="F128" i="12"/>
  <c r="H128" i="12"/>
  <c r="AI107" i="12"/>
  <c r="AH107" i="12"/>
  <c r="AJ107" i="12"/>
  <c r="AG107" i="12"/>
  <c r="BO154" i="9"/>
  <c r="BP154" i="9"/>
  <c r="BO158" i="9"/>
  <c r="BP158" i="9"/>
  <c r="M156" i="12"/>
  <c r="N156" i="12"/>
  <c r="AX86" i="12"/>
  <c r="AW86" i="12"/>
  <c r="AF142" i="12"/>
  <c r="AE142" i="12"/>
  <c r="BO58" i="9"/>
  <c r="BP58" i="9"/>
  <c r="BO124" i="9"/>
  <c r="BP124" i="9"/>
  <c r="BG77" i="12"/>
  <c r="BF77" i="12"/>
  <c r="CG146" i="12"/>
  <c r="CH146" i="12"/>
  <c r="AF103" i="12"/>
  <c r="AE103" i="12"/>
  <c r="AO62" i="12"/>
  <c r="AN62" i="12"/>
  <c r="AX173" i="12"/>
  <c r="AW173" i="12"/>
  <c r="CG125" i="9"/>
  <c r="CH125" i="9"/>
  <c r="BF107" i="9"/>
  <c r="BG107" i="9"/>
  <c r="V119" i="12"/>
  <c r="W119" i="12"/>
  <c r="BX99" i="9"/>
  <c r="BY99" i="9"/>
  <c r="BF57" i="9"/>
  <c r="BG57" i="9"/>
  <c r="N98" i="12"/>
  <c r="M98" i="12"/>
  <c r="AO25" i="9"/>
  <c r="AN25" i="9"/>
  <c r="CG100" i="9"/>
  <c r="CH100" i="9"/>
  <c r="CI118" i="9"/>
  <c r="CJ118" i="9"/>
  <c r="CK118" i="9"/>
  <c r="CL118" i="9"/>
  <c r="BP103" i="12"/>
  <c r="BO103" i="12"/>
  <c r="CH128" i="12"/>
  <c r="CG128" i="12"/>
  <c r="F161" i="12"/>
  <c r="G161" i="12"/>
  <c r="I161" i="12"/>
  <c r="H161" i="12"/>
  <c r="AF75" i="12"/>
  <c r="AE75" i="12"/>
  <c r="CH83" i="12"/>
  <c r="CG83" i="12"/>
  <c r="AO75" i="9"/>
  <c r="AN75" i="9"/>
  <c r="V19" i="12"/>
  <c r="W19" i="12"/>
  <c r="I134" i="12"/>
  <c r="F134" i="12"/>
  <c r="H134" i="12"/>
  <c r="G134" i="12"/>
  <c r="AW146" i="9"/>
  <c r="AX146" i="9"/>
  <c r="G143" i="12"/>
  <c r="H143" i="12"/>
  <c r="F143" i="12"/>
  <c r="I143" i="12"/>
  <c r="CH161" i="9"/>
  <c r="CG161" i="9"/>
  <c r="AX29" i="9"/>
  <c r="AW29" i="9"/>
  <c r="F144" i="12"/>
  <c r="I144" i="12"/>
  <c r="G144" i="12"/>
  <c r="H144" i="12"/>
  <c r="AW154" i="9"/>
  <c r="AX154" i="9"/>
  <c r="AW90" i="9"/>
  <c r="AX90" i="9"/>
  <c r="AO136" i="12"/>
  <c r="AN136" i="12"/>
  <c r="CG87" i="12"/>
  <c r="CH87" i="12"/>
  <c r="BP87" i="12"/>
  <c r="BO87" i="12"/>
  <c r="BF110" i="12"/>
  <c r="BG110" i="12"/>
  <c r="AO125" i="12"/>
  <c r="AN125" i="12"/>
  <c r="BP120" i="12"/>
  <c r="BO120" i="12"/>
  <c r="AN22" i="12"/>
  <c r="AO22" i="12"/>
  <c r="AE73" i="12"/>
  <c r="AF73" i="12"/>
  <c r="BF73" i="9"/>
  <c r="BG73" i="9"/>
  <c r="CH86" i="9"/>
  <c r="CG86" i="9"/>
  <c r="AW59" i="9"/>
  <c r="AX59" i="9"/>
  <c r="M170" i="12"/>
  <c r="N170" i="12"/>
  <c r="BX31" i="9"/>
  <c r="BY31" i="9"/>
  <c r="CH63" i="9"/>
  <c r="CG63" i="9"/>
  <c r="AE153" i="9"/>
  <c r="AF153" i="9"/>
  <c r="BY37" i="9"/>
  <c r="BX37" i="9"/>
  <c r="AF58" i="9"/>
  <c r="AE58" i="9"/>
  <c r="BX155" i="9"/>
  <c r="BY155" i="9"/>
  <c r="BB163" i="12"/>
  <c r="AY163" i="12"/>
  <c r="AZ163" i="12"/>
  <c r="BA163" i="12"/>
  <c r="CH154" i="12"/>
  <c r="CG154" i="12"/>
  <c r="CL73" i="12"/>
  <c r="CK73" i="12"/>
  <c r="CJ73" i="12"/>
  <c r="CI73" i="12"/>
  <c r="BF98" i="12"/>
  <c r="BG98" i="12"/>
  <c r="AF170" i="12"/>
  <c r="AE170" i="12"/>
  <c r="BR149" i="12"/>
  <c r="BT149" i="12"/>
  <c r="BS149" i="12"/>
  <c r="BQ149" i="12"/>
  <c r="AH113" i="12"/>
  <c r="AG113" i="12"/>
  <c r="AJ113" i="12"/>
  <c r="AI113" i="12"/>
  <c r="AW115" i="9"/>
  <c r="AX115" i="9"/>
  <c r="BY160" i="12"/>
  <c r="BX160" i="12"/>
  <c r="BP69" i="12"/>
  <c r="BO69" i="12"/>
  <c r="BG22" i="9"/>
  <c r="BF22" i="9"/>
  <c r="BO131" i="9"/>
  <c r="BP131" i="9"/>
  <c r="N100" i="12"/>
  <c r="M100" i="12"/>
  <c r="BG108" i="12"/>
  <c r="BF108" i="12"/>
  <c r="BP23" i="12"/>
  <c r="BO23" i="12"/>
  <c r="AW92" i="9"/>
  <c r="AX92" i="9"/>
  <c r="BP173" i="12"/>
  <c r="BO173" i="12"/>
  <c r="BP67" i="12"/>
  <c r="BO67" i="12"/>
  <c r="AF100" i="9"/>
  <c r="AE100" i="9"/>
  <c r="AX122" i="12"/>
  <c r="AW122" i="12"/>
  <c r="AX125" i="9"/>
  <c r="AW125" i="9"/>
  <c r="BJ144" i="9"/>
  <c r="BK144" i="9"/>
  <c r="BF130" i="12"/>
  <c r="BG130" i="12"/>
  <c r="AE59" i="9"/>
  <c r="AF59" i="9"/>
  <c r="AN145" i="12"/>
  <c r="AO145" i="12"/>
  <c r="BG149" i="12"/>
  <c r="BF149" i="12"/>
  <c r="BF122" i="9"/>
  <c r="BG122" i="9"/>
  <c r="AO41" i="9"/>
  <c r="AN41" i="9"/>
  <c r="AE121" i="12"/>
  <c r="AF121" i="12"/>
  <c r="BX71" i="9"/>
  <c r="BY71" i="9"/>
  <c r="CL118" i="12"/>
  <c r="CK118" i="12"/>
  <c r="CI118" i="12"/>
  <c r="CJ118" i="12"/>
  <c r="AE152" i="9"/>
  <c r="AF152" i="9"/>
  <c r="AX51" i="12"/>
  <c r="AW51" i="12"/>
  <c r="AW27" i="9"/>
  <c r="AX27" i="9"/>
  <c r="F170" i="12"/>
  <c r="H170" i="12"/>
  <c r="G170" i="12"/>
  <c r="I170" i="12"/>
  <c r="AN129" i="12"/>
  <c r="AO129" i="12"/>
  <c r="BA171" i="12"/>
  <c r="AZ171" i="12"/>
  <c r="AY171" i="12"/>
  <c r="BB171" i="12"/>
  <c r="BY126" i="9"/>
  <c r="BX126" i="9"/>
  <c r="F172" i="12"/>
  <c r="I172" i="12"/>
  <c r="H172" i="12"/>
  <c r="G172" i="12"/>
  <c r="AX92" i="12"/>
  <c r="AW92" i="12"/>
  <c r="BG69" i="12"/>
  <c r="BF69" i="12"/>
  <c r="AE158" i="9"/>
  <c r="AF158" i="9"/>
  <c r="AO146" i="9"/>
  <c r="AN146" i="9"/>
  <c r="BX20" i="9"/>
  <c r="BY20" i="9"/>
  <c r="BG141" i="12"/>
  <c r="BF141" i="12"/>
  <c r="F152" i="12"/>
  <c r="I152" i="12"/>
  <c r="H152" i="12"/>
  <c r="G152" i="12"/>
  <c r="AF59" i="12"/>
  <c r="AE59" i="12"/>
  <c r="V107" i="12"/>
  <c r="W107" i="12"/>
  <c r="BF85" i="9"/>
  <c r="BG85" i="9"/>
  <c r="BF152" i="9"/>
  <c r="BG152" i="9"/>
  <c r="BS130" i="9"/>
  <c r="BT130" i="9"/>
  <c r="BO133" i="9"/>
  <c r="BP133" i="9"/>
  <c r="O113" i="9"/>
  <c r="CC150" i="12"/>
  <c r="CB150" i="12"/>
  <c r="CA150" i="12"/>
  <c r="BZ150" i="12"/>
  <c r="CG32" i="9"/>
  <c r="CH32" i="9"/>
  <c r="AE152" i="12"/>
  <c r="AF152" i="12"/>
  <c r="BY24" i="9"/>
  <c r="BX24" i="9"/>
  <c r="AS56" i="12"/>
  <c r="AR56" i="12"/>
  <c r="AQ56" i="12"/>
  <c r="AP56" i="12"/>
  <c r="BP84" i="9"/>
  <c r="BO84" i="9"/>
  <c r="CH72" i="12"/>
  <c r="CG72" i="12"/>
  <c r="AN105" i="12"/>
  <c r="AO105" i="12"/>
  <c r="BO153" i="12"/>
  <c r="BP153" i="12"/>
  <c r="AN95" i="9"/>
  <c r="AO95" i="9"/>
  <c r="BF44" i="9"/>
  <c r="BG44" i="9"/>
  <c r="BB60" i="9"/>
  <c r="BA60" i="9"/>
  <c r="AW96" i="12"/>
  <c r="AX96" i="12"/>
  <c r="BO169" i="9"/>
  <c r="BP169" i="9"/>
  <c r="BF27" i="12"/>
  <c r="BG27" i="12"/>
  <c r="BY147" i="9"/>
  <c r="BX147" i="9"/>
  <c r="BY112" i="12"/>
  <c r="BX112" i="12"/>
  <c r="AE131" i="12"/>
  <c r="AF131" i="12"/>
  <c r="CG115" i="12"/>
  <c r="CH115" i="12"/>
  <c r="BO62" i="12"/>
  <c r="BP62" i="12"/>
  <c r="Q137" i="9"/>
  <c r="AA115" i="9"/>
  <c r="AY60" i="9"/>
  <c r="BI144" i="9"/>
  <c r="BT136" i="9"/>
  <c r="F172" i="9"/>
  <c r="N132" i="9"/>
  <c r="N101" i="9"/>
  <c r="P101" i="9"/>
  <c r="N166" i="9"/>
  <c r="Q166" i="9"/>
  <c r="N141" i="9"/>
  <c r="N117" i="9"/>
  <c r="CK132" i="12"/>
  <c r="CL132" i="12"/>
  <c r="CJ132" i="12"/>
  <c r="CI132" i="12"/>
  <c r="CA146" i="12"/>
  <c r="BZ146" i="12"/>
  <c r="CB146" i="12"/>
  <c r="CC146" i="12"/>
  <c r="CH127" i="12"/>
  <c r="CG127" i="12"/>
  <c r="CH122" i="12"/>
  <c r="CG122" i="12"/>
  <c r="CA63" i="12"/>
  <c r="BZ63" i="12"/>
  <c r="CC63" i="12"/>
  <c r="CB63" i="12"/>
  <c r="BY121" i="12"/>
  <c r="BX121" i="12"/>
  <c r="CG135" i="9"/>
  <c r="CH135" i="9"/>
  <c r="CG27" i="9"/>
  <c r="CH27" i="9"/>
  <c r="CH24" i="9"/>
  <c r="CG24" i="9"/>
  <c r="CH93" i="12"/>
  <c r="CG93" i="12"/>
  <c r="BP149" i="9"/>
  <c r="BO149" i="9"/>
  <c r="AO112" i="12"/>
  <c r="AN112" i="12"/>
  <c r="CH159" i="12"/>
  <c r="CG159" i="12"/>
  <c r="CC88" i="12"/>
  <c r="CB88" i="12"/>
  <c r="CA88" i="12"/>
  <c r="BZ88" i="12"/>
  <c r="BO104" i="12"/>
  <c r="BP104" i="12"/>
  <c r="BG132" i="12"/>
  <c r="BF132" i="12"/>
  <c r="BA145" i="12"/>
  <c r="BB145" i="12"/>
  <c r="AZ145" i="12"/>
  <c r="AY145" i="12"/>
  <c r="AO138" i="12"/>
  <c r="AN138" i="12"/>
  <c r="AS52" i="12"/>
  <c r="AR52" i="12"/>
  <c r="AP52" i="12"/>
  <c r="AQ52" i="12"/>
  <c r="AW58" i="9"/>
  <c r="AX58" i="9"/>
  <c r="BY172" i="9"/>
  <c r="BX172" i="9"/>
  <c r="BX60" i="9"/>
  <c r="BY60" i="9"/>
  <c r="BO80" i="9"/>
  <c r="BP80" i="9"/>
  <c r="BF35" i="9"/>
  <c r="BG35" i="9"/>
  <c r="AJ162" i="12"/>
  <c r="AG162" i="12"/>
  <c r="AI162" i="12"/>
  <c r="AH162" i="12"/>
  <c r="AW152" i="9"/>
  <c r="AX152" i="9"/>
  <c r="CH68" i="12"/>
  <c r="CG68" i="12"/>
  <c r="BX114" i="12"/>
  <c r="BY114" i="12"/>
  <c r="BO25" i="12"/>
  <c r="BP25" i="12"/>
  <c r="AW171" i="9"/>
  <c r="AX171" i="9"/>
  <c r="BY127" i="12"/>
  <c r="BX127" i="12"/>
  <c r="BF56" i="12"/>
  <c r="BG56" i="12"/>
  <c r="AO100" i="12"/>
  <c r="AN100" i="12"/>
  <c r="AF149" i="12"/>
  <c r="AE149" i="12"/>
  <c r="CH169" i="12"/>
  <c r="CG169" i="12"/>
  <c r="BO122" i="12"/>
  <c r="BP122" i="12"/>
  <c r="BF140" i="9"/>
  <c r="BG140" i="9"/>
  <c r="AW132" i="9"/>
  <c r="AX132" i="9"/>
  <c r="AO72" i="9"/>
  <c r="AN72" i="9"/>
  <c r="W109" i="12"/>
  <c r="V109" i="12"/>
  <c r="BX93" i="9"/>
  <c r="BY93" i="9"/>
  <c r="BX118" i="9"/>
  <c r="BY118" i="9"/>
  <c r="BO64" i="9"/>
  <c r="BP64" i="9"/>
  <c r="AX116" i="9"/>
  <c r="AW116" i="9"/>
  <c r="AO49" i="9"/>
  <c r="AN49" i="9"/>
  <c r="C19" i="12"/>
  <c r="F147" i="12"/>
  <c r="G147" i="12"/>
  <c r="I147" i="12"/>
  <c r="H147" i="12"/>
  <c r="I132" i="12"/>
  <c r="F132" i="12"/>
  <c r="H132" i="12"/>
  <c r="G132" i="12"/>
  <c r="V145" i="12"/>
  <c r="W145" i="12"/>
  <c r="CG88" i="12"/>
  <c r="CH88" i="12"/>
  <c r="BY82" i="12"/>
  <c r="BX82" i="12"/>
  <c r="BP51" i="12"/>
  <c r="BO51" i="12"/>
  <c r="AW151" i="12"/>
  <c r="AX151" i="12"/>
  <c r="AR29" i="12"/>
  <c r="AQ29" i="12"/>
  <c r="AS29" i="12"/>
  <c r="AP29" i="12"/>
  <c r="AF97" i="12"/>
  <c r="AE97" i="12"/>
  <c r="BG43" i="12"/>
  <c r="BF43" i="12"/>
  <c r="BY78" i="12"/>
  <c r="BX78" i="12"/>
  <c r="BP109" i="12"/>
  <c r="BO109" i="12"/>
  <c r="BG104" i="12"/>
  <c r="BF104" i="12"/>
  <c r="AY81" i="12"/>
  <c r="AZ81" i="12"/>
  <c r="BA81" i="12"/>
  <c r="BB81" i="12"/>
  <c r="AO99" i="12"/>
  <c r="AN99" i="12"/>
  <c r="AX124" i="9"/>
  <c r="AW124" i="9"/>
  <c r="BO152" i="9"/>
  <c r="BP152" i="9"/>
  <c r="BF135" i="9"/>
  <c r="BG135" i="9"/>
  <c r="AW65" i="9"/>
  <c r="AX65" i="9"/>
  <c r="AN35" i="9"/>
  <c r="AO35" i="9"/>
  <c r="M90" i="12"/>
  <c r="N90" i="12"/>
  <c r="AF19" i="9"/>
  <c r="AE19" i="9"/>
  <c r="BO148" i="12"/>
  <c r="BP148" i="12"/>
  <c r="BF123" i="12"/>
  <c r="BG123" i="12"/>
  <c r="BI21" i="12"/>
  <c r="BH21" i="12"/>
  <c r="BJ21" i="12"/>
  <c r="BK21" i="12"/>
  <c r="AO132" i="12"/>
  <c r="AN132" i="12"/>
  <c r="BF115" i="12"/>
  <c r="BG115" i="12"/>
  <c r="BG168" i="12"/>
  <c r="BF168" i="12"/>
  <c r="BX55" i="9"/>
  <c r="BY55" i="9"/>
  <c r="AE74" i="9"/>
  <c r="AF74" i="9"/>
  <c r="M107" i="12"/>
  <c r="N107" i="12"/>
  <c r="AW26" i="9"/>
  <c r="AX26" i="9"/>
  <c r="CH78" i="9"/>
  <c r="CG78" i="9"/>
  <c r="BO110" i="12"/>
  <c r="BP110" i="12"/>
  <c r="AE139" i="12"/>
  <c r="AF139" i="12"/>
  <c r="AX117" i="12"/>
  <c r="AW117" i="12"/>
  <c r="BY104" i="12"/>
  <c r="BX104" i="12"/>
  <c r="BF172" i="12"/>
  <c r="BG172" i="12"/>
  <c r="AN142" i="12"/>
  <c r="AO142" i="12"/>
  <c r="AN157" i="12"/>
  <c r="AO157" i="12"/>
  <c r="CH142" i="12"/>
  <c r="CG142" i="12"/>
  <c r="BO154" i="12"/>
  <c r="BP154" i="12"/>
  <c r="BP158" i="12"/>
  <c r="BO158" i="12"/>
  <c r="AW38" i="9"/>
  <c r="AX38" i="9"/>
  <c r="BP114" i="9"/>
  <c r="BO114" i="9"/>
  <c r="BP58" i="12"/>
  <c r="BO58" i="12"/>
  <c r="BO124" i="12"/>
  <c r="BP124" i="12"/>
  <c r="BG52" i="9"/>
  <c r="BF52" i="9"/>
  <c r="CG123" i="9"/>
  <c r="CH123" i="9"/>
  <c r="V113" i="12"/>
  <c r="W113" i="12"/>
  <c r="AN108" i="9"/>
  <c r="AO108" i="9"/>
  <c r="AX149" i="9"/>
  <c r="AW149" i="9"/>
  <c r="AX141" i="9"/>
  <c r="AW141" i="9"/>
  <c r="CH125" i="12"/>
  <c r="CG125" i="12"/>
  <c r="BF107" i="12"/>
  <c r="BG107" i="12"/>
  <c r="BY99" i="12"/>
  <c r="BX99" i="12"/>
  <c r="BF57" i="12"/>
  <c r="BG57" i="12"/>
  <c r="AN25" i="12"/>
  <c r="AO25" i="12"/>
  <c r="CH100" i="12"/>
  <c r="CG100" i="12"/>
  <c r="BG137" i="9"/>
  <c r="BF137" i="9"/>
  <c r="CG26" i="9"/>
  <c r="CH26" i="9"/>
  <c r="BP171" i="9"/>
  <c r="BO171" i="9"/>
  <c r="BP128" i="9"/>
  <c r="BO128" i="9"/>
  <c r="CG38" i="9"/>
  <c r="CH38" i="9"/>
  <c r="BF94" i="9"/>
  <c r="BG94" i="9"/>
  <c r="AN75" i="12"/>
  <c r="AO75" i="12"/>
  <c r="CG147" i="9"/>
  <c r="CH147" i="9"/>
  <c r="CH161" i="12"/>
  <c r="CG161" i="12"/>
  <c r="AW29" i="12"/>
  <c r="AX29" i="12"/>
  <c r="N129" i="12"/>
  <c r="M129" i="12"/>
  <c r="N88" i="12"/>
  <c r="M88" i="12"/>
  <c r="AX154" i="12"/>
  <c r="AW154" i="12"/>
  <c r="AX90" i="12"/>
  <c r="AW90" i="12"/>
  <c r="AE134" i="9"/>
  <c r="AF134" i="9"/>
  <c r="CG67" i="9"/>
  <c r="CH67" i="9"/>
  <c r="BO79" i="9"/>
  <c r="BP79" i="9"/>
  <c r="BG70" i="9"/>
  <c r="BF70" i="9"/>
  <c r="N103" i="12"/>
  <c r="M103" i="12"/>
  <c r="BO83" i="9"/>
  <c r="BP83" i="9"/>
  <c r="AE93" i="9"/>
  <c r="AF93" i="9"/>
  <c r="CG91" i="9"/>
  <c r="CH91" i="9"/>
  <c r="M125" i="12"/>
  <c r="N125" i="12"/>
  <c r="BF73" i="12"/>
  <c r="BG73" i="12"/>
  <c r="CH86" i="12"/>
  <c r="CG86" i="12"/>
  <c r="AW59" i="12"/>
  <c r="AX59" i="12"/>
  <c r="BA83" i="12"/>
  <c r="BB83" i="12"/>
  <c r="AZ83" i="12"/>
  <c r="AY83" i="12"/>
  <c r="BY31" i="12"/>
  <c r="BX31" i="12"/>
  <c r="CH63" i="12"/>
  <c r="CG63" i="12"/>
  <c r="AE153" i="12"/>
  <c r="AF153" i="12"/>
  <c r="BY37" i="12"/>
  <c r="BX37" i="12"/>
  <c r="AE58" i="12"/>
  <c r="AF58" i="12"/>
  <c r="BY155" i="12"/>
  <c r="BX155" i="12"/>
  <c r="CG132" i="9"/>
  <c r="CH132" i="9"/>
  <c r="BY75" i="12"/>
  <c r="BX75" i="12"/>
  <c r="BX94" i="9"/>
  <c r="BY94" i="9"/>
  <c r="AX48" i="12"/>
  <c r="AW48" i="12"/>
  <c r="N91" i="12"/>
  <c r="M91" i="12"/>
  <c r="BX76" i="9"/>
  <c r="BY76" i="9"/>
  <c r="AO81" i="9"/>
  <c r="AN81" i="9"/>
  <c r="BA43" i="12"/>
  <c r="AZ43" i="12"/>
  <c r="AY43" i="12"/>
  <c r="BB43" i="12"/>
  <c r="AO144" i="9"/>
  <c r="AN144" i="9"/>
  <c r="N123" i="12"/>
  <c r="M123" i="12"/>
  <c r="BG30" i="12"/>
  <c r="BF30" i="12"/>
  <c r="AX41" i="12"/>
  <c r="AW41" i="12"/>
  <c r="BP135" i="12"/>
  <c r="BO135" i="12"/>
  <c r="BO101" i="9"/>
  <c r="BP101" i="9"/>
  <c r="V94" i="12"/>
  <c r="W94" i="12"/>
  <c r="BA60" i="12"/>
  <c r="AY60" i="12"/>
  <c r="BB60" i="12"/>
  <c r="AZ60" i="12"/>
  <c r="AE106" i="12"/>
  <c r="AF106" i="12"/>
  <c r="AW79" i="9"/>
  <c r="AX79" i="9"/>
  <c r="V136" i="12"/>
  <c r="W136" i="12"/>
  <c r="CG101" i="9"/>
  <c r="CH101" i="9"/>
  <c r="CG55" i="12"/>
  <c r="CH55" i="12"/>
  <c r="P113" i="9"/>
  <c r="R113" i="9"/>
  <c r="CG140" i="9"/>
  <c r="CH140" i="9"/>
  <c r="BX94" i="12"/>
  <c r="BY94" i="12"/>
  <c r="BB112" i="12"/>
  <c r="BA112" i="12"/>
  <c r="AZ112" i="12"/>
  <c r="AY112" i="12"/>
  <c r="V132" i="12"/>
  <c r="W132" i="12"/>
  <c r="AW160" i="9"/>
  <c r="AX160" i="9"/>
  <c r="CH39" i="12"/>
  <c r="CG39" i="12"/>
  <c r="BJ82" i="12"/>
  <c r="BI82" i="12"/>
  <c r="BH82" i="12"/>
  <c r="BK82" i="12"/>
  <c r="CI71" i="9"/>
  <c r="CJ71" i="9"/>
  <c r="CK71" i="9"/>
  <c r="CL71" i="9"/>
  <c r="CC136" i="12"/>
  <c r="CB136" i="12"/>
  <c r="CA136" i="12"/>
  <c r="BZ136" i="12"/>
  <c r="BF22" i="12"/>
  <c r="BG22" i="12"/>
  <c r="BO131" i="12"/>
  <c r="BP131" i="12"/>
  <c r="AO119" i="12"/>
  <c r="AN119" i="12"/>
  <c r="BF100" i="9"/>
  <c r="BG100" i="9"/>
  <c r="AX96" i="9"/>
  <c r="AW96" i="9"/>
  <c r="BO72" i="9"/>
  <c r="BP72" i="9"/>
  <c r="AP78" i="12"/>
  <c r="AS78" i="12"/>
  <c r="AR78" i="12"/>
  <c r="AQ78" i="12"/>
  <c r="BF139" i="9"/>
  <c r="BG139" i="9"/>
  <c r="BP150" i="9"/>
  <c r="BO150" i="9"/>
  <c r="BF61" i="9"/>
  <c r="BG61" i="9"/>
  <c r="M92" i="12"/>
  <c r="N92" i="12"/>
  <c r="BY51" i="9"/>
  <c r="BX51" i="9"/>
  <c r="BG118" i="9"/>
  <c r="BF118" i="9"/>
  <c r="CH165" i="12"/>
  <c r="CG165" i="12"/>
  <c r="AN87" i="9"/>
  <c r="AO87" i="9"/>
  <c r="N147" i="12"/>
  <c r="M147" i="12"/>
  <c r="CG101" i="12"/>
  <c r="CH101" i="12"/>
  <c r="BO164" i="12"/>
  <c r="BP164" i="12"/>
  <c r="N119" i="12"/>
  <c r="M119" i="12"/>
  <c r="CH134" i="9"/>
  <c r="CG134" i="9"/>
  <c r="AC21" i="12"/>
  <c r="AD21" i="12"/>
  <c r="AC21" i="9"/>
  <c r="AD21" i="9"/>
  <c r="BQ136" i="9"/>
  <c r="CH149" i="12"/>
  <c r="CG149" i="12"/>
  <c r="CG89" i="9"/>
  <c r="CH89" i="9"/>
  <c r="CH173" i="12"/>
  <c r="CG173" i="12"/>
  <c r="BP123" i="12"/>
  <c r="BO123" i="12"/>
  <c r="AI95" i="12"/>
  <c r="AH95" i="12"/>
  <c r="AJ95" i="12"/>
  <c r="AG95" i="12"/>
  <c r="BO43" i="9"/>
  <c r="BP43" i="9"/>
  <c r="F165" i="12"/>
  <c r="I165" i="12"/>
  <c r="G165" i="12"/>
  <c r="H165" i="12"/>
  <c r="F139" i="12"/>
  <c r="I139" i="12"/>
  <c r="H139" i="12"/>
  <c r="G139" i="12"/>
  <c r="CC86" i="12"/>
  <c r="CB86" i="12"/>
  <c r="CA86" i="12"/>
  <c r="BZ86" i="12"/>
  <c r="AS143" i="12"/>
  <c r="AP143" i="12"/>
  <c r="AR143" i="12"/>
  <c r="AQ143" i="12"/>
  <c r="AO114" i="12"/>
  <c r="AN114" i="12"/>
  <c r="AN45" i="9"/>
  <c r="AO45" i="9"/>
  <c r="BO156" i="12"/>
  <c r="BP156" i="12"/>
  <c r="BF61" i="12"/>
  <c r="BG61" i="12"/>
  <c r="AE110" i="9"/>
  <c r="AF110" i="9"/>
  <c r="AO161" i="12"/>
  <c r="AN161" i="12"/>
  <c r="O137" i="9"/>
  <c r="X115" i="9"/>
  <c r="BH144" i="9"/>
  <c r="G172" i="9"/>
  <c r="W125" i="9"/>
  <c r="W122" i="9"/>
  <c r="AA122" i="9"/>
  <c r="W173" i="9"/>
  <c r="AA173" i="9"/>
  <c r="V164" i="9"/>
  <c r="BZ142" i="12"/>
  <c r="CC142" i="12"/>
  <c r="CA142" i="12"/>
  <c r="CB142" i="12"/>
  <c r="BZ142" i="9"/>
  <c r="CA142" i="9"/>
  <c r="CB142" i="9"/>
  <c r="CC142" i="9"/>
  <c r="CG113" i="9"/>
  <c r="CH113" i="9"/>
  <c r="CG62" i="9"/>
  <c r="CH62" i="9"/>
  <c r="CH81" i="9"/>
  <c r="CG81" i="9"/>
  <c r="BX117" i="9"/>
  <c r="BY117" i="9"/>
  <c r="CH135" i="12"/>
  <c r="CG135" i="12"/>
  <c r="CH27" i="12"/>
  <c r="CG27" i="12"/>
  <c r="CH107" i="9"/>
  <c r="CG107" i="9"/>
  <c r="CK24" i="12"/>
  <c r="CL24" i="12"/>
  <c r="CI24" i="12"/>
  <c r="CJ24" i="12"/>
  <c r="CG61" i="9"/>
  <c r="CH61" i="9"/>
  <c r="BX173" i="9"/>
  <c r="BY173" i="9"/>
  <c r="AE125" i="9"/>
  <c r="AF125" i="9"/>
  <c r="AW55" i="9"/>
  <c r="AX55" i="9"/>
  <c r="BO116" i="9"/>
  <c r="BP116" i="9"/>
  <c r="AF117" i="9"/>
  <c r="AE117" i="9"/>
  <c r="M96" i="12"/>
  <c r="N96" i="12"/>
  <c r="CG108" i="9"/>
  <c r="CH108" i="9"/>
  <c r="BX80" i="9"/>
  <c r="BY80" i="9"/>
  <c r="BO88" i="9"/>
  <c r="BP88" i="9"/>
  <c r="BF109" i="9"/>
  <c r="BG109" i="9"/>
  <c r="AW104" i="9"/>
  <c r="AX104" i="9"/>
  <c r="AR121" i="12"/>
  <c r="AS121" i="12"/>
  <c r="AQ121" i="12"/>
  <c r="AP121" i="12"/>
  <c r="AN36" i="9"/>
  <c r="AO36" i="9"/>
  <c r="AE81" i="9"/>
  <c r="AF81" i="9"/>
  <c r="W102" i="12"/>
  <c r="V102" i="12"/>
  <c r="AN166" i="9"/>
  <c r="AO166" i="9"/>
  <c r="BY172" i="12"/>
  <c r="BX172" i="12"/>
  <c r="BY60" i="12"/>
  <c r="BX60" i="12"/>
  <c r="BP80" i="12"/>
  <c r="BO80" i="12"/>
  <c r="BF35" i="12"/>
  <c r="BG35" i="12"/>
  <c r="BA89" i="12"/>
  <c r="AZ89" i="12"/>
  <c r="AY89" i="12"/>
  <c r="BB89" i="12"/>
  <c r="AS141" i="12"/>
  <c r="AR141" i="12"/>
  <c r="AQ141" i="12"/>
  <c r="AP141" i="12"/>
  <c r="AN74" i="9"/>
  <c r="AO74" i="9"/>
  <c r="CH45" i="9"/>
  <c r="CG45" i="9"/>
  <c r="BO160" i="9"/>
  <c r="BP160" i="9"/>
  <c r="BX110" i="9"/>
  <c r="BY110" i="9"/>
  <c r="BF48" i="9"/>
  <c r="BG48" i="9"/>
  <c r="AN46" i="9"/>
  <c r="AO46" i="9"/>
  <c r="AF98" i="9"/>
  <c r="AE98" i="9"/>
  <c r="M110" i="12"/>
  <c r="N110" i="12"/>
  <c r="CG49" i="9"/>
  <c r="CH49" i="9"/>
  <c r="BP118" i="9"/>
  <c r="BO118" i="9"/>
  <c r="BG140" i="12"/>
  <c r="BF140" i="12"/>
  <c r="AX132" i="12"/>
  <c r="AW132" i="12"/>
  <c r="AN72" i="12"/>
  <c r="AO72" i="12"/>
  <c r="BY93" i="12"/>
  <c r="BX93" i="12"/>
  <c r="BY118" i="12"/>
  <c r="BX118" i="12"/>
  <c r="BP64" i="12"/>
  <c r="BO64" i="12"/>
  <c r="AX116" i="12"/>
  <c r="AW116" i="12"/>
  <c r="AO49" i="12"/>
  <c r="AN49" i="12"/>
  <c r="BX143" i="9"/>
  <c r="BY143" i="9"/>
  <c r="BY74" i="9"/>
  <c r="BX74" i="9"/>
  <c r="BF88" i="9"/>
  <c r="BG88" i="9"/>
  <c r="AW85" i="9"/>
  <c r="AX85" i="9"/>
  <c r="AO170" i="9"/>
  <c r="AN170" i="9"/>
  <c r="AO26" i="9"/>
  <c r="AN26" i="9"/>
  <c r="W131" i="12"/>
  <c r="V131" i="12"/>
  <c r="M99" i="12"/>
  <c r="N99" i="12"/>
  <c r="AW150" i="9"/>
  <c r="AX150" i="9"/>
  <c r="BX65" i="9"/>
  <c r="BY65" i="9"/>
  <c r="BO93" i="9"/>
  <c r="BP93" i="9"/>
  <c r="BG47" i="9"/>
  <c r="BF47" i="9"/>
  <c r="AO94" i="9"/>
  <c r="AN94" i="9"/>
  <c r="BG127" i="9"/>
  <c r="BF127" i="9"/>
  <c r="AP27" i="9"/>
  <c r="AQ27" i="9"/>
  <c r="AR27" i="9"/>
  <c r="AS27" i="9"/>
  <c r="BP152" i="12"/>
  <c r="BO152" i="12"/>
  <c r="BG135" i="12"/>
  <c r="BF135" i="12"/>
  <c r="AW65" i="12"/>
  <c r="AX65" i="12"/>
  <c r="AO35" i="12"/>
  <c r="AN35" i="12"/>
  <c r="BT139" i="12"/>
  <c r="BQ139" i="12"/>
  <c r="BR139" i="12"/>
  <c r="BS139" i="12"/>
  <c r="AX166" i="9"/>
  <c r="AW166" i="9"/>
  <c r="AO38" i="9"/>
  <c r="AN38" i="9"/>
  <c r="BF95" i="9"/>
  <c r="BG95" i="9"/>
  <c r="BF145" i="9"/>
  <c r="BG145" i="9"/>
  <c r="AN57" i="9"/>
  <c r="AO57" i="9"/>
  <c r="BY55" i="12"/>
  <c r="BX55" i="12"/>
  <c r="AF74" i="12"/>
  <c r="AE74" i="12"/>
  <c r="AX26" i="12"/>
  <c r="AW26" i="12"/>
  <c r="CH78" i="12"/>
  <c r="CG78" i="12"/>
  <c r="BF165" i="9"/>
  <c r="BG165" i="9"/>
  <c r="W105" i="12"/>
  <c r="V105" i="12"/>
  <c r="AW137" i="9"/>
  <c r="AX137" i="9"/>
  <c r="AW62" i="9"/>
  <c r="AX62" i="9"/>
  <c r="BX100" i="9"/>
  <c r="BY100" i="9"/>
  <c r="AN135" i="9"/>
  <c r="AO135" i="9"/>
  <c r="AN101" i="9"/>
  <c r="AO101" i="9"/>
  <c r="BX167" i="9"/>
  <c r="BY167" i="9"/>
  <c r="AY77" i="9"/>
  <c r="BA77" i="9"/>
  <c r="BB77" i="9"/>
  <c r="AZ77" i="9"/>
  <c r="M102" i="12"/>
  <c r="N102" i="12"/>
  <c r="BF84" i="9"/>
  <c r="BG84" i="9"/>
  <c r="BO141" i="9"/>
  <c r="BP141" i="9"/>
  <c r="AW38" i="12"/>
  <c r="AX38" i="12"/>
  <c r="BF46" i="9"/>
  <c r="BG46" i="9"/>
  <c r="AM19" i="9"/>
  <c r="AL16" i="9"/>
  <c r="BG52" i="12"/>
  <c r="BF52" i="12"/>
  <c r="CH123" i="12"/>
  <c r="CG123" i="12"/>
  <c r="AO108" i="12"/>
  <c r="AN108" i="12"/>
  <c r="AX149" i="12"/>
  <c r="AW149" i="12"/>
  <c r="AX141" i="12"/>
  <c r="AW141" i="12"/>
  <c r="CG116" i="9"/>
  <c r="CH116" i="9"/>
  <c r="BG86" i="9"/>
  <c r="BF86" i="9"/>
  <c r="V98" i="12"/>
  <c r="W98" i="12"/>
  <c r="BO151" i="9"/>
  <c r="BP151" i="9"/>
  <c r="AW40" i="9"/>
  <c r="AX40" i="9"/>
  <c r="AE140" i="9"/>
  <c r="AF140" i="9"/>
  <c r="BO107" i="9"/>
  <c r="BP107" i="9"/>
  <c r="CG156" i="9"/>
  <c r="CH156" i="9"/>
  <c r="BF137" i="12"/>
  <c r="BG137" i="12"/>
  <c r="CG26" i="12"/>
  <c r="CH26" i="12"/>
  <c r="BP171" i="12"/>
  <c r="BO171" i="12"/>
  <c r="BF54" i="9"/>
  <c r="BG54" i="9"/>
  <c r="CG38" i="12"/>
  <c r="CH38" i="12"/>
  <c r="BG94" i="12"/>
  <c r="BF94" i="12"/>
  <c r="AE78" i="9"/>
  <c r="AF78" i="9"/>
  <c r="N167" i="12"/>
  <c r="M167" i="12"/>
  <c r="F142" i="12"/>
  <c r="H142" i="12"/>
  <c r="G142" i="12"/>
  <c r="I142" i="12"/>
  <c r="CG147" i="12"/>
  <c r="CH147" i="12"/>
  <c r="CG133" i="9"/>
  <c r="CH133" i="9"/>
  <c r="AO171" i="9"/>
  <c r="AN171" i="9"/>
  <c r="AW106" i="9"/>
  <c r="AX106" i="9"/>
  <c r="BG156" i="9"/>
  <c r="BF156" i="9"/>
  <c r="AF134" i="12"/>
  <c r="AE134" i="12"/>
  <c r="CG67" i="12"/>
  <c r="CH67" i="12"/>
  <c r="BP79" i="12"/>
  <c r="BO79" i="12"/>
  <c r="BF70" i="12"/>
  <c r="BG70" i="12"/>
  <c r="AS120" i="12"/>
  <c r="AQ120" i="12"/>
  <c r="AP120" i="12"/>
  <c r="AR120" i="12"/>
  <c r="BP83" i="12"/>
  <c r="BO83" i="12"/>
  <c r="AF93" i="12"/>
  <c r="AE93" i="12"/>
  <c r="CH91" i="12"/>
  <c r="CG91" i="12"/>
  <c r="BD16" i="9"/>
  <c r="BE19" i="9"/>
  <c r="CG70" i="9"/>
  <c r="CH70" i="9"/>
  <c r="AN44" i="9"/>
  <c r="AO44" i="9"/>
  <c r="AN93" i="9"/>
  <c r="AO93" i="9"/>
  <c r="AW161" i="9"/>
  <c r="AX161" i="9"/>
  <c r="BY28" i="9"/>
  <c r="BX28" i="9"/>
  <c r="AE168" i="9"/>
  <c r="AF168" i="9"/>
  <c r="BX120" i="9"/>
  <c r="BY120" i="9"/>
  <c r="BO66" i="9"/>
  <c r="BP66" i="9"/>
  <c r="N108" i="12"/>
  <c r="M108" i="12"/>
  <c r="BF103" i="9"/>
  <c r="BG103" i="9"/>
  <c r="BX140" i="9"/>
  <c r="BY140" i="9"/>
  <c r="BX21" i="12"/>
  <c r="BY21" i="12"/>
  <c r="AX164" i="12"/>
  <c r="AW164" i="12"/>
  <c r="BO92" i="9"/>
  <c r="BP92" i="9"/>
  <c r="BO166" i="12"/>
  <c r="BP166" i="12"/>
  <c r="AN129" i="9"/>
  <c r="AO129" i="9"/>
  <c r="BF64" i="9"/>
  <c r="BG64" i="9"/>
  <c r="AN147" i="9"/>
  <c r="AO147" i="9"/>
  <c r="BP97" i="12"/>
  <c r="BO97" i="12"/>
  <c r="BH51" i="12"/>
  <c r="BJ51" i="12"/>
  <c r="BI51" i="12"/>
  <c r="BK51" i="12"/>
  <c r="BX148" i="12"/>
  <c r="BY148" i="12"/>
  <c r="CC72" i="9"/>
  <c r="CB72" i="9"/>
  <c r="BG33" i="12"/>
  <c r="BF33" i="12"/>
  <c r="AN84" i="9"/>
  <c r="AO84" i="9"/>
  <c r="AO69" i="9"/>
  <c r="AN69" i="9"/>
  <c r="N157" i="12"/>
  <c r="M157" i="12"/>
  <c r="AQ31" i="12"/>
  <c r="AP31" i="12"/>
  <c r="AS31" i="12"/>
  <c r="AR31" i="12"/>
  <c r="BP132" i="12"/>
  <c r="BO132" i="12"/>
  <c r="V137" i="12"/>
  <c r="W137" i="12"/>
  <c r="AE104" i="9"/>
  <c r="AF104" i="9"/>
  <c r="BG125" i="12"/>
  <c r="BF125" i="12"/>
  <c r="CH59" i="12"/>
  <c r="CG59" i="12"/>
  <c r="BX125" i="9"/>
  <c r="BY125" i="9"/>
  <c r="CH97" i="9"/>
  <c r="CG97" i="9"/>
  <c r="AW44" i="9"/>
  <c r="AX44" i="9"/>
  <c r="BP108" i="9"/>
  <c r="BO108" i="9"/>
  <c r="BY103" i="9"/>
  <c r="BX103" i="9"/>
  <c r="AW115" i="12"/>
  <c r="AX115" i="12"/>
  <c r="BX139" i="9"/>
  <c r="BY139" i="9"/>
  <c r="N101" i="12"/>
  <c r="M101" i="12"/>
  <c r="BF64" i="12"/>
  <c r="BG64" i="12"/>
  <c r="AO147" i="12"/>
  <c r="AN147" i="12"/>
  <c r="BO77" i="9"/>
  <c r="BP77" i="9"/>
  <c r="V153" i="12"/>
  <c r="W153" i="12"/>
  <c r="BQ113" i="12"/>
  <c r="BT113" i="12"/>
  <c r="BS113" i="12"/>
  <c r="BR113" i="12"/>
  <c r="N132" i="12"/>
  <c r="M132" i="12"/>
  <c r="CC42" i="12"/>
  <c r="CB42" i="12"/>
  <c r="CA42" i="12"/>
  <c r="BZ42" i="12"/>
  <c r="AN154" i="9"/>
  <c r="AO154" i="9"/>
  <c r="AO84" i="12"/>
  <c r="AN84" i="12"/>
  <c r="AJ111" i="12"/>
  <c r="AI111" i="12"/>
  <c r="AH111" i="12"/>
  <c r="AG111" i="12"/>
  <c r="BX112" i="9"/>
  <c r="BY112" i="9"/>
  <c r="AE131" i="9"/>
  <c r="AF131" i="9"/>
  <c r="AO69" i="12"/>
  <c r="AN69" i="12"/>
  <c r="AF135" i="12"/>
  <c r="AE135" i="12"/>
  <c r="AY22" i="9"/>
  <c r="AZ22" i="9"/>
  <c r="BA22" i="9"/>
  <c r="BB22" i="9"/>
  <c r="AX107" i="9"/>
  <c r="AW107" i="9"/>
  <c r="BG150" i="12"/>
  <c r="BF150" i="12"/>
  <c r="N138" i="12"/>
  <c r="M138" i="12"/>
  <c r="BP143" i="12"/>
  <c r="BO143" i="12"/>
  <c r="AN41" i="12"/>
  <c r="AO41" i="12"/>
  <c r="AO91" i="9"/>
  <c r="AN91" i="9"/>
  <c r="BY125" i="12"/>
  <c r="BX125" i="12"/>
  <c r="AW160" i="12"/>
  <c r="AX160" i="12"/>
  <c r="BF71" i="9"/>
  <c r="BG71" i="9"/>
  <c r="BY139" i="12"/>
  <c r="BX139" i="12"/>
  <c r="I125" i="12"/>
  <c r="F125" i="12"/>
  <c r="G125" i="12"/>
  <c r="H125" i="12"/>
  <c r="W165" i="12"/>
  <c r="V165" i="12"/>
  <c r="M105" i="12"/>
  <c r="N105" i="12"/>
  <c r="BO77" i="12"/>
  <c r="BP77" i="12"/>
  <c r="BX126" i="12"/>
  <c r="BY126" i="12"/>
  <c r="AW73" i="9"/>
  <c r="AX73" i="9"/>
  <c r="AF172" i="9"/>
  <c r="AE172" i="9"/>
  <c r="BP150" i="12"/>
  <c r="BO150" i="12"/>
  <c r="AN146" i="12"/>
  <c r="AO146" i="12"/>
  <c r="AE142" i="9"/>
  <c r="AF142" i="9"/>
  <c r="BF118" i="12"/>
  <c r="BG118" i="12"/>
  <c r="CH134" i="12"/>
  <c r="CG134" i="12"/>
  <c r="P137" i="9"/>
  <c r="O119" i="9"/>
  <c r="BA172" i="9"/>
  <c r="BB43" i="9"/>
  <c r="M113" i="9"/>
  <c r="CK109" i="12"/>
  <c r="CJ109" i="12"/>
  <c r="CI109" i="12"/>
  <c r="CL109" i="12"/>
  <c r="CL136" i="9"/>
  <c r="CI136" i="9"/>
  <c r="CJ136" i="9"/>
  <c r="CK136" i="9"/>
  <c r="CG113" i="12"/>
  <c r="CH113" i="12"/>
  <c r="CH62" i="12"/>
  <c r="CG62" i="12"/>
  <c r="BX154" i="9"/>
  <c r="BY154" i="9"/>
  <c r="BX117" i="12"/>
  <c r="BY117" i="12"/>
  <c r="CG131" i="9"/>
  <c r="CH131" i="9"/>
  <c r="BX170" i="9"/>
  <c r="BY170" i="9"/>
  <c r="CG167" i="9"/>
  <c r="CH167" i="9"/>
  <c r="CG21" i="9"/>
  <c r="CH21" i="9"/>
  <c r="CG61" i="12"/>
  <c r="CH61" i="12"/>
  <c r="BY173" i="12"/>
  <c r="BX173" i="12"/>
  <c r="AF125" i="12"/>
  <c r="AE125" i="12"/>
  <c r="AN106" i="9"/>
  <c r="AO106" i="9"/>
  <c r="BO116" i="12"/>
  <c r="BP116" i="12"/>
  <c r="AR107" i="12"/>
  <c r="AQ107" i="12"/>
  <c r="AS107" i="12"/>
  <c r="AP107" i="12"/>
  <c r="AF117" i="12"/>
  <c r="AE117" i="12"/>
  <c r="CH108" i="12"/>
  <c r="CG108" i="12"/>
  <c r="BJ113" i="12"/>
  <c r="BK113" i="12"/>
  <c r="BI113" i="12"/>
  <c r="BH113" i="12"/>
  <c r="N165" i="12"/>
  <c r="M165" i="12"/>
  <c r="BF32" i="9"/>
  <c r="BG32" i="9"/>
  <c r="BY80" i="12"/>
  <c r="BX80" i="12"/>
  <c r="BP88" i="12"/>
  <c r="BO88" i="12"/>
  <c r="BG109" i="12"/>
  <c r="BF109" i="12"/>
  <c r="AX104" i="12"/>
  <c r="AW104" i="12"/>
  <c r="AO36" i="12"/>
  <c r="AN36" i="12"/>
  <c r="AF81" i="12"/>
  <c r="AE81" i="12"/>
  <c r="CC168" i="12"/>
  <c r="CB168" i="12"/>
  <c r="BZ168" i="12"/>
  <c r="CA168" i="12"/>
  <c r="BS22" i="12"/>
  <c r="BR22" i="12"/>
  <c r="BT22" i="12"/>
  <c r="BQ22" i="12"/>
  <c r="BA82" i="12"/>
  <c r="AY82" i="12"/>
  <c r="AZ82" i="12"/>
  <c r="BB82" i="12"/>
  <c r="AE155" i="9"/>
  <c r="AF155" i="9"/>
  <c r="AE137" i="9"/>
  <c r="AF137" i="9"/>
  <c r="CH45" i="12"/>
  <c r="CG45" i="12"/>
  <c r="BO160" i="12"/>
  <c r="BP160" i="12"/>
  <c r="BK124" i="12"/>
  <c r="BI124" i="12"/>
  <c r="BH124" i="12"/>
  <c r="BJ124" i="12"/>
  <c r="BY110" i="12"/>
  <c r="BX110" i="12"/>
  <c r="BG48" i="12"/>
  <c r="BF48" i="12"/>
  <c r="AO46" i="12"/>
  <c r="AN46" i="12"/>
  <c r="AE98" i="12"/>
  <c r="AF98" i="12"/>
  <c r="BK158" i="12"/>
  <c r="BJ158" i="12"/>
  <c r="BI158" i="12"/>
  <c r="BH158" i="12"/>
  <c r="CH49" i="12"/>
  <c r="CG49" i="12"/>
  <c r="BP118" i="12"/>
  <c r="BO118" i="12"/>
  <c r="BG136" i="9"/>
  <c r="BF136" i="9"/>
  <c r="AW128" i="9"/>
  <c r="AX128" i="9"/>
  <c r="AN68" i="9"/>
  <c r="AO68" i="9"/>
  <c r="N159" i="12"/>
  <c r="M159" i="12"/>
  <c r="BO40" i="9"/>
  <c r="BP40" i="9"/>
  <c r="BX70" i="9"/>
  <c r="BY70" i="9"/>
  <c r="BO60" i="9"/>
  <c r="BP60" i="9"/>
  <c r="AW108" i="9"/>
  <c r="AX108" i="9"/>
  <c r="AN42" i="9"/>
  <c r="AO42" i="9"/>
  <c r="F155" i="12"/>
  <c r="H155" i="12"/>
  <c r="I155" i="12"/>
  <c r="G155" i="12"/>
  <c r="W99" i="12"/>
  <c r="V99" i="12"/>
  <c r="CC143" i="12"/>
  <c r="CB143" i="12"/>
  <c r="CA143" i="12"/>
  <c r="BZ143" i="12"/>
  <c r="BG21" i="9"/>
  <c r="BF21" i="9"/>
  <c r="BX74" i="12"/>
  <c r="BY74" i="12"/>
  <c r="BS48" i="12"/>
  <c r="BT48" i="12"/>
  <c r="BQ48" i="12"/>
  <c r="BR48" i="12"/>
  <c r="BF88" i="12"/>
  <c r="BG88" i="12"/>
  <c r="AX85" i="12"/>
  <c r="AW85" i="12"/>
  <c r="AO170" i="12"/>
  <c r="AN170" i="12"/>
  <c r="AO26" i="12"/>
  <c r="AN26" i="12"/>
  <c r="AW150" i="12"/>
  <c r="AX150" i="12"/>
  <c r="BX65" i="12"/>
  <c r="BY65" i="12"/>
  <c r="BO93" i="12"/>
  <c r="BP93" i="12"/>
  <c r="BG47" i="12"/>
  <c r="BF47" i="12"/>
  <c r="AY77" i="12"/>
  <c r="BB77" i="12"/>
  <c r="BA77" i="12"/>
  <c r="AZ77" i="12"/>
  <c r="AO94" i="12"/>
  <c r="AN94" i="12"/>
  <c r="BG127" i="12"/>
  <c r="BF127" i="12"/>
  <c r="BO144" i="9"/>
  <c r="BP144" i="9"/>
  <c r="BF63" i="9"/>
  <c r="BG63" i="9"/>
  <c r="AW56" i="9"/>
  <c r="AX56" i="9"/>
  <c r="M104" i="12"/>
  <c r="N104" i="12"/>
  <c r="AE71" i="9"/>
  <c r="AF71" i="9"/>
  <c r="BI111" i="12"/>
  <c r="BH111" i="12"/>
  <c r="BK111" i="12"/>
  <c r="BJ111" i="12"/>
  <c r="AX166" i="12"/>
  <c r="AW166" i="12"/>
  <c r="AO38" i="12"/>
  <c r="AN38" i="12"/>
  <c r="BG95" i="12"/>
  <c r="BF95" i="12"/>
  <c r="AN43" i="9"/>
  <c r="AO43" i="9"/>
  <c r="AO57" i="12"/>
  <c r="AN57" i="12"/>
  <c r="BO100" i="9"/>
  <c r="BP100" i="9"/>
  <c r="H127" i="12"/>
  <c r="F127" i="12"/>
  <c r="G127" i="12"/>
  <c r="I127" i="12"/>
  <c r="AN55" i="9"/>
  <c r="AO55" i="9"/>
  <c r="BO172" i="9"/>
  <c r="BP172" i="9"/>
  <c r="AW169" i="9"/>
  <c r="AX169" i="9"/>
  <c r="BG165" i="12"/>
  <c r="BF165" i="12"/>
  <c r="AW137" i="12"/>
  <c r="AX137" i="12"/>
  <c r="AW62" i="12"/>
  <c r="AX62" i="12"/>
  <c r="BX100" i="12"/>
  <c r="BY100" i="12"/>
  <c r="BK54" i="12"/>
  <c r="BI54" i="12"/>
  <c r="BJ54" i="12"/>
  <c r="BH54" i="12"/>
  <c r="AO135" i="12"/>
  <c r="AN135" i="12"/>
  <c r="AO101" i="12"/>
  <c r="AN101" i="12"/>
  <c r="BY167" i="12"/>
  <c r="BX167" i="12"/>
  <c r="BG84" i="12"/>
  <c r="BF84" i="12"/>
  <c r="BP141" i="12"/>
  <c r="BO141" i="12"/>
  <c r="AN162" i="9"/>
  <c r="AO162" i="9"/>
  <c r="BG46" i="12"/>
  <c r="BF46" i="12"/>
  <c r="AM19" i="12"/>
  <c r="AL16" i="12"/>
  <c r="AW68" i="9"/>
  <c r="AX68" i="9"/>
  <c r="BF161" i="9"/>
  <c r="BG161" i="9"/>
  <c r="N143" i="12"/>
  <c r="M143" i="12"/>
  <c r="AN77" i="9"/>
  <c r="AO77" i="9"/>
  <c r="AW121" i="9"/>
  <c r="AX121" i="9"/>
  <c r="AN169" i="9"/>
  <c r="AO169" i="9"/>
  <c r="CH116" i="12"/>
  <c r="CG116" i="12"/>
  <c r="BF86" i="12"/>
  <c r="BG86" i="12"/>
  <c r="BP151" i="12"/>
  <c r="BO151" i="12"/>
  <c r="AX40" i="12"/>
  <c r="AW40" i="12"/>
  <c r="AF140" i="12"/>
  <c r="AE140" i="12"/>
  <c r="BP107" i="12"/>
  <c r="BO107" i="12"/>
  <c r="CH156" i="12"/>
  <c r="CG156" i="12"/>
  <c r="AW95" i="9"/>
  <c r="AX95" i="9"/>
  <c r="BO119" i="9"/>
  <c r="BP119" i="9"/>
  <c r="AN33" i="9"/>
  <c r="AO33" i="9"/>
  <c r="BX34" i="9"/>
  <c r="BY34" i="9"/>
  <c r="BB36" i="9"/>
  <c r="BA36" i="9"/>
  <c r="BX47" i="9"/>
  <c r="BY47" i="9"/>
  <c r="BF78" i="9"/>
  <c r="BG78" i="9"/>
  <c r="AE78" i="12"/>
  <c r="AF78" i="12"/>
  <c r="BX91" i="9"/>
  <c r="BY91" i="9"/>
  <c r="F167" i="12"/>
  <c r="I167" i="12"/>
  <c r="H167" i="12"/>
  <c r="G167" i="12"/>
  <c r="CH133" i="12"/>
  <c r="CG133" i="12"/>
  <c r="AO171" i="12"/>
  <c r="AN171" i="12"/>
  <c r="BJ92" i="9"/>
  <c r="BK92" i="9"/>
  <c r="AX106" i="12"/>
  <c r="AW106" i="12"/>
  <c r="BG156" i="12"/>
  <c r="BF156" i="12"/>
  <c r="CG44" i="9"/>
  <c r="CH44" i="9"/>
  <c r="BP70" i="9"/>
  <c r="BO70" i="9"/>
  <c r="AO115" i="9"/>
  <c r="AN115" i="9"/>
  <c r="CH152" i="9"/>
  <c r="CG152" i="9"/>
  <c r="BF162" i="9"/>
  <c r="BG162" i="9"/>
  <c r="W167" i="12"/>
  <c r="V167" i="12"/>
  <c r="BE19" i="12"/>
  <c r="BD16" i="12"/>
  <c r="CG70" i="12"/>
  <c r="CH70" i="12"/>
  <c r="AO44" i="12"/>
  <c r="AN44" i="12"/>
  <c r="AN93" i="12"/>
  <c r="AO93" i="12"/>
  <c r="AX161" i="12"/>
  <c r="AW161" i="12"/>
  <c r="BY28" i="12"/>
  <c r="BX28" i="12"/>
  <c r="AF168" i="12"/>
  <c r="AE168" i="12"/>
  <c r="BX120" i="12"/>
  <c r="BY120" i="12"/>
  <c r="BO66" i="12"/>
  <c r="BP66" i="12"/>
  <c r="BG103" i="12"/>
  <c r="BF103" i="12"/>
  <c r="CJ37" i="12"/>
  <c r="CL37" i="12"/>
  <c r="CK37" i="12"/>
  <c r="CI37" i="12"/>
  <c r="BX129" i="12"/>
  <c r="BY129" i="12"/>
  <c r="CH155" i="12"/>
  <c r="CG155" i="12"/>
  <c r="BF151" i="12"/>
  <c r="BG151" i="12"/>
  <c r="AW51" i="9"/>
  <c r="AX51" i="9"/>
  <c r="BO38" i="12"/>
  <c r="BP38" i="12"/>
  <c r="AN110" i="12"/>
  <c r="AO110" i="12"/>
  <c r="W173" i="12"/>
  <c r="V173" i="12"/>
  <c r="F131" i="12"/>
  <c r="H131" i="12"/>
  <c r="I131" i="12"/>
  <c r="G131" i="12"/>
  <c r="BY122" i="12"/>
  <c r="BX122" i="12"/>
  <c r="AE57" i="12"/>
  <c r="AF57" i="12"/>
  <c r="BP33" i="12"/>
  <c r="BO33" i="12"/>
  <c r="BP96" i="9"/>
  <c r="BO96" i="9"/>
  <c r="W164" i="12"/>
  <c r="V164" i="12"/>
  <c r="AP29" i="9"/>
  <c r="AS29" i="9"/>
  <c r="AQ29" i="9"/>
  <c r="AR29" i="9"/>
  <c r="V163" i="12"/>
  <c r="W163" i="12"/>
  <c r="BP54" i="12"/>
  <c r="BO54" i="12"/>
  <c r="BQ138" i="12"/>
  <c r="BT138" i="12"/>
  <c r="BS138" i="12"/>
  <c r="BR138" i="12"/>
  <c r="AF147" i="12"/>
  <c r="AE147" i="12"/>
  <c r="BF141" i="9"/>
  <c r="BG141" i="9"/>
  <c r="BF173" i="9"/>
  <c r="BG173" i="9"/>
  <c r="AF156" i="12"/>
  <c r="AE156" i="12"/>
  <c r="BO155" i="12"/>
  <c r="BP155" i="12"/>
  <c r="CG165" i="9"/>
  <c r="CH165" i="9"/>
  <c r="CH96" i="9"/>
  <c r="CG96" i="9"/>
  <c r="AE151" i="9"/>
  <c r="AF151" i="9"/>
  <c r="AN158" i="9"/>
  <c r="AO158" i="9"/>
  <c r="BO143" i="9"/>
  <c r="BP143" i="9"/>
  <c r="BO164" i="9"/>
  <c r="BP164" i="9"/>
  <c r="BX141" i="12"/>
  <c r="BY141" i="12"/>
  <c r="CH90" i="12"/>
  <c r="CG90" i="12"/>
  <c r="CH130" i="12"/>
  <c r="CG130" i="12"/>
  <c r="CG149" i="9"/>
  <c r="CH149" i="9"/>
  <c r="CH112" i="12"/>
  <c r="CG112" i="12"/>
  <c r="BY140" i="12"/>
  <c r="BX140" i="12"/>
  <c r="CG173" i="9"/>
  <c r="CH173" i="9"/>
  <c r="BO123" i="9"/>
  <c r="BP123" i="9"/>
  <c r="V128" i="12"/>
  <c r="W128" i="12"/>
  <c r="BX76" i="12"/>
  <c r="BY76" i="12"/>
  <c r="AO81" i="12"/>
  <c r="AN81" i="12"/>
  <c r="BO28" i="9"/>
  <c r="BP28" i="9"/>
  <c r="AO105" i="9"/>
  <c r="AN105" i="9"/>
  <c r="BP153" i="9"/>
  <c r="BO153" i="9"/>
  <c r="AO32" i="9"/>
  <c r="AN32" i="9"/>
  <c r="BF159" i="9"/>
  <c r="BG159" i="9"/>
  <c r="BP96" i="12"/>
  <c r="BO96" i="12"/>
  <c r="BG27" i="9"/>
  <c r="BF27" i="9"/>
  <c r="AF107" i="9"/>
  <c r="AE107" i="9"/>
  <c r="M124" i="12"/>
  <c r="N124" i="12"/>
  <c r="BO50" i="9"/>
  <c r="BP50" i="9"/>
  <c r="N148" i="12"/>
  <c r="M148" i="12"/>
  <c r="AW125" i="12"/>
  <c r="AX125" i="12"/>
  <c r="BG173" i="12"/>
  <c r="BF173" i="12"/>
  <c r="M117" i="12"/>
  <c r="N117" i="12"/>
  <c r="AI161" i="12"/>
  <c r="AH161" i="12"/>
  <c r="AG161" i="12"/>
  <c r="AJ161" i="12"/>
  <c r="F126" i="12"/>
  <c r="I126" i="12"/>
  <c r="H126" i="12"/>
  <c r="G126" i="12"/>
  <c r="AO158" i="12"/>
  <c r="AN158" i="12"/>
  <c r="AO149" i="12"/>
  <c r="AN149" i="12"/>
  <c r="AF104" i="12"/>
  <c r="AE104" i="12"/>
  <c r="BF101" i="9"/>
  <c r="BG101" i="9"/>
  <c r="BO62" i="9"/>
  <c r="BP62" i="9"/>
  <c r="CL136" i="12"/>
  <c r="CJ136" i="12"/>
  <c r="CI136" i="12"/>
  <c r="CK136" i="12"/>
  <c r="CG162" i="9"/>
  <c r="CH162" i="9"/>
  <c r="BY92" i="12"/>
  <c r="BX92" i="12"/>
  <c r="AW100" i="9"/>
  <c r="AX100" i="9"/>
  <c r="BO28" i="12"/>
  <c r="BP28" i="12"/>
  <c r="BH144" i="12"/>
  <c r="BK144" i="12"/>
  <c r="BI144" i="12"/>
  <c r="BJ144" i="12"/>
  <c r="BO73" i="9"/>
  <c r="BP73" i="9"/>
  <c r="AE108" i="9"/>
  <c r="AF108" i="9"/>
  <c r="BF100" i="12"/>
  <c r="BG100" i="12"/>
  <c r="BG99" i="12"/>
  <c r="BF99" i="12"/>
  <c r="BO20" i="9"/>
  <c r="BP20" i="9"/>
  <c r="V123" i="12"/>
  <c r="W123" i="12"/>
  <c r="AN154" i="12"/>
  <c r="AO154" i="12"/>
  <c r="W118" i="12"/>
  <c r="V118" i="12"/>
  <c r="M111" i="12"/>
  <c r="N111" i="12"/>
  <c r="BP50" i="12"/>
  <c r="BO50" i="12"/>
  <c r="AW86" i="9"/>
  <c r="AX86" i="9"/>
  <c r="AE82" i="12"/>
  <c r="AF82" i="12"/>
  <c r="AY172" i="9"/>
  <c r="AZ43" i="9"/>
  <c r="W162" i="9"/>
  <c r="W159" i="9"/>
  <c r="V158" i="9"/>
  <c r="CH163" i="9"/>
  <c r="CG163" i="9"/>
  <c r="CL79" i="12"/>
  <c r="CJ79" i="12"/>
  <c r="CI79" i="12"/>
  <c r="CK79" i="12"/>
  <c r="CB113" i="12"/>
  <c r="CC113" i="12"/>
  <c r="CA113" i="12"/>
  <c r="BZ113" i="12"/>
  <c r="BX138" i="9"/>
  <c r="BY138" i="9"/>
  <c r="CG58" i="9"/>
  <c r="CH58" i="9"/>
  <c r="CG117" i="9"/>
  <c r="CH117" i="9"/>
  <c r="BY109" i="9"/>
  <c r="BX109" i="9"/>
  <c r="CG131" i="12"/>
  <c r="CH131" i="12"/>
  <c r="BX170" i="12"/>
  <c r="BY170" i="12"/>
  <c r="CG21" i="12"/>
  <c r="CH21" i="12"/>
  <c r="CG53" i="9"/>
  <c r="CH53" i="9"/>
  <c r="BX53" i="9"/>
  <c r="BY53" i="9"/>
  <c r="W103" i="12"/>
  <c r="V103" i="12"/>
  <c r="CG150" i="9"/>
  <c r="CH150" i="9"/>
  <c r="AN102" i="9"/>
  <c r="AO102" i="9"/>
  <c r="AE99" i="9"/>
  <c r="AF99" i="9"/>
  <c r="CG60" i="9"/>
  <c r="CH60" i="9"/>
  <c r="CG28" i="9"/>
  <c r="CH28" i="9"/>
  <c r="BB134" i="12"/>
  <c r="AY134" i="12"/>
  <c r="BA134" i="12"/>
  <c r="AZ134" i="12"/>
  <c r="CG52" i="9"/>
  <c r="CH52" i="9"/>
  <c r="BX68" i="9"/>
  <c r="BY68" i="9"/>
  <c r="BP76" i="9"/>
  <c r="BO76" i="9"/>
  <c r="BJ90" i="12"/>
  <c r="BH90" i="12"/>
  <c r="BK90" i="12"/>
  <c r="BI90" i="12"/>
  <c r="AW93" i="9"/>
  <c r="AX93" i="9"/>
  <c r="AN116" i="9"/>
  <c r="AO116" i="9"/>
  <c r="AE148" i="9"/>
  <c r="AF148" i="9"/>
  <c r="AF63" i="9"/>
  <c r="AE63" i="9"/>
  <c r="CJ144" i="12"/>
  <c r="CK144" i="12"/>
  <c r="CL144" i="12"/>
  <c r="CI144" i="12"/>
  <c r="CA52" i="12"/>
  <c r="BZ52" i="12"/>
  <c r="CC52" i="12"/>
  <c r="CB52" i="12"/>
  <c r="AQ134" i="12"/>
  <c r="AP134" i="12"/>
  <c r="AS134" i="12"/>
  <c r="AR134" i="12"/>
  <c r="AF155" i="12"/>
  <c r="AE155" i="12"/>
  <c r="CG158" i="9"/>
  <c r="CH158" i="9"/>
  <c r="CG30" i="9"/>
  <c r="CH30" i="9"/>
  <c r="BO127" i="9"/>
  <c r="BP127" i="9"/>
  <c r="CG141" i="9"/>
  <c r="CH141" i="9"/>
  <c r="BY33" i="9"/>
  <c r="BX33" i="9"/>
  <c r="BF41" i="9"/>
  <c r="BG41" i="9"/>
  <c r="AJ138" i="12"/>
  <c r="AI138" i="12"/>
  <c r="AH138" i="12"/>
  <c r="AG138" i="12"/>
  <c r="I130" i="12"/>
  <c r="F130" i="12"/>
  <c r="G130" i="12"/>
  <c r="H130" i="12"/>
  <c r="AF87" i="9"/>
  <c r="AE87" i="9"/>
  <c r="AF123" i="9"/>
  <c r="AE123" i="9"/>
  <c r="BY149" i="9"/>
  <c r="BX149" i="9"/>
  <c r="BO106" i="9"/>
  <c r="BP106" i="9"/>
  <c r="BG136" i="12"/>
  <c r="BF136" i="12"/>
  <c r="AW128" i="12"/>
  <c r="AX128" i="12"/>
  <c r="AO68" i="12"/>
  <c r="AN68" i="12"/>
  <c r="BP40" i="12"/>
  <c r="BO40" i="12"/>
  <c r="BY70" i="12"/>
  <c r="BX70" i="12"/>
  <c r="BO60" i="12"/>
  <c r="BP60" i="12"/>
  <c r="AX108" i="12"/>
  <c r="AW108" i="12"/>
  <c r="AN42" i="12"/>
  <c r="AO42" i="12"/>
  <c r="F148" i="12"/>
  <c r="I148" i="12"/>
  <c r="G148" i="12"/>
  <c r="H148" i="12"/>
  <c r="BX77" i="9"/>
  <c r="BY77" i="9"/>
  <c r="BG111" i="9"/>
  <c r="BF111" i="9"/>
  <c r="BX39" i="9"/>
  <c r="BY39" i="9"/>
  <c r="BO41" i="9"/>
  <c r="BP41" i="9"/>
  <c r="BG80" i="9"/>
  <c r="BF80" i="9"/>
  <c r="AN137" i="9"/>
  <c r="AO137" i="9"/>
  <c r="AE171" i="9"/>
  <c r="AF171" i="9"/>
  <c r="W120" i="12"/>
  <c r="V120" i="12"/>
  <c r="BX144" i="9"/>
  <c r="BY144" i="9"/>
  <c r="BY61" i="9"/>
  <c r="BX61" i="9"/>
  <c r="BO89" i="9"/>
  <c r="BP89" i="9"/>
  <c r="AW159" i="9"/>
  <c r="AX159" i="9"/>
  <c r="AW69" i="9"/>
  <c r="AX69" i="9"/>
  <c r="AN67" i="9"/>
  <c r="AO67" i="9"/>
  <c r="BF91" i="9"/>
  <c r="BG91" i="9"/>
  <c r="AN86" i="9"/>
  <c r="AO86" i="9"/>
  <c r="BP144" i="12"/>
  <c r="BO144" i="12"/>
  <c r="BF63" i="12"/>
  <c r="BG63" i="12"/>
  <c r="AW56" i="12"/>
  <c r="AX56" i="12"/>
  <c r="AG159" i="12"/>
  <c r="AH159" i="12"/>
  <c r="AJ159" i="12"/>
  <c r="AI159" i="12"/>
  <c r="BX169" i="9"/>
  <c r="BY169" i="9"/>
  <c r="BT72" i="12"/>
  <c r="BS72" i="12"/>
  <c r="BR72" i="12"/>
  <c r="BQ72" i="12"/>
  <c r="BF87" i="9"/>
  <c r="BG87" i="9"/>
  <c r="AX162" i="9"/>
  <c r="AW162" i="9"/>
  <c r="AH119" i="12"/>
  <c r="AI119" i="12"/>
  <c r="AJ119" i="12"/>
  <c r="AG119" i="12"/>
  <c r="BF36" i="9"/>
  <c r="BG36" i="9"/>
  <c r="AI146" i="12"/>
  <c r="AG146" i="12"/>
  <c r="AJ146" i="12"/>
  <c r="AH146" i="12"/>
  <c r="BO100" i="12"/>
  <c r="BP100" i="12"/>
  <c r="AN55" i="12"/>
  <c r="AO55" i="12"/>
  <c r="BP172" i="12"/>
  <c r="BO172" i="12"/>
  <c r="CG151" i="9"/>
  <c r="CH151" i="9"/>
  <c r="AZ87" i="12"/>
  <c r="BA87" i="12"/>
  <c r="BB87" i="12"/>
  <c r="AY87" i="12"/>
  <c r="BX23" i="9"/>
  <c r="BY23" i="9"/>
  <c r="BF169" i="9"/>
  <c r="BG169" i="9"/>
  <c r="AW50" i="9"/>
  <c r="AX50" i="9"/>
  <c r="BZ146" i="9"/>
  <c r="CA146" i="9"/>
  <c r="CB146" i="9"/>
  <c r="CC146" i="9"/>
  <c r="BY44" i="9"/>
  <c r="BX44" i="9"/>
  <c r="BF50" i="9"/>
  <c r="BG50" i="9"/>
  <c r="AN64" i="9"/>
  <c r="AO64" i="9"/>
  <c r="AE164" i="9"/>
  <c r="AF164" i="9"/>
  <c r="BO21" i="9"/>
  <c r="BP21" i="9"/>
  <c r="CG34" i="9"/>
  <c r="CH34" i="9"/>
  <c r="AI160" i="9"/>
  <c r="AJ160" i="9"/>
  <c r="AW158" i="9"/>
  <c r="AX158" i="9"/>
  <c r="BS114" i="12"/>
  <c r="BT114" i="12"/>
  <c r="BQ114" i="12"/>
  <c r="BR114" i="12"/>
  <c r="AO162" i="12"/>
  <c r="AN162" i="12"/>
  <c r="BF39" i="9"/>
  <c r="BG39" i="9"/>
  <c r="AX68" i="12"/>
  <c r="AW68" i="12"/>
  <c r="CK119" i="12"/>
  <c r="CJ119" i="12"/>
  <c r="CI119" i="12"/>
  <c r="CL119" i="12"/>
  <c r="BG161" i="12"/>
  <c r="BF161" i="12"/>
  <c r="AN77" i="12"/>
  <c r="AO77" i="12"/>
  <c r="AW121" i="12"/>
  <c r="AX121" i="12"/>
  <c r="AO169" i="12"/>
  <c r="AN169" i="12"/>
  <c r="CG51" i="9"/>
  <c r="CH51" i="9"/>
  <c r="BF74" i="9"/>
  <c r="BG74" i="9"/>
  <c r="BP147" i="9"/>
  <c r="BO147" i="9"/>
  <c r="AN160" i="9"/>
  <c r="AO160" i="9"/>
  <c r="F135" i="12"/>
  <c r="H135" i="12"/>
  <c r="G135" i="12"/>
  <c r="I135" i="12"/>
  <c r="V133" i="12"/>
  <c r="W133" i="12"/>
  <c r="BG153" i="9"/>
  <c r="BF153" i="9"/>
  <c r="CG74" i="9"/>
  <c r="CH74" i="9"/>
  <c r="AW95" i="12"/>
  <c r="AX95" i="12"/>
  <c r="BP119" i="12"/>
  <c r="BO119" i="12"/>
  <c r="AN33" i="12"/>
  <c r="AO33" i="12"/>
  <c r="BY34" i="12"/>
  <c r="BX34" i="12"/>
  <c r="BY47" i="12"/>
  <c r="BX47" i="12"/>
  <c r="BF78" i="12"/>
  <c r="BG78" i="12"/>
  <c r="AE66" i="9"/>
  <c r="AF66" i="9"/>
  <c r="N121" i="12"/>
  <c r="M121" i="12"/>
  <c r="F150" i="12"/>
  <c r="H150" i="12"/>
  <c r="I150" i="12"/>
  <c r="G150" i="12"/>
  <c r="BX91" i="12"/>
  <c r="BY91" i="12"/>
  <c r="BO138" i="9"/>
  <c r="BP138" i="9"/>
  <c r="CG95" i="9"/>
  <c r="CH95" i="9"/>
  <c r="AE115" i="9"/>
  <c r="AF115" i="9"/>
  <c r="AO40" i="9"/>
  <c r="AN40" i="9"/>
  <c r="AW142" i="9"/>
  <c r="AX142" i="9"/>
  <c r="AG146" i="9"/>
  <c r="AH146" i="9"/>
  <c r="AI146" i="9"/>
  <c r="AJ146" i="9"/>
  <c r="CH44" i="12"/>
  <c r="CG44" i="12"/>
  <c r="BO70" i="12"/>
  <c r="BP70" i="12"/>
  <c r="BI53" i="12"/>
  <c r="BH53" i="12"/>
  <c r="BK53" i="12"/>
  <c r="BJ53" i="12"/>
  <c r="AN115" i="12"/>
  <c r="AO115" i="12"/>
  <c r="CG152" i="12"/>
  <c r="CH152" i="12"/>
  <c r="BF162" i="12"/>
  <c r="BG162" i="12"/>
  <c r="BZ132" i="12"/>
  <c r="CC132" i="12"/>
  <c r="CB132" i="12"/>
  <c r="CA132" i="12"/>
  <c r="AX99" i="9"/>
  <c r="AW99" i="9"/>
  <c r="CH23" i="9"/>
  <c r="CG23" i="9"/>
  <c r="V96" i="12"/>
  <c r="W96" i="12"/>
  <c r="H145" i="12"/>
  <c r="F145" i="12"/>
  <c r="G145" i="12"/>
  <c r="I145" i="12"/>
  <c r="AE143" i="9"/>
  <c r="AF143" i="9"/>
  <c r="AW133" i="9"/>
  <c r="AX133" i="9"/>
  <c r="BP29" i="9"/>
  <c r="BO29" i="9"/>
  <c r="AN76" i="9"/>
  <c r="AO76" i="9"/>
  <c r="BF66" i="9"/>
  <c r="BG66" i="9"/>
  <c r="BY40" i="9"/>
  <c r="BX40" i="9"/>
  <c r="BI59" i="9"/>
  <c r="BH59" i="9"/>
  <c r="BK59" i="9"/>
  <c r="BJ59" i="9"/>
  <c r="BF134" i="9"/>
  <c r="BG134" i="9"/>
  <c r="BX105" i="9"/>
  <c r="BY105" i="9"/>
  <c r="CH112" i="9"/>
  <c r="CG112" i="9"/>
  <c r="AE88" i="9"/>
  <c r="AF88" i="9"/>
  <c r="AN63" i="12"/>
  <c r="AO63" i="12"/>
  <c r="CH39" i="9"/>
  <c r="CG39" i="9"/>
  <c r="CH76" i="12"/>
  <c r="CG76" i="12"/>
  <c r="CG65" i="12"/>
  <c r="CH65" i="12"/>
  <c r="AN119" i="9"/>
  <c r="AO119" i="9"/>
  <c r="AW127" i="12"/>
  <c r="AX127" i="12"/>
  <c r="BF163" i="12"/>
  <c r="BG163" i="12"/>
  <c r="BF69" i="9"/>
  <c r="BG69" i="9"/>
  <c r="AO98" i="12"/>
  <c r="AN98" i="12"/>
  <c r="AO150" i="12"/>
  <c r="AN150" i="12"/>
  <c r="F137" i="12"/>
  <c r="I137" i="12"/>
  <c r="H137" i="12"/>
  <c r="G137" i="12"/>
  <c r="BX59" i="12"/>
  <c r="BY59" i="12"/>
  <c r="AE135" i="9"/>
  <c r="AF135" i="9"/>
  <c r="BX30" i="12"/>
  <c r="BY30" i="12"/>
  <c r="BP142" i="9"/>
  <c r="BO142" i="9"/>
  <c r="BG150" i="9"/>
  <c r="BF150" i="9"/>
  <c r="AO149" i="9"/>
  <c r="AN149" i="9"/>
  <c r="F136" i="12"/>
  <c r="I136" i="12"/>
  <c r="G136" i="12"/>
  <c r="H136" i="12"/>
  <c r="BZ72" i="9"/>
  <c r="BZ87" i="9"/>
  <c r="CC87" i="9"/>
  <c r="CB87" i="9"/>
  <c r="CA87" i="9"/>
  <c r="CJ167" i="12"/>
  <c r="CI167" i="12"/>
  <c r="CL167" i="12"/>
  <c r="CK167" i="12"/>
  <c r="N127" i="12"/>
  <c r="M127" i="12"/>
  <c r="BX92" i="9"/>
  <c r="BY92" i="9"/>
  <c r="BP92" i="12"/>
  <c r="BO92" i="12"/>
  <c r="CG72" i="9"/>
  <c r="CH72" i="9"/>
  <c r="BO34" i="9"/>
  <c r="BP34" i="9"/>
  <c r="N142" i="12"/>
  <c r="M142" i="12"/>
  <c r="BJ148" i="12"/>
  <c r="BH148" i="12"/>
  <c r="BK148" i="12"/>
  <c r="BI148" i="12"/>
  <c r="AE119" i="9"/>
  <c r="AF119" i="9"/>
  <c r="BA170" i="12"/>
  <c r="AZ170" i="12"/>
  <c r="AY170" i="12"/>
  <c r="BB170" i="12"/>
  <c r="AX37" i="9"/>
  <c r="AW37" i="9"/>
  <c r="BF99" i="9"/>
  <c r="BG99" i="9"/>
  <c r="AO114" i="9"/>
  <c r="AN114" i="9"/>
  <c r="BP101" i="12"/>
  <c r="BO101" i="12"/>
  <c r="BO156" i="9"/>
  <c r="BP156" i="9"/>
  <c r="BS47" i="12"/>
  <c r="BT47" i="12"/>
  <c r="BR47" i="12"/>
  <c r="BQ47" i="12"/>
  <c r="CB131" i="9"/>
  <c r="CC131" i="9"/>
  <c r="AW120" i="9"/>
  <c r="AX120" i="9"/>
  <c r="W154" i="12"/>
  <c r="V154" i="12"/>
  <c r="CG115" i="9"/>
  <c r="CH115" i="9"/>
  <c r="AW79" i="12"/>
  <c r="AX79" i="12"/>
  <c r="AE82" i="9"/>
  <c r="AF82" i="9"/>
  <c r="V97" i="12"/>
  <c r="W97" i="12"/>
  <c r="BO142" i="12"/>
  <c r="BP142" i="12"/>
  <c r="CH96" i="12"/>
  <c r="CG96" i="12"/>
  <c r="AF151" i="12"/>
  <c r="AE151" i="12"/>
  <c r="BG122" i="12"/>
  <c r="BF122" i="12"/>
  <c r="BG25" i="9"/>
  <c r="BF25" i="9"/>
  <c r="AS52" i="9"/>
  <c r="AP52" i="9"/>
  <c r="AQ52" i="9"/>
  <c r="AR52" i="9"/>
  <c r="BQ47" i="9"/>
  <c r="BR47" i="9"/>
  <c r="BS47" i="9"/>
  <c r="BT47" i="9"/>
  <c r="AO161" i="9"/>
  <c r="AN161" i="9"/>
  <c r="CH140" i="12"/>
  <c r="CG140" i="12"/>
  <c r="BX90" i="9"/>
  <c r="BY90" i="9"/>
  <c r="BY32" i="9"/>
  <c r="BX32" i="9"/>
  <c r="AS152" i="12"/>
  <c r="AR152" i="12"/>
  <c r="AQ152" i="12"/>
  <c r="AP152" i="12"/>
  <c r="CG36" i="9"/>
  <c r="CH36" i="9"/>
  <c r="AN159" i="9"/>
  <c r="AO159" i="9"/>
  <c r="AY144" i="12"/>
  <c r="BB144" i="12"/>
  <c r="BA144" i="12"/>
  <c r="AZ144" i="12"/>
  <c r="AO60" i="9"/>
  <c r="AN60" i="9"/>
  <c r="AO32" i="12"/>
  <c r="AN32" i="12"/>
  <c r="BG139" i="12"/>
  <c r="BF139" i="12"/>
  <c r="AX76" i="9"/>
  <c r="AW76" i="9"/>
  <c r="AX120" i="12"/>
  <c r="AW120" i="12"/>
  <c r="F168" i="12"/>
  <c r="H168" i="12"/>
  <c r="G168" i="12"/>
  <c r="I168" i="12"/>
  <c r="AF103" i="9"/>
  <c r="AE103" i="9"/>
  <c r="AW173" i="9"/>
  <c r="AX173" i="9"/>
  <c r="AX107" i="12"/>
  <c r="AW107" i="12"/>
  <c r="BO103" i="9"/>
  <c r="BP103" i="9"/>
  <c r="CG128" i="9"/>
  <c r="CH128" i="9"/>
  <c r="AE75" i="9"/>
  <c r="AF75" i="9"/>
  <c r="CG83" i="9"/>
  <c r="CH83" i="9"/>
  <c r="BH146" i="12"/>
  <c r="BI146" i="12"/>
  <c r="BK146" i="12"/>
  <c r="BJ146" i="12"/>
  <c r="BF85" i="12"/>
  <c r="BG85" i="12"/>
  <c r="W101" i="12"/>
  <c r="V101" i="12"/>
  <c r="BG152" i="12"/>
  <c r="BF152" i="12"/>
  <c r="CH87" i="9"/>
  <c r="CG87" i="9"/>
  <c r="BF110" i="9"/>
  <c r="BG110" i="9"/>
  <c r="M135" i="12"/>
  <c r="N135" i="12"/>
  <c r="F151" i="12"/>
  <c r="H151" i="12"/>
  <c r="I151" i="12"/>
  <c r="G151" i="12"/>
  <c r="BO133" i="12"/>
  <c r="BP133" i="12"/>
  <c r="BF101" i="12"/>
  <c r="BG101" i="12"/>
  <c r="AO91" i="12"/>
  <c r="AN91" i="12"/>
  <c r="BY138" i="12"/>
  <c r="BX138" i="12"/>
  <c r="CG58" i="12"/>
  <c r="CH58" i="12"/>
  <c r="CH117" i="12"/>
  <c r="CG117" i="12"/>
  <c r="BY109" i="12"/>
  <c r="BX109" i="12"/>
  <c r="CG126" i="9"/>
  <c r="CH126" i="9"/>
  <c r="BZ64" i="9"/>
  <c r="CC64" i="9"/>
  <c r="CA64" i="9"/>
  <c r="CB64" i="9"/>
  <c r="BY158" i="9"/>
  <c r="BX158" i="9"/>
  <c r="CH53" i="12"/>
  <c r="CG53" i="12"/>
  <c r="BY53" i="12"/>
  <c r="BX53" i="12"/>
  <c r="CH150" i="12"/>
  <c r="CG150" i="12"/>
  <c r="BT43" i="12"/>
  <c r="BS43" i="12"/>
  <c r="BQ43" i="12"/>
  <c r="BR43" i="12"/>
  <c r="AN102" i="12"/>
  <c r="AO102" i="12"/>
  <c r="AF99" i="12"/>
  <c r="AE99" i="12"/>
  <c r="CG144" i="9"/>
  <c r="CH144" i="9"/>
  <c r="CH28" i="12"/>
  <c r="CG28" i="12"/>
  <c r="M161" i="12"/>
  <c r="N161" i="12"/>
  <c r="CH52" i="12"/>
  <c r="CG52" i="12"/>
  <c r="BY68" i="12"/>
  <c r="BX68" i="12"/>
  <c r="BP76" i="12"/>
  <c r="BO76" i="12"/>
  <c r="AW93" i="12"/>
  <c r="AX93" i="12"/>
  <c r="AN116" i="12"/>
  <c r="AO116" i="12"/>
  <c r="AE148" i="12"/>
  <c r="AF148" i="12"/>
  <c r="AE63" i="12"/>
  <c r="AF63" i="12"/>
  <c r="CG64" i="9"/>
  <c r="CH64" i="9"/>
  <c r="BX164" i="9"/>
  <c r="BY164" i="9"/>
  <c r="BY38" i="9"/>
  <c r="BX38" i="9"/>
  <c r="AW156" i="9"/>
  <c r="AX156" i="9"/>
  <c r="AW78" i="9"/>
  <c r="AX78" i="9"/>
  <c r="AN130" i="9"/>
  <c r="AO130" i="9"/>
  <c r="CH158" i="12"/>
  <c r="CG158" i="12"/>
  <c r="CH30" i="12"/>
  <c r="CG30" i="12"/>
  <c r="BP127" i="12"/>
  <c r="BO127" i="12"/>
  <c r="BB167" i="12"/>
  <c r="AZ167" i="12"/>
  <c r="BA167" i="12"/>
  <c r="AY167" i="12"/>
  <c r="CH141" i="12"/>
  <c r="CG141" i="12"/>
  <c r="BX33" i="12"/>
  <c r="BY33" i="12"/>
  <c r="BG41" i="12"/>
  <c r="BF41" i="12"/>
  <c r="AE87" i="12"/>
  <c r="AF87" i="12"/>
  <c r="AF123" i="12"/>
  <c r="AE123" i="12"/>
  <c r="BY149" i="12"/>
  <c r="BX149" i="12"/>
  <c r="BP106" i="12"/>
  <c r="BO106" i="12"/>
  <c r="BG60" i="9"/>
  <c r="BF60" i="9"/>
  <c r="AN20" i="9"/>
  <c r="AO20" i="9"/>
  <c r="N128" i="12"/>
  <c r="M128" i="12"/>
  <c r="BF131" i="9"/>
  <c r="BG131" i="9"/>
  <c r="BX54" i="9"/>
  <c r="BY54" i="9"/>
  <c r="BP24" i="9"/>
  <c r="BO24" i="9"/>
  <c r="AN163" i="9"/>
  <c r="AO163" i="9"/>
  <c r="AN23" i="9"/>
  <c r="AO23" i="9"/>
  <c r="F163" i="12"/>
  <c r="H163" i="12"/>
  <c r="G163" i="12"/>
  <c r="I163" i="12"/>
  <c r="F164" i="12"/>
  <c r="H164" i="12"/>
  <c r="I164" i="12"/>
  <c r="G164" i="12"/>
  <c r="G133" i="12"/>
  <c r="F133" i="12"/>
  <c r="I133" i="12"/>
  <c r="H133" i="12"/>
  <c r="BY77" i="12"/>
  <c r="BX77" i="12"/>
  <c r="BX39" i="12"/>
  <c r="BY39" i="12"/>
  <c r="BO41" i="12"/>
  <c r="BP41" i="12"/>
  <c r="BG80" i="12"/>
  <c r="BF80" i="12"/>
  <c r="AZ61" i="12"/>
  <c r="BB61" i="12"/>
  <c r="BA61" i="12"/>
  <c r="AY61" i="12"/>
  <c r="AO137" i="12"/>
  <c r="AN137" i="12"/>
  <c r="AE171" i="12"/>
  <c r="AF171" i="12"/>
  <c r="BO63" i="9"/>
  <c r="BP63" i="9"/>
  <c r="BX61" i="12"/>
  <c r="BY61" i="12"/>
  <c r="BO89" i="12"/>
  <c r="BP89" i="12"/>
  <c r="AX159" i="12"/>
  <c r="AW159" i="12"/>
  <c r="AW69" i="12"/>
  <c r="AX69" i="12"/>
  <c r="AO67" i="12"/>
  <c r="AN67" i="12"/>
  <c r="CG102" i="9"/>
  <c r="CH102" i="9"/>
  <c r="BG91" i="12"/>
  <c r="BF91" i="12"/>
  <c r="BX165" i="9"/>
  <c r="BY165" i="9"/>
  <c r="BT130" i="12"/>
  <c r="BS130" i="12"/>
  <c r="BQ130" i="12"/>
  <c r="BR130" i="12"/>
  <c r="AO151" i="9"/>
  <c r="AN151" i="9"/>
  <c r="AE128" i="9"/>
  <c r="AF128" i="9"/>
  <c r="AO123" i="9"/>
  <c r="AN123" i="9"/>
  <c r="F173" i="12"/>
  <c r="I173" i="12"/>
  <c r="H173" i="12"/>
  <c r="G173" i="12"/>
  <c r="BX169" i="12"/>
  <c r="BY169" i="12"/>
  <c r="BG87" i="12"/>
  <c r="BF87" i="12"/>
  <c r="AW162" i="12"/>
  <c r="AX162" i="12"/>
  <c r="BG36" i="12"/>
  <c r="BF36" i="12"/>
  <c r="BM16" i="12"/>
  <c r="CJ111" i="9"/>
  <c r="CI111" i="9"/>
  <c r="CK111" i="9"/>
  <c r="CL111" i="9"/>
  <c r="CG137" i="9"/>
  <c r="CH137" i="9"/>
  <c r="AE122" i="9"/>
  <c r="AF122" i="9"/>
  <c r="BP98" i="9"/>
  <c r="BO98" i="9"/>
  <c r="CG151" i="12"/>
  <c r="CH151" i="12"/>
  <c r="BY23" i="12"/>
  <c r="BX23" i="12"/>
  <c r="BG169" i="12"/>
  <c r="BF169" i="12"/>
  <c r="AX50" i="12"/>
  <c r="AW50" i="12"/>
  <c r="BY44" i="12"/>
  <c r="BX44" i="12"/>
  <c r="BG50" i="12"/>
  <c r="BF50" i="12"/>
  <c r="AO64" i="12"/>
  <c r="AN64" i="12"/>
  <c r="AE164" i="12"/>
  <c r="AF164" i="12"/>
  <c r="BO21" i="12"/>
  <c r="BP21" i="12"/>
  <c r="CH34" i="12"/>
  <c r="CG34" i="12"/>
  <c r="AX158" i="12"/>
  <c r="AW158" i="12"/>
  <c r="BP19" i="9"/>
  <c r="BN16" i="9"/>
  <c r="BO19" i="9"/>
  <c r="AF150" i="9"/>
  <c r="AE150" i="9"/>
  <c r="BG39" i="12"/>
  <c r="BF39" i="12"/>
  <c r="AE167" i="9"/>
  <c r="AF167" i="9"/>
  <c r="BH145" i="12"/>
  <c r="BK145" i="12"/>
  <c r="BJ145" i="12"/>
  <c r="BI145" i="12"/>
  <c r="AW114" i="9"/>
  <c r="AX114" i="9"/>
  <c r="M97" i="12"/>
  <c r="N97" i="12"/>
  <c r="BO162" i="9"/>
  <c r="BP162" i="9"/>
  <c r="AX46" i="9"/>
  <c r="AW46" i="9"/>
  <c r="V116" i="12"/>
  <c r="W116" i="12"/>
  <c r="CH51" i="12"/>
  <c r="CG51" i="12"/>
  <c r="BG74" i="12"/>
  <c r="BF74" i="12"/>
  <c r="BP147" i="12"/>
  <c r="BO147" i="12"/>
  <c r="AN160" i="12"/>
  <c r="AO160" i="12"/>
  <c r="BG153" i="12"/>
  <c r="BF153" i="12"/>
  <c r="CH74" i="12"/>
  <c r="CG74" i="12"/>
  <c r="BF37" i="9"/>
  <c r="BG37" i="9"/>
  <c r="AG85" i="9"/>
  <c r="AH85" i="9"/>
  <c r="AI85" i="9"/>
  <c r="AJ85" i="9"/>
  <c r="BO32" i="9"/>
  <c r="BP32" i="9"/>
  <c r="AN53" i="9"/>
  <c r="AO53" i="9"/>
  <c r="BX27" i="9"/>
  <c r="BY27" i="9"/>
  <c r="BG42" i="9"/>
  <c r="BF42" i="9"/>
  <c r="AF66" i="12"/>
  <c r="AE66" i="12"/>
  <c r="CG166" i="9"/>
  <c r="CH166" i="9"/>
  <c r="CG95" i="12"/>
  <c r="CH95" i="12"/>
  <c r="AE115" i="12"/>
  <c r="AF115" i="12"/>
  <c r="F169" i="12"/>
  <c r="H169" i="12"/>
  <c r="G169" i="12"/>
  <c r="I169" i="12"/>
  <c r="AO40" i="12"/>
  <c r="AN40" i="12"/>
  <c r="AW142" i="12"/>
  <c r="AX142" i="12"/>
  <c r="AX153" i="9"/>
  <c r="AW153" i="9"/>
  <c r="AX101" i="9"/>
  <c r="AW101" i="9"/>
  <c r="BX124" i="9"/>
  <c r="BY124" i="9"/>
  <c r="BP57" i="9"/>
  <c r="BO57" i="9"/>
  <c r="BF49" i="9"/>
  <c r="BG49" i="9"/>
  <c r="AN79" i="9"/>
  <c r="AO79" i="9"/>
  <c r="CH47" i="9"/>
  <c r="CG47" i="9"/>
  <c r="BF126" i="9"/>
  <c r="BG126" i="9"/>
  <c r="W114" i="12"/>
  <c r="V114" i="12"/>
  <c r="BP74" i="9"/>
  <c r="BO74" i="9"/>
  <c r="AX99" i="12"/>
  <c r="AW99" i="12"/>
  <c r="CG23" i="12"/>
  <c r="CH23" i="12"/>
  <c r="AF143" i="12"/>
  <c r="AE143" i="12"/>
  <c r="AW133" i="12"/>
  <c r="AX133" i="12"/>
  <c r="BO29" i="12"/>
  <c r="BP29" i="12"/>
  <c r="AO76" i="12"/>
  <c r="AN76" i="12"/>
  <c r="BG66" i="12"/>
  <c r="BF66" i="12"/>
  <c r="BY40" i="12"/>
  <c r="BX40" i="12"/>
  <c r="BG134" i="12"/>
  <c r="BF134" i="12"/>
  <c r="E61" i="7"/>
  <c r="E60" i="7"/>
  <c r="E63" i="7"/>
  <c r="E49" i="7"/>
  <c r="E62" i="7"/>
  <c r="E56" i="7"/>
  <c r="H56" i="7"/>
  <c r="E65" i="7"/>
  <c r="H65" i="7"/>
  <c r="E48" i="7"/>
  <c r="H48" i="7"/>
  <c r="Z164" i="9"/>
  <c r="X164" i="9"/>
  <c r="AA118" i="9"/>
  <c r="O133" i="9"/>
  <c r="O153" i="9"/>
  <c r="O145" i="9"/>
  <c r="O172" i="9"/>
  <c r="O150" i="9"/>
  <c r="Q98" i="9"/>
  <c r="P150" i="9"/>
  <c r="P98" i="9"/>
  <c r="P149" i="9"/>
  <c r="O98" i="9"/>
  <c r="E10" i="7"/>
  <c r="H10" i="7"/>
  <c r="E40" i="7"/>
  <c r="H40" i="7"/>
  <c r="E41" i="7"/>
  <c r="H41" i="7"/>
  <c r="E52" i="7"/>
  <c r="H52" i="7"/>
  <c r="E53" i="7"/>
  <c r="H53" i="7"/>
  <c r="E54" i="7"/>
  <c r="H54" i="7"/>
  <c r="E15" i="7"/>
  <c r="H15" i="7"/>
  <c r="E16" i="7"/>
  <c r="H16" i="7"/>
  <c r="E17" i="7"/>
  <c r="H17" i="7"/>
  <c r="E28" i="7"/>
  <c r="H28" i="7"/>
  <c r="E27" i="7"/>
  <c r="H27" i="7"/>
  <c r="E29" i="7"/>
  <c r="H29" i="7"/>
  <c r="E39" i="7"/>
  <c r="H39" i="7"/>
  <c r="R156" i="9"/>
  <c r="Q150" i="9"/>
  <c r="O156" i="9"/>
  <c r="P161" i="9"/>
  <c r="Q156" i="9"/>
  <c r="O115" i="9"/>
  <c r="P115" i="9"/>
  <c r="O173" i="9"/>
  <c r="O155" i="9"/>
  <c r="O135" i="9"/>
  <c r="Q117" i="9"/>
  <c r="P143" i="9"/>
  <c r="Q115" i="9"/>
  <c r="P164" i="9"/>
  <c r="R117" i="9"/>
  <c r="P100" i="9"/>
  <c r="Q91" i="9"/>
  <c r="Z173" i="9"/>
  <c r="Y119" i="9"/>
  <c r="Z100" i="9"/>
  <c r="Z147" i="9"/>
  <c r="AA147" i="9"/>
  <c r="Y100" i="9"/>
  <c r="W18" i="9"/>
  <c r="V18" i="9"/>
  <c r="X118" i="9"/>
  <c r="X105" i="9"/>
  <c r="X136" i="9"/>
  <c r="Y136" i="9"/>
  <c r="Z136" i="9"/>
  <c r="AA136" i="9"/>
  <c r="Y118" i="9"/>
  <c r="Y105" i="9"/>
  <c r="X150" i="9"/>
  <c r="AA150" i="9"/>
  <c r="AA97" i="9"/>
  <c r="Z97" i="9"/>
  <c r="AA119" i="9"/>
  <c r="Z119" i="9"/>
  <c r="Z105" i="9"/>
  <c r="Z148" i="9"/>
  <c r="AA148" i="9"/>
  <c r="Z165" i="9"/>
  <c r="AA165" i="9"/>
  <c r="Y101" i="9"/>
  <c r="Z101" i="9"/>
  <c r="X166" i="9"/>
  <c r="Y166" i="9"/>
  <c r="Z166" i="9"/>
  <c r="AA166" i="9"/>
  <c r="Y165" i="9"/>
  <c r="AA146" i="9"/>
  <c r="AA101" i="9"/>
  <c r="C39" i="6"/>
  <c r="X165" i="9"/>
  <c r="Y146" i="9"/>
  <c r="X98" i="9"/>
  <c r="AA98" i="9"/>
  <c r="Y98" i="9"/>
  <c r="Z98" i="9"/>
  <c r="X19" i="9"/>
  <c r="Y19" i="9"/>
  <c r="Z19" i="9"/>
  <c r="AA19" i="9"/>
  <c r="X94" i="9"/>
  <c r="Y94" i="9"/>
  <c r="Z94" i="9"/>
  <c r="AA94" i="9"/>
  <c r="AA139" i="9"/>
  <c r="Z139" i="9"/>
  <c r="AP19" i="5"/>
  <c r="AP20" i="5"/>
  <c r="T22" i="12"/>
  <c r="T20" i="9"/>
  <c r="X146" i="9"/>
  <c r="X100" i="9"/>
  <c r="O127" i="9"/>
  <c r="Q100" i="9"/>
  <c r="R100" i="9"/>
  <c r="O89" i="9"/>
  <c r="P89" i="9"/>
  <c r="Q89" i="9"/>
  <c r="R89" i="9"/>
  <c r="O102" i="9"/>
  <c r="P102" i="9"/>
  <c r="Q102" i="9"/>
  <c r="R102" i="9"/>
  <c r="O162" i="9"/>
  <c r="P162" i="9"/>
  <c r="Q162" i="9"/>
  <c r="R162" i="9"/>
  <c r="Q164" i="9"/>
  <c r="R164" i="9"/>
  <c r="Q173" i="9"/>
  <c r="R173" i="9"/>
  <c r="Q159" i="9"/>
  <c r="R159" i="9"/>
  <c r="P127" i="9"/>
  <c r="O123" i="9"/>
  <c r="P123" i="9"/>
  <c r="Q123" i="9"/>
  <c r="R123" i="9"/>
  <c r="O121" i="9"/>
  <c r="P121" i="9"/>
  <c r="Q121" i="9"/>
  <c r="R121" i="9"/>
  <c r="Q143" i="9"/>
  <c r="R143" i="9"/>
  <c r="O151" i="9"/>
  <c r="R151" i="9"/>
  <c r="P151" i="9"/>
  <c r="Q151" i="9"/>
  <c r="R126" i="9"/>
  <c r="O106" i="9"/>
  <c r="Q130" i="9"/>
  <c r="R130" i="9"/>
  <c r="Q131" i="9"/>
  <c r="R131" i="9"/>
  <c r="N18" i="9"/>
  <c r="M18" i="9"/>
  <c r="Q103" i="9"/>
  <c r="R103" i="9"/>
  <c r="Q161" i="9"/>
  <c r="R161" i="9"/>
  <c r="P126" i="9"/>
  <c r="Q106" i="9"/>
  <c r="Q135" i="9"/>
  <c r="R135" i="9"/>
  <c r="Q168" i="9"/>
  <c r="R168" i="9"/>
  <c r="O168" i="9"/>
  <c r="P168" i="9"/>
  <c r="O148" i="9"/>
  <c r="R148" i="9"/>
  <c r="P148" i="9"/>
  <c r="Q148" i="9"/>
  <c r="C8" i="6"/>
  <c r="Q126" i="9"/>
  <c r="P106" i="9"/>
  <c r="O122" i="9"/>
  <c r="P122" i="9"/>
  <c r="R122" i="9"/>
  <c r="Q122" i="9"/>
  <c r="O124" i="9"/>
  <c r="P124" i="9"/>
  <c r="Q124" i="9"/>
  <c r="R124" i="9"/>
  <c r="O158" i="9"/>
  <c r="Q155" i="9"/>
  <c r="R155" i="9"/>
  <c r="R145" i="9"/>
  <c r="Q145" i="9"/>
  <c r="O169" i="9"/>
  <c r="P169" i="9"/>
  <c r="Q169" i="9"/>
  <c r="R169" i="9"/>
  <c r="O165" i="9"/>
  <c r="P165" i="9"/>
  <c r="R165" i="9"/>
  <c r="Q165" i="9"/>
  <c r="Q138" i="9"/>
  <c r="R138" i="9"/>
  <c r="Q133" i="9"/>
  <c r="R133" i="9"/>
  <c r="Q127" i="9"/>
  <c r="O128" i="9"/>
  <c r="P128" i="9"/>
  <c r="R128" i="9"/>
  <c r="Q128" i="9"/>
  <c r="R110" i="9"/>
  <c r="Q110" i="9"/>
  <c r="Q104" i="9"/>
  <c r="R104" i="9"/>
  <c r="O107" i="9"/>
  <c r="Q107" i="9"/>
  <c r="R107" i="9"/>
  <c r="P107" i="9"/>
  <c r="Q149" i="9"/>
  <c r="R149" i="9"/>
  <c r="Q152" i="9"/>
  <c r="R152" i="9"/>
  <c r="Q172" i="9"/>
  <c r="R172" i="9"/>
  <c r="O147" i="9"/>
  <c r="P147" i="9"/>
  <c r="Q147" i="9"/>
  <c r="R147" i="9"/>
  <c r="Q153" i="9"/>
  <c r="R153" i="9"/>
  <c r="M19" i="9"/>
  <c r="N19" i="9"/>
  <c r="Q97" i="9"/>
  <c r="Q119" i="9"/>
  <c r="R119" i="9"/>
  <c r="Q167" i="9"/>
  <c r="R167" i="9"/>
  <c r="V20" i="5"/>
  <c r="K22" i="12"/>
  <c r="L22" i="12"/>
  <c r="K21" i="9"/>
  <c r="L21" i="9"/>
  <c r="P167" i="9"/>
  <c r="Q129" i="9"/>
  <c r="P97" i="9"/>
  <c r="R120" i="9"/>
  <c r="Q120" i="9"/>
  <c r="O92" i="9"/>
  <c r="P92" i="9"/>
  <c r="Q92" i="9"/>
  <c r="R92" i="9"/>
  <c r="O94" i="9"/>
  <c r="P94" i="9"/>
  <c r="Q94" i="9"/>
  <c r="R94" i="9"/>
  <c r="O171" i="9"/>
  <c r="P171" i="9"/>
  <c r="Q171" i="9"/>
  <c r="R171" i="9"/>
  <c r="R160" i="9"/>
  <c r="Q160" i="9"/>
  <c r="O140" i="9"/>
  <c r="P140" i="9"/>
  <c r="Q140" i="9"/>
  <c r="R140" i="9"/>
  <c r="O93" i="9"/>
  <c r="P93" i="9"/>
  <c r="Q93" i="9"/>
  <c r="R93" i="9"/>
  <c r="P129" i="9"/>
  <c r="O97" i="9"/>
  <c r="O111" i="9"/>
  <c r="P111" i="9"/>
  <c r="Q111" i="9"/>
  <c r="R111" i="9"/>
  <c r="G18" i="9"/>
  <c r="I18" i="9"/>
  <c r="F18" i="9"/>
  <c r="I104" i="9"/>
  <c r="G104" i="9"/>
  <c r="F104" i="9"/>
  <c r="I140" i="9"/>
  <c r="G140" i="9"/>
  <c r="F140" i="9"/>
  <c r="F161" i="9"/>
  <c r="I161" i="9"/>
  <c r="G161" i="9"/>
  <c r="I159" i="9"/>
  <c r="G159" i="9"/>
  <c r="F159" i="9"/>
  <c r="I100" i="9"/>
  <c r="G100" i="9"/>
  <c r="F100" i="9"/>
  <c r="F106" i="9"/>
  <c r="I106" i="9"/>
  <c r="G106" i="9"/>
  <c r="F157" i="9"/>
  <c r="I157" i="9"/>
  <c r="G157" i="9"/>
  <c r="F119" i="9"/>
  <c r="I119" i="9"/>
  <c r="G119" i="9"/>
  <c r="F156" i="9"/>
  <c r="I156" i="9"/>
  <c r="G156" i="9"/>
  <c r="F120" i="9"/>
  <c r="I120" i="9"/>
  <c r="G120" i="9"/>
  <c r="F149" i="9"/>
  <c r="I149" i="9"/>
  <c r="G149" i="9"/>
  <c r="F168" i="9"/>
  <c r="I168" i="9"/>
  <c r="G168" i="9"/>
  <c r="F169" i="9"/>
  <c r="I169" i="9"/>
  <c r="G169" i="9"/>
  <c r="F110" i="9"/>
  <c r="G110" i="9"/>
  <c r="I110" i="9"/>
  <c r="F146" i="9"/>
  <c r="G146" i="9"/>
  <c r="I146" i="9"/>
  <c r="G99" i="9"/>
  <c r="I99" i="9"/>
  <c r="F99" i="9"/>
  <c r="F165" i="9"/>
  <c r="I165" i="9"/>
  <c r="G165" i="9"/>
  <c r="F103" i="9"/>
  <c r="G103" i="9"/>
  <c r="I103" i="9"/>
  <c r="F145" i="9"/>
  <c r="I145" i="9"/>
  <c r="G145" i="9"/>
  <c r="F118" i="9"/>
  <c r="I118" i="9"/>
  <c r="G118" i="9"/>
  <c r="F155" i="9"/>
  <c r="I155" i="9"/>
  <c r="G155" i="9"/>
  <c r="I136" i="9"/>
  <c r="G136" i="9"/>
  <c r="F136" i="9"/>
  <c r="F126" i="9"/>
  <c r="I126" i="9"/>
  <c r="G126" i="9"/>
  <c r="F105" i="9"/>
  <c r="I105" i="9"/>
  <c r="G105" i="9"/>
  <c r="F101" i="9"/>
  <c r="I101" i="9"/>
  <c r="G101" i="9"/>
  <c r="C149" i="11"/>
  <c r="I171" i="9"/>
  <c r="G171" i="9"/>
  <c r="F171" i="9"/>
  <c r="I116" i="9"/>
  <c r="G116" i="9"/>
  <c r="F116" i="9"/>
  <c r="I152" i="9"/>
  <c r="G152" i="9"/>
  <c r="F152" i="9"/>
  <c r="F117" i="9"/>
  <c r="I117" i="9"/>
  <c r="G117" i="9"/>
  <c r="F115" i="9"/>
  <c r="I115" i="9"/>
  <c r="G115" i="9"/>
  <c r="F130" i="9"/>
  <c r="I130" i="9"/>
  <c r="G130" i="9"/>
  <c r="F97" i="9"/>
  <c r="I97" i="9"/>
  <c r="G97" i="9"/>
  <c r="F113" i="9"/>
  <c r="I113" i="9"/>
  <c r="G113" i="9"/>
  <c r="F125" i="9"/>
  <c r="I125" i="9"/>
  <c r="G125" i="9"/>
  <c r="F138" i="9"/>
  <c r="I138" i="9"/>
  <c r="G138" i="9"/>
  <c r="I160" i="9"/>
  <c r="G160" i="9"/>
  <c r="F160" i="9"/>
  <c r="B19" i="5"/>
  <c r="B21" i="12"/>
  <c r="C21" i="12"/>
  <c r="E21" i="12"/>
  <c r="B20" i="9"/>
  <c r="F167" i="9"/>
  <c r="I167" i="9"/>
  <c r="G167" i="9"/>
  <c r="F122" i="9"/>
  <c r="I122" i="9"/>
  <c r="G122" i="9"/>
  <c r="F158" i="9"/>
  <c r="G158" i="9"/>
  <c r="I158" i="9"/>
  <c r="F129" i="9"/>
  <c r="I129" i="9"/>
  <c r="G129" i="9"/>
  <c r="F127" i="9"/>
  <c r="I127" i="9"/>
  <c r="G127" i="9"/>
  <c r="I111" i="9"/>
  <c r="G111" i="9"/>
  <c r="F111" i="9"/>
  <c r="F143" i="9"/>
  <c r="I143" i="9"/>
  <c r="G143" i="9"/>
  <c r="F142" i="9"/>
  <c r="I142" i="9"/>
  <c r="G142" i="9"/>
  <c r="F109" i="9"/>
  <c r="I109" i="9"/>
  <c r="G109" i="9"/>
  <c r="I124" i="9"/>
  <c r="G124" i="9"/>
  <c r="F124" i="9"/>
  <c r="F114" i="9"/>
  <c r="I114" i="9"/>
  <c r="G114" i="9"/>
  <c r="F96" i="9"/>
  <c r="I96" i="9"/>
  <c r="G96" i="9"/>
  <c r="F150" i="9"/>
  <c r="I150" i="9"/>
  <c r="G150" i="9"/>
  <c r="F137" i="9"/>
  <c r="I137" i="9"/>
  <c r="G137" i="9"/>
  <c r="I112" i="9"/>
  <c r="G112" i="9"/>
  <c r="F112" i="9"/>
  <c r="F170" i="9"/>
  <c r="I170" i="9"/>
  <c r="G170" i="9"/>
  <c r="I128" i="9"/>
  <c r="G128" i="9"/>
  <c r="F128" i="9"/>
  <c r="I164" i="9"/>
  <c r="G164" i="9"/>
  <c r="F164" i="9"/>
  <c r="G135" i="9"/>
  <c r="F135" i="9"/>
  <c r="I135" i="9"/>
  <c r="F151" i="9"/>
  <c r="G151" i="9"/>
  <c r="I151" i="9"/>
  <c r="I123" i="9"/>
  <c r="G123" i="9"/>
  <c r="F123" i="9"/>
  <c r="F154" i="9"/>
  <c r="I154" i="9"/>
  <c r="G154" i="9"/>
  <c r="F121" i="9"/>
  <c r="I121" i="9"/>
  <c r="G121" i="9"/>
  <c r="F95" i="9"/>
  <c r="I95" i="9"/>
  <c r="G95" i="9"/>
  <c r="F132" i="9"/>
  <c r="I132" i="9"/>
  <c r="G132" i="9"/>
  <c r="F102" i="9"/>
  <c r="I102" i="9"/>
  <c r="G102" i="9"/>
  <c r="F162" i="9"/>
  <c r="I162" i="9"/>
  <c r="G162" i="9"/>
  <c r="F153" i="9"/>
  <c r="I153" i="9"/>
  <c r="G153" i="9"/>
  <c r="F166" i="9"/>
  <c r="I166" i="9"/>
  <c r="G166" i="9"/>
  <c r="F98" i="9"/>
  <c r="G98" i="9"/>
  <c r="I98" i="9"/>
  <c r="F134" i="9"/>
  <c r="I134" i="9"/>
  <c r="G134" i="9"/>
  <c r="F131" i="9"/>
  <c r="I131" i="9"/>
  <c r="G131" i="9"/>
  <c r="I147" i="9"/>
  <c r="G147" i="9"/>
  <c r="F147" i="9"/>
  <c r="I148" i="9"/>
  <c r="G148" i="9"/>
  <c r="F148" i="9"/>
  <c r="F163" i="9"/>
  <c r="I163" i="9"/>
  <c r="G163" i="9"/>
  <c r="F141" i="9"/>
  <c r="I141" i="9"/>
  <c r="G141" i="9"/>
  <c r="F133" i="9"/>
  <c r="I133" i="9"/>
  <c r="G133" i="9"/>
  <c r="F107" i="9"/>
  <c r="I107" i="9"/>
  <c r="G107" i="9"/>
  <c r="F144" i="9"/>
  <c r="I144" i="9"/>
  <c r="G144" i="9"/>
  <c r="F108" i="9"/>
  <c r="I108" i="9"/>
  <c r="G108" i="9"/>
  <c r="F139" i="9"/>
  <c r="G139" i="9"/>
  <c r="I139" i="9"/>
  <c r="CJ18" i="9"/>
  <c r="CI18" i="9"/>
  <c r="CK18" i="9"/>
  <c r="CL18" i="9"/>
  <c r="Z50" i="7"/>
  <c r="AD50" i="7" s="1"/>
  <c r="Y28" i="6"/>
  <c r="Y41" i="6"/>
  <c r="C29" i="6"/>
  <c r="G18" i="6"/>
  <c r="C18" i="6"/>
  <c r="U17" i="7"/>
  <c r="C16" i="6"/>
  <c r="U16" i="7"/>
  <c r="C7" i="6"/>
  <c r="G20" i="6"/>
  <c r="U21" i="7"/>
  <c r="G41" i="6"/>
  <c r="G28" i="6"/>
  <c r="S41" i="6"/>
  <c r="S28" i="6"/>
  <c r="M41" i="6"/>
  <c r="M28" i="6"/>
  <c r="CO14" i="5"/>
  <c r="CM13" i="5"/>
  <c r="CT14" i="5"/>
  <c r="CU14" i="5"/>
  <c r="CV16" i="5"/>
  <c r="CU16" i="5"/>
  <c r="BJ20" i="5"/>
  <c r="BJ21" i="5"/>
  <c r="BJ22" i="5"/>
  <c r="Z51" i="7"/>
  <c r="AD51" i="7" s="1"/>
  <c r="H51" i="7"/>
  <c r="C154" i="11"/>
  <c r="C153" i="11"/>
  <c r="C151" i="11"/>
  <c r="C152" i="11"/>
  <c r="H37" i="7"/>
  <c r="C155" i="11"/>
  <c r="C150" i="11"/>
  <c r="AC23" i="9"/>
  <c r="AD23" i="9"/>
  <c r="AC23" i="12"/>
  <c r="AD23" i="12"/>
  <c r="AH160" i="9"/>
  <c r="AG160" i="9"/>
  <c r="Z153" i="9"/>
  <c r="Y153" i="9"/>
  <c r="Y104" i="9"/>
  <c r="X153" i="9"/>
  <c r="Y138" i="9"/>
  <c r="Z138" i="9"/>
  <c r="X138" i="9"/>
  <c r="AA138" i="9"/>
  <c r="Z104" i="9"/>
  <c r="X104" i="9"/>
  <c r="Z150" i="9"/>
  <c r="X18" i="12"/>
  <c r="Z18" i="12"/>
  <c r="AA18" i="12"/>
  <c r="Y18" i="12"/>
  <c r="X173" i="9"/>
  <c r="X168" i="9"/>
  <c r="Y132" i="9"/>
  <c r="X132" i="9"/>
  <c r="AA132" i="9"/>
  <c r="Z132" i="9"/>
  <c r="Z168" i="9"/>
  <c r="Z142" i="9"/>
  <c r="X142" i="9"/>
  <c r="Y142" i="9"/>
  <c r="AA142" i="9"/>
  <c r="Y168" i="9"/>
  <c r="Y102" i="9"/>
  <c r="AA102" i="9"/>
  <c r="Z102" i="9"/>
  <c r="X102" i="9"/>
  <c r="Y173" i="9"/>
  <c r="Z167" i="9"/>
  <c r="Y167" i="9"/>
  <c r="Q154" i="9"/>
  <c r="R154" i="9"/>
  <c r="R18" i="12"/>
  <c r="O18" i="12"/>
  <c r="Q18" i="12"/>
  <c r="P18" i="12"/>
  <c r="P157" i="9"/>
  <c r="O154" i="9"/>
  <c r="R157" i="9"/>
  <c r="Q157" i="9"/>
  <c r="H18" i="9"/>
  <c r="D18" i="9"/>
  <c r="G34" i="6"/>
  <c r="U48" i="7"/>
  <c r="H13" i="5"/>
  <c r="U40" i="7"/>
  <c r="CI37" i="9"/>
  <c r="CJ37" i="9"/>
  <c r="CK37" i="9"/>
  <c r="CL37" i="9"/>
  <c r="AY163" i="9"/>
  <c r="BB163" i="9"/>
  <c r="AZ163" i="9"/>
  <c r="BA163" i="9"/>
  <c r="AQ122" i="9"/>
  <c r="AR122" i="9"/>
  <c r="AP122" i="9"/>
  <c r="AS122" i="9"/>
  <c r="CA102" i="9"/>
  <c r="CC102" i="9"/>
  <c r="CB102" i="9"/>
  <c r="BZ102" i="9"/>
  <c r="Y170" i="9"/>
  <c r="X170" i="9"/>
  <c r="Z170" i="9"/>
  <c r="AA170" i="9"/>
  <c r="BB123" i="9"/>
  <c r="AZ123" i="9"/>
  <c r="BA123" i="9"/>
  <c r="AH95" i="9"/>
  <c r="AG95" i="9"/>
  <c r="AI95" i="9"/>
  <c r="AJ95" i="9"/>
  <c r="CC113" i="9"/>
  <c r="BZ113" i="9"/>
  <c r="CA113" i="9"/>
  <c r="CB113" i="9"/>
  <c r="BA144" i="9"/>
  <c r="AY144" i="9"/>
  <c r="BB144" i="9"/>
  <c r="AZ144" i="9"/>
  <c r="AR121" i="9"/>
  <c r="AQ121" i="9"/>
  <c r="AP121" i="9"/>
  <c r="AS121" i="9"/>
  <c r="CK79" i="9"/>
  <c r="CL79" i="9"/>
  <c r="CI79" i="9"/>
  <c r="CJ79" i="9"/>
  <c r="CI46" i="9"/>
  <c r="CL46" i="9"/>
  <c r="CJ46" i="9"/>
  <c r="CK46" i="9"/>
  <c r="CC166" i="9"/>
  <c r="CB166" i="9"/>
  <c r="BZ166" i="9"/>
  <c r="CA166" i="9"/>
  <c r="AI70" i="9"/>
  <c r="AJ70" i="9"/>
  <c r="AH70" i="9"/>
  <c r="AG70" i="9"/>
  <c r="CI75" i="9"/>
  <c r="CK75" i="9"/>
  <c r="CL75" i="9"/>
  <c r="CJ75" i="9"/>
  <c r="BB170" i="9"/>
  <c r="AY170" i="9"/>
  <c r="BA170" i="9"/>
  <c r="AZ170" i="9"/>
  <c r="BR35" i="9"/>
  <c r="BQ35" i="9"/>
  <c r="BS35" i="9"/>
  <c r="BT35" i="9"/>
  <c r="D21" i="12"/>
  <c r="F21" i="12"/>
  <c r="G21" i="12"/>
  <c r="H21" i="12"/>
  <c r="I21" i="12"/>
  <c r="AS149" i="9"/>
  <c r="AQ149" i="9"/>
  <c r="AR149" i="9"/>
  <c r="AP149" i="9"/>
  <c r="Q121" i="12"/>
  <c r="O121" i="12"/>
  <c r="R121" i="12"/>
  <c r="P121" i="12"/>
  <c r="BQ50" i="12"/>
  <c r="BT50" i="12"/>
  <c r="BS50" i="12"/>
  <c r="BR50" i="12"/>
  <c r="BS107" i="12"/>
  <c r="BQ107" i="12"/>
  <c r="BR107" i="12"/>
  <c r="BT107" i="12"/>
  <c r="BK47" i="12"/>
  <c r="BJ47" i="12"/>
  <c r="BI47" i="12"/>
  <c r="BH47" i="12"/>
  <c r="AH81" i="12"/>
  <c r="AG81" i="12"/>
  <c r="AI81" i="12"/>
  <c r="AJ81" i="12"/>
  <c r="CC139" i="12"/>
  <c r="CB139" i="12"/>
  <c r="BZ139" i="12"/>
  <c r="CA139" i="12"/>
  <c r="BK54" i="9"/>
  <c r="BI54" i="9"/>
  <c r="BJ54" i="9"/>
  <c r="BH54" i="9"/>
  <c r="BK145" i="9"/>
  <c r="BH145" i="9"/>
  <c r="BI145" i="9"/>
  <c r="BJ145" i="9"/>
  <c r="AP166" i="9"/>
  <c r="AS166" i="9"/>
  <c r="AR166" i="9"/>
  <c r="AQ166" i="9"/>
  <c r="CL149" i="12"/>
  <c r="CK149" i="12"/>
  <c r="CJ149" i="12"/>
  <c r="CI149" i="12"/>
  <c r="AR81" i="9"/>
  <c r="AP81" i="9"/>
  <c r="AS81" i="9"/>
  <c r="AQ81" i="9"/>
  <c r="CJ161" i="12"/>
  <c r="CI161" i="12"/>
  <c r="CL161" i="12"/>
  <c r="CK161" i="12"/>
  <c r="AZ117" i="12"/>
  <c r="AY117" i="12"/>
  <c r="BB117" i="12"/>
  <c r="BA117" i="12"/>
  <c r="BT153" i="12"/>
  <c r="BS153" i="12"/>
  <c r="BR153" i="12"/>
  <c r="BQ153" i="12"/>
  <c r="BJ123" i="9"/>
  <c r="BK123" i="9"/>
  <c r="BH123" i="9"/>
  <c r="BI123" i="9"/>
  <c r="AP24" i="9"/>
  <c r="AQ24" i="9"/>
  <c r="AR24" i="9"/>
  <c r="AS24" i="9"/>
  <c r="BH26" i="9"/>
  <c r="BI26" i="9"/>
  <c r="BJ26" i="9"/>
  <c r="BK26" i="9"/>
  <c r="AP28" i="9"/>
  <c r="AQ28" i="9"/>
  <c r="AR28" i="9"/>
  <c r="AS28" i="9"/>
  <c r="AH118" i="9"/>
  <c r="AI118" i="9"/>
  <c r="AJ118" i="9"/>
  <c r="AG118" i="9"/>
  <c r="BA46" i="12"/>
  <c r="BB46" i="12"/>
  <c r="AZ46" i="12"/>
  <c r="AY46" i="12"/>
  <c r="BK138" i="12"/>
  <c r="BI138" i="12"/>
  <c r="BJ138" i="12"/>
  <c r="BH138" i="12"/>
  <c r="BA67" i="12"/>
  <c r="AZ67" i="12"/>
  <c r="BB67" i="12"/>
  <c r="AY67" i="12"/>
  <c r="AG90" i="12"/>
  <c r="AH90" i="12"/>
  <c r="AJ90" i="12"/>
  <c r="AI90" i="12"/>
  <c r="CL137" i="9"/>
  <c r="CI137" i="9"/>
  <c r="CJ137" i="9"/>
  <c r="CK137" i="9"/>
  <c r="BK91" i="12"/>
  <c r="BH91" i="12"/>
  <c r="BJ91" i="12"/>
  <c r="BI91" i="12"/>
  <c r="AP60" i="9"/>
  <c r="AQ60" i="9"/>
  <c r="AR60" i="9"/>
  <c r="AS60" i="9"/>
  <c r="BJ47" i="9"/>
  <c r="BH47" i="9"/>
  <c r="BI47" i="9"/>
  <c r="BK47" i="9"/>
  <c r="CI81" i="9"/>
  <c r="CJ81" i="9"/>
  <c r="CK81" i="9"/>
  <c r="CL81" i="9"/>
  <c r="CI67" i="9"/>
  <c r="CJ67" i="9"/>
  <c r="CK67" i="9"/>
  <c r="CL67" i="9"/>
  <c r="BJ115" i="12"/>
  <c r="BI115" i="12"/>
  <c r="BH115" i="12"/>
  <c r="BK115" i="12"/>
  <c r="AS112" i="12"/>
  <c r="AR112" i="12"/>
  <c r="AQ112" i="12"/>
  <c r="AP112" i="12"/>
  <c r="BT173" i="12"/>
  <c r="BS173" i="12"/>
  <c r="BQ173" i="12"/>
  <c r="BR173" i="12"/>
  <c r="CB104" i="9"/>
  <c r="CC104" i="9"/>
  <c r="CA104" i="9"/>
  <c r="BZ104" i="9"/>
  <c r="BI77" i="9"/>
  <c r="BJ77" i="9"/>
  <c r="BH77" i="9"/>
  <c r="BK77" i="9"/>
  <c r="CB69" i="9"/>
  <c r="CC69" i="9"/>
  <c r="CA69" i="9"/>
  <c r="BZ69" i="9"/>
  <c r="CL171" i="9"/>
  <c r="CI171" i="9"/>
  <c r="CJ171" i="9"/>
  <c r="CK171" i="9"/>
  <c r="P112" i="9"/>
  <c r="O112" i="9"/>
  <c r="R115" i="12"/>
  <c r="Q115" i="12"/>
  <c r="P115" i="12"/>
  <c r="O115" i="12"/>
  <c r="X144" i="9"/>
  <c r="Y144" i="9"/>
  <c r="Z144" i="9"/>
  <c r="AA144" i="9"/>
  <c r="AS71" i="9"/>
  <c r="AP71" i="9"/>
  <c r="AQ71" i="9"/>
  <c r="AR71" i="9"/>
  <c r="AJ130" i="12"/>
  <c r="AI130" i="12"/>
  <c r="AG130" i="12"/>
  <c r="AH130" i="12"/>
  <c r="CI66" i="12"/>
  <c r="CL66" i="12"/>
  <c r="CK66" i="12"/>
  <c r="CJ66" i="12"/>
  <c r="AR88" i="12"/>
  <c r="AQ88" i="12"/>
  <c r="AP88" i="12"/>
  <c r="AS88" i="12"/>
  <c r="BT95" i="12"/>
  <c r="BR95" i="12"/>
  <c r="BS95" i="12"/>
  <c r="BQ95" i="12"/>
  <c r="CI35" i="9"/>
  <c r="CJ35" i="9"/>
  <c r="CK35" i="9"/>
  <c r="CL35" i="9"/>
  <c r="AH101" i="12"/>
  <c r="AI101" i="12"/>
  <c r="AJ101" i="12"/>
  <c r="AG101" i="12"/>
  <c r="Z151" i="12"/>
  <c r="Y151" i="12"/>
  <c r="X151" i="12"/>
  <c r="AA151" i="12"/>
  <c r="BJ37" i="9"/>
  <c r="BK37" i="9"/>
  <c r="BH37" i="9"/>
  <c r="BI37" i="9"/>
  <c r="BT40" i="12"/>
  <c r="BS40" i="12"/>
  <c r="BR40" i="12"/>
  <c r="BQ40" i="12"/>
  <c r="BZ109" i="9"/>
  <c r="CA109" i="9"/>
  <c r="CB109" i="9"/>
  <c r="CC109" i="9"/>
  <c r="CK155" i="12"/>
  <c r="CL155" i="12"/>
  <c r="CJ155" i="12"/>
  <c r="CI155" i="12"/>
  <c r="BH165" i="12"/>
  <c r="BK165" i="12"/>
  <c r="BJ165" i="12"/>
  <c r="BI165" i="12"/>
  <c r="AR36" i="12"/>
  <c r="AQ36" i="12"/>
  <c r="AP36" i="12"/>
  <c r="AS36" i="12"/>
  <c r="CK62" i="12"/>
  <c r="CJ62" i="12"/>
  <c r="CI62" i="12"/>
  <c r="CL62" i="12"/>
  <c r="BT66" i="9"/>
  <c r="BS66" i="9"/>
  <c r="BQ66" i="9"/>
  <c r="BR66" i="9"/>
  <c r="AZ40" i="9"/>
  <c r="AY40" i="9"/>
  <c r="BB40" i="9"/>
  <c r="BA40" i="9"/>
  <c r="AS105" i="12"/>
  <c r="AQ105" i="12"/>
  <c r="AR105" i="12"/>
  <c r="AP105" i="12"/>
  <c r="BB92" i="9"/>
  <c r="BA92" i="9"/>
  <c r="AY92" i="9"/>
  <c r="AZ92" i="9"/>
  <c r="BK77" i="12"/>
  <c r="BJ77" i="12"/>
  <c r="BI77" i="12"/>
  <c r="BH77" i="12"/>
  <c r="BB102" i="12"/>
  <c r="AZ102" i="12"/>
  <c r="BA102" i="12"/>
  <c r="AY102" i="12"/>
  <c r="BI164" i="9"/>
  <c r="BH164" i="9"/>
  <c r="BK164" i="9"/>
  <c r="BJ164" i="9"/>
  <c r="Z143" i="12"/>
  <c r="Y143" i="12"/>
  <c r="AA143" i="12"/>
  <c r="X143" i="12"/>
  <c r="AR58" i="9"/>
  <c r="AQ58" i="9"/>
  <c r="AP58" i="9"/>
  <c r="AS58" i="9"/>
  <c r="BQ173" i="9"/>
  <c r="BR173" i="9"/>
  <c r="BS173" i="9"/>
  <c r="BT173" i="9"/>
  <c r="BR82" i="9"/>
  <c r="BT82" i="9"/>
  <c r="BS82" i="9"/>
  <c r="BQ82" i="9"/>
  <c r="BB101" i="9"/>
  <c r="AZ101" i="9"/>
  <c r="BA101" i="9"/>
  <c r="AY101" i="9"/>
  <c r="AJ151" i="12"/>
  <c r="AG151" i="12"/>
  <c r="AI151" i="12"/>
  <c r="AH151" i="12"/>
  <c r="BJ69" i="9"/>
  <c r="BK69" i="9"/>
  <c r="BI69" i="9"/>
  <c r="BH69" i="9"/>
  <c r="AG115" i="9"/>
  <c r="AH115" i="9"/>
  <c r="AI115" i="9"/>
  <c r="AJ115" i="9"/>
  <c r="CC77" i="9"/>
  <c r="CB77" i="9"/>
  <c r="BZ77" i="9"/>
  <c r="CA77" i="9"/>
  <c r="BT62" i="9"/>
  <c r="BS62" i="9"/>
  <c r="BR62" i="9"/>
  <c r="BQ62" i="9"/>
  <c r="AA163" i="12"/>
  <c r="X163" i="12"/>
  <c r="Y163" i="12"/>
  <c r="Z163" i="12"/>
  <c r="BK63" i="9"/>
  <c r="BH63" i="9"/>
  <c r="BI63" i="9"/>
  <c r="BJ63" i="9"/>
  <c r="CC126" i="12"/>
  <c r="CB126" i="12"/>
  <c r="BZ126" i="12"/>
  <c r="CA126" i="12"/>
  <c r="BT43" i="9"/>
  <c r="BQ43" i="9"/>
  <c r="BR43" i="9"/>
  <c r="BS43" i="9"/>
  <c r="R125" i="12"/>
  <c r="P125" i="12"/>
  <c r="O125" i="12"/>
  <c r="Q125" i="12"/>
  <c r="BT154" i="12"/>
  <c r="BS154" i="12"/>
  <c r="BR154" i="12"/>
  <c r="BQ154" i="12"/>
  <c r="AQ41" i="9"/>
  <c r="AR41" i="9"/>
  <c r="AP41" i="9"/>
  <c r="AS41" i="9"/>
  <c r="CI63" i="9"/>
  <c r="CJ63" i="9"/>
  <c r="CK63" i="9"/>
  <c r="CL63" i="9"/>
  <c r="BR124" i="9"/>
  <c r="BS124" i="9"/>
  <c r="BT124" i="9"/>
  <c r="BQ124" i="9"/>
  <c r="AY100" i="12"/>
  <c r="BA100" i="12"/>
  <c r="BB100" i="12"/>
  <c r="AZ100" i="12"/>
  <c r="BB126" i="9"/>
  <c r="BA126" i="9"/>
  <c r="AY126" i="9"/>
  <c r="AZ126" i="9"/>
  <c r="CA124" i="12"/>
  <c r="CB124" i="12"/>
  <c r="BZ124" i="12"/>
  <c r="CC124" i="12"/>
  <c r="CC84" i="12"/>
  <c r="BZ84" i="12"/>
  <c r="CA84" i="12"/>
  <c r="CB84" i="12"/>
  <c r="CB49" i="9"/>
  <c r="CC49" i="9"/>
  <c r="CA49" i="9"/>
  <c r="BZ49" i="9"/>
  <c r="AA158" i="12"/>
  <c r="Z158" i="12"/>
  <c r="X158" i="12"/>
  <c r="Y158" i="12"/>
  <c r="X142" i="12"/>
  <c r="Y142" i="12"/>
  <c r="AA142" i="12"/>
  <c r="Z142" i="12"/>
  <c r="BT65" i="12"/>
  <c r="BS65" i="12"/>
  <c r="BR65" i="12"/>
  <c r="BQ65" i="12"/>
  <c r="BT44" i="12"/>
  <c r="BR44" i="12"/>
  <c r="BS44" i="12"/>
  <c r="BQ44" i="12"/>
  <c r="AY20" i="9"/>
  <c r="AZ20" i="9"/>
  <c r="BA20" i="9"/>
  <c r="BB20" i="9"/>
  <c r="BZ97" i="9"/>
  <c r="CA97" i="9"/>
  <c r="CB97" i="9"/>
  <c r="CC97" i="9"/>
  <c r="BB35" i="9"/>
  <c r="BA35" i="9"/>
  <c r="AY35" i="9"/>
  <c r="AZ35" i="9"/>
  <c r="BA157" i="9"/>
  <c r="AZ157" i="9"/>
  <c r="AY157" i="9"/>
  <c r="BB157" i="9"/>
  <c r="BI99" i="9"/>
  <c r="BJ99" i="9"/>
  <c r="BK99" i="9"/>
  <c r="BH99" i="9"/>
  <c r="CI39" i="9"/>
  <c r="CJ39" i="9"/>
  <c r="CK39" i="9"/>
  <c r="CL39" i="9"/>
  <c r="BK27" i="9"/>
  <c r="BI27" i="9"/>
  <c r="BH27" i="9"/>
  <c r="BJ27" i="9"/>
  <c r="BB40" i="12"/>
  <c r="AZ40" i="12"/>
  <c r="AY40" i="12"/>
  <c r="BA40" i="12"/>
  <c r="AA137" i="12"/>
  <c r="Z137" i="12"/>
  <c r="Y137" i="12"/>
  <c r="X137" i="12"/>
  <c r="BJ165" i="9"/>
  <c r="BK165" i="9"/>
  <c r="BH165" i="9"/>
  <c r="BI165" i="9"/>
  <c r="CI113" i="9"/>
  <c r="CJ113" i="9"/>
  <c r="CK113" i="9"/>
  <c r="CL113" i="9"/>
  <c r="BB41" i="12"/>
  <c r="BA41" i="12"/>
  <c r="AZ41" i="12"/>
  <c r="AY41" i="12"/>
  <c r="CC51" i="12"/>
  <c r="CB51" i="12"/>
  <c r="CA51" i="12"/>
  <c r="BZ51" i="12"/>
  <c r="BB66" i="12"/>
  <c r="AZ66" i="12"/>
  <c r="AY66" i="12"/>
  <c r="BA66" i="12"/>
  <c r="AZ135" i="9"/>
  <c r="BB135" i="9"/>
  <c r="AY135" i="9"/>
  <c r="BA135" i="9"/>
  <c r="BK142" i="12"/>
  <c r="BH142" i="12"/>
  <c r="BJ142" i="12"/>
  <c r="BI142" i="12"/>
  <c r="Y155" i="9"/>
  <c r="X155" i="9"/>
  <c r="AA155" i="9"/>
  <c r="Z155" i="9"/>
  <c r="AH154" i="9"/>
  <c r="AJ154" i="9"/>
  <c r="AG154" i="9"/>
  <c r="AI154" i="9"/>
  <c r="AS79" i="12"/>
  <c r="AR79" i="12"/>
  <c r="AP79" i="12"/>
  <c r="AQ79" i="12"/>
  <c r="AZ45" i="9"/>
  <c r="AY45" i="9"/>
  <c r="BB45" i="9"/>
  <c r="BA45" i="9"/>
  <c r="BZ137" i="12"/>
  <c r="CC137" i="12"/>
  <c r="CB137" i="12"/>
  <c r="CA137" i="12"/>
  <c r="AJ169" i="9"/>
  <c r="AG169" i="9"/>
  <c r="AI169" i="9"/>
  <c r="AH169" i="9"/>
  <c r="CL42" i="12"/>
  <c r="CJ42" i="12"/>
  <c r="CI42" i="12"/>
  <c r="CK42" i="12"/>
  <c r="BS53" i="9"/>
  <c r="BT53" i="9"/>
  <c r="BQ53" i="9"/>
  <c r="BR53" i="9"/>
  <c r="P154" i="12"/>
  <c r="O154" i="12"/>
  <c r="R154" i="12"/>
  <c r="Q154" i="12"/>
  <c r="AI150" i="12"/>
  <c r="AG150" i="12"/>
  <c r="AJ150" i="12"/>
  <c r="AH150" i="12"/>
  <c r="BR112" i="9"/>
  <c r="BS112" i="9"/>
  <c r="BQ112" i="9"/>
  <c r="BT112" i="9"/>
  <c r="BA129" i="12"/>
  <c r="BB129" i="12"/>
  <c r="AZ129" i="12"/>
  <c r="AY129" i="12"/>
  <c r="BZ22" i="9"/>
  <c r="CA22" i="9"/>
  <c r="CB22" i="9"/>
  <c r="CC22" i="9"/>
  <c r="R166" i="9"/>
  <c r="AJ66" i="12"/>
  <c r="AI66" i="12"/>
  <c r="AH66" i="12"/>
  <c r="AG66" i="12"/>
  <c r="AQ123" i="9"/>
  <c r="AR123" i="9"/>
  <c r="AP123" i="9"/>
  <c r="AS123" i="9"/>
  <c r="BT106" i="12"/>
  <c r="BS106" i="12"/>
  <c r="BR106" i="12"/>
  <c r="BQ106" i="12"/>
  <c r="CK150" i="12"/>
  <c r="CL150" i="12"/>
  <c r="CJ150" i="12"/>
  <c r="CI150" i="12"/>
  <c r="CJ52" i="9"/>
  <c r="CK52" i="9"/>
  <c r="CL52" i="9"/>
  <c r="CI52" i="9"/>
  <c r="CC34" i="9"/>
  <c r="BZ34" i="9"/>
  <c r="CA34" i="9"/>
  <c r="CB34" i="9"/>
  <c r="CI21" i="9"/>
  <c r="CJ21" i="9"/>
  <c r="CK21" i="9"/>
  <c r="CL21" i="9"/>
  <c r="BT77" i="12"/>
  <c r="BR77" i="12"/>
  <c r="BQ77" i="12"/>
  <c r="BS77" i="12"/>
  <c r="CI134" i="9"/>
  <c r="CJ134" i="9"/>
  <c r="CK134" i="9"/>
  <c r="CL134" i="9"/>
  <c r="AY79" i="9"/>
  <c r="BA79" i="9"/>
  <c r="BB79" i="9"/>
  <c r="AZ79" i="9"/>
  <c r="BH94" i="9"/>
  <c r="BJ94" i="9"/>
  <c r="BK94" i="9"/>
  <c r="BI94" i="9"/>
  <c r="AE20" i="12"/>
  <c r="AF20" i="12"/>
  <c r="AI55" i="9"/>
  <c r="AJ55" i="9"/>
  <c r="AG55" i="9"/>
  <c r="AH55" i="9"/>
  <c r="Z125" i="12"/>
  <c r="AA125" i="12"/>
  <c r="X125" i="12"/>
  <c r="Y125" i="12"/>
  <c r="CJ172" i="12"/>
  <c r="CL172" i="12"/>
  <c r="CK172" i="12"/>
  <c r="CI172" i="12"/>
  <c r="AH154" i="12"/>
  <c r="AJ154" i="12"/>
  <c r="AI154" i="12"/>
  <c r="AG154" i="12"/>
  <c r="AR20" i="12"/>
  <c r="AQ20" i="12"/>
  <c r="AP20" i="12"/>
  <c r="AS20" i="12"/>
  <c r="BT19" i="12"/>
  <c r="BS19" i="12"/>
  <c r="BR19" i="12"/>
  <c r="BQ19" i="12"/>
  <c r="BP16" i="12"/>
  <c r="Y122" i="12"/>
  <c r="AA122" i="12"/>
  <c r="Z122" i="12"/>
  <c r="X122" i="12"/>
  <c r="BZ136" i="9"/>
  <c r="CB136" i="9"/>
  <c r="CC136" i="9"/>
  <c r="CA136" i="9"/>
  <c r="CL20" i="12"/>
  <c r="CK20" i="12"/>
  <c r="CI20" i="12"/>
  <c r="CJ20" i="12"/>
  <c r="BQ145" i="9"/>
  <c r="BS145" i="9"/>
  <c r="BR145" i="9"/>
  <c r="BT145" i="9"/>
  <c r="BA63" i="12"/>
  <c r="AZ63" i="12"/>
  <c r="BB63" i="12"/>
  <c r="AY63" i="12"/>
  <c r="AY122" i="9"/>
  <c r="AZ122" i="9"/>
  <c r="BA122" i="9"/>
  <c r="BB122" i="9"/>
  <c r="AA140" i="12"/>
  <c r="X140" i="12"/>
  <c r="Z140" i="12"/>
  <c r="Y140" i="12"/>
  <c r="BB50" i="12"/>
  <c r="BA50" i="12"/>
  <c r="AZ50" i="12"/>
  <c r="AY50" i="12"/>
  <c r="BT70" i="9"/>
  <c r="BS70" i="9"/>
  <c r="BQ70" i="9"/>
  <c r="BR70" i="9"/>
  <c r="BT151" i="12"/>
  <c r="BR151" i="12"/>
  <c r="BQ151" i="12"/>
  <c r="BS151" i="12"/>
  <c r="BJ136" i="9"/>
  <c r="BK136" i="9"/>
  <c r="BI136" i="9"/>
  <c r="BH136" i="9"/>
  <c r="BE16" i="9"/>
  <c r="BF19" i="9"/>
  <c r="BF16" i="9"/>
  <c r="BG19" i="9"/>
  <c r="CC167" i="9"/>
  <c r="BZ167" i="9"/>
  <c r="CA167" i="9"/>
  <c r="CB167" i="9"/>
  <c r="Q92" i="12"/>
  <c r="R92" i="12"/>
  <c r="P92" i="12"/>
  <c r="O92" i="12"/>
  <c r="BJ30" i="12"/>
  <c r="BI30" i="12"/>
  <c r="BH30" i="12"/>
  <c r="BK30" i="12"/>
  <c r="AZ65" i="9"/>
  <c r="BA65" i="9"/>
  <c r="BB65" i="9"/>
  <c r="AY65" i="9"/>
  <c r="BZ60" i="9"/>
  <c r="CA60" i="9"/>
  <c r="CB60" i="9"/>
  <c r="CC60" i="9"/>
  <c r="BQ169" i="9"/>
  <c r="BR169" i="9"/>
  <c r="BT169" i="9"/>
  <c r="BS169" i="9"/>
  <c r="Q170" i="12"/>
  <c r="O170" i="12"/>
  <c r="R170" i="12"/>
  <c r="P170" i="12"/>
  <c r="AY45" i="12"/>
  <c r="BB45" i="12"/>
  <c r="BA45" i="12"/>
  <c r="AZ45" i="12"/>
  <c r="BS53" i="12"/>
  <c r="BR53" i="12"/>
  <c r="BT53" i="12"/>
  <c r="BQ53" i="12"/>
  <c r="BQ94" i="9"/>
  <c r="BR94" i="9"/>
  <c r="BS94" i="9"/>
  <c r="BT94" i="9"/>
  <c r="BQ137" i="9"/>
  <c r="BS137" i="9"/>
  <c r="BT137" i="9"/>
  <c r="BR137" i="9"/>
  <c r="CL56" i="9"/>
  <c r="CI56" i="9"/>
  <c r="CJ56" i="9"/>
  <c r="CK56" i="9"/>
  <c r="AQ82" i="9"/>
  <c r="AP82" i="9"/>
  <c r="AS82" i="9"/>
  <c r="AR82" i="9"/>
  <c r="CL126" i="12"/>
  <c r="CI126" i="12"/>
  <c r="CK126" i="12"/>
  <c r="CJ126" i="12"/>
  <c r="BJ149" i="9"/>
  <c r="BK149" i="9"/>
  <c r="BI149" i="9"/>
  <c r="BH149" i="9"/>
  <c r="R160" i="12"/>
  <c r="Q160" i="12"/>
  <c r="P160" i="12"/>
  <c r="O160" i="12"/>
  <c r="M20" i="9"/>
  <c r="N20" i="9"/>
  <c r="BQ52" i="9"/>
  <c r="BR52" i="9"/>
  <c r="BS52" i="9"/>
  <c r="BT52" i="9"/>
  <c r="AH114" i="12"/>
  <c r="AJ114" i="12"/>
  <c r="AI114" i="12"/>
  <c r="AG114" i="12"/>
  <c r="BA52" i="9"/>
  <c r="BB52" i="9"/>
  <c r="AZ52" i="9"/>
  <c r="AY52" i="9"/>
  <c r="P166" i="9"/>
  <c r="O101" i="9"/>
  <c r="BH153" i="12"/>
  <c r="BJ153" i="12"/>
  <c r="BI153" i="12"/>
  <c r="BK153" i="12"/>
  <c r="AI171" i="9"/>
  <c r="AG171" i="9"/>
  <c r="AH171" i="9"/>
  <c r="AJ171" i="9"/>
  <c r="CB53" i="9"/>
  <c r="CC53" i="9"/>
  <c r="BZ53" i="9"/>
  <c r="CA53" i="9"/>
  <c r="BK173" i="9"/>
  <c r="BH173" i="9"/>
  <c r="BI173" i="9"/>
  <c r="BJ173" i="9"/>
  <c r="CJ44" i="9"/>
  <c r="CK44" i="9"/>
  <c r="CL44" i="9"/>
  <c r="CI44" i="9"/>
  <c r="AR55" i="9"/>
  <c r="AS55" i="9"/>
  <c r="AP55" i="9"/>
  <c r="AQ55" i="9"/>
  <c r="BB108" i="9"/>
  <c r="BA108" i="9"/>
  <c r="AZ108" i="9"/>
  <c r="AY108" i="9"/>
  <c r="AM16" i="9"/>
  <c r="AN19" i="9"/>
  <c r="AN16" i="9"/>
  <c r="AO19" i="9"/>
  <c r="AS49" i="9"/>
  <c r="AP49" i="9"/>
  <c r="AR49" i="9"/>
  <c r="AQ49" i="9"/>
  <c r="CI24" i="9"/>
  <c r="CJ24" i="9"/>
  <c r="CK24" i="9"/>
  <c r="CL24" i="9"/>
  <c r="BB122" i="12"/>
  <c r="BA122" i="12"/>
  <c r="AY122" i="12"/>
  <c r="AZ122" i="12"/>
  <c r="CI127" i="9"/>
  <c r="CJ127" i="9"/>
  <c r="CK127" i="9"/>
  <c r="CL127" i="9"/>
  <c r="CL94" i="9"/>
  <c r="CK94" i="9"/>
  <c r="CI94" i="9"/>
  <c r="CJ94" i="9"/>
  <c r="AH173" i="9"/>
  <c r="AG173" i="9"/>
  <c r="AJ173" i="9"/>
  <c r="AI173" i="9"/>
  <c r="BA34" i="12"/>
  <c r="AZ34" i="12"/>
  <c r="AY34" i="12"/>
  <c r="BB34" i="12"/>
  <c r="BQ132" i="9"/>
  <c r="BT132" i="9"/>
  <c r="BR132" i="9"/>
  <c r="BS132" i="9"/>
  <c r="BQ105" i="12"/>
  <c r="BR105" i="12"/>
  <c r="BT105" i="12"/>
  <c r="BS105" i="12"/>
  <c r="BR75" i="9"/>
  <c r="BS75" i="9"/>
  <c r="BT75" i="9"/>
  <c r="BQ75" i="9"/>
  <c r="BI49" i="12"/>
  <c r="BK49" i="12"/>
  <c r="BJ49" i="12"/>
  <c r="BH49" i="12"/>
  <c r="CJ138" i="12"/>
  <c r="CL138" i="12"/>
  <c r="CK138" i="12"/>
  <c r="CI138" i="12"/>
  <c r="O166" i="9"/>
  <c r="BZ27" i="9"/>
  <c r="CB27" i="9"/>
  <c r="CC27" i="9"/>
  <c r="CA27" i="9"/>
  <c r="BZ44" i="9"/>
  <c r="CA44" i="9"/>
  <c r="CB44" i="9"/>
  <c r="CC44" i="9"/>
  <c r="BK173" i="12"/>
  <c r="BJ173" i="12"/>
  <c r="BI173" i="12"/>
  <c r="BH173" i="12"/>
  <c r="AP101" i="9"/>
  <c r="AQ101" i="9"/>
  <c r="AS101" i="9"/>
  <c r="AR101" i="9"/>
  <c r="BZ110" i="9"/>
  <c r="CB110" i="9"/>
  <c r="CA110" i="9"/>
  <c r="CC110" i="9"/>
  <c r="CI27" i="9"/>
  <c r="CJ27" i="9"/>
  <c r="CK27" i="9"/>
  <c r="CL27" i="9"/>
  <c r="BT84" i="12"/>
  <c r="BR84" i="12"/>
  <c r="BQ84" i="12"/>
  <c r="BS84" i="12"/>
  <c r="CB62" i="12"/>
  <c r="BZ62" i="12"/>
  <c r="CA62" i="12"/>
  <c r="CC62" i="12"/>
  <c r="AI173" i="12"/>
  <c r="AG173" i="12"/>
  <c r="AH173" i="12"/>
  <c r="AJ173" i="12"/>
  <c r="BZ49" i="12"/>
  <c r="CC49" i="12"/>
  <c r="CB49" i="12"/>
  <c r="CA49" i="12"/>
  <c r="M19" i="12"/>
  <c r="N19" i="12"/>
  <c r="AQ82" i="12"/>
  <c r="AR82" i="12"/>
  <c r="AP82" i="12"/>
  <c r="AS82" i="12"/>
  <c r="CC152" i="12"/>
  <c r="CA152" i="12"/>
  <c r="BZ152" i="12"/>
  <c r="CB152" i="12"/>
  <c r="AJ80" i="9"/>
  <c r="AI80" i="9"/>
  <c r="AG80" i="9"/>
  <c r="AH80" i="9"/>
  <c r="BK114" i="9"/>
  <c r="BJ114" i="9"/>
  <c r="BH114" i="9"/>
  <c r="BI114" i="9"/>
  <c r="AY23" i="9"/>
  <c r="AZ23" i="9"/>
  <c r="BA23" i="9"/>
  <c r="BB23" i="9"/>
  <c r="CC129" i="9"/>
  <c r="CB129" i="9"/>
  <c r="BZ129" i="9"/>
  <c r="CA129" i="9"/>
  <c r="CC162" i="9"/>
  <c r="CB162" i="9"/>
  <c r="CA162" i="9"/>
  <c r="BZ162" i="9"/>
  <c r="AH86" i="12"/>
  <c r="AJ86" i="12"/>
  <c r="AI86" i="12"/>
  <c r="AG86" i="12"/>
  <c r="AI89" i="12"/>
  <c r="AG89" i="12"/>
  <c r="AH89" i="12"/>
  <c r="AJ89" i="12"/>
  <c r="BZ81" i="9"/>
  <c r="CA81" i="9"/>
  <c r="CC81" i="9"/>
  <c r="CB81" i="9"/>
  <c r="O140" i="12"/>
  <c r="Q140" i="12"/>
  <c r="P140" i="12"/>
  <c r="R140" i="12"/>
  <c r="BK26" i="12"/>
  <c r="BJ26" i="12"/>
  <c r="BH26" i="12"/>
  <c r="BI26" i="12"/>
  <c r="BB91" i="12"/>
  <c r="AY91" i="12"/>
  <c r="BA91" i="12"/>
  <c r="AZ91" i="12"/>
  <c r="CI84" i="9"/>
  <c r="CJ84" i="9"/>
  <c r="CK84" i="9"/>
  <c r="CL84" i="9"/>
  <c r="BK20" i="9"/>
  <c r="BH20" i="9"/>
  <c r="BI20" i="9"/>
  <c r="BJ20" i="9"/>
  <c r="P162" i="12"/>
  <c r="Q162" i="12"/>
  <c r="O162" i="12"/>
  <c r="R162" i="12"/>
  <c r="BQ163" i="9"/>
  <c r="BS163" i="9"/>
  <c r="BR163" i="9"/>
  <c r="BT163" i="9"/>
  <c r="BT91" i="12"/>
  <c r="BS91" i="12"/>
  <c r="BR91" i="12"/>
  <c r="BQ91" i="12"/>
  <c r="AP73" i="9"/>
  <c r="AQ73" i="9"/>
  <c r="AR73" i="9"/>
  <c r="AS73" i="9"/>
  <c r="BA140" i="12"/>
  <c r="AZ140" i="12"/>
  <c r="AY140" i="12"/>
  <c r="BB140" i="12"/>
  <c r="BK126" i="12"/>
  <c r="BJ126" i="12"/>
  <c r="BI126" i="12"/>
  <c r="BH126" i="12"/>
  <c r="AY75" i="9"/>
  <c r="AZ75" i="9"/>
  <c r="BA75" i="9"/>
  <c r="BB75" i="9"/>
  <c r="BR90" i="9"/>
  <c r="BS90" i="9"/>
  <c r="BT90" i="9"/>
  <c r="BQ90" i="9"/>
  <c r="Z111" i="9"/>
  <c r="X111" i="9"/>
  <c r="AA111" i="9"/>
  <c r="Y111" i="9"/>
  <c r="BK97" i="9"/>
  <c r="BJ97" i="9"/>
  <c r="BI97" i="9"/>
  <c r="BH97" i="9"/>
  <c r="AR113" i="9"/>
  <c r="AP113" i="9"/>
  <c r="AS113" i="9"/>
  <c r="AQ113" i="9"/>
  <c r="Z95" i="9"/>
  <c r="AA95" i="9"/>
  <c r="Y95" i="9"/>
  <c r="X95" i="9"/>
  <c r="AJ147" i="9"/>
  <c r="AG147" i="9"/>
  <c r="AI147" i="9"/>
  <c r="AH147" i="9"/>
  <c r="AQ96" i="12"/>
  <c r="AR96" i="12"/>
  <c r="AS96" i="12"/>
  <c r="AP96" i="12"/>
  <c r="CJ41" i="12"/>
  <c r="CI41" i="12"/>
  <c r="CK41" i="12"/>
  <c r="CL41" i="12"/>
  <c r="AP73" i="12"/>
  <c r="AS73" i="12"/>
  <c r="AR73" i="12"/>
  <c r="AQ73" i="12"/>
  <c r="AZ155" i="12"/>
  <c r="AY155" i="12"/>
  <c r="BA155" i="12"/>
  <c r="BB155" i="12"/>
  <c r="BT36" i="12"/>
  <c r="BS36" i="12"/>
  <c r="BR36" i="12"/>
  <c r="BQ36" i="12"/>
  <c r="CC36" i="12"/>
  <c r="CA36" i="12"/>
  <c r="BZ36" i="12"/>
  <c r="CB36" i="12"/>
  <c r="BB75" i="12"/>
  <c r="AZ75" i="12"/>
  <c r="BA75" i="12"/>
  <c r="AY75" i="12"/>
  <c r="CK99" i="12"/>
  <c r="CL99" i="12"/>
  <c r="CJ99" i="12"/>
  <c r="CI99" i="12"/>
  <c r="AJ102" i="12"/>
  <c r="AI102" i="12"/>
  <c r="AH102" i="12"/>
  <c r="AG102" i="12"/>
  <c r="AQ34" i="9"/>
  <c r="AR34" i="9"/>
  <c r="AS34" i="9"/>
  <c r="AP34" i="9"/>
  <c r="BK40" i="9"/>
  <c r="BI40" i="9"/>
  <c r="BH40" i="9"/>
  <c r="BJ40" i="9"/>
  <c r="Y171" i="12"/>
  <c r="Z171" i="12"/>
  <c r="X171" i="12"/>
  <c r="AA171" i="12"/>
  <c r="BA94" i="9"/>
  <c r="AZ94" i="9"/>
  <c r="BB94" i="9"/>
  <c r="AY94" i="9"/>
  <c r="BZ101" i="9"/>
  <c r="CA101" i="9"/>
  <c r="CB101" i="9"/>
  <c r="CC101" i="9"/>
  <c r="AC22" i="12"/>
  <c r="AD22" i="12"/>
  <c r="AC22" i="9"/>
  <c r="AD22" i="9"/>
  <c r="O116" i="9"/>
  <c r="Q101" i="9"/>
  <c r="Q112" i="9"/>
  <c r="R144" i="9"/>
  <c r="CI47" i="9"/>
  <c r="CJ47" i="9"/>
  <c r="CK47" i="9"/>
  <c r="CL47" i="9"/>
  <c r="AS40" i="12"/>
  <c r="AQ40" i="12"/>
  <c r="AR40" i="12"/>
  <c r="AP40" i="12"/>
  <c r="BJ36" i="12"/>
  <c r="BI36" i="12"/>
  <c r="BH36" i="12"/>
  <c r="BK36" i="12"/>
  <c r="AP151" i="9"/>
  <c r="AQ151" i="9"/>
  <c r="AR151" i="9"/>
  <c r="AS151" i="9"/>
  <c r="AR67" i="12"/>
  <c r="AP67" i="12"/>
  <c r="AS67" i="12"/>
  <c r="AQ67" i="12"/>
  <c r="BT24" i="9"/>
  <c r="BS24" i="9"/>
  <c r="BQ24" i="9"/>
  <c r="BR24" i="9"/>
  <c r="AJ123" i="12"/>
  <c r="AI123" i="12"/>
  <c r="AH123" i="12"/>
  <c r="AG123" i="12"/>
  <c r="CJ30" i="12"/>
  <c r="CL30" i="12"/>
  <c r="CI30" i="12"/>
  <c r="CK30" i="12"/>
  <c r="CL28" i="12"/>
  <c r="CK28" i="12"/>
  <c r="CJ28" i="12"/>
  <c r="CI28" i="12"/>
  <c r="CL53" i="12"/>
  <c r="CJ53" i="12"/>
  <c r="CK53" i="12"/>
  <c r="CI53" i="12"/>
  <c r="CA138" i="12"/>
  <c r="CB138" i="12"/>
  <c r="CC138" i="12"/>
  <c r="BZ138" i="12"/>
  <c r="BB120" i="12"/>
  <c r="AZ120" i="12"/>
  <c r="BA120" i="12"/>
  <c r="AY120" i="12"/>
  <c r="CL96" i="12"/>
  <c r="CJ96" i="12"/>
  <c r="CK96" i="12"/>
  <c r="CI96" i="12"/>
  <c r="BQ92" i="12"/>
  <c r="BT92" i="12"/>
  <c r="BS92" i="12"/>
  <c r="BR92" i="12"/>
  <c r="CB59" i="12"/>
  <c r="BZ59" i="12"/>
  <c r="CA59" i="12"/>
  <c r="CC59" i="12"/>
  <c r="AR119" i="9"/>
  <c r="AQ119" i="9"/>
  <c r="AS119" i="9"/>
  <c r="AP119" i="9"/>
  <c r="BZ91" i="12"/>
  <c r="CB91" i="12"/>
  <c r="CA91" i="12"/>
  <c r="CC91" i="12"/>
  <c r="AS33" i="12"/>
  <c r="AR33" i="12"/>
  <c r="AP33" i="12"/>
  <c r="AQ33" i="12"/>
  <c r="AR160" i="9"/>
  <c r="AS160" i="9"/>
  <c r="AQ160" i="9"/>
  <c r="AP160" i="9"/>
  <c r="BA158" i="9"/>
  <c r="AY158" i="9"/>
  <c r="BB158" i="9"/>
  <c r="AZ158" i="9"/>
  <c r="BA159" i="9"/>
  <c r="BB159" i="9"/>
  <c r="AZ159" i="9"/>
  <c r="AY159" i="9"/>
  <c r="AQ137" i="9"/>
  <c r="AS137" i="9"/>
  <c r="AP137" i="9"/>
  <c r="AR137" i="9"/>
  <c r="AR42" i="12"/>
  <c r="AQ42" i="12"/>
  <c r="AP42" i="12"/>
  <c r="AS42" i="12"/>
  <c r="BR106" i="9"/>
  <c r="BQ106" i="9"/>
  <c r="BT106" i="9"/>
  <c r="BS106" i="9"/>
  <c r="BJ41" i="9"/>
  <c r="BK41" i="9"/>
  <c r="BI41" i="9"/>
  <c r="BH41" i="9"/>
  <c r="AQ116" i="9"/>
  <c r="AR116" i="9"/>
  <c r="AP116" i="9"/>
  <c r="AS116" i="9"/>
  <c r="CK53" i="9"/>
  <c r="CL53" i="9"/>
  <c r="CI53" i="9"/>
  <c r="CJ53" i="9"/>
  <c r="BQ20" i="9"/>
  <c r="BS20" i="9"/>
  <c r="BT20" i="9"/>
  <c r="BR20" i="9"/>
  <c r="BB100" i="9"/>
  <c r="AY100" i="9"/>
  <c r="BA100" i="9"/>
  <c r="AZ100" i="9"/>
  <c r="AZ125" i="12"/>
  <c r="BA125" i="12"/>
  <c r="AY125" i="12"/>
  <c r="BB125" i="12"/>
  <c r="CL173" i="9"/>
  <c r="CI173" i="9"/>
  <c r="CJ173" i="9"/>
  <c r="CK173" i="9"/>
  <c r="BS143" i="9"/>
  <c r="BT143" i="9"/>
  <c r="BQ143" i="9"/>
  <c r="BR143" i="9"/>
  <c r="BK141" i="9"/>
  <c r="BH141" i="9"/>
  <c r="BJ141" i="9"/>
  <c r="BI141" i="9"/>
  <c r="AR110" i="12"/>
  <c r="AQ110" i="12"/>
  <c r="AP110" i="12"/>
  <c r="AS110" i="12"/>
  <c r="CL70" i="12"/>
  <c r="CK70" i="12"/>
  <c r="CJ70" i="12"/>
  <c r="CI70" i="12"/>
  <c r="BR119" i="9"/>
  <c r="BT119" i="9"/>
  <c r="BQ119" i="9"/>
  <c r="BS119" i="9"/>
  <c r="BQ60" i="9"/>
  <c r="BS60" i="9"/>
  <c r="BT60" i="9"/>
  <c r="BR60" i="9"/>
  <c r="CB170" i="9"/>
  <c r="CC170" i="9"/>
  <c r="CA170" i="9"/>
  <c r="BZ170" i="9"/>
  <c r="AG142" i="9"/>
  <c r="AJ142" i="9"/>
  <c r="AH142" i="9"/>
  <c r="AI142" i="9"/>
  <c r="AS91" i="9"/>
  <c r="AR91" i="9"/>
  <c r="AQ91" i="9"/>
  <c r="AP91" i="9"/>
  <c r="AR84" i="12"/>
  <c r="AS84" i="12"/>
  <c r="AQ84" i="12"/>
  <c r="AP84" i="12"/>
  <c r="AY164" i="12"/>
  <c r="BA164" i="12"/>
  <c r="BB164" i="12"/>
  <c r="AZ164" i="12"/>
  <c r="BZ28" i="9"/>
  <c r="CA28" i="9"/>
  <c r="CC28" i="9"/>
  <c r="CB28" i="9"/>
  <c r="CL91" i="12"/>
  <c r="CK91" i="12"/>
  <c r="CJ91" i="12"/>
  <c r="CI91" i="12"/>
  <c r="AJ134" i="12"/>
  <c r="AG134" i="12"/>
  <c r="AH134" i="12"/>
  <c r="AI134" i="12"/>
  <c r="P167" i="12"/>
  <c r="O167" i="12"/>
  <c r="R167" i="12"/>
  <c r="Q167" i="12"/>
  <c r="BH86" i="9"/>
  <c r="BJ86" i="9"/>
  <c r="BI86" i="9"/>
  <c r="BK86" i="9"/>
  <c r="BA26" i="12"/>
  <c r="AY26" i="12"/>
  <c r="AZ26" i="12"/>
  <c r="BB26" i="12"/>
  <c r="BH127" i="9"/>
  <c r="BJ127" i="9"/>
  <c r="BK127" i="9"/>
  <c r="BI127" i="9"/>
  <c r="AS49" i="12"/>
  <c r="AQ49" i="12"/>
  <c r="AR49" i="12"/>
  <c r="AP49" i="12"/>
  <c r="BQ118" i="9"/>
  <c r="BT118" i="9"/>
  <c r="BS118" i="9"/>
  <c r="BR118" i="9"/>
  <c r="AI117" i="9"/>
  <c r="AJ117" i="9"/>
  <c r="AH117" i="9"/>
  <c r="AG117" i="9"/>
  <c r="CL107" i="9"/>
  <c r="CK107" i="9"/>
  <c r="CI107" i="9"/>
  <c r="CJ107" i="9"/>
  <c r="AI110" i="9"/>
  <c r="AJ110" i="9"/>
  <c r="AG110" i="9"/>
  <c r="AH110" i="9"/>
  <c r="AS119" i="12"/>
  <c r="AQ119" i="12"/>
  <c r="AP119" i="12"/>
  <c r="AR119" i="12"/>
  <c r="BQ83" i="9"/>
  <c r="BT83" i="9"/>
  <c r="BR83" i="9"/>
  <c r="BS83" i="9"/>
  <c r="BK107" i="12"/>
  <c r="BJ107" i="12"/>
  <c r="BH107" i="12"/>
  <c r="BI107" i="12"/>
  <c r="BS124" i="12"/>
  <c r="BR124" i="12"/>
  <c r="BQ124" i="12"/>
  <c r="BT124" i="12"/>
  <c r="AR142" i="12"/>
  <c r="AS142" i="12"/>
  <c r="AQ142" i="12"/>
  <c r="AP142" i="12"/>
  <c r="O107" i="12"/>
  <c r="Q107" i="12"/>
  <c r="P107" i="12"/>
  <c r="R107" i="12"/>
  <c r="BI123" i="12"/>
  <c r="BH123" i="12"/>
  <c r="BK123" i="12"/>
  <c r="BJ123" i="12"/>
  <c r="CC78" i="12"/>
  <c r="CB78" i="12"/>
  <c r="BZ78" i="12"/>
  <c r="CA78" i="12"/>
  <c r="AZ116" i="9"/>
  <c r="BA116" i="9"/>
  <c r="AY116" i="9"/>
  <c r="BB116" i="9"/>
  <c r="CB172" i="9"/>
  <c r="CC172" i="9"/>
  <c r="BZ172" i="9"/>
  <c r="CA172" i="9"/>
  <c r="BI141" i="12"/>
  <c r="BK141" i="12"/>
  <c r="BH141" i="12"/>
  <c r="BJ141" i="12"/>
  <c r="CB126" i="9"/>
  <c r="CC126" i="9"/>
  <c r="CA126" i="9"/>
  <c r="BZ126" i="9"/>
  <c r="AG100" i="9"/>
  <c r="AI100" i="9"/>
  <c r="AJ100" i="9"/>
  <c r="AH100" i="9"/>
  <c r="O100" i="12"/>
  <c r="Q100" i="12"/>
  <c r="R100" i="12"/>
  <c r="P100" i="12"/>
  <c r="BR87" i="12"/>
  <c r="BQ87" i="12"/>
  <c r="BT87" i="12"/>
  <c r="BS87" i="12"/>
  <c r="CI161" i="9"/>
  <c r="CJ161" i="9"/>
  <c r="CK161" i="9"/>
  <c r="CL161" i="9"/>
  <c r="CK100" i="9"/>
  <c r="CL100" i="9"/>
  <c r="CI100" i="9"/>
  <c r="CJ100" i="9"/>
  <c r="CJ142" i="9"/>
  <c r="CK142" i="9"/>
  <c r="CL142" i="9"/>
  <c r="CI142" i="9"/>
  <c r="BS110" i="9"/>
  <c r="BQ110" i="9"/>
  <c r="BT110" i="9"/>
  <c r="BR110" i="9"/>
  <c r="CC78" i="9"/>
  <c r="CA78" i="9"/>
  <c r="CB78" i="9"/>
  <c r="BZ78" i="9"/>
  <c r="P133" i="12"/>
  <c r="O133" i="12"/>
  <c r="Q133" i="12"/>
  <c r="R133" i="12"/>
  <c r="CA114" i="9"/>
  <c r="CC114" i="9"/>
  <c r="BZ114" i="9"/>
  <c r="CB114" i="9"/>
  <c r="BK132" i="9"/>
  <c r="BI132" i="9"/>
  <c r="BH132" i="9"/>
  <c r="BJ132" i="9"/>
  <c r="CI93" i="9"/>
  <c r="CL93" i="9"/>
  <c r="CJ93" i="9"/>
  <c r="CK93" i="9"/>
  <c r="Y97" i="9"/>
  <c r="X97" i="9"/>
  <c r="AS143" i="9"/>
  <c r="AP143" i="9"/>
  <c r="AQ143" i="9"/>
  <c r="AR143" i="9"/>
  <c r="AS83" i="9"/>
  <c r="AQ83" i="9"/>
  <c r="AP83" i="9"/>
  <c r="AR83" i="9"/>
  <c r="BK105" i="9"/>
  <c r="BJ105" i="9"/>
  <c r="BH105" i="9"/>
  <c r="BI105" i="9"/>
  <c r="AA162" i="12"/>
  <c r="X162" i="12"/>
  <c r="Z162" i="12"/>
  <c r="Y162" i="12"/>
  <c r="BH93" i="12"/>
  <c r="BK93" i="12"/>
  <c r="BJ93" i="12"/>
  <c r="BI93" i="12"/>
  <c r="AZ126" i="12"/>
  <c r="BA126" i="12"/>
  <c r="AY126" i="12"/>
  <c r="BB126" i="12"/>
  <c r="BT75" i="12"/>
  <c r="BR75" i="12"/>
  <c r="BS75" i="12"/>
  <c r="BQ75" i="12"/>
  <c r="CL170" i="9"/>
  <c r="CI170" i="9"/>
  <c r="CJ170" i="9"/>
  <c r="CK170" i="9"/>
  <c r="BB147" i="9"/>
  <c r="AZ147" i="9"/>
  <c r="AY147" i="9"/>
  <c r="BA147" i="9"/>
  <c r="BB71" i="12"/>
  <c r="BA71" i="12"/>
  <c r="AZ71" i="12"/>
  <c r="AY71" i="12"/>
  <c r="Y144" i="12"/>
  <c r="AA144" i="12"/>
  <c r="Z144" i="12"/>
  <c r="X144" i="12"/>
  <c r="CI29" i="12"/>
  <c r="CL29" i="12"/>
  <c r="CK29" i="12"/>
  <c r="CJ29" i="12"/>
  <c r="BZ119" i="12"/>
  <c r="CC119" i="12"/>
  <c r="CA119" i="12"/>
  <c r="CB119" i="12"/>
  <c r="AJ76" i="9"/>
  <c r="AG76" i="9"/>
  <c r="AH76" i="9"/>
  <c r="AI76" i="9"/>
  <c r="BH121" i="9"/>
  <c r="BI121" i="9"/>
  <c r="BJ121" i="9"/>
  <c r="BK121" i="9"/>
  <c r="O120" i="9"/>
  <c r="P120" i="9"/>
  <c r="BJ108" i="9"/>
  <c r="BK108" i="9"/>
  <c r="BH108" i="9"/>
  <c r="BI108" i="9"/>
  <c r="CC36" i="9"/>
  <c r="BZ36" i="9"/>
  <c r="CA36" i="9"/>
  <c r="CB36" i="9"/>
  <c r="CC115" i="12"/>
  <c r="CA115" i="12"/>
  <c r="CB115" i="12"/>
  <c r="BZ115" i="12"/>
  <c r="BK24" i="12"/>
  <c r="BJ24" i="12"/>
  <c r="BI24" i="12"/>
  <c r="BH24" i="12"/>
  <c r="BK60" i="12"/>
  <c r="BJ60" i="12"/>
  <c r="BI60" i="12"/>
  <c r="BH60" i="12"/>
  <c r="BZ98" i="9"/>
  <c r="CA98" i="9"/>
  <c r="CC98" i="9"/>
  <c r="CB98" i="9"/>
  <c r="AY34" i="9"/>
  <c r="BA34" i="9"/>
  <c r="BB34" i="9"/>
  <c r="AZ34" i="9"/>
  <c r="BK37" i="12"/>
  <c r="BI37" i="12"/>
  <c r="BJ37" i="12"/>
  <c r="BH37" i="12"/>
  <c r="CK137" i="12"/>
  <c r="CI137" i="12"/>
  <c r="CL137" i="12"/>
  <c r="CJ137" i="12"/>
  <c r="CH19" i="12"/>
  <c r="CG19" i="12"/>
  <c r="CG16" i="12"/>
  <c r="CF16" i="12"/>
  <c r="R21" i="12"/>
  <c r="O21" i="12"/>
  <c r="Q21" i="12"/>
  <c r="P21" i="12"/>
  <c r="AJ79" i="12"/>
  <c r="AH79" i="12"/>
  <c r="AG79" i="12"/>
  <c r="AI79" i="12"/>
  <c r="CC108" i="12"/>
  <c r="CB108" i="12"/>
  <c r="BZ108" i="12"/>
  <c r="CA108" i="12"/>
  <c r="CA157" i="12"/>
  <c r="BZ157" i="12"/>
  <c r="CB157" i="12"/>
  <c r="CC157" i="12"/>
  <c r="AG130" i="9"/>
  <c r="AJ130" i="9"/>
  <c r="AH130" i="9"/>
  <c r="AI130" i="9"/>
  <c r="BI79" i="12"/>
  <c r="BK79" i="12"/>
  <c r="BJ79" i="12"/>
  <c r="BH79" i="12"/>
  <c r="CJ104" i="12"/>
  <c r="CI104" i="12"/>
  <c r="CL104" i="12"/>
  <c r="CK104" i="12"/>
  <c r="BT45" i="12"/>
  <c r="BR45" i="12"/>
  <c r="BS45" i="12"/>
  <c r="BQ45" i="12"/>
  <c r="BQ57" i="12"/>
  <c r="BT57" i="12"/>
  <c r="BS57" i="12"/>
  <c r="BR57" i="12"/>
  <c r="BB41" i="9"/>
  <c r="BA41" i="9"/>
  <c r="AZ41" i="9"/>
  <c r="AY41" i="9"/>
  <c r="AS145" i="9"/>
  <c r="AQ145" i="9"/>
  <c r="AR145" i="9"/>
  <c r="AP145" i="9"/>
  <c r="BH31" i="12"/>
  <c r="BI31" i="12"/>
  <c r="BK31" i="12"/>
  <c r="BJ31" i="12"/>
  <c r="CL148" i="12"/>
  <c r="CK148" i="12"/>
  <c r="CI148" i="12"/>
  <c r="CJ148" i="12"/>
  <c r="CA67" i="12"/>
  <c r="CC67" i="12"/>
  <c r="CB67" i="12"/>
  <c r="BZ67" i="12"/>
  <c r="CI160" i="9"/>
  <c r="CJ160" i="9"/>
  <c r="CK160" i="9"/>
  <c r="CL160" i="9"/>
  <c r="BS161" i="12"/>
  <c r="BT161" i="12"/>
  <c r="BR161" i="12"/>
  <c r="BQ161" i="12"/>
  <c r="AR151" i="12"/>
  <c r="AS151" i="12"/>
  <c r="AP151" i="12"/>
  <c r="AQ151" i="12"/>
  <c r="AQ130" i="12"/>
  <c r="AS130" i="12"/>
  <c r="AP130" i="12"/>
  <c r="AR130" i="12"/>
  <c r="AA151" i="9"/>
  <c r="X151" i="9"/>
  <c r="Y151" i="9"/>
  <c r="Z151" i="9"/>
  <c r="BI30" i="9"/>
  <c r="BK30" i="9"/>
  <c r="BH30" i="9"/>
  <c r="BJ30" i="9"/>
  <c r="AQ61" i="12"/>
  <c r="AR61" i="12"/>
  <c r="AP61" i="12"/>
  <c r="AS61" i="12"/>
  <c r="AI79" i="9"/>
  <c r="AJ79" i="9"/>
  <c r="AH79" i="9"/>
  <c r="AG79" i="9"/>
  <c r="CI84" i="12"/>
  <c r="CJ84" i="12"/>
  <c r="CL84" i="12"/>
  <c r="CK84" i="12"/>
  <c r="AG126" i="9"/>
  <c r="AI126" i="9"/>
  <c r="AJ126" i="9"/>
  <c r="AH126" i="9"/>
  <c r="BT140" i="9"/>
  <c r="BS140" i="9"/>
  <c r="BR140" i="9"/>
  <c r="BQ140" i="9"/>
  <c r="CI82" i="9"/>
  <c r="CJ82" i="9"/>
  <c r="CL82" i="9"/>
  <c r="CK82" i="9"/>
  <c r="AH141" i="12"/>
  <c r="AI141" i="12"/>
  <c r="AG141" i="12"/>
  <c r="AJ141" i="12"/>
  <c r="AS172" i="12"/>
  <c r="AR172" i="12"/>
  <c r="AQ172" i="12"/>
  <c r="AP172" i="12"/>
  <c r="CL66" i="9"/>
  <c r="CK66" i="9"/>
  <c r="CI66" i="9"/>
  <c r="CJ66" i="9"/>
  <c r="AY52" i="12"/>
  <c r="BA52" i="12"/>
  <c r="BB52" i="12"/>
  <c r="AZ52" i="12"/>
  <c r="AJ170" i="9"/>
  <c r="AH170" i="9"/>
  <c r="AI170" i="9"/>
  <c r="AG170" i="9"/>
  <c r="CL164" i="12"/>
  <c r="CI164" i="12"/>
  <c r="CK164" i="12"/>
  <c r="CJ164" i="12"/>
  <c r="AR65" i="12"/>
  <c r="AQ65" i="12"/>
  <c r="AS65" i="12"/>
  <c r="AP65" i="12"/>
  <c r="AY72" i="12"/>
  <c r="BB72" i="12"/>
  <c r="BA72" i="12"/>
  <c r="AZ72" i="12"/>
  <c r="O131" i="9"/>
  <c r="P131" i="9"/>
  <c r="BI75" i="12"/>
  <c r="BH75" i="12"/>
  <c r="BK75" i="12"/>
  <c r="BJ75" i="12"/>
  <c r="BT99" i="12"/>
  <c r="BR99" i="12"/>
  <c r="BS99" i="12"/>
  <c r="BQ99" i="12"/>
  <c r="AP50" i="9"/>
  <c r="AS50" i="9"/>
  <c r="AQ50" i="9"/>
  <c r="AR50" i="9"/>
  <c r="AA152" i="12"/>
  <c r="Z152" i="12"/>
  <c r="Y152" i="12"/>
  <c r="X152" i="12"/>
  <c r="BA156" i="12"/>
  <c r="BB156" i="12"/>
  <c r="AY156" i="12"/>
  <c r="AZ156" i="12"/>
  <c r="CL95" i="12"/>
  <c r="CI95" i="12"/>
  <c r="CK95" i="12"/>
  <c r="CJ95" i="12"/>
  <c r="BB156" i="9"/>
  <c r="AY156" i="9"/>
  <c r="BA156" i="9"/>
  <c r="AZ156" i="9"/>
  <c r="BI85" i="12"/>
  <c r="BH85" i="12"/>
  <c r="BJ85" i="12"/>
  <c r="BK85" i="12"/>
  <c r="AQ150" i="12"/>
  <c r="AS150" i="12"/>
  <c r="AR150" i="12"/>
  <c r="AP150" i="12"/>
  <c r="AZ68" i="12"/>
  <c r="BB68" i="12"/>
  <c r="AY68" i="12"/>
  <c r="BA68" i="12"/>
  <c r="BT144" i="12"/>
  <c r="BS144" i="12"/>
  <c r="BR144" i="12"/>
  <c r="BQ144" i="12"/>
  <c r="CI96" i="9"/>
  <c r="CJ96" i="9"/>
  <c r="CK96" i="9"/>
  <c r="CL96" i="9"/>
  <c r="AH125" i="12"/>
  <c r="AI125" i="12"/>
  <c r="AG125" i="12"/>
  <c r="AJ125" i="12"/>
  <c r="AH131" i="9"/>
  <c r="AG131" i="9"/>
  <c r="AJ131" i="9"/>
  <c r="AI131" i="9"/>
  <c r="BJ137" i="9"/>
  <c r="BI137" i="9"/>
  <c r="BH137" i="9"/>
  <c r="BK137" i="9"/>
  <c r="AI153" i="9"/>
  <c r="AH153" i="9"/>
  <c r="AJ153" i="9"/>
  <c r="AG153" i="9"/>
  <c r="AS95" i="12"/>
  <c r="AR95" i="12"/>
  <c r="AP95" i="12"/>
  <c r="AQ95" i="12"/>
  <c r="BZ171" i="12"/>
  <c r="CB171" i="12"/>
  <c r="CA171" i="12"/>
  <c r="CC171" i="12"/>
  <c r="AQ111" i="9"/>
  <c r="AP111" i="9"/>
  <c r="AR111" i="9"/>
  <c r="AS111" i="9"/>
  <c r="BI170" i="9"/>
  <c r="BK170" i="9"/>
  <c r="BJ170" i="9"/>
  <c r="BH170" i="9"/>
  <c r="CB107" i="12"/>
  <c r="CA107" i="12"/>
  <c r="CC107" i="12"/>
  <c r="BZ107" i="12"/>
  <c r="CA38" i="12"/>
  <c r="CC38" i="12"/>
  <c r="CB38" i="12"/>
  <c r="BZ38" i="12"/>
  <c r="BK124" i="9"/>
  <c r="BJ124" i="9"/>
  <c r="BH124" i="9"/>
  <c r="BI124" i="9"/>
  <c r="AR128" i="9"/>
  <c r="AP128" i="9"/>
  <c r="AQ128" i="9"/>
  <c r="AS128" i="9"/>
  <c r="BI133" i="9"/>
  <c r="BK133" i="9"/>
  <c r="BJ133" i="9"/>
  <c r="BH133" i="9"/>
  <c r="BB143" i="9"/>
  <c r="AZ143" i="9"/>
  <c r="BA143" i="9"/>
  <c r="AY143" i="9"/>
  <c r="BA48" i="9"/>
  <c r="AZ48" i="9"/>
  <c r="AY48" i="9"/>
  <c r="BB48" i="9"/>
  <c r="Y117" i="9"/>
  <c r="X117" i="9"/>
  <c r="BK170" i="12"/>
  <c r="BH170" i="12"/>
  <c r="BJ170" i="12"/>
  <c r="BI170" i="12"/>
  <c r="BK34" i="12"/>
  <c r="BH34" i="12"/>
  <c r="BI34" i="12"/>
  <c r="BJ34" i="12"/>
  <c r="CL43" i="12"/>
  <c r="CI43" i="12"/>
  <c r="CK43" i="12"/>
  <c r="CJ43" i="12"/>
  <c r="P114" i="9"/>
  <c r="R114" i="9"/>
  <c r="O114" i="9"/>
  <c r="Q114" i="9"/>
  <c r="BS67" i="9"/>
  <c r="BT67" i="9"/>
  <c r="BR67" i="9"/>
  <c r="BQ67" i="9"/>
  <c r="O89" i="12"/>
  <c r="R89" i="12"/>
  <c r="P89" i="12"/>
  <c r="Q89" i="12"/>
  <c r="CC156" i="12"/>
  <c r="CA156" i="12"/>
  <c r="CB156" i="12"/>
  <c r="BZ156" i="12"/>
  <c r="AQ37" i="12"/>
  <c r="AP37" i="12"/>
  <c r="AS37" i="12"/>
  <c r="AR37" i="12"/>
  <c r="AJ64" i="9"/>
  <c r="AG64" i="9"/>
  <c r="AH64" i="9"/>
  <c r="AI64" i="9"/>
  <c r="AI138" i="9"/>
  <c r="AJ138" i="9"/>
  <c r="AH138" i="9"/>
  <c r="AG138" i="9"/>
  <c r="CB158" i="12"/>
  <c r="CA158" i="12"/>
  <c r="CC158" i="12"/>
  <c r="BZ158" i="12"/>
  <c r="BJ39" i="12"/>
  <c r="BI39" i="12"/>
  <c r="BH39" i="12"/>
  <c r="BK39" i="12"/>
  <c r="CJ141" i="12"/>
  <c r="CK141" i="12"/>
  <c r="CL141" i="12"/>
  <c r="CI141" i="12"/>
  <c r="CL51" i="9"/>
  <c r="CK51" i="9"/>
  <c r="CI51" i="9"/>
  <c r="CJ51" i="9"/>
  <c r="CB23" i="9"/>
  <c r="BZ23" i="9"/>
  <c r="CA23" i="9"/>
  <c r="CC23" i="9"/>
  <c r="AS86" i="9"/>
  <c r="AR86" i="9"/>
  <c r="AP86" i="9"/>
  <c r="AQ86" i="9"/>
  <c r="AR102" i="9"/>
  <c r="AQ102" i="9"/>
  <c r="AS102" i="9"/>
  <c r="AP102" i="9"/>
  <c r="AP68" i="9"/>
  <c r="AQ68" i="9"/>
  <c r="AR68" i="9"/>
  <c r="AS68" i="9"/>
  <c r="R132" i="12"/>
  <c r="P132" i="12"/>
  <c r="Q132" i="12"/>
  <c r="O132" i="12"/>
  <c r="CB93" i="12"/>
  <c r="BZ93" i="12"/>
  <c r="CC93" i="12"/>
  <c r="CA93" i="12"/>
  <c r="CI101" i="9"/>
  <c r="CJ101" i="9"/>
  <c r="CL101" i="9"/>
  <c r="CK101" i="9"/>
  <c r="AS138" i="12"/>
  <c r="AP138" i="12"/>
  <c r="AR138" i="12"/>
  <c r="AQ138" i="12"/>
  <c r="BI69" i="12"/>
  <c r="BH69" i="12"/>
  <c r="BK69" i="12"/>
  <c r="BJ69" i="12"/>
  <c r="AR100" i="9"/>
  <c r="AP100" i="9"/>
  <c r="AQ100" i="9"/>
  <c r="AS100" i="9"/>
  <c r="CK162" i="12"/>
  <c r="CI162" i="12"/>
  <c r="CL162" i="12"/>
  <c r="CJ162" i="12"/>
  <c r="CL41" i="9"/>
  <c r="CI41" i="9"/>
  <c r="CJ41" i="9"/>
  <c r="CK41" i="9"/>
  <c r="Y114" i="9"/>
  <c r="AA114" i="9"/>
  <c r="Z114" i="9"/>
  <c r="X114" i="9"/>
  <c r="AA108" i="9"/>
  <c r="Y108" i="9"/>
  <c r="X108" i="9"/>
  <c r="Z108" i="9"/>
  <c r="BA91" i="9"/>
  <c r="BB91" i="9"/>
  <c r="AZ91" i="9"/>
  <c r="AY91" i="9"/>
  <c r="BZ56" i="9"/>
  <c r="CA56" i="9"/>
  <c r="CB56" i="9"/>
  <c r="CC56" i="9"/>
  <c r="BQ69" i="9"/>
  <c r="BR69" i="9"/>
  <c r="BS69" i="9"/>
  <c r="BT69" i="9"/>
  <c r="AA155" i="12"/>
  <c r="Y155" i="12"/>
  <c r="X155" i="12"/>
  <c r="Z155" i="12"/>
  <c r="CI166" i="9"/>
  <c r="CJ166" i="9"/>
  <c r="CK166" i="9"/>
  <c r="CL166" i="9"/>
  <c r="AS98" i="12"/>
  <c r="AP98" i="12"/>
  <c r="AR98" i="12"/>
  <c r="AQ98" i="12"/>
  <c r="AP40" i="9"/>
  <c r="AQ40" i="9"/>
  <c r="AR40" i="9"/>
  <c r="AS40" i="9"/>
  <c r="CK163" i="9"/>
  <c r="CL163" i="9"/>
  <c r="CI163" i="9"/>
  <c r="CJ163" i="9"/>
  <c r="AJ107" i="9"/>
  <c r="AI107" i="9"/>
  <c r="AH107" i="9"/>
  <c r="AG107" i="9"/>
  <c r="CC122" i="12"/>
  <c r="BZ122" i="12"/>
  <c r="CB122" i="12"/>
  <c r="CA122" i="12"/>
  <c r="AI140" i="12"/>
  <c r="AH140" i="12"/>
  <c r="AJ140" i="12"/>
  <c r="AG140" i="12"/>
  <c r="BB115" i="12"/>
  <c r="BA115" i="12"/>
  <c r="AY115" i="12"/>
  <c r="AZ115" i="12"/>
  <c r="AS44" i="9"/>
  <c r="AP44" i="9"/>
  <c r="AQ44" i="9"/>
  <c r="AR44" i="9"/>
  <c r="CI61" i="9"/>
  <c r="CJ61" i="9"/>
  <c r="CK61" i="9"/>
  <c r="CL61" i="9"/>
  <c r="CA37" i="12"/>
  <c r="BZ37" i="12"/>
  <c r="CC37" i="12"/>
  <c r="CB37" i="12"/>
  <c r="P95" i="12"/>
  <c r="Q95" i="12"/>
  <c r="O95" i="12"/>
  <c r="R95" i="12"/>
  <c r="AP159" i="12"/>
  <c r="AS159" i="12"/>
  <c r="AR159" i="12"/>
  <c r="AQ159" i="12"/>
  <c r="BT52" i="12"/>
  <c r="BS52" i="12"/>
  <c r="BR52" i="12"/>
  <c r="BQ52" i="12"/>
  <c r="BB114" i="12"/>
  <c r="BA114" i="12"/>
  <c r="AY114" i="12"/>
  <c r="AZ114" i="12"/>
  <c r="AJ69" i="12"/>
  <c r="AI69" i="12"/>
  <c r="AH69" i="12"/>
  <c r="AG69" i="12"/>
  <c r="AS89" i="9"/>
  <c r="AP89" i="9"/>
  <c r="AR89" i="9"/>
  <c r="AQ89" i="9"/>
  <c r="CL139" i="12"/>
  <c r="CJ139" i="12"/>
  <c r="CK139" i="12"/>
  <c r="CI139" i="12"/>
  <c r="AS150" i="9"/>
  <c r="AQ150" i="9"/>
  <c r="AP150" i="9"/>
  <c r="AR150" i="9"/>
  <c r="AJ157" i="9"/>
  <c r="AI157" i="9"/>
  <c r="AG157" i="9"/>
  <c r="AH157" i="9"/>
  <c r="BX19" i="9"/>
  <c r="BX16" i="9"/>
  <c r="BY19" i="9"/>
  <c r="BW16" i="9"/>
  <c r="AQ156" i="9"/>
  <c r="AS156" i="9"/>
  <c r="AR156" i="9"/>
  <c r="AP156" i="9"/>
  <c r="CC151" i="12"/>
  <c r="CA151" i="12"/>
  <c r="CB151" i="12"/>
  <c r="BZ151" i="12"/>
  <c r="AQ70" i="9"/>
  <c r="AR70" i="9"/>
  <c r="AP70" i="9"/>
  <c r="AS70" i="9"/>
  <c r="BH82" i="9"/>
  <c r="BJ82" i="9"/>
  <c r="BK82" i="9"/>
  <c r="BI82" i="9"/>
  <c r="BT31" i="12"/>
  <c r="BQ31" i="12"/>
  <c r="BS31" i="12"/>
  <c r="BR31" i="12"/>
  <c r="AY46" i="9"/>
  <c r="BA46" i="9"/>
  <c r="BB46" i="9"/>
  <c r="AZ46" i="9"/>
  <c r="CC77" i="12"/>
  <c r="CB77" i="12"/>
  <c r="BZ77" i="12"/>
  <c r="CA77" i="12"/>
  <c r="AP114" i="9"/>
  <c r="AS114" i="9"/>
  <c r="AR114" i="9"/>
  <c r="AQ114" i="9"/>
  <c r="AA96" i="12"/>
  <c r="Z96" i="12"/>
  <c r="X96" i="12"/>
  <c r="Y96" i="12"/>
  <c r="AR64" i="9"/>
  <c r="AS64" i="9"/>
  <c r="AQ64" i="9"/>
  <c r="AP64" i="9"/>
  <c r="CI158" i="9"/>
  <c r="CJ158" i="9"/>
  <c r="CL158" i="9"/>
  <c r="CK158" i="9"/>
  <c r="CC76" i="12"/>
  <c r="CA76" i="12"/>
  <c r="BZ76" i="12"/>
  <c r="CB76" i="12"/>
  <c r="BK161" i="9"/>
  <c r="BI161" i="9"/>
  <c r="BJ161" i="9"/>
  <c r="BH161" i="9"/>
  <c r="CB65" i="12"/>
  <c r="BZ65" i="12"/>
  <c r="CC65" i="12"/>
  <c r="CA65" i="12"/>
  <c r="CK123" i="12"/>
  <c r="CJ123" i="12"/>
  <c r="CL123" i="12"/>
  <c r="CI123" i="12"/>
  <c r="AS25" i="12"/>
  <c r="AQ25" i="12"/>
  <c r="AR25" i="12"/>
  <c r="AP25" i="12"/>
  <c r="CC127" i="12"/>
  <c r="BZ127" i="12"/>
  <c r="CA127" i="12"/>
  <c r="CB127" i="12"/>
  <c r="CL122" i="12"/>
  <c r="CJ122" i="12"/>
  <c r="CK122" i="12"/>
  <c r="CI122" i="12"/>
  <c r="AY92" i="12"/>
  <c r="BB92" i="12"/>
  <c r="BA92" i="12"/>
  <c r="AZ92" i="12"/>
  <c r="BQ120" i="12"/>
  <c r="BS120" i="12"/>
  <c r="BT120" i="12"/>
  <c r="BR120" i="12"/>
  <c r="BB98" i="9"/>
  <c r="BA98" i="9"/>
  <c r="AZ98" i="9"/>
  <c r="AY98" i="9"/>
  <c r="BQ157" i="9"/>
  <c r="BS157" i="9"/>
  <c r="BR157" i="9"/>
  <c r="BT157" i="9"/>
  <c r="BI167" i="9"/>
  <c r="BH167" i="9"/>
  <c r="BK167" i="9"/>
  <c r="BJ167" i="9"/>
  <c r="BH106" i="12"/>
  <c r="BI106" i="12"/>
  <c r="BK106" i="12"/>
  <c r="BJ106" i="12"/>
  <c r="Z156" i="12"/>
  <c r="X156" i="12"/>
  <c r="Y156" i="12"/>
  <c r="AA156" i="12"/>
  <c r="BQ39" i="9"/>
  <c r="BR39" i="9"/>
  <c r="BS39" i="9"/>
  <c r="BT39" i="9"/>
  <c r="BR49" i="12"/>
  <c r="BS49" i="12"/>
  <c r="BQ49" i="12"/>
  <c r="BT49" i="12"/>
  <c r="BT98" i="12"/>
  <c r="BQ98" i="12"/>
  <c r="BS98" i="12"/>
  <c r="BR98" i="12"/>
  <c r="BT162" i="9"/>
  <c r="BQ162" i="9"/>
  <c r="BR162" i="9"/>
  <c r="BS162" i="9"/>
  <c r="AH171" i="12"/>
  <c r="AJ171" i="12"/>
  <c r="AI171" i="12"/>
  <c r="AG171" i="12"/>
  <c r="AR169" i="12"/>
  <c r="AP169" i="12"/>
  <c r="AS169" i="12"/>
  <c r="AQ169" i="12"/>
  <c r="AS68" i="12"/>
  <c r="AR68" i="12"/>
  <c r="AP68" i="12"/>
  <c r="AQ68" i="12"/>
  <c r="CK90" i="12"/>
  <c r="CJ90" i="12"/>
  <c r="CL90" i="12"/>
  <c r="CI90" i="12"/>
  <c r="BJ95" i="12"/>
  <c r="BK95" i="12"/>
  <c r="BI95" i="12"/>
  <c r="BH95" i="12"/>
  <c r="BJ48" i="12"/>
  <c r="BK48" i="12"/>
  <c r="BI48" i="12"/>
  <c r="BH48" i="12"/>
  <c r="CJ108" i="12"/>
  <c r="CL108" i="12"/>
  <c r="CK108" i="12"/>
  <c r="CI108" i="12"/>
  <c r="BT166" i="12"/>
  <c r="BS166" i="12"/>
  <c r="BR166" i="12"/>
  <c r="BQ166" i="12"/>
  <c r="AP46" i="9"/>
  <c r="AQ46" i="9"/>
  <c r="AR46" i="9"/>
  <c r="AS46" i="9"/>
  <c r="BA27" i="9"/>
  <c r="BB27" i="9"/>
  <c r="AY27" i="9"/>
  <c r="AZ27" i="9"/>
  <c r="AJ136" i="12"/>
  <c r="AI136" i="12"/>
  <c r="AH136" i="12"/>
  <c r="AG136" i="12"/>
  <c r="AG96" i="9"/>
  <c r="AH96" i="9"/>
  <c r="AJ96" i="9"/>
  <c r="AI96" i="9"/>
  <c r="AD20" i="9"/>
  <c r="AQ165" i="9"/>
  <c r="AR165" i="9"/>
  <c r="AS165" i="9"/>
  <c r="AP165" i="9"/>
  <c r="AS131" i="9"/>
  <c r="AQ131" i="9"/>
  <c r="AP131" i="9"/>
  <c r="AR131" i="9"/>
  <c r="BR81" i="9"/>
  <c r="BQ81" i="9"/>
  <c r="BT81" i="9"/>
  <c r="BS81" i="9"/>
  <c r="CI110" i="9"/>
  <c r="CJ110" i="9"/>
  <c r="CK110" i="9"/>
  <c r="CL110" i="9"/>
  <c r="BB153" i="9"/>
  <c r="AZ153" i="9"/>
  <c r="BA153" i="9"/>
  <c r="AY153" i="9"/>
  <c r="AP63" i="12"/>
  <c r="AR63" i="12"/>
  <c r="AQ63" i="12"/>
  <c r="AS63" i="12"/>
  <c r="AY132" i="12"/>
  <c r="BA132" i="12"/>
  <c r="AZ132" i="12"/>
  <c r="BB132" i="12"/>
  <c r="BJ57" i="12"/>
  <c r="BI57" i="12"/>
  <c r="BH57" i="12"/>
  <c r="BK57" i="12"/>
  <c r="BH104" i="12"/>
  <c r="BK104" i="12"/>
  <c r="BJ104" i="12"/>
  <c r="BI104" i="12"/>
  <c r="AJ139" i="9"/>
  <c r="AG139" i="9"/>
  <c r="AH139" i="9"/>
  <c r="AI139" i="9"/>
  <c r="AJ108" i="12"/>
  <c r="AI108" i="12"/>
  <c r="AG108" i="12"/>
  <c r="AH108" i="12"/>
  <c r="CA20" i="12"/>
  <c r="BZ20" i="12"/>
  <c r="CC20" i="12"/>
  <c r="CB20" i="12"/>
  <c r="P150" i="12"/>
  <c r="R150" i="12"/>
  <c r="Q150" i="12"/>
  <c r="O150" i="12"/>
  <c r="Z169" i="12"/>
  <c r="Y169" i="12"/>
  <c r="X169" i="12"/>
  <c r="AA169" i="12"/>
  <c r="BZ163" i="9"/>
  <c r="CA163" i="9"/>
  <c r="CB163" i="9"/>
  <c r="CC163" i="9"/>
  <c r="AG84" i="12"/>
  <c r="AJ84" i="12"/>
  <c r="AI84" i="12"/>
  <c r="AH84" i="12"/>
  <c r="R152" i="12"/>
  <c r="Q152" i="12"/>
  <c r="P152" i="12"/>
  <c r="O152" i="12"/>
  <c r="CI54" i="12"/>
  <c r="CL54" i="12"/>
  <c r="CK54" i="12"/>
  <c r="CJ54" i="12"/>
  <c r="BT162" i="12"/>
  <c r="BR162" i="12"/>
  <c r="BQ162" i="12"/>
  <c r="BS162" i="12"/>
  <c r="BI126" i="9"/>
  <c r="BJ126" i="9"/>
  <c r="BH126" i="9"/>
  <c r="BK126" i="9"/>
  <c r="P161" i="12"/>
  <c r="O161" i="12"/>
  <c r="Q161" i="12"/>
  <c r="R161" i="12"/>
  <c r="AR159" i="9"/>
  <c r="AQ159" i="9"/>
  <c r="AS159" i="9"/>
  <c r="AP159" i="9"/>
  <c r="AA120" i="12"/>
  <c r="Y120" i="12"/>
  <c r="X120" i="12"/>
  <c r="Z120" i="12"/>
  <c r="AJ63" i="9"/>
  <c r="AH63" i="9"/>
  <c r="AI63" i="9"/>
  <c r="AG63" i="9"/>
  <c r="CK133" i="12"/>
  <c r="CI133" i="12"/>
  <c r="CL133" i="12"/>
  <c r="CJ133" i="12"/>
  <c r="BH21" i="9"/>
  <c r="BI21" i="9"/>
  <c r="BJ21" i="9"/>
  <c r="BK21" i="9"/>
  <c r="AH168" i="9"/>
  <c r="AI168" i="9"/>
  <c r="AJ168" i="9"/>
  <c r="AG168" i="9"/>
  <c r="Z98" i="12"/>
  <c r="Y98" i="12"/>
  <c r="X98" i="12"/>
  <c r="AA98" i="12"/>
  <c r="AY150" i="9"/>
  <c r="BA150" i="9"/>
  <c r="BB150" i="9"/>
  <c r="AZ150" i="9"/>
  <c r="BK100" i="9"/>
  <c r="BJ100" i="9"/>
  <c r="BI100" i="9"/>
  <c r="BH100" i="9"/>
  <c r="CI63" i="12"/>
  <c r="CL63" i="12"/>
  <c r="CK63" i="12"/>
  <c r="CJ63" i="12"/>
  <c r="CK142" i="12"/>
  <c r="CL142" i="12"/>
  <c r="CJ142" i="12"/>
  <c r="CI142" i="12"/>
  <c r="BB73" i="12"/>
  <c r="AZ73" i="12"/>
  <c r="AY73" i="12"/>
  <c r="BA73" i="12"/>
  <c r="BK71" i="12"/>
  <c r="BH71" i="12"/>
  <c r="BJ71" i="12"/>
  <c r="BI71" i="12"/>
  <c r="BA113" i="12"/>
  <c r="BB113" i="12"/>
  <c r="AZ113" i="12"/>
  <c r="AY113" i="12"/>
  <c r="BK106" i="9"/>
  <c r="BH106" i="9"/>
  <c r="BJ106" i="9"/>
  <c r="BI106" i="9"/>
  <c r="BS126" i="12"/>
  <c r="BQ126" i="12"/>
  <c r="BT126" i="12"/>
  <c r="BR126" i="12"/>
  <c r="BA74" i="9"/>
  <c r="BB74" i="9"/>
  <c r="AY74" i="9"/>
  <c r="AZ74" i="9"/>
  <c r="Y117" i="12"/>
  <c r="X117" i="12"/>
  <c r="AA117" i="12"/>
  <c r="Z117" i="12"/>
  <c r="BA42" i="9"/>
  <c r="BB42" i="9"/>
  <c r="AY42" i="9"/>
  <c r="AZ42" i="9"/>
  <c r="AH84" i="9"/>
  <c r="AJ84" i="9"/>
  <c r="AI84" i="9"/>
  <c r="AG84" i="9"/>
  <c r="BO16" i="12"/>
  <c r="R139" i="12"/>
  <c r="Q139" i="12"/>
  <c r="P139" i="12"/>
  <c r="O139" i="12"/>
  <c r="CB148" i="9"/>
  <c r="BZ148" i="9"/>
  <c r="CC148" i="9"/>
  <c r="CA148" i="9"/>
  <c r="CI106" i="9"/>
  <c r="CJ106" i="9"/>
  <c r="CK106" i="9"/>
  <c r="CL106" i="9"/>
  <c r="AJ88" i="9"/>
  <c r="AI88" i="9"/>
  <c r="AH88" i="9"/>
  <c r="AG88" i="9"/>
  <c r="BT28" i="12"/>
  <c r="BR28" i="12"/>
  <c r="BQ28" i="12"/>
  <c r="BS28" i="12"/>
  <c r="CK167" i="9"/>
  <c r="CI167" i="9"/>
  <c r="CL167" i="9"/>
  <c r="CJ167" i="9"/>
  <c r="BK118" i="12"/>
  <c r="BH118" i="12"/>
  <c r="BJ118" i="12"/>
  <c r="BI118" i="12"/>
  <c r="CJ78" i="12"/>
  <c r="CI78" i="12"/>
  <c r="CK78" i="12"/>
  <c r="CL78" i="12"/>
  <c r="BK140" i="12"/>
  <c r="BI140" i="12"/>
  <c r="BH140" i="12"/>
  <c r="BJ140" i="12"/>
  <c r="AJ93" i="9"/>
  <c r="AH93" i="9"/>
  <c r="AI93" i="9"/>
  <c r="AG93" i="9"/>
  <c r="AY26" i="9"/>
  <c r="AZ26" i="9"/>
  <c r="BA26" i="9"/>
  <c r="BB26" i="9"/>
  <c r="BI108" i="12"/>
  <c r="BK108" i="12"/>
  <c r="BJ108" i="12"/>
  <c r="BH108" i="12"/>
  <c r="BQ25" i="9"/>
  <c r="BR25" i="9"/>
  <c r="BS25" i="9"/>
  <c r="BT25" i="9"/>
  <c r="AH158" i="12"/>
  <c r="AG158" i="12"/>
  <c r="AJ158" i="12"/>
  <c r="AI158" i="12"/>
  <c r="CK157" i="12"/>
  <c r="CL157" i="12"/>
  <c r="CI157" i="12"/>
  <c r="CJ157" i="12"/>
  <c r="AS63" i="9"/>
  <c r="AQ63" i="9"/>
  <c r="AP63" i="9"/>
  <c r="AR63" i="9"/>
  <c r="AQ103" i="12"/>
  <c r="AP103" i="12"/>
  <c r="AS103" i="12"/>
  <c r="AR103" i="12"/>
  <c r="BT170" i="9"/>
  <c r="BS170" i="9"/>
  <c r="BR170" i="9"/>
  <c r="BQ170" i="9"/>
  <c r="CA145" i="12"/>
  <c r="CB145" i="12"/>
  <c r="BZ145" i="12"/>
  <c r="CC145" i="12"/>
  <c r="AS107" i="9"/>
  <c r="AR107" i="9"/>
  <c r="AQ107" i="9"/>
  <c r="AP107" i="9"/>
  <c r="CK98" i="12"/>
  <c r="CJ98" i="12"/>
  <c r="CI98" i="12"/>
  <c r="CL98" i="12"/>
  <c r="BH24" i="9"/>
  <c r="BI24" i="9"/>
  <c r="BJ24" i="9"/>
  <c r="BK24" i="9"/>
  <c r="AQ160" i="12"/>
  <c r="AS160" i="12"/>
  <c r="AP160" i="12"/>
  <c r="AR160" i="12"/>
  <c r="AG75" i="9"/>
  <c r="AI75" i="9"/>
  <c r="AH75" i="9"/>
  <c r="AJ75" i="9"/>
  <c r="CB34" i="12"/>
  <c r="BZ34" i="12"/>
  <c r="CC34" i="12"/>
  <c r="CA34" i="12"/>
  <c r="BI136" i="12"/>
  <c r="BH136" i="12"/>
  <c r="BJ136" i="12"/>
  <c r="BK136" i="12"/>
  <c r="X173" i="12"/>
  <c r="AA173" i="12"/>
  <c r="Y173" i="12"/>
  <c r="Z173" i="12"/>
  <c r="AR26" i="12"/>
  <c r="AQ26" i="12"/>
  <c r="AS26" i="12"/>
  <c r="AP26" i="12"/>
  <c r="BR88" i="12"/>
  <c r="BS88" i="12"/>
  <c r="BQ88" i="12"/>
  <c r="BT88" i="12"/>
  <c r="BT77" i="9"/>
  <c r="BR77" i="9"/>
  <c r="BQ77" i="9"/>
  <c r="BS77" i="9"/>
  <c r="BQ164" i="12"/>
  <c r="BR164" i="12"/>
  <c r="BS164" i="12"/>
  <c r="BT164" i="12"/>
  <c r="BJ135" i="9"/>
  <c r="BH135" i="9"/>
  <c r="BI135" i="9"/>
  <c r="BK135" i="9"/>
  <c r="CA114" i="12"/>
  <c r="BZ114" i="12"/>
  <c r="CC114" i="12"/>
  <c r="CB114" i="12"/>
  <c r="AJ152" i="9"/>
  <c r="AH152" i="9"/>
  <c r="AI152" i="9"/>
  <c r="AG152" i="9"/>
  <c r="AS75" i="9"/>
  <c r="AP75" i="9"/>
  <c r="AQ75" i="9"/>
  <c r="AR75" i="9"/>
  <c r="BJ102" i="12"/>
  <c r="BI102" i="12"/>
  <c r="BK102" i="12"/>
  <c r="BH102" i="12"/>
  <c r="R101" i="9"/>
  <c r="BA133" i="12"/>
  <c r="AY133" i="12"/>
  <c r="BB133" i="12"/>
  <c r="AZ133" i="12"/>
  <c r="CC54" i="9"/>
  <c r="CB54" i="9"/>
  <c r="CA54" i="9"/>
  <c r="BZ54" i="9"/>
  <c r="AS32" i="9"/>
  <c r="AP32" i="9"/>
  <c r="AQ32" i="9"/>
  <c r="AR32" i="9"/>
  <c r="AA164" i="12"/>
  <c r="Z164" i="12"/>
  <c r="Y164" i="12"/>
  <c r="X164" i="12"/>
  <c r="BK156" i="12"/>
  <c r="BI156" i="12"/>
  <c r="BJ156" i="12"/>
  <c r="BH156" i="12"/>
  <c r="BK46" i="12"/>
  <c r="BJ46" i="12"/>
  <c r="BI46" i="12"/>
  <c r="BH46" i="12"/>
  <c r="AR94" i="12"/>
  <c r="AQ94" i="12"/>
  <c r="AS94" i="12"/>
  <c r="AP94" i="12"/>
  <c r="CL49" i="12"/>
  <c r="CK49" i="12"/>
  <c r="CJ49" i="12"/>
  <c r="CI49" i="12"/>
  <c r="AR41" i="12"/>
  <c r="AS41" i="12"/>
  <c r="AQ41" i="12"/>
  <c r="AP41" i="12"/>
  <c r="BB161" i="9"/>
  <c r="AY161" i="9"/>
  <c r="AZ161" i="9"/>
  <c r="BA161" i="9"/>
  <c r="CI116" i="9"/>
  <c r="CJ116" i="9"/>
  <c r="CK116" i="9"/>
  <c r="CL116" i="9"/>
  <c r="BT116" i="9"/>
  <c r="BR116" i="9"/>
  <c r="BQ116" i="9"/>
  <c r="BS116" i="9"/>
  <c r="P88" i="12"/>
  <c r="O88" i="12"/>
  <c r="R88" i="12"/>
  <c r="Q88" i="12"/>
  <c r="BS64" i="9"/>
  <c r="BT64" i="9"/>
  <c r="BQ64" i="9"/>
  <c r="BR64" i="9"/>
  <c r="CA20" i="9"/>
  <c r="CC20" i="9"/>
  <c r="BZ20" i="9"/>
  <c r="CB20" i="9"/>
  <c r="CL87" i="12"/>
  <c r="CI87" i="12"/>
  <c r="CK87" i="12"/>
  <c r="CJ87" i="12"/>
  <c r="O146" i="12"/>
  <c r="R146" i="12"/>
  <c r="P146" i="12"/>
  <c r="Q146" i="12"/>
  <c r="BQ61" i="9"/>
  <c r="BR61" i="9"/>
  <c r="BT61" i="9"/>
  <c r="BS61" i="9"/>
  <c r="BK120" i="9"/>
  <c r="BH120" i="9"/>
  <c r="BI120" i="9"/>
  <c r="BJ120" i="9"/>
  <c r="BZ48" i="9"/>
  <c r="CB48" i="9"/>
  <c r="CC48" i="9"/>
  <c r="CA48" i="9"/>
  <c r="AR165" i="12"/>
  <c r="AP165" i="12"/>
  <c r="AQ165" i="12"/>
  <c r="AS165" i="12"/>
  <c r="AJ60" i="12"/>
  <c r="AI60" i="12"/>
  <c r="AH60" i="12"/>
  <c r="AG60" i="12"/>
  <c r="AG91" i="9"/>
  <c r="AH91" i="9"/>
  <c r="AI91" i="9"/>
  <c r="AJ91" i="9"/>
  <c r="BB127" i="9"/>
  <c r="BA127" i="9"/>
  <c r="AZ127" i="9"/>
  <c r="AY127" i="9"/>
  <c r="BB143" i="12"/>
  <c r="AZ143" i="12"/>
  <c r="AY143" i="12"/>
  <c r="BA143" i="12"/>
  <c r="BT134" i="9"/>
  <c r="BS134" i="9"/>
  <c r="BQ134" i="9"/>
  <c r="BR134" i="9"/>
  <c r="Z127" i="9"/>
  <c r="Y127" i="9"/>
  <c r="X127" i="9"/>
  <c r="AA127" i="9"/>
  <c r="CI130" i="9"/>
  <c r="CJ130" i="9"/>
  <c r="CL130" i="9"/>
  <c r="CK130" i="9"/>
  <c r="CB106" i="12"/>
  <c r="CA106" i="12"/>
  <c r="BZ106" i="12"/>
  <c r="CC106" i="12"/>
  <c r="AI91" i="12"/>
  <c r="AH91" i="12"/>
  <c r="AG91" i="12"/>
  <c r="AJ91" i="12"/>
  <c r="CB159" i="9"/>
  <c r="BZ159" i="9"/>
  <c r="CC159" i="9"/>
  <c r="CA159" i="9"/>
  <c r="CA25" i="12"/>
  <c r="BZ25" i="12"/>
  <c r="CB25" i="12"/>
  <c r="CC25" i="12"/>
  <c r="AJ122" i="12"/>
  <c r="AH122" i="12"/>
  <c r="AI122" i="12"/>
  <c r="AG122" i="12"/>
  <c r="AS124" i="12"/>
  <c r="AP124" i="12"/>
  <c r="AR124" i="12"/>
  <c r="AQ124" i="12"/>
  <c r="BT86" i="12"/>
  <c r="BS86" i="12"/>
  <c r="BR86" i="12"/>
  <c r="BQ86" i="12"/>
  <c r="AZ135" i="12"/>
  <c r="BA135" i="12"/>
  <c r="AY135" i="12"/>
  <c r="BB135" i="12"/>
  <c r="CI80" i="9"/>
  <c r="CJ80" i="9"/>
  <c r="CK80" i="9"/>
  <c r="CL80" i="9"/>
  <c r="BT65" i="9"/>
  <c r="BQ65" i="9"/>
  <c r="BR65" i="9"/>
  <c r="BS65" i="9"/>
  <c r="AP61" i="9"/>
  <c r="AR61" i="9"/>
  <c r="AS61" i="9"/>
  <c r="AQ61" i="9"/>
  <c r="CB89" i="9"/>
  <c r="CC89" i="9"/>
  <c r="CA89" i="9"/>
  <c r="BZ89" i="9"/>
  <c r="Q109" i="9"/>
  <c r="P144" i="9"/>
  <c r="BR147" i="12"/>
  <c r="BQ147" i="12"/>
  <c r="BT147" i="12"/>
  <c r="BS147" i="12"/>
  <c r="BS21" i="12"/>
  <c r="BT21" i="12"/>
  <c r="BQ21" i="12"/>
  <c r="BR21" i="12"/>
  <c r="CK151" i="12"/>
  <c r="CL151" i="12"/>
  <c r="CI151" i="12"/>
  <c r="CJ151" i="12"/>
  <c r="CL158" i="12"/>
  <c r="CK158" i="12"/>
  <c r="CJ158" i="12"/>
  <c r="CI158" i="12"/>
  <c r="BZ158" i="9"/>
  <c r="CC158" i="9"/>
  <c r="CB158" i="9"/>
  <c r="CA158" i="9"/>
  <c r="CI87" i="9"/>
  <c r="CJ87" i="9"/>
  <c r="CK87" i="9"/>
  <c r="CL87" i="9"/>
  <c r="BA76" i="9"/>
  <c r="AZ76" i="9"/>
  <c r="AY76" i="9"/>
  <c r="BB76" i="9"/>
  <c r="CB105" i="9"/>
  <c r="CC105" i="9"/>
  <c r="BZ105" i="9"/>
  <c r="CA105" i="9"/>
  <c r="BB133" i="9"/>
  <c r="AY133" i="9"/>
  <c r="BA133" i="9"/>
  <c r="AZ133" i="9"/>
  <c r="AQ55" i="12"/>
  <c r="AR55" i="12"/>
  <c r="AS55" i="12"/>
  <c r="AP55" i="12"/>
  <c r="BH87" i="9"/>
  <c r="BI87" i="9"/>
  <c r="BJ87" i="9"/>
  <c r="BK87" i="9"/>
  <c r="BA56" i="12"/>
  <c r="AY56" i="12"/>
  <c r="BB56" i="12"/>
  <c r="AZ56" i="12"/>
  <c r="BQ89" i="9"/>
  <c r="BR89" i="9"/>
  <c r="BT89" i="9"/>
  <c r="BS89" i="9"/>
  <c r="AY93" i="9"/>
  <c r="BA93" i="9"/>
  <c r="BB93" i="9"/>
  <c r="AZ93" i="9"/>
  <c r="CJ28" i="9"/>
  <c r="CK28" i="9"/>
  <c r="CL28" i="9"/>
  <c r="CI28" i="9"/>
  <c r="CJ21" i="12"/>
  <c r="CI21" i="12"/>
  <c r="CL21" i="12"/>
  <c r="CK21" i="12"/>
  <c r="AJ82" i="12"/>
  <c r="AI82" i="12"/>
  <c r="AH82" i="12"/>
  <c r="AG82" i="12"/>
  <c r="AR158" i="9"/>
  <c r="AS158" i="9"/>
  <c r="AP158" i="9"/>
  <c r="AQ158" i="9"/>
  <c r="BS38" i="12"/>
  <c r="BQ38" i="12"/>
  <c r="BR38" i="12"/>
  <c r="BT38" i="12"/>
  <c r="BS66" i="12"/>
  <c r="BR66" i="12"/>
  <c r="BT66" i="12"/>
  <c r="BQ66" i="12"/>
  <c r="CC91" i="9"/>
  <c r="CB91" i="9"/>
  <c r="CA91" i="9"/>
  <c r="BZ91" i="9"/>
  <c r="BA95" i="9"/>
  <c r="BB95" i="9"/>
  <c r="AY95" i="9"/>
  <c r="AZ95" i="9"/>
  <c r="AR169" i="9"/>
  <c r="AP169" i="9"/>
  <c r="AS169" i="9"/>
  <c r="AQ169" i="9"/>
  <c r="AP162" i="9"/>
  <c r="AR162" i="9"/>
  <c r="AQ162" i="9"/>
  <c r="AS162" i="9"/>
  <c r="CA100" i="12"/>
  <c r="BZ100" i="12"/>
  <c r="CC100" i="12"/>
  <c r="CB100" i="12"/>
  <c r="CA70" i="9"/>
  <c r="CB70" i="9"/>
  <c r="CC70" i="9"/>
  <c r="BZ70" i="9"/>
  <c r="BR160" i="12"/>
  <c r="BT160" i="12"/>
  <c r="BQ160" i="12"/>
  <c r="BS160" i="12"/>
  <c r="BK32" i="9"/>
  <c r="BJ32" i="9"/>
  <c r="BH32" i="9"/>
  <c r="BI32" i="9"/>
  <c r="BQ116" i="12"/>
  <c r="BT116" i="12"/>
  <c r="BR116" i="12"/>
  <c r="BS116" i="12"/>
  <c r="CJ131" i="9"/>
  <c r="CK131" i="9"/>
  <c r="CL131" i="9"/>
  <c r="CI131" i="9"/>
  <c r="AR146" i="12"/>
  <c r="AP146" i="12"/>
  <c r="AQ146" i="12"/>
  <c r="AS146" i="12"/>
  <c r="AQ147" i="12"/>
  <c r="AS147" i="12"/>
  <c r="AR147" i="12"/>
  <c r="AP147" i="12"/>
  <c r="CI97" i="9"/>
  <c r="CJ97" i="9"/>
  <c r="CK97" i="9"/>
  <c r="CL97" i="9"/>
  <c r="AJ93" i="12"/>
  <c r="AH93" i="12"/>
  <c r="AI93" i="12"/>
  <c r="AG93" i="12"/>
  <c r="BH156" i="9"/>
  <c r="BK156" i="9"/>
  <c r="BI156" i="9"/>
  <c r="BJ156" i="9"/>
  <c r="AG74" i="12"/>
  <c r="AJ74" i="12"/>
  <c r="AI74" i="12"/>
  <c r="AH74" i="12"/>
  <c r="AA131" i="12"/>
  <c r="Z131" i="12"/>
  <c r="X131" i="12"/>
  <c r="Y131" i="12"/>
  <c r="BA116" i="12"/>
  <c r="BB116" i="12"/>
  <c r="AY116" i="12"/>
  <c r="AZ116" i="12"/>
  <c r="BS80" i="12"/>
  <c r="BT80" i="12"/>
  <c r="BR80" i="12"/>
  <c r="BQ80" i="12"/>
  <c r="CK27" i="12"/>
  <c r="CJ27" i="12"/>
  <c r="CI27" i="12"/>
  <c r="CL27" i="12"/>
  <c r="BK61" i="12"/>
  <c r="BJ61" i="12"/>
  <c r="BI61" i="12"/>
  <c r="BH61" i="12"/>
  <c r="BS150" i="9"/>
  <c r="BT150" i="9"/>
  <c r="BR150" i="9"/>
  <c r="BQ150" i="9"/>
  <c r="CL39" i="12"/>
  <c r="CJ39" i="12"/>
  <c r="CI39" i="12"/>
  <c r="CK39" i="12"/>
  <c r="CK55" i="12"/>
  <c r="CI55" i="12"/>
  <c r="CL55" i="12"/>
  <c r="CJ55" i="12"/>
  <c r="CL132" i="9"/>
  <c r="CI132" i="9"/>
  <c r="CJ132" i="9"/>
  <c r="CK132" i="9"/>
  <c r="BK172" i="12"/>
  <c r="BJ172" i="12"/>
  <c r="BI172" i="12"/>
  <c r="BH172" i="12"/>
  <c r="AJ74" i="9"/>
  <c r="AI74" i="9"/>
  <c r="AG74" i="9"/>
  <c r="AH74" i="9"/>
  <c r="BR148" i="12"/>
  <c r="BQ148" i="12"/>
  <c r="BS148" i="12"/>
  <c r="BT148" i="12"/>
  <c r="BK43" i="12"/>
  <c r="BI43" i="12"/>
  <c r="BH43" i="12"/>
  <c r="BJ43" i="12"/>
  <c r="CL169" i="12"/>
  <c r="CK169" i="12"/>
  <c r="CJ169" i="12"/>
  <c r="CI169" i="12"/>
  <c r="CK68" i="12"/>
  <c r="CJ68" i="12"/>
  <c r="CI68" i="12"/>
  <c r="CL68" i="12"/>
  <c r="CI86" i="9"/>
  <c r="CJ86" i="9"/>
  <c r="CK86" i="9"/>
  <c r="CL86" i="9"/>
  <c r="P156" i="12"/>
  <c r="O156" i="12"/>
  <c r="R156" i="12"/>
  <c r="Q156" i="12"/>
  <c r="AR157" i="9"/>
  <c r="AP157" i="9"/>
  <c r="AS157" i="9"/>
  <c r="AQ157" i="9"/>
  <c r="BH115" i="9"/>
  <c r="BJ115" i="9"/>
  <c r="BK115" i="9"/>
  <c r="BI115" i="9"/>
  <c r="BH43" i="9"/>
  <c r="BI43" i="9"/>
  <c r="BJ43" i="9"/>
  <c r="BK43" i="9"/>
  <c r="BS51" i="9"/>
  <c r="BT51" i="9"/>
  <c r="BQ51" i="9"/>
  <c r="BR51" i="9"/>
  <c r="BQ73" i="12"/>
  <c r="BT73" i="12"/>
  <c r="BS73" i="12"/>
  <c r="BR73" i="12"/>
  <c r="AG149" i="9"/>
  <c r="AJ149" i="9"/>
  <c r="AI149" i="9"/>
  <c r="AH149" i="9"/>
  <c r="AR112" i="9"/>
  <c r="AP112" i="9"/>
  <c r="AQ112" i="9"/>
  <c r="AS112" i="9"/>
  <c r="BT34" i="12"/>
  <c r="BS34" i="12"/>
  <c r="BR34" i="12"/>
  <c r="BQ34" i="12"/>
  <c r="CC71" i="12"/>
  <c r="CB71" i="12"/>
  <c r="CA71" i="12"/>
  <c r="BZ71" i="12"/>
  <c r="R155" i="12"/>
  <c r="P155" i="12"/>
  <c r="O155" i="12"/>
  <c r="Q155" i="12"/>
  <c r="BH38" i="9"/>
  <c r="BI38" i="9"/>
  <c r="BJ38" i="9"/>
  <c r="BK38" i="9"/>
  <c r="AS28" i="12"/>
  <c r="AR28" i="12"/>
  <c r="AP28" i="12"/>
  <c r="AQ28" i="12"/>
  <c r="AI105" i="9"/>
  <c r="AJ105" i="9"/>
  <c r="AH105" i="9"/>
  <c r="AG105" i="9"/>
  <c r="AA168" i="12"/>
  <c r="Z168" i="12"/>
  <c r="X168" i="12"/>
  <c r="Y168" i="12"/>
  <c r="BR146" i="9"/>
  <c r="BS146" i="9"/>
  <c r="BQ146" i="9"/>
  <c r="BT146" i="9"/>
  <c r="AJ68" i="9"/>
  <c r="AG68" i="9"/>
  <c r="AH68" i="9"/>
  <c r="AI68" i="9"/>
  <c r="AI67" i="12"/>
  <c r="AH67" i="12"/>
  <c r="AJ67" i="12"/>
  <c r="AG67" i="12"/>
  <c r="BA78" i="12"/>
  <c r="BB78" i="12"/>
  <c r="AZ78" i="12"/>
  <c r="AY78" i="12"/>
  <c r="AJ90" i="9"/>
  <c r="AG90" i="9"/>
  <c r="AI90" i="9"/>
  <c r="AH90" i="9"/>
  <c r="AE23" i="9"/>
  <c r="AF23" i="9"/>
  <c r="BQ42" i="9"/>
  <c r="BS42" i="9"/>
  <c r="BT42" i="9"/>
  <c r="BR42" i="9"/>
  <c r="BB147" i="12"/>
  <c r="AZ147" i="12"/>
  <c r="BA147" i="12"/>
  <c r="AY147" i="12"/>
  <c r="BH40" i="12"/>
  <c r="BK40" i="12"/>
  <c r="BJ40" i="12"/>
  <c r="BI40" i="12"/>
  <c r="BK97" i="12"/>
  <c r="BI97" i="12"/>
  <c r="BH97" i="12"/>
  <c r="BJ97" i="12"/>
  <c r="CB101" i="12"/>
  <c r="CC101" i="12"/>
  <c r="BZ101" i="12"/>
  <c r="CA101" i="12"/>
  <c r="AR88" i="9"/>
  <c r="AQ88" i="9"/>
  <c r="AS88" i="9"/>
  <c r="AP88" i="9"/>
  <c r="O137" i="12"/>
  <c r="R137" i="12"/>
  <c r="Q137" i="12"/>
  <c r="P137" i="12"/>
  <c r="CA81" i="12"/>
  <c r="BZ81" i="12"/>
  <c r="CC81" i="12"/>
  <c r="CB81" i="12"/>
  <c r="AQ133" i="12"/>
  <c r="AP133" i="12"/>
  <c r="AS133" i="12"/>
  <c r="AR133" i="12"/>
  <c r="AS80" i="12"/>
  <c r="AR80" i="12"/>
  <c r="AQ80" i="12"/>
  <c r="AP80" i="12"/>
  <c r="CB57" i="12"/>
  <c r="BZ57" i="12"/>
  <c r="CC57" i="12"/>
  <c r="CA57" i="12"/>
  <c r="AR123" i="12"/>
  <c r="AQ123" i="12"/>
  <c r="AS123" i="12"/>
  <c r="AP123" i="12"/>
  <c r="BB97" i="9"/>
  <c r="BA97" i="9"/>
  <c r="AY97" i="9"/>
  <c r="AZ97" i="9"/>
  <c r="BT165" i="12"/>
  <c r="BS165" i="12"/>
  <c r="BR165" i="12"/>
  <c r="BQ165" i="12"/>
  <c r="R94" i="12"/>
  <c r="O94" i="12"/>
  <c r="Q94" i="12"/>
  <c r="P94" i="12"/>
  <c r="P120" i="12"/>
  <c r="R120" i="12"/>
  <c r="Q120" i="12"/>
  <c r="O120" i="12"/>
  <c r="BA67" i="9"/>
  <c r="BB67" i="9"/>
  <c r="AZ67" i="9"/>
  <c r="AY67" i="9"/>
  <c r="AA141" i="12"/>
  <c r="Z141" i="12"/>
  <c r="Y141" i="12"/>
  <c r="X141" i="12"/>
  <c r="BZ66" i="12"/>
  <c r="CA66" i="12"/>
  <c r="CC66" i="12"/>
  <c r="CB66" i="12"/>
  <c r="CC26" i="12"/>
  <c r="CB26" i="12"/>
  <c r="CA26" i="12"/>
  <c r="BZ26" i="12"/>
  <c r="AR58" i="12"/>
  <c r="AP58" i="12"/>
  <c r="AS58" i="12"/>
  <c r="AQ58" i="12"/>
  <c r="CL102" i="12"/>
  <c r="CI102" i="12"/>
  <c r="CK102" i="12"/>
  <c r="CJ102" i="12"/>
  <c r="CK64" i="12"/>
  <c r="CJ64" i="12"/>
  <c r="CL64" i="12"/>
  <c r="CI64" i="12"/>
  <c r="CL166" i="12"/>
  <c r="CJ166" i="12"/>
  <c r="CK166" i="12"/>
  <c r="CI166" i="12"/>
  <c r="AJ129" i="12"/>
  <c r="AI129" i="12"/>
  <c r="AH129" i="12"/>
  <c r="AG129" i="12"/>
  <c r="AI165" i="9"/>
  <c r="AG165" i="9"/>
  <c r="AH165" i="9"/>
  <c r="AJ165" i="9"/>
  <c r="AG60" i="9"/>
  <c r="AJ60" i="9"/>
  <c r="AH60" i="9"/>
  <c r="AI60" i="9"/>
  <c r="BS37" i="12"/>
  <c r="BQ37" i="12"/>
  <c r="BR37" i="12"/>
  <c r="BT37" i="12"/>
  <c r="BA57" i="12"/>
  <c r="AY57" i="12"/>
  <c r="AZ57" i="12"/>
  <c r="BB57" i="12"/>
  <c r="CI124" i="9"/>
  <c r="CJ124" i="9"/>
  <c r="CK124" i="9"/>
  <c r="CL124" i="9"/>
  <c r="CC164" i="12"/>
  <c r="BZ164" i="12"/>
  <c r="CA164" i="12"/>
  <c r="CB164" i="12"/>
  <c r="Y112" i="9"/>
  <c r="Z112" i="9"/>
  <c r="AA112" i="9"/>
  <c r="X112" i="9"/>
  <c r="BI98" i="9"/>
  <c r="BK98" i="9"/>
  <c r="BH98" i="9"/>
  <c r="BJ98" i="9"/>
  <c r="BS117" i="9"/>
  <c r="BT117" i="9"/>
  <c r="BR117" i="9"/>
  <c r="BQ117" i="9"/>
  <c r="BA42" i="12"/>
  <c r="AZ42" i="12"/>
  <c r="AY42" i="12"/>
  <c r="BB42" i="12"/>
  <c r="AP128" i="12"/>
  <c r="AR128" i="12"/>
  <c r="AS128" i="12"/>
  <c r="AQ128" i="12"/>
  <c r="CB29" i="12"/>
  <c r="CA29" i="12"/>
  <c r="CC29" i="12"/>
  <c r="BZ29" i="12"/>
  <c r="CB116" i="12"/>
  <c r="CA116" i="12"/>
  <c r="CC116" i="12"/>
  <c r="BZ116" i="12"/>
  <c r="BA130" i="9"/>
  <c r="BB130" i="9"/>
  <c r="AZ130" i="9"/>
  <c r="AY130" i="9"/>
  <c r="AY110" i="12"/>
  <c r="AZ110" i="12"/>
  <c r="BB110" i="12"/>
  <c r="BA110" i="12"/>
  <c r="AE19" i="12"/>
  <c r="AF19" i="12"/>
  <c r="Z116" i="12"/>
  <c r="AA116" i="12"/>
  <c r="X116" i="12"/>
  <c r="Y116" i="12"/>
  <c r="BB173" i="9"/>
  <c r="AY173" i="9"/>
  <c r="AZ173" i="9"/>
  <c r="BA173" i="9"/>
  <c r="AP57" i="12"/>
  <c r="AS57" i="12"/>
  <c r="AQ57" i="12"/>
  <c r="AR57" i="12"/>
  <c r="CB139" i="9"/>
  <c r="CC139" i="9"/>
  <c r="BZ139" i="9"/>
  <c r="CA139" i="9"/>
  <c r="CI133" i="9"/>
  <c r="CJ133" i="9"/>
  <c r="CK133" i="9"/>
  <c r="CL133" i="9"/>
  <c r="BZ173" i="9"/>
  <c r="CA173" i="9"/>
  <c r="CB173" i="9"/>
  <c r="CC173" i="9"/>
  <c r="Z107" i="12"/>
  <c r="Y107" i="12"/>
  <c r="AA107" i="12"/>
  <c r="X107" i="12"/>
  <c r="Y138" i="12"/>
  <c r="AA138" i="12"/>
  <c r="X138" i="12"/>
  <c r="Z138" i="12"/>
  <c r="BK31" i="9"/>
  <c r="BJ31" i="9"/>
  <c r="BI31" i="9"/>
  <c r="BH31" i="9"/>
  <c r="BA25" i="12"/>
  <c r="AZ25" i="12"/>
  <c r="BB25" i="12"/>
  <c r="AY25" i="12"/>
  <c r="AG127" i="9"/>
  <c r="AJ127" i="9"/>
  <c r="AH127" i="9"/>
  <c r="AI127" i="9"/>
  <c r="X171" i="9"/>
  <c r="AA171" i="9"/>
  <c r="Z171" i="9"/>
  <c r="Y171" i="9"/>
  <c r="BA131" i="9"/>
  <c r="BB131" i="9"/>
  <c r="AY131" i="9"/>
  <c r="AZ131" i="9"/>
  <c r="AP34" i="12"/>
  <c r="AS34" i="12"/>
  <c r="AR34" i="12"/>
  <c r="AQ34" i="12"/>
  <c r="AY97" i="12"/>
  <c r="BA97" i="12"/>
  <c r="AZ97" i="12"/>
  <c r="BB97" i="12"/>
  <c r="AP51" i="9"/>
  <c r="AQ51" i="9"/>
  <c r="AR51" i="9"/>
  <c r="AS51" i="9"/>
  <c r="BA72" i="9"/>
  <c r="BB72" i="9"/>
  <c r="AZ72" i="9"/>
  <c r="AY72" i="9"/>
  <c r="CL29" i="9"/>
  <c r="CI29" i="9"/>
  <c r="CJ29" i="9"/>
  <c r="CK29" i="9"/>
  <c r="BA39" i="12"/>
  <c r="BB39" i="12"/>
  <c r="AZ39" i="12"/>
  <c r="AY39" i="12"/>
  <c r="BZ57" i="9"/>
  <c r="CC57" i="9"/>
  <c r="CA57" i="9"/>
  <c r="CB57" i="9"/>
  <c r="R166" i="12"/>
  <c r="P166" i="12"/>
  <c r="Q166" i="12"/>
  <c r="O166" i="12"/>
  <c r="BH155" i="9"/>
  <c r="BJ155" i="9"/>
  <c r="BK155" i="9"/>
  <c r="BI155" i="9"/>
  <c r="BK134" i="12"/>
  <c r="BH134" i="12"/>
  <c r="BJ134" i="12"/>
  <c r="BI134" i="12"/>
  <c r="BK122" i="12"/>
  <c r="BI122" i="12"/>
  <c r="BH122" i="12"/>
  <c r="BJ122" i="12"/>
  <c r="AJ66" i="9"/>
  <c r="AI66" i="9"/>
  <c r="AH66" i="9"/>
  <c r="AG66" i="9"/>
  <c r="CJ165" i="9"/>
  <c r="CK165" i="9"/>
  <c r="CL165" i="9"/>
  <c r="CI165" i="9"/>
  <c r="BH71" i="9"/>
  <c r="BI71" i="9"/>
  <c r="BJ71" i="9"/>
  <c r="BK71" i="9"/>
  <c r="BK73" i="12"/>
  <c r="BJ73" i="12"/>
  <c r="BI73" i="12"/>
  <c r="BH73" i="12"/>
  <c r="AH139" i="12"/>
  <c r="AI139" i="12"/>
  <c r="AJ139" i="12"/>
  <c r="AG139" i="12"/>
  <c r="Z109" i="12"/>
  <c r="AA109" i="12"/>
  <c r="Y109" i="12"/>
  <c r="X109" i="12"/>
  <c r="CC160" i="12"/>
  <c r="CA160" i="12"/>
  <c r="CB160" i="12"/>
  <c r="BZ160" i="12"/>
  <c r="BZ99" i="9"/>
  <c r="CA99" i="9"/>
  <c r="CB99" i="9"/>
  <c r="CC99" i="9"/>
  <c r="BQ148" i="9"/>
  <c r="BR148" i="9"/>
  <c r="BS148" i="9"/>
  <c r="BT148" i="9"/>
  <c r="AJ73" i="9"/>
  <c r="AI73" i="9"/>
  <c r="AG73" i="9"/>
  <c r="AH73" i="9"/>
  <c r="BT146" i="12"/>
  <c r="BQ146" i="12"/>
  <c r="BS146" i="12"/>
  <c r="BR146" i="12"/>
  <c r="BK157" i="9"/>
  <c r="BJ157" i="9"/>
  <c r="BI157" i="9"/>
  <c r="BH157" i="9"/>
  <c r="AA111" i="12"/>
  <c r="Z111" i="12"/>
  <c r="Y111" i="12"/>
  <c r="X111" i="12"/>
  <c r="CI155" i="9"/>
  <c r="CJ155" i="9"/>
  <c r="CK155" i="9"/>
  <c r="CL155" i="9"/>
  <c r="CK102" i="9"/>
  <c r="CL102" i="9"/>
  <c r="CJ102" i="9"/>
  <c r="CI102" i="9"/>
  <c r="BH150" i="9"/>
  <c r="BI150" i="9"/>
  <c r="BJ150" i="9"/>
  <c r="BK150" i="9"/>
  <c r="BJ111" i="9"/>
  <c r="BK111" i="9"/>
  <c r="BH111" i="9"/>
  <c r="BI111" i="9"/>
  <c r="BT76" i="9"/>
  <c r="BQ76" i="9"/>
  <c r="BS76" i="9"/>
  <c r="BR76" i="9"/>
  <c r="CB28" i="12"/>
  <c r="CA28" i="12"/>
  <c r="BZ28" i="12"/>
  <c r="CC28" i="12"/>
  <c r="R143" i="12"/>
  <c r="Q143" i="12"/>
  <c r="P143" i="12"/>
  <c r="O143" i="12"/>
  <c r="BZ173" i="12"/>
  <c r="CC173" i="12"/>
  <c r="CB173" i="12"/>
  <c r="CA173" i="12"/>
  <c r="AG104" i="9"/>
  <c r="AJ104" i="9"/>
  <c r="AI104" i="9"/>
  <c r="AH104" i="9"/>
  <c r="CJ147" i="12"/>
  <c r="CI147" i="12"/>
  <c r="CL147" i="12"/>
  <c r="CK147" i="12"/>
  <c r="BQ93" i="9"/>
  <c r="BS93" i="9"/>
  <c r="BT93" i="9"/>
  <c r="BR93" i="9"/>
  <c r="BZ80" i="9"/>
  <c r="CA80" i="9"/>
  <c r="CB80" i="9"/>
  <c r="CC80" i="9"/>
  <c r="AR114" i="12"/>
  <c r="AP114" i="12"/>
  <c r="AS114" i="12"/>
  <c r="AQ114" i="12"/>
  <c r="BQ72" i="9"/>
  <c r="BR72" i="9"/>
  <c r="BT72" i="9"/>
  <c r="BS72" i="9"/>
  <c r="CK100" i="12"/>
  <c r="CJ100" i="12"/>
  <c r="CL100" i="12"/>
  <c r="CI100" i="12"/>
  <c r="BB151" i="12"/>
  <c r="BA151" i="12"/>
  <c r="AZ151" i="12"/>
  <c r="AY151" i="12"/>
  <c r="BJ35" i="9"/>
  <c r="BK35" i="9"/>
  <c r="BI35" i="9"/>
  <c r="BH35" i="9"/>
  <c r="AY115" i="9"/>
  <c r="AZ115" i="9"/>
  <c r="BA115" i="9"/>
  <c r="BB115" i="9"/>
  <c r="CJ128" i="12"/>
  <c r="CI128" i="12"/>
  <c r="CK128" i="12"/>
  <c r="CL128" i="12"/>
  <c r="AR59" i="9"/>
  <c r="AQ59" i="9"/>
  <c r="AP59" i="9"/>
  <c r="AS59" i="9"/>
  <c r="CA141" i="9"/>
  <c r="CC141" i="9"/>
  <c r="BZ141" i="9"/>
  <c r="CB141" i="9"/>
  <c r="AG116" i="9"/>
  <c r="AJ116" i="9"/>
  <c r="AH116" i="9"/>
  <c r="AI116" i="9"/>
  <c r="BH65" i="12"/>
  <c r="BJ65" i="12"/>
  <c r="BK65" i="12"/>
  <c r="BI65" i="12"/>
  <c r="CC137" i="9"/>
  <c r="CB137" i="9"/>
  <c r="CA137" i="9"/>
  <c r="BZ137" i="9"/>
  <c r="BH93" i="9"/>
  <c r="BI93" i="9"/>
  <c r="BJ93" i="9"/>
  <c r="BK93" i="9"/>
  <c r="CI69" i="9"/>
  <c r="CJ69" i="9"/>
  <c r="CK69" i="9"/>
  <c r="CL69" i="9"/>
  <c r="BI171" i="12"/>
  <c r="BH171" i="12"/>
  <c r="BK171" i="12"/>
  <c r="BJ171" i="12"/>
  <c r="BK89" i="12"/>
  <c r="BJ89" i="12"/>
  <c r="BI89" i="12"/>
  <c r="BH89" i="12"/>
  <c r="AY54" i="12"/>
  <c r="BB54" i="12"/>
  <c r="AZ54" i="12"/>
  <c r="BA54" i="12"/>
  <c r="BZ59" i="9"/>
  <c r="CA59" i="9"/>
  <c r="CB59" i="9"/>
  <c r="CC59" i="9"/>
  <c r="BH60" i="9"/>
  <c r="BI60" i="9"/>
  <c r="BJ60" i="9"/>
  <c r="BK60" i="9"/>
  <c r="CA68" i="12"/>
  <c r="CB68" i="12"/>
  <c r="CC68" i="12"/>
  <c r="BZ68" i="12"/>
  <c r="CC109" i="12"/>
  <c r="CA109" i="12"/>
  <c r="BZ109" i="12"/>
  <c r="CB109" i="12"/>
  <c r="CJ140" i="12"/>
  <c r="CI140" i="12"/>
  <c r="CL140" i="12"/>
  <c r="CK140" i="12"/>
  <c r="CI150" i="9"/>
  <c r="CJ150" i="9"/>
  <c r="CK150" i="9"/>
  <c r="CL150" i="9"/>
  <c r="CB129" i="12"/>
  <c r="CC129" i="12"/>
  <c r="CA129" i="12"/>
  <c r="BZ129" i="12"/>
  <c r="AY128" i="9"/>
  <c r="AZ128" i="9"/>
  <c r="BA128" i="9"/>
  <c r="BB128" i="9"/>
  <c r="CK113" i="12"/>
  <c r="CI113" i="12"/>
  <c r="CJ113" i="12"/>
  <c r="CL113" i="12"/>
  <c r="AG134" i="9"/>
  <c r="AJ134" i="9"/>
  <c r="AI134" i="9"/>
  <c r="AH134" i="9"/>
  <c r="CC147" i="9"/>
  <c r="CB147" i="9"/>
  <c r="BZ147" i="9"/>
  <c r="CA147" i="9"/>
  <c r="BA117" i="9"/>
  <c r="AY117" i="9"/>
  <c r="AZ117" i="9"/>
  <c r="BB117" i="9"/>
  <c r="CL169" i="9"/>
  <c r="CJ169" i="9"/>
  <c r="CK169" i="9"/>
  <c r="CI169" i="9"/>
  <c r="BZ121" i="9"/>
  <c r="CB121" i="9"/>
  <c r="CC121" i="9"/>
  <c r="CA121" i="9"/>
  <c r="BT61" i="12"/>
  <c r="BQ61" i="12"/>
  <c r="BS61" i="12"/>
  <c r="BR61" i="12"/>
  <c r="BQ59" i="9"/>
  <c r="BS59" i="9"/>
  <c r="BT59" i="9"/>
  <c r="BR59" i="9"/>
  <c r="BZ73" i="9"/>
  <c r="CA73" i="9"/>
  <c r="CB73" i="9"/>
  <c r="CC73" i="9"/>
  <c r="CC54" i="12"/>
  <c r="CA54" i="12"/>
  <c r="CB54" i="12"/>
  <c r="BZ54" i="12"/>
  <c r="CC63" i="9"/>
  <c r="BZ63" i="9"/>
  <c r="CA63" i="9"/>
  <c r="CB63" i="9"/>
  <c r="BZ164" i="9"/>
  <c r="CA164" i="9"/>
  <c r="CB164" i="9"/>
  <c r="CC164" i="9"/>
  <c r="Y118" i="12"/>
  <c r="X118" i="12"/>
  <c r="AA118" i="12"/>
  <c r="Z118" i="12"/>
  <c r="CI70" i="9"/>
  <c r="CJ70" i="9"/>
  <c r="CK70" i="9"/>
  <c r="CL70" i="9"/>
  <c r="CL26" i="12"/>
  <c r="CK26" i="12"/>
  <c r="CJ26" i="12"/>
  <c r="CI26" i="12"/>
  <c r="AI81" i="9"/>
  <c r="AJ81" i="9"/>
  <c r="AH81" i="9"/>
  <c r="AG81" i="9"/>
  <c r="AR132" i="12"/>
  <c r="AS132" i="12"/>
  <c r="AQ132" i="12"/>
  <c r="AP132" i="12"/>
  <c r="BT80" i="9"/>
  <c r="BQ80" i="9"/>
  <c r="BR80" i="9"/>
  <c r="BS80" i="9"/>
  <c r="BZ147" i="12"/>
  <c r="CB147" i="12"/>
  <c r="CC147" i="12"/>
  <c r="CA147" i="12"/>
  <c r="BR68" i="12"/>
  <c r="BT68" i="12"/>
  <c r="BS68" i="12"/>
  <c r="BQ68" i="12"/>
  <c r="BK154" i="9"/>
  <c r="BJ154" i="9"/>
  <c r="BH154" i="9"/>
  <c r="BI154" i="9"/>
  <c r="CL33" i="9"/>
  <c r="CK33" i="9"/>
  <c r="CJ33" i="9"/>
  <c r="CI33" i="9"/>
  <c r="AP148" i="9"/>
  <c r="AQ148" i="9"/>
  <c r="AR148" i="9"/>
  <c r="AS148" i="9"/>
  <c r="CI74" i="12"/>
  <c r="CL74" i="12"/>
  <c r="CK74" i="12"/>
  <c r="CJ74" i="12"/>
  <c r="CI52" i="12"/>
  <c r="CL52" i="12"/>
  <c r="CK52" i="12"/>
  <c r="CJ52" i="12"/>
  <c r="AQ161" i="9"/>
  <c r="AS161" i="9"/>
  <c r="AR161" i="9"/>
  <c r="AP161" i="9"/>
  <c r="CA30" i="12"/>
  <c r="BZ30" i="12"/>
  <c r="CC30" i="12"/>
  <c r="CB30" i="12"/>
  <c r="CK95" i="9"/>
  <c r="CL95" i="9"/>
  <c r="CI95" i="9"/>
  <c r="CJ95" i="9"/>
  <c r="AS154" i="12"/>
  <c r="AQ154" i="12"/>
  <c r="AP154" i="12"/>
  <c r="AR154" i="12"/>
  <c r="BQ144" i="9"/>
  <c r="BR144" i="9"/>
  <c r="BS144" i="9"/>
  <c r="BT144" i="9"/>
  <c r="AS38" i="9"/>
  <c r="AP38" i="9"/>
  <c r="AQ38" i="9"/>
  <c r="AR38" i="9"/>
  <c r="CA51" i="9"/>
  <c r="CC51" i="9"/>
  <c r="BZ51" i="9"/>
  <c r="CB51" i="9"/>
  <c r="BS51" i="12"/>
  <c r="BR51" i="12"/>
  <c r="BQ51" i="12"/>
  <c r="BT51" i="12"/>
  <c r="CL93" i="12"/>
  <c r="CJ93" i="12"/>
  <c r="CI93" i="12"/>
  <c r="CK93" i="12"/>
  <c r="BR23" i="12"/>
  <c r="BT23" i="12"/>
  <c r="BQ23" i="12"/>
  <c r="BS23" i="12"/>
  <c r="Y19" i="12"/>
  <c r="X19" i="12"/>
  <c r="AA19" i="12"/>
  <c r="Z19" i="12"/>
  <c r="CI122" i="9"/>
  <c r="CJ122" i="9"/>
  <c r="CK122" i="9"/>
  <c r="CL122" i="9"/>
  <c r="CA130" i="9"/>
  <c r="BZ130" i="9"/>
  <c r="CC130" i="9"/>
  <c r="CB130" i="9"/>
  <c r="BI121" i="12"/>
  <c r="BK121" i="12"/>
  <c r="BJ121" i="12"/>
  <c r="BH121" i="12"/>
  <c r="BQ74" i="12"/>
  <c r="BT74" i="12"/>
  <c r="BS74" i="12"/>
  <c r="BR74" i="12"/>
  <c r="CI148" i="9"/>
  <c r="CK148" i="9"/>
  <c r="CL148" i="9"/>
  <c r="CJ148" i="9"/>
  <c r="BQ36" i="9"/>
  <c r="BR36" i="9"/>
  <c r="BS36" i="9"/>
  <c r="BT36" i="9"/>
  <c r="AZ142" i="12"/>
  <c r="BA142" i="12"/>
  <c r="BB142" i="12"/>
  <c r="AY142" i="12"/>
  <c r="R97" i="12"/>
  <c r="P97" i="12"/>
  <c r="Q97" i="12"/>
  <c r="O97" i="12"/>
  <c r="CK58" i="12"/>
  <c r="CJ58" i="12"/>
  <c r="CI58" i="12"/>
  <c r="CL58" i="12"/>
  <c r="BR96" i="12"/>
  <c r="BQ96" i="12"/>
  <c r="BS96" i="12"/>
  <c r="BT96" i="12"/>
  <c r="BA90" i="12"/>
  <c r="BB90" i="12"/>
  <c r="AZ90" i="12"/>
  <c r="AY90" i="12"/>
  <c r="BK110" i="12"/>
  <c r="BJ110" i="12"/>
  <c r="BI110" i="12"/>
  <c r="BH110" i="12"/>
  <c r="BT97" i="9"/>
  <c r="BS97" i="9"/>
  <c r="BR97" i="9"/>
  <c r="BQ97" i="9"/>
  <c r="CA21" i="9"/>
  <c r="CB21" i="9"/>
  <c r="CC21" i="9"/>
  <c r="BZ21" i="9"/>
  <c r="AA159" i="12"/>
  <c r="Y159" i="12"/>
  <c r="Z159" i="12"/>
  <c r="X159" i="12"/>
  <c r="AJ124" i="12"/>
  <c r="AH124" i="12"/>
  <c r="AI124" i="12"/>
  <c r="AG124" i="12"/>
  <c r="AH77" i="12"/>
  <c r="AJ77" i="12"/>
  <c r="AI77" i="12"/>
  <c r="AG77" i="12"/>
  <c r="CL110" i="12"/>
  <c r="CK110" i="12"/>
  <c r="CI110" i="12"/>
  <c r="CJ110" i="12"/>
  <c r="CL164" i="9"/>
  <c r="CJ164" i="9"/>
  <c r="CI164" i="9"/>
  <c r="CK164" i="9"/>
  <c r="AA147" i="12"/>
  <c r="Y147" i="12"/>
  <c r="Z147" i="12"/>
  <c r="X147" i="12"/>
  <c r="AR173" i="9"/>
  <c r="AQ173" i="9"/>
  <c r="AS173" i="9"/>
  <c r="AP173" i="9"/>
  <c r="Q112" i="12"/>
  <c r="R112" i="12"/>
  <c r="P112" i="12"/>
  <c r="O112" i="12"/>
  <c r="CJ47" i="12"/>
  <c r="CK47" i="12"/>
  <c r="CI47" i="12"/>
  <c r="CL47" i="12"/>
  <c r="BQ26" i="9"/>
  <c r="BR26" i="9"/>
  <c r="BT26" i="9"/>
  <c r="BS26" i="9"/>
  <c r="BR49" i="9"/>
  <c r="BS49" i="9"/>
  <c r="BT49" i="9"/>
  <c r="BQ49" i="9"/>
  <c r="AJ77" i="9"/>
  <c r="AG77" i="9"/>
  <c r="AI77" i="9"/>
  <c r="AH77" i="9"/>
  <c r="BA37" i="9"/>
  <c r="BB37" i="9"/>
  <c r="AZ37" i="9"/>
  <c r="AY37" i="9"/>
  <c r="BB127" i="12"/>
  <c r="AY127" i="12"/>
  <c r="AZ127" i="12"/>
  <c r="BA127" i="12"/>
  <c r="BQ70" i="12"/>
  <c r="BS70" i="12"/>
  <c r="BR70" i="12"/>
  <c r="BT70" i="12"/>
  <c r="CB138" i="9"/>
  <c r="CC138" i="9"/>
  <c r="CA138" i="9"/>
  <c r="BZ138" i="9"/>
  <c r="BK159" i="9"/>
  <c r="BI159" i="9"/>
  <c r="BJ159" i="9"/>
  <c r="BH159" i="9"/>
  <c r="AS33" i="9"/>
  <c r="AQ33" i="9"/>
  <c r="AR33" i="9"/>
  <c r="AP33" i="9"/>
  <c r="BA166" i="9"/>
  <c r="AZ166" i="9"/>
  <c r="BB166" i="9"/>
  <c r="AY166" i="9"/>
  <c r="Q119" i="12"/>
  <c r="P119" i="12"/>
  <c r="R119" i="12"/>
  <c r="O119" i="12"/>
  <c r="CB94" i="9"/>
  <c r="CC94" i="9"/>
  <c r="CA94" i="9"/>
  <c r="BZ94" i="9"/>
  <c r="CK125" i="9"/>
  <c r="CL125" i="9"/>
  <c r="CJ125" i="9"/>
  <c r="CI125" i="9"/>
  <c r="BQ109" i="9"/>
  <c r="BS109" i="9"/>
  <c r="BR109" i="9"/>
  <c r="BT109" i="9"/>
  <c r="AR87" i="12"/>
  <c r="AQ87" i="12"/>
  <c r="AS87" i="12"/>
  <c r="AP87" i="12"/>
  <c r="BB30" i="12"/>
  <c r="AZ30" i="12"/>
  <c r="AY30" i="12"/>
  <c r="BA30" i="12"/>
  <c r="BI114" i="12"/>
  <c r="BK114" i="12"/>
  <c r="BJ114" i="12"/>
  <c r="BH114" i="12"/>
  <c r="Y135" i="9"/>
  <c r="X135" i="9"/>
  <c r="Z135" i="9"/>
  <c r="AA135" i="9"/>
  <c r="BS81" i="12"/>
  <c r="BR81" i="12"/>
  <c r="BT81" i="12"/>
  <c r="BQ81" i="12"/>
  <c r="AA134" i="12"/>
  <c r="Y134" i="12"/>
  <c r="Z134" i="12"/>
  <c r="X134" i="12"/>
  <c r="BR94" i="12"/>
  <c r="BS94" i="12"/>
  <c r="BT94" i="12"/>
  <c r="BQ94" i="12"/>
  <c r="AJ57" i="9"/>
  <c r="AH57" i="9"/>
  <c r="AG57" i="9"/>
  <c r="AI57" i="9"/>
  <c r="BB74" i="12"/>
  <c r="BA74" i="12"/>
  <c r="AZ74" i="12"/>
  <c r="AY74" i="12"/>
  <c r="BQ115" i="9"/>
  <c r="BT115" i="9"/>
  <c r="BS115" i="9"/>
  <c r="BR115" i="9"/>
  <c r="BA35" i="12"/>
  <c r="AY35" i="12"/>
  <c r="BB35" i="12"/>
  <c r="AZ35" i="12"/>
  <c r="CC171" i="9"/>
  <c r="CB171" i="9"/>
  <c r="BZ171" i="9"/>
  <c r="CA171" i="9"/>
  <c r="BB64" i="12"/>
  <c r="BA64" i="12"/>
  <c r="AZ64" i="12"/>
  <c r="AY64" i="12"/>
  <c r="BJ127" i="12"/>
  <c r="BH127" i="12"/>
  <c r="BI127" i="12"/>
  <c r="BK127" i="12"/>
  <c r="BJ46" i="9"/>
  <c r="BH46" i="9"/>
  <c r="BK46" i="9"/>
  <c r="BI46" i="9"/>
  <c r="AQ161" i="12"/>
  <c r="AR161" i="12"/>
  <c r="AS161" i="12"/>
  <c r="AP161" i="12"/>
  <c r="P123" i="12"/>
  <c r="R123" i="12"/>
  <c r="Q123" i="12"/>
  <c r="O123" i="12"/>
  <c r="BT122" i="12"/>
  <c r="BQ122" i="12"/>
  <c r="BS122" i="12"/>
  <c r="BR122" i="12"/>
  <c r="AJ142" i="12"/>
  <c r="AI142" i="12"/>
  <c r="AH142" i="12"/>
  <c r="AG142" i="12"/>
  <c r="BT42" i="12"/>
  <c r="BS42" i="12"/>
  <c r="BR42" i="12"/>
  <c r="BQ42" i="12"/>
  <c r="Q144" i="9"/>
  <c r="AP53" i="9"/>
  <c r="AQ53" i="9"/>
  <c r="AR53" i="9"/>
  <c r="AS53" i="9"/>
  <c r="CL34" i="12"/>
  <c r="CI34" i="12"/>
  <c r="CJ34" i="12"/>
  <c r="CK34" i="12"/>
  <c r="AY69" i="12"/>
  <c r="BB69" i="12"/>
  <c r="BA69" i="12"/>
  <c r="AZ69" i="12"/>
  <c r="AJ87" i="12"/>
  <c r="AH87" i="12"/>
  <c r="AG87" i="12"/>
  <c r="AI87" i="12"/>
  <c r="CI144" i="9"/>
  <c r="CJ144" i="9"/>
  <c r="CK144" i="9"/>
  <c r="CL144" i="9"/>
  <c r="CI128" i="9"/>
  <c r="CL128" i="9"/>
  <c r="CJ128" i="9"/>
  <c r="CK128" i="9"/>
  <c r="BQ29" i="9"/>
  <c r="BR29" i="9"/>
  <c r="BS29" i="9"/>
  <c r="BT29" i="9"/>
  <c r="AQ149" i="12"/>
  <c r="AR149" i="12"/>
  <c r="AP149" i="12"/>
  <c r="AS149" i="12"/>
  <c r="AI78" i="9"/>
  <c r="AJ78" i="9"/>
  <c r="AH78" i="9"/>
  <c r="AG78" i="9"/>
  <c r="BB38" i="12"/>
  <c r="AY38" i="12"/>
  <c r="AZ38" i="12"/>
  <c r="BA38" i="12"/>
  <c r="BQ123" i="12"/>
  <c r="BR123" i="12"/>
  <c r="BT123" i="12"/>
  <c r="BS123" i="12"/>
  <c r="AZ58" i="9"/>
  <c r="BB58" i="9"/>
  <c r="AY58" i="9"/>
  <c r="BA58" i="9"/>
  <c r="BZ155" i="9"/>
  <c r="CB155" i="9"/>
  <c r="CA155" i="9"/>
  <c r="CC155" i="9"/>
  <c r="BK44" i="12"/>
  <c r="BJ44" i="12"/>
  <c r="BI44" i="12"/>
  <c r="BH44" i="12"/>
  <c r="BR87" i="9"/>
  <c r="BT87" i="9"/>
  <c r="BQ87" i="9"/>
  <c r="BS87" i="9"/>
  <c r="BQ166" i="9"/>
  <c r="BR166" i="9"/>
  <c r="BT166" i="9"/>
  <c r="BS166" i="9"/>
  <c r="BJ157" i="12"/>
  <c r="BK157" i="12"/>
  <c r="BH157" i="12"/>
  <c r="BI157" i="12"/>
  <c r="BK29" i="12"/>
  <c r="BJ29" i="12"/>
  <c r="BI29" i="12"/>
  <c r="BH29" i="12"/>
  <c r="BS32" i="12"/>
  <c r="BQ32" i="12"/>
  <c r="BT32" i="12"/>
  <c r="BR32" i="12"/>
  <c r="AY57" i="9"/>
  <c r="BB57" i="9"/>
  <c r="AZ57" i="9"/>
  <c r="BA57" i="9"/>
  <c r="AA169" i="9"/>
  <c r="BJ49" i="9"/>
  <c r="BK49" i="9"/>
  <c r="BH49" i="9"/>
  <c r="BI49" i="9"/>
  <c r="BQ32" i="9"/>
  <c r="BR32" i="9"/>
  <c r="BS32" i="9"/>
  <c r="BT32" i="9"/>
  <c r="BJ131" i="9"/>
  <c r="BK131" i="9"/>
  <c r="BI131" i="9"/>
  <c r="BH131" i="9"/>
  <c r="AS130" i="9"/>
  <c r="AR130" i="9"/>
  <c r="AQ130" i="9"/>
  <c r="AP130" i="9"/>
  <c r="AS116" i="12"/>
  <c r="AQ116" i="12"/>
  <c r="AR116" i="12"/>
  <c r="AP116" i="12"/>
  <c r="BQ103" i="9"/>
  <c r="BR103" i="9"/>
  <c r="BS103" i="9"/>
  <c r="BT103" i="9"/>
  <c r="Y97" i="12"/>
  <c r="X97" i="12"/>
  <c r="Z97" i="12"/>
  <c r="AA97" i="12"/>
  <c r="AI119" i="9"/>
  <c r="AG119" i="9"/>
  <c r="AH119" i="9"/>
  <c r="AJ119" i="9"/>
  <c r="BT119" i="12"/>
  <c r="BR119" i="12"/>
  <c r="BS119" i="12"/>
  <c r="BQ119" i="12"/>
  <c r="BS147" i="9"/>
  <c r="BT147" i="9"/>
  <c r="BR147" i="9"/>
  <c r="BQ147" i="9"/>
  <c r="BJ80" i="9"/>
  <c r="BK80" i="9"/>
  <c r="BI80" i="9"/>
  <c r="BH80" i="9"/>
  <c r="BB108" i="12"/>
  <c r="BA108" i="12"/>
  <c r="AY108" i="12"/>
  <c r="AZ108" i="12"/>
  <c r="BZ149" i="9"/>
  <c r="CA149" i="9"/>
  <c r="CB149" i="9"/>
  <c r="CC149" i="9"/>
  <c r="CB33" i="9"/>
  <c r="CA33" i="9"/>
  <c r="CC33" i="9"/>
  <c r="BZ33" i="9"/>
  <c r="BK99" i="12"/>
  <c r="BJ99" i="12"/>
  <c r="BI99" i="12"/>
  <c r="BH99" i="12"/>
  <c r="BZ92" i="12"/>
  <c r="CC92" i="12"/>
  <c r="CB92" i="12"/>
  <c r="CA92" i="12"/>
  <c r="AQ158" i="12"/>
  <c r="AP158" i="12"/>
  <c r="AS158" i="12"/>
  <c r="AR158" i="12"/>
  <c r="P148" i="12"/>
  <c r="R148" i="12"/>
  <c r="O148" i="12"/>
  <c r="Q148" i="12"/>
  <c r="BS153" i="9"/>
  <c r="BQ153" i="9"/>
  <c r="BR153" i="9"/>
  <c r="BT153" i="9"/>
  <c r="CA140" i="12"/>
  <c r="BZ140" i="12"/>
  <c r="CC140" i="12"/>
  <c r="CB140" i="12"/>
  <c r="AJ147" i="12"/>
  <c r="AI147" i="12"/>
  <c r="AH147" i="12"/>
  <c r="AG147" i="12"/>
  <c r="BQ96" i="9"/>
  <c r="BR96" i="9"/>
  <c r="BS96" i="9"/>
  <c r="BT96" i="9"/>
  <c r="BG19" i="12"/>
  <c r="BF19" i="12"/>
  <c r="BF16" i="12"/>
  <c r="BE16" i="12"/>
  <c r="AZ106" i="12"/>
  <c r="AY106" i="12"/>
  <c r="BB106" i="12"/>
  <c r="BA106" i="12"/>
  <c r="BA85" i="12"/>
  <c r="BB85" i="12"/>
  <c r="AY85" i="12"/>
  <c r="AZ85" i="12"/>
  <c r="Z99" i="12"/>
  <c r="AA99" i="12"/>
  <c r="Y99" i="12"/>
  <c r="X99" i="12"/>
  <c r="BK64" i="12"/>
  <c r="BH64" i="12"/>
  <c r="BJ64" i="12"/>
  <c r="BI64" i="12"/>
  <c r="BZ125" i="9"/>
  <c r="CB125" i="9"/>
  <c r="CA125" i="9"/>
  <c r="CC125" i="9"/>
  <c r="CB140" i="9"/>
  <c r="CA140" i="9"/>
  <c r="CC140" i="9"/>
  <c r="BZ140" i="9"/>
  <c r="AP93" i="9"/>
  <c r="AR93" i="9"/>
  <c r="AQ93" i="9"/>
  <c r="AS93" i="9"/>
  <c r="BB106" i="9"/>
  <c r="AZ106" i="9"/>
  <c r="AY106" i="9"/>
  <c r="BA106" i="9"/>
  <c r="AI140" i="9"/>
  <c r="AJ140" i="9"/>
  <c r="AG140" i="9"/>
  <c r="AH140" i="9"/>
  <c r="BS141" i="9"/>
  <c r="BQ141" i="9"/>
  <c r="BT141" i="9"/>
  <c r="BR141" i="9"/>
  <c r="CC100" i="9"/>
  <c r="BZ100" i="9"/>
  <c r="CB100" i="9"/>
  <c r="CA100" i="9"/>
  <c r="Q110" i="12"/>
  <c r="P110" i="12"/>
  <c r="O110" i="12"/>
  <c r="R110" i="12"/>
  <c r="BB104" i="9"/>
  <c r="BA104" i="9"/>
  <c r="AZ104" i="9"/>
  <c r="AY104" i="9"/>
  <c r="BB55" i="9"/>
  <c r="AY55" i="9"/>
  <c r="BA55" i="9"/>
  <c r="AZ55" i="9"/>
  <c r="CL173" i="12"/>
  <c r="CK173" i="12"/>
  <c r="CJ173" i="12"/>
  <c r="CI173" i="12"/>
  <c r="BJ139" i="9"/>
  <c r="BK139" i="9"/>
  <c r="BI139" i="9"/>
  <c r="BH139" i="9"/>
  <c r="BI22" i="12"/>
  <c r="BK22" i="12"/>
  <c r="BH22" i="12"/>
  <c r="BJ22" i="12"/>
  <c r="BB160" i="9"/>
  <c r="AZ160" i="9"/>
  <c r="AY160" i="9"/>
  <c r="BA160" i="9"/>
  <c r="Q103" i="12"/>
  <c r="O103" i="12"/>
  <c r="P103" i="12"/>
  <c r="R103" i="12"/>
  <c r="P129" i="12"/>
  <c r="R129" i="12"/>
  <c r="O129" i="12"/>
  <c r="Q129" i="12"/>
  <c r="BT171" i="9"/>
  <c r="BR171" i="9"/>
  <c r="BS171" i="9"/>
  <c r="BQ171" i="9"/>
  <c r="CJ125" i="12"/>
  <c r="CL125" i="12"/>
  <c r="CI125" i="12"/>
  <c r="CK125" i="12"/>
  <c r="BR58" i="12"/>
  <c r="BQ58" i="12"/>
  <c r="BT58" i="12"/>
  <c r="BS58" i="12"/>
  <c r="CC118" i="9"/>
  <c r="CA118" i="9"/>
  <c r="CB118" i="9"/>
  <c r="BZ118" i="9"/>
  <c r="AY152" i="9"/>
  <c r="BA152" i="9"/>
  <c r="AZ152" i="9"/>
  <c r="BB152" i="9"/>
  <c r="CI115" i="12"/>
  <c r="CL115" i="12"/>
  <c r="CJ115" i="12"/>
  <c r="CK115" i="12"/>
  <c r="BJ44" i="9"/>
  <c r="BK44" i="9"/>
  <c r="BH44" i="9"/>
  <c r="BI44" i="9"/>
  <c r="BK152" i="9"/>
  <c r="BH152" i="9"/>
  <c r="BJ152" i="9"/>
  <c r="BI152" i="9"/>
  <c r="BJ130" i="12"/>
  <c r="BI130" i="12"/>
  <c r="BK130" i="12"/>
  <c r="BH130" i="12"/>
  <c r="BK73" i="9"/>
  <c r="BJ73" i="9"/>
  <c r="BH73" i="9"/>
  <c r="BI73" i="9"/>
  <c r="AG75" i="12"/>
  <c r="AJ75" i="12"/>
  <c r="AI75" i="12"/>
  <c r="AH75" i="12"/>
  <c r="AR25" i="9"/>
  <c r="AS25" i="9"/>
  <c r="AP25" i="9"/>
  <c r="AQ25" i="9"/>
  <c r="AP62" i="12"/>
  <c r="AS62" i="12"/>
  <c r="AR62" i="12"/>
  <c r="AQ62" i="12"/>
  <c r="BQ169" i="12"/>
  <c r="BR169" i="12"/>
  <c r="BT169" i="12"/>
  <c r="BS169" i="12"/>
  <c r="CJ68" i="9"/>
  <c r="CK68" i="9"/>
  <c r="CL68" i="9"/>
  <c r="CI68" i="9"/>
  <c r="BQ104" i="9"/>
  <c r="BS104" i="9"/>
  <c r="BT104" i="9"/>
  <c r="BR104" i="9"/>
  <c r="CL89" i="12"/>
  <c r="CJ89" i="12"/>
  <c r="CK89" i="12"/>
  <c r="CI89" i="12"/>
  <c r="BB103" i="12"/>
  <c r="BA103" i="12"/>
  <c r="AZ103" i="12"/>
  <c r="AY103" i="12"/>
  <c r="AS118" i="12"/>
  <c r="AP118" i="12"/>
  <c r="AR118" i="12"/>
  <c r="AQ118" i="12"/>
  <c r="Z161" i="12"/>
  <c r="X161" i="12"/>
  <c r="AA161" i="12"/>
  <c r="Y161" i="12"/>
  <c r="BZ85" i="9"/>
  <c r="CB85" i="9"/>
  <c r="CC85" i="9"/>
  <c r="CA85" i="9"/>
  <c r="CJ82" i="12"/>
  <c r="CK82" i="12"/>
  <c r="CI82" i="12"/>
  <c r="CL82" i="12"/>
  <c r="BS82" i="12"/>
  <c r="BT82" i="12"/>
  <c r="BR82" i="12"/>
  <c r="BQ82" i="12"/>
  <c r="Z129" i="12"/>
  <c r="Y129" i="12"/>
  <c r="X129" i="12"/>
  <c r="AA129" i="12"/>
  <c r="BA129" i="9"/>
  <c r="AY129" i="9"/>
  <c r="AZ129" i="9"/>
  <c r="BB129" i="9"/>
  <c r="BI81" i="9"/>
  <c r="BK81" i="9"/>
  <c r="BJ81" i="9"/>
  <c r="BH81" i="9"/>
  <c r="BT102" i="9"/>
  <c r="BR102" i="9"/>
  <c r="BQ102" i="9"/>
  <c r="BS102" i="9"/>
  <c r="AE23" i="12"/>
  <c r="AF23" i="12"/>
  <c r="AG144" i="9"/>
  <c r="AJ144" i="9"/>
  <c r="AI144" i="9"/>
  <c r="AH144" i="9"/>
  <c r="X147" i="9"/>
  <c r="Y147" i="9"/>
  <c r="AI89" i="9"/>
  <c r="AJ89" i="9"/>
  <c r="AG89" i="9"/>
  <c r="AH89" i="9"/>
  <c r="CI138" i="9"/>
  <c r="CJ138" i="9"/>
  <c r="CK138" i="9"/>
  <c r="CL138" i="9"/>
  <c r="AP155" i="9"/>
  <c r="AR155" i="9"/>
  <c r="AS155" i="9"/>
  <c r="AQ155" i="9"/>
  <c r="BZ123" i="9"/>
  <c r="CA123" i="9"/>
  <c r="CB123" i="9"/>
  <c r="CC123" i="9"/>
  <c r="CL25" i="9"/>
  <c r="CJ25" i="9"/>
  <c r="CK25" i="9"/>
  <c r="CI25" i="9"/>
  <c r="CI143" i="9"/>
  <c r="CJ143" i="9"/>
  <c r="CK143" i="9"/>
  <c r="CL143" i="9"/>
  <c r="AI56" i="12"/>
  <c r="AJ56" i="12"/>
  <c r="AG56" i="12"/>
  <c r="AH56" i="12"/>
  <c r="BT111" i="9"/>
  <c r="BR111" i="9"/>
  <c r="BS111" i="9"/>
  <c r="BQ111" i="9"/>
  <c r="AH121" i="9"/>
  <c r="AG121" i="9"/>
  <c r="AI121" i="9"/>
  <c r="AJ121" i="9"/>
  <c r="CA30" i="9"/>
  <c r="CC30" i="9"/>
  <c r="BZ30" i="9"/>
  <c r="CB30" i="9"/>
  <c r="CL50" i="12"/>
  <c r="CJ50" i="12"/>
  <c r="CK50" i="12"/>
  <c r="CI50" i="12"/>
  <c r="BR159" i="12"/>
  <c r="BQ159" i="12"/>
  <c r="BT159" i="12"/>
  <c r="BS159" i="12"/>
  <c r="BB84" i="12"/>
  <c r="BA84" i="12"/>
  <c r="AZ84" i="12"/>
  <c r="AY84" i="12"/>
  <c r="CI143" i="12"/>
  <c r="CL143" i="12"/>
  <c r="CK143" i="12"/>
  <c r="CJ143" i="12"/>
  <c r="AJ62" i="12"/>
  <c r="AI62" i="12"/>
  <c r="AH62" i="12"/>
  <c r="AG62" i="12"/>
  <c r="BA165" i="12"/>
  <c r="AZ165" i="12"/>
  <c r="BB165" i="12"/>
  <c r="AY165" i="12"/>
  <c r="BB153" i="12"/>
  <c r="BA153" i="12"/>
  <c r="AZ153" i="12"/>
  <c r="AY153" i="12"/>
  <c r="CL94" i="12"/>
  <c r="CI94" i="12"/>
  <c r="CK94" i="12"/>
  <c r="CJ94" i="12"/>
  <c r="BJ130" i="9"/>
  <c r="BK130" i="9"/>
  <c r="BI130" i="9"/>
  <c r="BH130" i="9"/>
  <c r="BQ86" i="9"/>
  <c r="BR86" i="9"/>
  <c r="BS86" i="9"/>
  <c r="BT86" i="9"/>
  <c r="CB128" i="9"/>
  <c r="CC128" i="9"/>
  <c r="CA128" i="9"/>
  <c r="BZ128" i="9"/>
  <c r="AY148" i="9"/>
  <c r="AZ148" i="9"/>
  <c r="BA148" i="9"/>
  <c r="BB148" i="9"/>
  <c r="BT85" i="9"/>
  <c r="BS85" i="9"/>
  <c r="BR85" i="9"/>
  <c r="BQ85" i="9"/>
  <c r="BJ45" i="9"/>
  <c r="BK45" i="9"/>
  <c r="BI45" i="9"/>
  <c r="BH45" i="9"/>
  <c r="BQ31" i="9"/>
  <c r="BS31" i="9"/>
  <c r="BT31" i="9"/>
  <c r="BR31" i="9"/>
  <c r="BA102" i="9"/>
  <c r="AY102" i="9"/>
  <c r="AZ102" i="9"/>
  <c r="BB102" i="9"/>
  <c r="BT157" i="12"/>
  <c r="BS157" i="12"/>
  <c r="BR157" i="12"/>
  <c r="BQ157" i="12"/>
  <c r="CL170" i="12"/>
  <c r="CJ170" i="12"/>
  <c r="CK170" i="12"/>
  <c r="CI170" i="12"/>
  <c r="Q130" i="12"/>
  <c r="R130" i="12"/>
  <c r="O130" i="12"/>
  <c r="P130" i="12"/>
  <c r="AS47" i="12"/>
  <c r="AQ47" i="12"/>
  <c r="AR47" i="12"/>
  <c r="AP47" i="12"/>
  <c r="AV16" i="9"/>
  <c r="AW19" i="9"/>
  <c r="AW16" i="9"/>
  <c r="AX19" i="9"/>
  <c r="AP97" i="9"/>
  <c r="AR97" i="9"/>
  <c r="AQ97" i="9"/>
  <c r="AS97" i="9"/>
  <c r="CI157" i="9"/>
  <c r="CJ157" i="9"/>
  <c r="CK157" i="9"/>
  <c r="CL157" i="9"/>
  <c r="BQ163" i="12"/>
  <c r="BS163" i="12"/>
  <c r="BR163" i="12"/>
  <c r="BT163" i="12"/>
  <c r="CI154" i="9"/>
  <c r="CJ154" i="9"/>
  <c r="CK154" i="9"/>
  <c r="CL154" i="9"/>
  <c r="CJ50" i="9"/>
  <c r="CK50" i="9"/>
  <c r="CL50" i="9"/>
  <c r="CI50" i="9"/>
  <c r="CA95" i="9"/>
  <c r="CB95" i="9"/>
  <c r="CC95" i="9"/>
  <c r="BZ95" i="9"/>
  <c r="BJ133" i="12"/>
  <c r="BI133" i="12"/>
  <c r="BK133" i="12"/>
  <c r="BH133" i="12"/>
  <c r="BS46" i="9"/>
  <c r="BT46" i="9"/>
  <c r="BQ46" i="9"/>
  <c r="BR46" i="9"/>
  <c r="T21" i="9"/>
  <c r="U21" i="9"/>
  <c r="V21" i="9"/>
  <c r="T21" i="12"/>
  <c r="U21" i="12"/>
  <c r="CA61" i="12"/>
  <c r="BZ61" i="12"/>
  <c r="CC61" i="12"/>
  <c r="CB61" i="12"/>
  <c r="AR20" i="9"/>
  <c r="AS20" i="9"/>
  <c r="AQ20" i="9"/>
  <c r="AP20" i="9"/>
  <c r="CI126" i="9"/>
  <c r="CJ126" i="9"/>
  <c r="CK126" i="9"/>
  <c r="CL126" i="9"/>
  <c r="CB90" i="9"/>
  <c r="CC90" i="9"/>
  <c r="CA90" i="9"/>
  <c r="BZ90" i="9"/>
  <c r="BK64" i="9"/>
  <c r="BJ64" i="9"/>
  <c r="BH64" i="9"/>
  <c r="BI64" i="9"/>
  <c r="R102" i="12"/>
  <c r="Q102" i="12"/>
  <c r="P102" i="12"/>
  <c r="O102" i="12"/>
  <c r="AZ85" i="9"/>
  <c r="BA85" i="9"/>
  <c r="AY85" i="9"/>
  <c r="BB85" i="9"/>
  <c r="X122" i="9"/>
  <c r="Z122" i="9"/>
  <c r="BK168" i="12"/>
  <c r="BJ168" i="12"/>
  <c r="BH168" i="12"/>
  <c r="BI168" i="12"/>
  <c r="CL32" i="9"/>
  <c r="CI32" i="9"/>
  <c r="CJ32" i="9"/>
  <c r="CK32" i="9"/>
  <c r="BI96" i="12"/>
  <c r="BH96" i="12"/>
  <c r="BJ96" i="12"/>
  <c r="BK96" i="12"/>
  <c r="BB155" i="9"/>
  <c r="BA155" i="9"/>
  <c r="AY155" i="9"/>
  <c r="AZ155" i="9"/>
  <c r="Z116" i="9"/>
  <c r="X116" i="9"/>
  <c r="Y116" i="9"/>
  <c r="AA116" i="9"/>
  <c r="BT56" i="12"/>
  <c r="BS56" i="12"/>
  <c r="BR56" i="12"/>
  <c r="BQ56" i="12"/>
  <c r="AG161" i="9"/>
  <c r="AI161" i="9"/>
  <c r="AJ161" i="9"/>
  <c r="AH161" i="9"/>
  <c r="AA108" i="12"/>
  <c r="Y108" i="12"/>
  <c r="X108" i="12"/>
  <c r="Z108" i="12"/>
  <c r="AI144" i="12"/>
  <c r="AG144" i="12"/>
  <c r="AH144" i="12"/>
  <c r="AJ144" i="12"/>
  <c r="BT30" i="12"/>
  <c r="BR30" i="12"/>
  <c r="BQ30" i="12"/>
  <c r="BS30" i="12"/>
  <c r="AR80" i="9"/>
  <c r="AP80" i="9"/>
  <c r="AS80" i="9"/>
  <c r="AQ80" i="9"/>
  <c r="AY99" i="12"/>
  <c r="BB99" i="12"/>
  <c r="BA99" i="12"/>
  <c r="AZ99" i="12"/>
  <c r="BT76" i="12"/>
  <c r="BS76" i="12"/>
  <c r="BR76" i="12"/>
  <c r="BQ76" i="12"/>
  <c r="BT101" i="12"/>
  <c r="BS101" i="12"/>
  <c r="BR101" i="12"/>
  <c r="BQ101" i="12"/>
  <c r="BJ39" i="9"/>
  <c r="BK39" i="9"/>
  <c r="BH39" i="9"/>
  <c r="BI39" i="9"/>
  <c r="BZ169" i="9"/>
  <c r="CB169" i="9"/>
  <c r="CC169" i="9"/>
  <c r="CA169" i="9"/>
  <c r="BS73" i="9"/>
  <c r="BT73" i="9"/>
  <c r="BR73" i="9"/>
  <c r="BQ73" i="9"/>
  <c r="BR93" i="12"/>
  <c r="BQ93" i="12"/>
  <c r="BT93" i="12"/>
  <c r="BS93" i="12"/>
  <c r="BK150" i="12"/>
  <c r="BJ150" i="12"/>
  <c r="BI150" i="12"/>
  <c r="BH150" i="12"/>
  <c r="BJ125" i="12"/>
  <c r="BH125" i="12"/>
  <c r="BI125" i="12"/>
  <c r="BK125" i="12"/>
  <c r="AP108" i="12"/>
  <c r="AR108" i="12"/>
  <c r="AS108" i="12"/>
  <c r="AQ108" i="12"/>
  <c r="BJ135" i="12"/>
  <c r="BH135" i="12"/>
  <c r="BK135" i="12"/>
  <c r="BI135" i="12"/>
  <c r="AP108" i="9"/>
  <c r="AR108" i="9"/>
  <c r="AQ108" i="9"/>
  <c r="AS108" i="9"/>
  <c r="AA110" i="12"/>
  <c r="X110" i="12"/>
  <c r="Z110" i="12"/>
  <c r="Y110" i="12"/>
  <c r="AZ37" i="12"/>
  <c r="BA37" i="12"/>
  <c r="AY37" i="12"/>
  <c r="BB37" i="12"/>
  <c r="R126" i="12"/>
  <c r="O126" i="12"/>
  <c r="P126" i="12"/>
  <c r="Q126" i="12"/>
  <c r="AA129" i="9"/>
  <c r="Y129" i="9"/>
  <c r="Z129" i="9"/>
  <c r="X129" i="9"/>
  <c r="BR126" i="9"/>
  <c r="BQ126" i="9"/>
  <c r="BT126" i="9"/>
  <c r="BS126" i="9"/>
  <c r="CC116" i="9"/>
  <c r="CB116" i="9"/>
  <c r="CA116" i="9"/>
  <c r="BZ116" i="9"/>
  <c r="CC35" i="12"/>
  <c r="BZ35" i="12"/>
  <c r="CA35" i="12"/>
  <c r="CB35" i="12"/>
  <c r="AI105" i="12"/>
  <c r="AH105" i="12"/>
  <c r="AG105" i="12"/>
  <c r="AJ105" i="12"/>
  <c r="AJ80" i="12"/>
  <c r="AG80" i="12"/>
  <c r="AI80" i="12"/>
  <c r="AH80" i="12"/>
  <c r="AS126" i="12"/>
  <c r="AQ126" i="12"/>
  <c r="AR126" i="12"/>
  <c r="AP126" i="12"/>
  <c r="P109" i="9"/>
  <c r="O109" i="9"/>
  <c r="BB118" i="12"/>
  <c r="AY118" i="12"/>
  <c r="BA118" i="12"/>
  <c r="AZ118" i="12"/>
  <c r="CL153" i="9"/>
  <c r="CK153" i="9"/>
  <c r="CJ153" i="9"/>
  <c r="CI153" i="9"/>
  <c r="BQ63" i="9"/>
  <c r="BR63" i="9"/>
  <c r="BS63" i="9"/>
  <c r="BT63" i="9"/>
  <c r="AR81" i="12"/>
  <c r="AS81" i="12"/>
  <c r="AP81" i="12"/>
  <c r="AQ81" i="12"/>
  <c r="AR46" i="12"/>
  <c r="AQ46" i="12"/>
  <c r="AP46" i="12"/>
  <c r="AS46" i="12"/>
  <c r="BZ112" i="9"/>
  <c r="CA112" i="9"/>
  <c r="CC112" i="9"/>
  <c r="CB112" i="9"/>
  <c r="BK70" i="12"/>
  <c r="BJ70" i="12"/>
  <c r="BI70" i="12"/>
  <c r="BH70" i="12"/>
  <c r="AS72" i="12"/>
  <c r="AR72" i="12"/>
  <c r="AQ72" i="12"/>
  <c r="AP72" i="12"/>
  <c r="AE21" i="9"/>
  <c r="AF21" i="9"/>
  <c r="BT135" i="12"/>
  <c r="BS135" i="12"/>
  <c r="BQ135" i="12"/>
  <c r="BR135" i="12"/>
  <c r="BH116" i="12"/>
  <c r="BJ116" i="12"/>
  <c r="BI116" i="12"/>
  <c r="BK116" i="12"/>
  <c r="AP56" i="9"/>
  <c r="AQ56" i="9"/>
  <c r="AR56" i="9"/>
  <c r="AS56" i="9"/>
  <c r="CC128" i="12"/>
  <c r="CB128" i="12"/>
  <c r="CA128" i="12"/>
  <c r="BZ128" i="12"/>
  <c r="BZ111" i="9"/>
  <c r="CA111" i="9"/>
  <c r="CB111" i="9"/>
  <c r="CC111" i="9"/>
  <c r="BB136" i="9"/>
  <c r="AY136" i="9"/>
  <c r="AZ136" i="9"/>
  <c r="BA136" i="9"/>
  <c r="AG167" i="12"/>
  <c r="AJ167" i="12"/>
  <c r="AI167" i="12"/>
  <c r="AH167" i="12"/>
  <c r="BT121" i="12"/>
  <c r="BR121" i="12"/>
  <c r="BQ121" i="12"/>
  <c r="BS121" i="12"/>
  <c r="Y112" i="12"/>
  <c r="X112" i="12"/>
  <c r="AA112" i="12"/>
  <c r="Z112" i="12"/>
  <c r="AR156" i="12"/>
  <c r="AP156" i="12"/>
  <c r="AS156" i="12"/>
  <c r="AQ156" i="12"/>
  <c r="BA47" i="9"/>
  <c r="BB47" i="9"/>
  <c r="AZ47" i="9"/>
  <c r="AY47" i="9"/>
  <c r="BS168" i="9"/>
  <c r="BT168" i="9"/>
  <c r="BQ168" i="9"/>
  <c r="BR168" i="9"/>
  <c r="AQ47" i="9"/>
  <c r="AR47" i="9"/>
  <c r="AP47" i="9"/>
  <c r="AS47" i="9"/>
  <c r="AI103" i="9"/>
  <c r="AG103" i="9"/>
  <c r="AH103" i="9"/>
  <c r="AJ103" i="9"/>
  <c r="R142" i="12"/>
  <c r="Q142" i="12"/>
  <c r="P142" i="12"/>
  <c r="O142" i="12"/>
  <c r="BJ91" i="9"/>
  <c r="BK91" i="9"/>
  <c r="BI91" i="9"/>
  <c r="BH91" i="9"/>
  <c r="CK117" i="9"/>
  <c r="CL117" i="9"/>
  <c r="CI117" i="9"/>
  <c r="CJ117" i="9"/>
  <c r="CC74" i="12"/>
  <c r="CB74" i="12"/>
  <c r="CA74" i="12"/>
  <c r="BZ74" i="12"/>
  <c r="CL61" i="12"/>
  <c r="CK61" i="12"/>
  <c r="CI61" i="12"/>
  <c r="CJ61" i="12"/>
  <c r="X105" i="12"/>
  <c r="AA105" i="12"/>
  <c r="Z105" i="12"/>
  <c r="Y105" i="12"/>
  <c r="BI118" i="9"/>
  <c r="BJ118" i="9"/>
  <c r="BK118" i="9"/>
  <c r="BH118" i="9"/>
  <c r="AG153" i="12"/>
  <c r="AI153" i="12"/>
  <c r="AH153" i="12"/>
  <c r="AJ153" i="12"/>
  <c r="BT110" i="12"/>
  <c r="BR110" i="12"/>
  <c r="BS110" i="12"/>
  <c r="BQ110" i="12"/>
  <c r="AG59" i="12"/>
  <c r="AJ59" i="12"/>
  <c r="AI59" i="12"/>
  <c r="AH59" i="12"/>
  <c r="BH56" i="9"/>
  <c r="BI56" i="9"/>
  <c r="BJ56" i="9"/>
  <c r="BK56" i="9"/>
  <c r="AP22" i="9"/>
  <c r="AQ22" i="9"/>
  <c r="AR22" i="9"/>
  <c r="AS22" i="9"/>
  <c r="BB139" i="9"/>
  <c r="BA139" i="9"/>
  <c r="AY139" i="9"/>
  <c r="AZ139" i="9"/>
  <c r="CJ76" i="9"/>
  <c r="CK76" i="9"/>
  <c r="CL76" i="9"/>
  <c r="CI76" i="9"/>
  <c r="CJ56" i="12"/>
  <c r="CI56" i="12"/>
  <c r="CK56" i="12"/>
  <c r="CL56" i="12"/>
  <c r="CI85" i="9"/>
  <c r="CJ85" i="9"/>
  <c r="CK85" i="9"/>
  <c r="CL85" i="9"/>
  <c r="Q163" i="12"/>
  <c r="P163" i="12"/>
  <c r="R163" i="12"/>
  <c r="O163" i="12"/>
  <c r="AI129" i="9"/>
  <c r="AH129" i="9"/>
  <c r="AG129" i="9"/>
  <c r="AJ129" i="9"/>
  <c r="R134" i="12"/>
  <c r="P134" i="12"/>
  <c r="Q134" i="12"/>
  <c r="O134" i="12"/>
  <c r="BI163" i="9"/>
  <c r="BJ163" i="9"/>
  <c r="BK163" i="9"/>
  <c r="BH163" i="9"/>
  <c r="BI164" i="12"/>
  <c r="BH164" i="12"/>
  <c r="BK164" i="12"/>
  <c r="BJ164" i="12"/>
  <c r="BO16" i="9"/>
  <c r="AP115" i="9"/>
  <c r="AR115" i="9"/>
  <c r="AQ115" i="9"/>
  <c r="AS115" i="9"/>
  <c r="CC65" i="9"/>
  <c r="BZ65" i="9"/>
  <c r="CA65" i="9"/>
  <c r="CB65" i="9"/>
  <c r="CI108" i="9"/>
  <c r="CJ108" i="9"/>
  <c r="CK108" i="9"/>
  <c r="CL108" i="9"/>
  <c r="BR103" i="12"/>
  <c r="BQ103" i="12"/>
  <c r="BT103" i="12"/>
  <c r="BS103" i="12"/>
  <c r="AS45" i="12"/>
  <c r="AR45" i="12"/>
  <c r="AP45" i="12"/>
  <c r="AQ45" i="12"/>
  <c r="AA166" i="12"/>
  <c r="Y166" i="12"/>
  <c r="X166" i="12"/>
  <c r="Z166" i="12"/>
  <c r="CI103" i="9"/>
  <c r="CJ103" i="9"/>
  <c r="CK103" i="9"/>
  <c r="CL103" i="9"/>
  <c r="CC41" i="12"/>
  <c r="CB41" i="12"/>
  <c r="CA41" i="12"/>
  <c r="BZ41" i="12"/>
  <c r="BH171" i="9"/>
  <c r="BK171" i="9"/>
  <c r="BI171" i="9"/>
  <c r="BJ171" i="9"/>
  <c r="BZ50" i="9"/>
  <c r="CB50" i="9"/>
  <c r="CC50" i="9"/>
  <c r="CA50" i="9"/>
  <c r="CI105" i="9"/>
  <c r="CK105" i="9"/>
  <c r="CL105" i="9"/>
  <c r="CJ105" i="9"/>
  <c r="AZ31" i="12"/>
  <c r="BB31" i="12"/>
  <c r="AY31" i="12"/>
  <c r="BA31" i="12"/>
  <c r="BI160" i="9"/>
  <c r="BJ160" i="9"/>
  <c r="BH160" i="9"/>
  <c r="BK160" i="9"/>
  <c r="BZ108" i="9"/>
  <c r="CA108" i="9"/>
  <c r="CC108" i="9"/>
  <c r="CB108" i="9"/>
  <c r="BA54" i="9"/>
  <c r="BB54" i="9"/>
  <c r="AZ54" i="9"/>
  <c r="AY54" i="9"/>
  <c r="AY110" i="9"/>
  <c r="BA110" i="9"/>
  <c r="AZ110" i="9"/>
  <c r="BB110" i="9"/>
  <c r="BZ69" i="12"/>
  <c r="CB69" i="12"/>
  <c r="CA69" i="12"/>
  <c r="CC69" i="12"/>
  <c r="BS68" i="9"/>
  <c r="BT68" i="9"/>
  <c r="BR68" i="9"/>
  <c r="BQ68" i="9"/>
  <c r="BK129" i="12"/>
  <c r="BJ129" i="12"/>
  <c r="BI129" i="12"/>
  <c r="BH129" i="12"/>
  <c r="CL92" i="12"/>
  <c r="CJ92" i="12"/>
  <c r="CK92" i="12"/>
  <c r="CI92" i="12"/>
  <c r="CK117" i="12"/>
  <c r="CJ117" i="12"/>
  <c r="CI117" i="12"/>
  <c r="CL117" i="12"/>
  <c r="BK163" i="12"/>
  <c r="BJ163" i="12"/>
  <c r="BH163" i="12"/>
  <c r="BI163" i="12"/>
  <c r="AR67" i="9"/>
  <c r="AS67" i="9"/>
  <c r="AQ67" i="9"/>
  <c r="AP67" i="9"/>
  <c r="AZ128" i="12"/>
  <c r="BA128" i="12"/>
  <c r="BB128" i="12"/>
  <c r="AY128" i="12"/>
  <c r="Y128" i="12"/>
  <c r="AA128" i="12"/>
  <c r="X128" i="12"/>
  <c r="Z128" i="12"/>
  <c r="AQ93" i="12"/>
  <c r="AP93" i="12"/>
  <c r="AS93" i="12"/>
  <c r="AR93" i="12"/>
  <c r="BT172" i="9"/>
  <c r="BS172" i="9"/>
  <c r="BQ172" i="9"/>
  <c r="BR172" i="9"/>
  <c r="AS42" i="9"/>
  <c r="AR42" i="9"/>
  <c r="AP42" i="9"/>
  <c r="AQ42" i="9"/>
  <c r="CB103" i="9"/>
  <c r="CC103" i="9"/>
  <c r="BZ103" i="9"/>
  <c r="CA103" i="9"/>
  <c r="BZ74" i="9"/>
  <c r="CA74" i="9"/>
  <c r="CB74" i="9"/>
  <c r="CC74" i="9"/>
  <c r="BA96" i="9"/>
  <c r="BB96" i="9"/>
  <c r="AY96" i="9"/>
  <c r="AZ96" i="9"/>
  <c r="E19" i="12"/>
  <c r="CK127" i="12"/>
  <c r="CI127" i="12"/>
  <c r="CL127" i="12"/>
  <c r="CJ127" i="12"/>
  <c r="BQ58" i="9"/>
  <c r="BS58" i="9"/>
  <c r="BT58" i="9"/>
  <c r="BR58" i="9"/>
  <c r="AI166" i="9"/>
  <c r="AJ166" i="9"/>
  <c r="AG166" i="9"/>
  <c r="AH166" i="9"/>
  <c r="AS103" i="9"/>
  <c r="AP103" i="9"/>
  <c r="AR103" i="9"/>
  <c r="AQ103" i="9"/>
  <c r="BH68" i="9"/>
  <c r="BI68" i="9"/>
  <c r="BJ68" i="9"/>
  <c r="BK68" i="9"/>
  <c r="CL22" i="12"/>
  <c r="CK22" i="12"/>
  <c r="CJ22" i="12"/>
  <c r="CI22" i="12"/>
  <c r="CA95" i="12"/>
  <c r="CC95" i="12"/>
  <c r="CB95" i="12"/>
  <c r="BZ95" i="12"/>
  <c r="AY111" i="9"/>
  <c r="AZ111" i="9"/>
  <c r="BB111" i="9"/>
  <c r="BA111" i="9"/>
  <c r="BH23" i="12"/>
  <c r="BK23" i="12"/>
  <c r="BJ23" i="12"/>
  <c r="BI23" i="12"/>
  <c r="AZ28" i="12"/>
  <c r="BB28" i="12"/>
  <c r="BA28" i="12"/>
  <c r="AY28" i="12"/>
  <c r="AQ37" i="9"/>
  <c r="AR37" i="9"/>
  <c r="AS37" i="9"/>
  <c r="AP37" i="9"/>
  <c r="N20" i="12"/>
  <c r="M20" i="12"/>
  <c r="CB161" i="9"/>
  <c r="CA161" i="9"/>
  <c r="BZ161" i="9"/>
  <c r="CC161" i="9"/>
  <c r="AG128" i="9"/>
  <c r="AH128" i="9"/>
  <c r="AI128" i="9"/>
  <c r="AJ128" i="9"/>
  <c r="AS163" i="9"/>
  <c r="AR163" i="9"/>
  <c r="AQ163" i="9"/>
  <c r="AP163" i="9"/>
  <c r="R135" i="12"/>
  <c r="P135" i="12"/>
  <c r="Q135" i="12"/>
  <c r="O135" i="12"/>
  <c r="AZ120" i="9"/>
  <c r="AY120" i="9"/>
  <c r="BA120" i="9"/>
  <c r="BB120" i="9"/>
  <c r="CI23" i="9"/>
  <c r="CJ23" i="9"/>
  <c r="CK23" i="9"/>
  <c r="CL23" i="9"/>
  <c r="Z103" i="12"/>
  <c r="AA103" i="12"/>
  <c r="X103" i="12"/>
  <c r="Y103" i="12"/>
  <c r="AR38" i="12"/>
  <c r="AP38" i="12"/>
  <c r="AS38" i="12"/>
  <c r="AQ38" i="12"/>
  <c r="BJ109" i="12"/>
  <c r="BH109" i="12"/>
  <c r="BK109" i="12"/>
  <c r="BI109" i="12"/>
  <c r="AA153" i="12"/>
  <c r="Z153" i="12"/>
  <c r="Y153" i="12"/>
  <c r="X153" i="12"/>
  <c r="BZ143" i="9"/>
  <c r="CB143" i="9"/>
  <c r="CC143" i="9"/>
  <c r="CA143" i="9"/>
  <c r="R96" i="12"/>
  <c r="Q96" i="12"/>
  <c r="P96" i="12"/>
  <c r="O96" i="12"/>
  <c r="BB48" i="12"/>
  <c r="AZ48" i="12"/>
  <c r="BA48" i="12"/>
  <c r="AY48" i="12"/>
  <c r="BT25" i="12"/>
  <c r="BS25" i="12"/>
  <c r="BQ25" i="12"/>
  <c r="BR25" i="12"/>
  <c r="AZ151" i="9"/>
  <c r="BA151" i="9"/>
  <c r="AY151" i="9"/>
  <c r="BB151" i="9"/>
  <c r="Q118" i="12"/>
  <c r="P118" i="12"/>
  <c r="O118" i="12"/>
  <c r="R118" i="12"/>
  <c r="X172" i="9"/>
  <c r="Y172" i="9"/>
  <c r="AA172" i="9"/>
  <c r="Z172" i="9"/>
  <c r="AP118" i="9"/>
  <c r="AQ118" i="9"/>
  <c r="AR118" i="9"/>
  <c r="AS118" i="9"/>
  <c r="CI85" i="12"/>
  <c r="CL85" i="12"/>
  <c r="CK85" i="12"/>
  <c r="CJ85" i="12"/>
  <c r="BA101" i="12"/>
  <c r="AZ101" i="12"/>
  <c r="AY101" i="12"/>
  <c r="BB101" i="12"/>
  <c r="AS111" i="12"/>
  <c r="AR111" i="12"/>
  <c r="AQ111" i="12"/>
  <c r="AP111" i="12"/>
  <c r="BK105" i="12"/>
  <c r="BI105" i="12"/>
  <c r="BJ105" i="12"/>
  <c r="BH105" i="12"/>
  <c r="CL57" i="9"/>
  <c r="CI57" i="9"/>
  <c r="CJ57" i="9"/>
  <c r="CK57" i="9"/>
  <c r="BZ43" i="9"/>
  <c r="CC43" i="9"/>
  <c r="CA43" i="9"/>
  <c r="CB43" i="9"/>
  <c r="CI104" i="9"/>
  <c r="CJ104" i="9"/>
  <c r="CK104" i="9"/>
  <c r="CL104" i="9"/>
  <c r="AY24" i="12"/>
  <c r="BB24" i="12"/>
  <c r="BA24" i="12"/>
  <c r="AZ24" i="12"/>
  <c r="AR117" i="9"/>
  <c r="AQ117" i="9"/>
  <c r="AS117" i="9"/>
  <c r="AP117" i="9"/>
  <c r="AR168" i="9"/>
  <c r="AP168" i="9"/>
  <c r="AQ168" i="9"/>
  <c r="AS168" i="9"/>
  <c r="R116" i="9"/>
  <c r="AS76" i="12"/>
  <c r="AP76" i="12"/>
  <c r="AR76" i="12"/>
  <c r="AQ76" i="12"/>
  <c r="AP137" i="12"/>
  <c r="AQ137" i="12"/>
  <c r="AS137" i="12"/>
  <c r="AR137" i="12"/>
  <c r="CC53" i="12"/>
  <c r="CB53" i="12"/>
  <c r="CA53" i="12"/>
  <c r="BZ53" i="12"/>
  <c r="AP76" i="9"/>
  <c r="AS76" i="9"/>
  <c r="AQ76" i="9"/>
  <c r="AR76" i="9"/>
  <c r="AP77" i="12"/>
  <c r="AS77" i="12"/>
  <c r="AR77" i="12"/>
  <c r="AQ77" i="12"/>
  <c r="BB69" i="9"/>
  <c r="AY69" i="9"/>
  <c r="BA69" i="9"/>
  <c r="AZ69" i="9"/>
  <c r="AH148" i="9"/>
  <c r="AI148" i="9"/>
  <c r="AG148" i="9"/>
  <c r="AJ148" i="9"/>
  <c r="BT123" i="9"/>
  <c r="BQ123" i="9"/>
  <c r="BR123" i="9"/>
  <c r="BS123" i="9"/>
  <c r="BK86" i="12"/>
  <c r="BI86" i="12"/>
  <c r="BJ86" i="12"/>
  <c r="BH86" i="12"/>
  <c r="BA107" i="9"/>
  <c r="BB107" i="9"/>
  <c r="AY107" i="9"/>
  <c r="AZ107" i="9"/>
  <c r="AS157" i="12"/>
  <c r="AR157" i="12"/>
  <c r="AP157" i="12"/>
  <c r="AQ157" i="12"/>
  <c r="BB51" i="12"/>
  <c r="BA51" i="12"/>
  <c r="AY51" i="12"/>
  <c r="AZ51" i="12"/>
  <c r="AY29" i="9"/>
  <c r="AZ29" i="9"/>
  <c r="BA29" i="9"/>
  <c r="BB29" i="9"/>
  <c r="AS138" i="9"/>
  <c r="AR138" i="9"/>
  <c r="AQ138" i="9"/>
  <c r="AP138" i="9"/>
  <c r="BZ41" i="9"/>
  <c r="CA41" i="9"/>
  <c r="CB41" i="9"/>
  <c r="CC41" i="9"/>
  <c r="R168" i="12"/>
  <c r="Q168" i="12"/>
  <c r="P168" i="12"/>
  <c r="O168" i="12"/>
  <c r="BQ54" i="9"/>
  <c r="BS54" i="9"/>
  <c r="BT54" i="9"/>
  <c r="BR54" i="9"/>
  <c r="CB22" i="12"/>
  <c r="BZ22" i="12"/>
  <c r="CA22" i="12"/>
  <c r="CC22" i="12"/>
  <c r="AI157" i="12"/>
  <c r="AJ157" i="12"/>
  <c r="AG157" i="12"/>
  <c r="AH157" i="12"/>
  <c r="BA32" i="9"/>
  <c r="BB32" i="9"/>
  <c r="AY32" i="9"/>
  <c r="AZ32" i="9"/>
  <c r="BT167" i="9"/>
  <c r="BQ167" i="9"/>
  <c r="BS167" i="9"/>
  <c r="BR167" i="9"/>
  <c r="BK83" i="12"/>
  <c r="BJ83" i="12"/>
  <c r="BI83" i="12"/>
  <c r="BH83" i="12"/>
  <c r="AJ83" i="12"/>
  <c r="AH83" i="12"/>
  <c r="AI83" i="12"/>
  <c r="AG83" i="12"/>
  <c r="CI145" i="12"/>
  <c r="CL145" i="12"/>
  <c r="CK145" i="12"/>
  <c r="CJ145" i="12"/>
  <c r="AP21" i="9"/>
  <c r="AQ21" i="9"/>
  <c r="AR21" i="9"/>
  <c r="AS21" i="9"/>
  <c r="AP48" i="9"/>
  <c r="AQ48" i="9"/>
  <c r="AR48" i="9"/>
  <c r="AS48" i="9"/>
  <c r="BY19" i="12"/>
  <c r="BX19" i="12"/>
  <c r="BX16" i="12"/>
  <c r="BW16" i="12"/>
  <c r="BR129" i="12"/>
  <c r="BS129" i="12"/>
  <c r="BT129" i="12"/>
  <c r="BQ129" i="12"/>
  <c r="BK169" i="12"/>
  <c r="BJ169" i="12"/>
  <c r="BI169" i="12"/>
  <c r="BH169" i="12"/>
  <c r="CJ36" i="9"/>
  <c r="CK36" i="9"/>
  <c r="CL36" i="9"/>
  <c r="CI36" i="9"/>
  <c r="AR44" i="12"/>
  <c r="AS44" i="12"/>
  <c r="AQ44" i="12"/>
  <c r="AP44" i="12"/>
  <c r="AN19" i="12"/>
  <c r="AN16" i="12"/>
  <c r="AO19" i="12"/>
  <c r="AM16" i="12"/>
  <c r="O99" i="12"/>
  <c r="R99" i="12"/>
  <c r="Q99" i="12"/>
  <c r="P99" i="12"/>
  <c r="CB31" i="12"/>
  <c r="CC31" i="12"/>
  <c r="CA31" i="12"/>
  <c r="BZ31" i="12"/>
  <c r="CA99" i="12"/>
  <c r="CC99" i="12"/>
  <c r="CB99" i="12"/>
  <c r="BZ99" i="12"/>
  <c r="BT104" i="12"/>
  <c r="BR104" i="12"/>
  <c r="BQ104" i="12"/>
  <c r="BS104" i="12"/>
  <c r="BS133" i="9"/>
  <c r="BT133" i="9"/>
  <c r="BQ133" i="9"/>
  <c r="BR133" i="9"/>
  <c r="BA44" i="12"/>
  <c r="AZ44" i="12"/>
  <c r="AY44" i="12"/>
  <c r="BB44" i="12"/>
  <c r="AZ162" i="12"/>
  <c r="BA162" i="12"/>
  <c r="BB162" i="12"/>
  <c r="AY162" i="12"/>
  <c r="AJ148" i="12"/>
  <c r="AI148" i="12"/>
  <c r="AG148" i="12"/>
  <c r="AH148" i="12"/>
  <c r="CL44" i="12"/>
  <c r="CK44" i="12"/>
  <c r="CJ44" i="12"/>
  <c r="CI44" i="12"/>
  <c r="BI161" i="12"/>
  <c r="BH161" i="12"/>
  <c r="BK161" i="12"/>
  <c r="BJ161" i="12"/>
  <c r="BB162" i="9"/>
  <c r="BA162" i="9"/>
  <c r="AZ162" i="9"/>
  <c r="AY162" i="9"/>
  <c r="AR154" i="9"/>
  <c r="AS154" i="9"/>
  <c r="AP154" i="9"/>
  <c r="AQ154" i="9"/>
  <c r="CC21" i="12"/>
  <c r="CA21" i="12"/>
  <c r="BZ21" i="12"/>
  <c r="CB21" i="12"/>
  <c r="BT107" i="9"/>
  <c r="BR107" i="9"/>
  <c r="BS107" i="9"/>
  <c r="BQ107" i="9"/>
  <c r="BT160" i="9"/>
  <c r="BS160" i="9"/>
  <c r="BQ160" i="9"/>
  <c r="BR160" i="9"/>
  <c r="CJ101" i="12"/>
  <c r="CK101" i="12"/>
  <c r="CL101" i="12"/>
  <c r="CI101" i="12"/>
  <c r="AA145" i="12"/>
  <c r="Y145" i="12"/>
  <c r="X145" i="12"/>
  <c r="Z145" i="12"/>
  <c r="AG59" i="9"/>
  <c r="AJ59" i="9"/>
  <c r="AH59" i="9"/>
  <c r="AI59" i="9"/>
  <c r="BA173" i="12"/>
  <c r="BB173" i="12"/>
  <c r="AY173" i="12"/>
  <c r="AZ173" i="12"/>
  <c r="CL97" i="12"/>
  <c r="CK97" i="12"/>
  <c r="CI97" i="12"/>
  <c r="CJ97" i="12"/>
  <c r="AY105" i="9"/>
  <c r="AZ105" i="9"/>
  <c r="BA105" i="9"/>
  <c r="BB105" i="9"/>
  <c r="Z169" i="9"/>
  <c r="O134" i="9"/>
  <c r="AI143" i="12"/>
  <c r="AH143" i="12"/>
  <c r="AJ143" i="12"/>
  <c r="AG143" i="12"/>
  <c r="BI74" i="12"/>
  <c r="BH74" i="12"/>
  <c r="BK74" i="12"/>
  <c r="BJ74" i="12"/>
  <c r="AJ164" i="12"/>
  <c r="AI164" i="12"/>
  <c r="AG164" i="12"/>
  <c r="AH164" i="12"/>
  <c r="BJ87" i="12"/>
  <c r="BI87" i="12"/>
  <c r="BH87" i="12"/>
  <c r="BK87" i="12"/>
  <c r="BB159" i="12"/>
  <c r="BA159" i="12"/>
  <c r="AY159" i="12"/>
  <c r="AZ159" i="12"/>
  <c r="BJ80" i="12"/>
  <c r="BH80" i="12"/>
  <c r="BI80" i="12"/>
  <c r="BK80" i="12"/>
  <c r="BK41" i="12"/>
  <c r="BJ41" i="12"/>
  <c r="BI41" i="12"/>
  <c r="BH41" i="12"/>
  <c r="AJ99" i="12"/>
  <c r="AI99" i="12"/>
  <c r="AG99" i="12"/>
  <c r="AH99" i="12"/>
  <c r="AS91" i="12"/>
  <c r="AR91" i="12"/>
  <c r="AP91" i="12"/>
  <c r="AQ91" i="12"/>
  <c r="BI152" i="12"/>
  <c r="BK152" i="12"/>
  <c r="BJ152" i="12"/>
  <c r="BH152" i="12"/>
  <c r="BJ139" i="12"/>
  <c r="BH139" i="12"/>
  <c r="BI139" i="12"/>
  <c r="BK139" i="12"/>
  <c r="P127" i="12"/>
  <c r="Q127" i="12"/>
  <c r="O127" i="12"/>
  <c r="R127" i="12"/>
  <c r="BK134" i="9"/>
  <c r="BH134" i="9"/>
  <c r="BJ134" i="9"/>
  <c r="BI134" i="9"/>
  <c r="AH143" i="9"/>
  <c r="AJ143" i="9"/>
  <c r="AI143" i="9"/>
  <c r="AG143" i="9"/>
  <c r="BK162" i="12"/>
  <c r="BJ162" i="12"/>
  <c r="BI162" i="12"/>
  <c r="BH162" i="12"/>
  <c r="BA95" i="12"/>
  <c r="AZ95" i="12"/>
  <c r="AY95" i="12"/>
  <c r="BB95" i="12"/>
  <c r="CI34" i="9"/>
  <c r="CJ34" i="9"/>
  <c r="CK34" i="9"/>
  <c r="CL34" i="9"/>
  <c r="AZ50" i="9"/>
  <c r="BB50" i="9"/>
  <c r="AY50" i="9"/>
  <c r="BA50" i="9"/>
  <c r="BS100" i="12"/>
  <c r="BR100" i="12"/>
  <c r="BQ100" i="12"/>
  <c r="BT100" i="12"/>
  <c r="BJ63" i="12"/>
  <c r="BI63" i="12"/>
  <c r="BK63" i="12"/>
  <c r="BH63" i="12"/>
  <c r="BQ41" i="9"/>
  <c r="BR41" i="9"/>
  <c r="BS41" i="9"/>
  <c r="BT41" i="9"/>
  <c r="BS60" i="12"/>
  <c r="BT60" i="12"/>
  <c r="BR60" i="12"/>
  <c r="BQ60" i="12"/>
  <c r="CL141" i="9"/>
  <c r="CI141" i="9"/>
  <c r="CJ141" i="9"/>
  <c r="CK141" i="9"/>
  <c r="CJ60" i="9"/>
  <c r="CK60" i="9"/>
  <c r="CL60" i="9"/>
  <c r="CI60" i="9"/>
  <c r="CB170" i="12"/>
  <c r="CA170" i="12"/>
  <c r="BZ170" i="12"/>
  <c r="CC170" i="12"/>
  <c r="BA86" i="9"/>
  <c r="AZ86" i="9"/>
  <c r="BB86" i="9"/>
  <c r="AY86" i="9"/>
  <c r="BK100" i="12"/>
  <c r="BH100" i="12"/>
  <c r="BI100" i="12"/>
  <c r="BJ100" i="12"/>
  <c r="CI162" i="9"/>
  <c r="CJ162" i="9"/>
  <c r="CK162" i="9"/>
  <c r="CL162" i="9"/>
  <c r="BQ50" i="9"/>
  <c r="BR50" i="9"/>
  <c r="BS50" i="9"/>
  <c r="BT50" i="9"/>
  <c r="AI151" i="9"/>
  <c r="AJ151" i="9"/>
  <c r="AG151" i="9"/>
  <c r="AH151" i="9"/>
  <c r="BB51" i="9"/>
  <c r="AY51" i="9"/>
  <c r="AZ51" i="9"/>
  <c r="BA51" i="9"/>
  <c r="CC120" i="12"/>
  <c r="CB120" i="12"/>
  <c r="CA120" i="12"/>
  <c r="BZ120" i="12"/>
  <c r="AG78" i="12"/>
  <c r="AJ78" i="12"/>
  <c r="AI78" i="12"/>
  <c r="AH78" i="12"/>
  <c r="BB121" i="9"/>
  <c r="BA121" i="9"/>
  <c r="AY121" i="9"/>
  <c r="AZ121" i="9"/>
  <c r="BA62" i="12"/>
  <c r="AZ62" i="12"/>
  <c r="BB62" i="12"/>
  <c r="AY62" i="12"/>
  <c r="BQ100" i="9"/>
  <c r="BR100" i="9"/>
  <c r="BT100" i="9"/>
  <c r="BS100" i="9"/>
  <c r="AJ71" i="9"/>
  <c r="AH71" i="9"/>
  <c r="AG71" i="9"/>
  <c r="AI71" i="9"/>
  <c r="BK88" i="12"/>
  <c r="BJ88" i="12"/>
  <c r="BH88" i="12"/>
  <c r="BI88" i="12"/>
  <c r="BQ40" i="9"/>
  <c r="BS40" i="9"/>
  <c r="BR40" i="9"/>
  <c r="BT40" i="9"/>
  <c r="AR106" i="9"/>
  <c r="AQ106" i="9"/>
  <c r="AP106" i="9"/>
  <c r="AS106" i="9"/>
  <c r="CB117" i="12"/>
  <c r="CA117" i="12"/>
  <c r="BZ117" i="12"/>
  <c r="CC117" i="12"/>
  <c r="BQ143" i="12"/>
  <c r="BT143" i="12"/>
  <c r="BS143" i="12"/>
  <c r="BR143" i="12"/>
  <c r="AH135" i="12"/>
  <c r="AJ135" i="12"/>
  <c r="AG135" i="12"/>
  <c r="AI135" i="12"/>
  <c r="R157" i="12"/>
  <c r="Q157" i="12"/>
  <c r="O157" i="12"/>
  <c r="P157" i="12"/>
  <c r="BT97" i="12"/>
  <c r="BR97" i="12"/>
  <c r="BQ97" i="12"/>
  <c r="BS97" i="12"/>
  <c r="BS83" i="12"/>
  <c r="BR83" i="12"/>
  <c r="BQ83" i="12"/>
  <c r="BT83" i="12"/>
  <c r="BJ94" i="12"/>
  <c r="BI94" i="12"/>
  <c r="BH94" i="12"/>
  <c r="BK94" i="12"/>
  <c r="BB141" i="12"/>
  <c r="AZ141" i="12"/>
  <c r="AY141" i="12"/>
  <c r="BA141" i="12"/>
  <c r="CC55" i="12"/>
  <c r="CB55" i="12"/>
  <c r="CA55" i="12"/>
  <c r="BZ55" i="12"/>
  <c r="AQ35" i="12"/>
  <c r="AP35" i="12"/>
  <c r="AR35" i="12"/>
  <c r="AS35" i="12"/>
  <c r="AP26" i="9"/>
  <c r="AQ26" i="9"/>
  <c r="AR26" i="9"/>
  <c r="AS26" i="9"/>
  <c r="BR64" i="12"/>
  <c r="BQ64" i="12"/>
  <c r="BS64" i="12"/>
  <c r="BT64" i="12"/>
  <c r="CI45" i="9"/>
  <c r="CJ45" i="9"/>
  <c r="CK45" i="9"/>
  <c r="CL45" i="9"/>
  <c r="CC60" i="12"/>
  <c r="CB60" i="12"/>
  <c r="CA60" i="12"/>
  <c r="BZ60" i="12"/>
  <c r="CL135" i="12"/>
  <c r="CK135" i="12"/>
  <c r="CJ135" i="12"/>
  <c r="CI135" i="12"/>
  <c r="BR156" i="12"/>
  <c r="BQ156" i="12"/>
  <c r="BT156" i="12"/>
  <c r="BS156" i="12"/>
  <c r="CI89" i="9"/>
  <c r="CJ89" i="9"/>
  <c r="CK89" i="9"/>
  <c r="CL89" i="9"/>
  <c r="Q147" i="12"/>
  <c r="P147" i="12"/>
  <c r="O147" i="12"/>
  <c r="R147" i="12"/>
  <c r="X94" i="12"/>
  <c r="Z94" i="12"/>
  <c r="Y94" i="12"/>
  <c r="AA94" i="12"/>
  <c r="AZ59" i="12"/>
  <c r="BA59" i="12"/>
  <c r="AY59" i="12"/>
  <c r="BB59" i="12"/>
  <c r="BB29" i="12"/>
  <c r="BA29" i="12"/>
  <c r="AZ29" i="12"/>
  <c r="AY29" i="12"/>
  <c r="CI26" i="9"/>
  <c r="CJ26" i="9"/>
  <c r="CK26" i="9"/>
  <c r="CL26" i="9"/>
  <c r="CC55" i="9"/>
  <c r="CA55" i="9"/>
  <c r="BZ55" i="9"/>
  <c r="CB55" i="9"/>
  <c r="BA124" i="9"/>
  <c r="BB124" i="9"/>
  <c r="AY124" i="9"/>
  <c r="AZ124" i="9"/>
  <c r="AJ97" i="12"/>
  <c r="AH97" i="12"/>
  <c r="AI97" i="12"/>
  <c r="AG97" i="12"/>
  <c r="AJ149" i="12"/>
  <c r="AI149" i="12"/>
  <c r="AH149" i="12"/>
  <c r="AG149" i="12"/>
  <c r="BZ121" i="12"/>
  <c r="CB121" i="12"/>
  <c r="CA121" i="12"/>
  <c r="CC121" i="12"/>
  <c r="BZ24" i="9"/>
  <c r="CA24" i="9"/>
  <c r="CB24" i="9"/>
  <c r="CC24" i="9"/>
  <c r="AS146" i="9"/>
  <c r="AP146" i="9"/>
  <c r="AQ146" i="9"/>
  <c r="AR146" i="9"/>
  <c r="BI22" i="9"/>
  <c r="BJ22" i="9"/>
  <c r="BH22" i="9"/>
  <c r="BK22" i="9"/>
  <c r="AH170" i="12"/>
  <c r="AJ170" i="12"/>
  <c r="AG170" i="12"/>
  <c r="AI170" i="12"/>
  <c r="AJ58" i="9"/>
  <c r="AH58" i="9"/>
  <c r="AI58" i="9"/>
  <c r="AG58" i="9"/>
  <c r="AS136" i="12"/>
  <c r="AR136" i="12"/>
  <c r="AP136" i="12"/>
  <c r="AQ136" i="12"/>
  <c r="BQ158" i="9"/>
  <c r="BR158" i="9"/>
  <c r="BS158" i="9"/>
  <c r="BT158" i="9"/>
  <c r="AQ142" i="9"/>
  <c r="AS142" i="9"/>
  <c r="AR142" i="9"/>
  <c r="AP142" i="9"/>
  <c r="AQ132" i="9"/>
  <c r="AP132" i="9"/>
  <c r="AS132" i="9"/>
  <c r="AR132" i="9"/>
  <c r="AH97" i="9"/>
  <c r="AJ97" i="9"/>
  <c r="AG97" i="9"/>
  <c r="AI97" i="9"/>
  <c r="CC82" i="9"/>
  <c r="BZ82" i="9"/>
  <c r="CA82" i="9"/>
  <c r="CB82" i="9"/>
  <c r="AY112" i="9"/>
  <c r="AZ112" i="9"/>
  <c r="BB112" i="9"/>
  <c r="BA112" i="9"/>
  <c r="AP62" i="9"/>
  <c r="AQ62" i="9"/>
  <c r="AR62" i="9"/>
  <c r="AS62" i="9"/>
  <c r="AP39" i="9"/>
  <c r="AQ39" i="9"/>
  <c r="AR39" i="9"/>
  <c r="AS39" i="9"/>
  <c r="AY24" i="9"/>
  <c r="AZ24" i="9"/>
  <c r="BA24" i="9"/>
  <c r="BB24" i="9"/>
  <c r="CB58" i="9"/>
  <c r="CC58" i="9"/>
  <c r="BZ58" i="9"/>
  <c r="CA58" i="9"/>
  <c r="AJ68" i="12"/>
  <c r="AH68" i="12"/>
  <c r="AI68" i="12"/>
  <c r="AG68" i="12"/>
  <c r="BS30" i="9"/>
  <c r="BT30" i="9"/>
  <c r="BQ30" i="9"/>
  <c r="BR30" i="9"/>
  <c r="CB156" i="9"/>
  <c r="BZ156" i="9"/>
  <c r="CC156" i="9"/>
  <c r="CA156" i="9"/>
  <c r="CC123" i="12"/>
  <c r="CB123" i="12"/>
  <c r="BZ123" i="12"/>
  <c r="CA123" i="12"/>
  <c r="AJ128" i="12"/>
  <c r="AH128" i="12"/>
  <c r="AI128" i="12"/>
  <c r="AG128" i="12"/>
  <c r="R173" i="12"/>
  <c r="Q173" i="12"/>
  <c r="P173" i="12"/>
  <c r="O173" i="12"/>
  <c r="BJ23" i="5"/>
  <c r="AC24" i="12"/>
  <c r="AD24" i="12"/>
  <c r="AC24" i="9"/>
  <c r="AD24" i="9"/>
  <c r="BT170" i="12"/>
  <c r="BS170" i="12"/>
  <c r="BR170" i="12"/>
  <c r="BQ170" i="12"/>
  <c r="BK72" i="12"/>
  <c r="BJ72" i="12"/>
  <c r="BI72" i="12"/>
  <c r="BH72" i="12"/>
  <c r="AA172" i="12"/>
  <c r="Z172" i="12"/>
  <c r="Y172" i="12"/>
  <c r="X172" i="12"/>
  <c r="BS159" i="9"/>
  <c r="BT159" i="9"/>
  <c r="BQ159" i="9"/>
  <c r="BR159" i="9"/>
  <c r="BT137" i="12"/>
  <c r="BQ137" i="12"/>
  <c r="BR137" i="12"/>
  <c r="BS137" i="12"/>
  <c r="AY25" i="9"/>
  <c r="AZ25" i="9"/>
  <c r="BB25" i="9"/>
  <c r="BA25" i="9"/>
  <c r="AY139" i="12"/>
  <c r="AZ139" i="12"/>
  <c r="BA139" i="12"/>
  <c r="BB139" i="12"/>
  <c r="AP96" i="9"/>
  <c r="AQ96" i="9"/>
  <c r="AR96" i="9"/>
  <c r="AS96" i="9"/>
  <c r="AJ169" i="12"/>
  <c r="AI169" i="12"/>
  <c r="AH169" i="12"/>
  <c r="AG169" i="12"/>
  <c r="AH136" i="9"/>
  <c r="AJ136" i="9"/>
  <c r="AI136" i="9"/>
  <c r="AG136" i="9"/>
  <c r="AS167" i="9"/>
  <c r="AP167" i="9"/>
  <c r="AQ167" i="9"/>
  <c r="AR167" i="9"/>
  <c r="CK129" i="9"/>
  <c r="CL129" i="9"/>
  <c r="CI129" i="9"/>
  <c r="CJ129" i="9"/>
  <c r="BI23" i="9"/>
  <c r="BJ23" i="9"/>
  <c r="BK23" i="9"/>
  <c r="BH23" i="9"/>
  <c r="AH56" i="9"/>
  <c r="AJ56" i="9"/>
  <c r="AG56" i="9"/>
  <c r="AI56" i="9"/>
  <c r="BT117" i="12"/>
  <c r="BQ117" i="12"/>
  <c r="BR117" i="12"/>
  <c r="BS117" i="12"/>
  <c r="AS89" i="12"/>
  <c r="AR89" i="12"/>
  <c r="AQ89" i="12"/>
  <c r="AP89" i="12"/>
  <c r="AZ111" i="12"/>
  <c r="BB111" i="12"/>
  <c r="BA111" i="12"/>
  <c r="AY111" i="12"/>
  <c r="AZ130" i="12"/>
  <c r="BB130" i="12"/>
  <c r="AY130" i="12"/>
  <c r="BA130" i="12"/>
  <c r="CK33" i="12"/>
  <c r="CJ33" i="12"/>
  <c r="CI33" i="12"/>
  <c r="CL33" i="12"/>
  <c r="P93" i="12"/>
  <c r="O93" i="12"/>
  <c r="R93" i="12"/>
  <c r="Q93" i="12"/>
  <c r="AP70" i="12"/>
  <c r="AR70" i="12"/>
  <c r="AQ70" i="12"/>
  <c r="AS70" i="12"/>
  <c r="BK42" i="12"/>
  <c r="BJ42" i="12"/>
  <c r="BI42" i="12"/>
  <c r="BH42" i="12"/>
  <c r="BH160" i="12"/>
  <c r="BK160" i="12"/>
  <c r="BJ160" i="12"/>
  <c r="BI160" i="12"/>
  <c r="AS152" i="9"/>
  <c r="AP152" i="9"/>
  <c r="AR152" i="9"/>
  <c r="AQ152" i="9"/>
  <c r="CL80" i="12"/>
  <c r="CJ80" i="12"/>
  <c r="CK80" i="12"/>
  <c r="CI80" i="12"/>
  <c r="CL90" i="9"/>
  <c r="CJ90" i="9"/>
  <c r="CK90" i="9"/>
  <c r="CI90" i="9"/>
  <c r="Q122" i="12"/>
  <c r="R122" i="12"/>
  <c r="P122" i="12"/>
  <c r="O122" i="12"/>
  <c r="BZ62" i="9"/>
  <c r="CA62" i="9"/>
  <c r="CB62" i="9"/>
  <c r="CC62" i="9"/>
  <c r="AP164" i="9"/>
  <c r="AQ164" i="9"/>
  <c r="AS164" i="9"/>
  <c r="AR164" i="9"/>
  <c r="CI103" i="12"/>
  <c r="CL103" i="12"/>
  <c r="CK103" i="12"/>
  <c r="CJ103" i="12"/>
  <c r="CL31" i="12"/>
  <c r="CK31" i="12"/>
  <c r="CI31" i="12"/>
  <c r="CJ31" i="12"/>
  <c r="BA47" i="12"/>
  <c r="BB47" i="12"/>
  <c r="AZ47" i="12"/>
  <c r="AY47" i="12"/>
  <c r="AA115" i="12"/>
  <c r="Z115" i="12"/>
  <c r="X115" i="12"/>
  <c r="Y115" i="12"/>
  <c r="X149" i="12"/>
  <c r="AA149" i="12"/>
  <c r="Z149" i="12"/>
  <c r="Y149" i="12"/>
  <c r="AA100" i="12"/>
  <c r="Y100" i="12"/>
  <c r="Z100" i="12"/>
  <c r="X100" i="12"/>
  <c r="AS139" i="12"/>
  <c r="AR139" i="12"/>
  <c r="AP139" i="12"/>
  <c r="AQ139" i="12"/>
  <c r="BT85" i="12"/>
  <c r="BS85" i="12"/>
  <c r="BR85" i="12"/>
  <c r="BQ85" i="12"/>
  <c r="AH133" i="12"/>
  <c r="AG133" i="12"/>
  <c r="AI133" i="12"/>
  <c r="AJ133" i="12"/>
  <c r="CI31" i="9"/>
  <c r="CJ31" i="9"/>
  <c r="CK31" i="9"/>
  <c r="CL31" i="9"/>
  <c r="Z160" i="12"/>
  <c r="Y160" i="12"/>
  <c r="X160" i="12"/>
  <c r="AA160" i="12"/>
  <c r="AP64" i="12"/>
  <c r="AQ64" i="12"/>
  <c r="AS64" i="12"/>
  <c r="AR64" i="12"/>
  <c r="BZ39" i="12"/>
  <c r="CC39" i="12"/>
  <c r="CB39" i="12"/>
  <c r="CA39" i="12"/>
  <c r="CB70" i="12"/>
  <c r="CA70" i="12"/>
  <c r="BZ70" i="12"/>
  <c r="CC70" i="12"/>
  <c r="AJ172" i="9"/>
  <c r="AI172" i="9"/>
  <c r="AG172" i="9"/>
  <c r="AH172" i="9"/>
  <c r="AR84" i="9"/>
  <c r="AS84" i="9"/>
  <c r="AP84" i="9"/>
  <c r="AQ84" i="9"/>
  <c r="BA149" i="9"/>
  <c r="BB149" i="9"/>
  <c r="AY149" i="9"/>
  <c r="AZ149" i="9"/>
  <c r="AH121" i="12"/>
  <c r="AG121" i="12"/>
  <c r="AJ121" i="12"/>
  <c r="AI121" i="12"/>
  <c r="AS22" i="12"/>
  <c r="AP22" i="12"/>
  <c r="AQ22" i="12"/>
  <c r="AR22" i="12"/>
  <c r="P136" i="12"/>
  <c r="O136" i="12"/>
  <c r="Q136" i="12"/>
  <c r="R136" i="12"/>
  <c r="AS39" i="12"/>
  <c r="AR39" i="12"/>
  <c r="AP39" i="12"/>
  <c r="AQ39" i="12"/>
  <c r="BK25" i="12"/>
  <c r="BJ25" i="12"/>
  <c r="BI25" i="12"/>
  <c r="BH25" i="12"/>
  <c r="AY39" i="9"/>
  <c r="AZ39" i="9"/>
  <c r="BA39" i="9"/>
  <c r="BB39" i="9"/>
  <c r="AS133" i="9"/>
  <c r="AP133" i="9"/>
  <c r="AQ133" i="9"/>
  <c r="AR133" i="9"/>
  <c r="AR139" i="9"/>
  <c r="AS139" i="9"/>
  <c r="AQ139" i="9"/>
  <c r="AP139" i="9"/>
  <c r="AA126" i="12"/>
  <c r="Z126" i="12"/>
  <c r="Y126" i="12"/>
  <c r="X126" i="12"/>
  <c r="CC73" i="12"/>
  <c r="CB73" i="12"/>
  <c r="CA73" i="12"/>
  <c r="BZ73" i="12"/>
  <c r="CB157" i="9"/>
  <c r="CC157" i="9"/>
  <c r="BZ157" i="9"/>
  <c r="CA157" i="9"/>
  <c r="AS117" i="12"/>
  <c r="AQ117" i="12"/>
  <c r="AP117" i="12"/>
  <c r="AR117" i="12"/>
  <c r="BS22" i="9"/>
  <c r="BT22" i="9"/>
  <c r="BQ22" i="9"/>
  <c r="BR22" i="9"/>
  <c r="BZ89" i="12"/>
  <c r="CC89" i="12"/>
  <c r="CB89" i="12"/>
  <c r="CA89" i="12"/>
  <c r="R139" i="9"/>
  <c r="O139" i="9"/>
  <c r="P139" i="9"/>
  <c r="Q139" i="9"/>
  <c r="BT140" i="12"/>
  <c r="BS140" i="12"/>
  <c r="BQ140" i="12"/>
  <c r="BR140" i="12"/>
  <c r="AS54" i="12"/>
  <c r="AR54" i="12"/>
  <c r="AQ54" i="12"/>
  <c r="AP54" i="12"/>
  <c r="BT95" i="9"/>
  <c r="BS95" i="9"/>
  <c r="BQ95" i="9"/>
  <c r="BR95" i="9"/>
  <c r="AG164" i="9"/>
  <c r="AH164" i="9"/>
  <c r="AI164" i="9"/>
  <c r="AJ164" i="9"/>
  <c r="CB47" i="9"/>
  <c r="CC47" i="9"/>
  <c r="BZ47" i="9"/>
  <c r="CA47" i="9"/>
  <c r="AY56" i="9"/>
  <c r="AZ56" i="9"/>
  <c r="BA56" i="9"/>
  <c r="BB56" i="9"/>
  <c r="AJ155" i="9"/>
  <c r="AI155" i="9"/>
  <c r="AG155" i="9"/>
  <c r="AH155" i="9"/>
  <c r="CJ165" i="12"/>
  <c r="CL165" i="12"/>
  <c r="CI165" i="12"/>
  <c r="CK165" i="12"/>
  <c r="BZ76" i="9"/>
  <c r="CA76" i="9"/>
  <c r="CB76" i="9"/>
  <c r="CC76" i="9"/>
  <c r="CI147" i="9"/>
  <c r="CJ147" i="9"/>
  <c r="CK147" i="9"/>
  <c r="CL147" i="9"/>
  <c r="CB112" i="12"/>
  <c r="CA112" i="12"/>
  <c r="BZ112" i="12"/>
  <c r="CC112" i="12"/>
  <c r="AH172" i="12"/>
  <c r="AI172" i="12"/>
  <c r="AJ172" i="12"/>
  <c r="AG172" i="12"/>
  <c r="BT122" i="9"/>
  <c r="BR122" i="9"/>
  <c r="BS122" i="9"/>
  <c r="BQ122" i="9"/>
  <c r="BA131" i="12"/>
  <c r="AY131" i="12"/>
  <c r="AZ131" i="12"/>
  <c r="BB131" i="12"/>
  <c r="AH92" i="9"/>
  <c r="AG92" i="9"/>
  <c r="AJ92" i="9"/>
  <c r="AI92" i="9"/>
  <c r="AP155" i="12"/>
  <c r="AQ155" i="12"/>
  <c r="AS155" i="12"/>
  <c r="AR155" i="12"/>
  <c r="CB66" i="9"/>
  <c r="CC66" i="9"/>
  <c r="CA66" i="9"/>
  <c r="BZ66" i="9"/>
  <c r="BZ130" i="12"/>
  <c r="CA130" i="12"/>
  <c r="CC130" i="12"/>
  <c r="CB130" i="12"/>
  <c r="P171" i="12"/>
  <c r="O171" i="12"/>
  <c r="R171" i="12"/>
  <c r="Q171" i="12"/>
  <c r="R164" i="12"/>
  <c r="Q164" i="12"/>
  <c r="O164" i="12"/>
  <c r="P164" i="12"/>
  <c r="Q151" i="12"/>
  <c r="P151" i="12"/>
  <c r="R151" i="12"/>
  <c r="O151" i="12"/>
  <c r="O131" i="12"/>
  <c r="Q131" i="12"/>
  <c r="R131" i="12"/>
  <c r="P131" i="12"/>
  <c r="CA29" i="9"/>
  <c r="CB29" i="9"/>
  <c r="CC29" i="9"/>
  <c r="BZ29" i="9"/>
  <c r="BH138" i="9"/>
  <c r="BI138" i="9"/>
  <c r="BJ138" i="9"/>
  <c r="BK138" i="9"/>
  <c r="BZ45" i="9"/>
  <c r="CC45" i="9"/>
  <c r="CA45" i="9"/>
  <c r="CB45" i="9"/>
  <c r="BI50" i="12"/>
  <c r="BJ50" i="12"/>
  <c r="BK50" i="12"/>
  <c r="BH50" i="12"/>
  <c r="BK153" i="9"/>
  <c r="BI153" i="9"/>
  <c r="BH153" i="9"/>
  <c r="BJ153" i="9"/>
  <c r="CJ130" i="12"/>
  <c r="CL130" i="12"/>
  <c r="CK130" i="12"/>
  <c r="CI130" i="12"/>
  <c r="CI152" i="9"/>
  <c r="CJ152" i="9"/>
  <c r="CK152" i="9"/>
  <c r="CL152" i="9"/>
  <c r="CB167" i="12"/>
  <c r="CA167" i="12"/>
  <c r="BZ167" i="12"/>
  <c r="CC167" i="12"/>
  <c r="R132" i="9"/>
  <c r="Q132" i="9"/>
  <c r="O132" i="9"/>
  <c r="P132" i="9"/>
  <c r="AA124" i="9"/>
  <c r="Y124" i="9"/>
  <c r="X124" i="9"/>
  <c r="Z124" i="9"/>
  <c r="CC26" i="9"/>
  <c r="BZ26" i="9"/>
  <c r="CA26" i="9"/>
  <c r="CB26" i="9"/>
  <c r="AJ133" i="9"/>
  <c r="AG133" i="9"/>
  <c r="AH133" i="9"/>
  <c r="AI133" i="9"/>
  <c r="AG101" i="9"/>
  <c r="AH101" i="9"/>
  <c r="AJ101" i="9"/>
  <c r="AI101" i="9"/>
  <c r="CL25" i="12"/>
  <c r="CK25" i="12"/>
  <c r="CJ25" i="12"/>
  <c r="CI25" i="12"/>
  <c r="CI92" i="9"/>
  <c r="CJ92" i="9"/>
  <c r="CK92" i="9"/>
  <c r="CL92" i="9"/>
  <c r="CJ20" i="9"/>
  <c r="CK20" i="9"/>
  <c r="CL20" i="9"/>
  <c r="CI20" i="9"/>
  <c r="P163" i="9"/>
  <c r="O163" i="9"/>
  <c r="CL65" i="9"/>
  <c r="CI65" i="9"/>
  <c r="CJ65" i="9"/>
  <c r="CK65" i="9"/>
  <c r="BT27" i="9"/>
  <c r="BQ27" i="9"/>
  <c r="BR27" i="9"/>
  <c r="BS27" i="9"/>
  <c r="AG109" i="9"/>
  <c r="AH109" i="9"/>
  <c r="AJ109" i="9"/>
  <c r="AI109" i="9"/>
  <c r="CA40" i="12"/>
  <c r="BZ40" i="12"/>
  <c r="CC40" i="12"/>
  <c r="CB40" i="12"/>
  <c r="AG150" i="9"/>
  <c r="AI150" i="9"/>
  <c r="AJ150" i="9"/>
  <c r="AH150" i="9"/>
  <c r="BZ38" i="9"/>
  <c r="CA38" i="9"/>
  <c r="CB38" i="9"/>
  <c r="CC38" i="9"/>
  <c r="AA133" i="12"/>
  <c r="Z133" i="12"/>
  <c r="X133" i="12"/>
  <c r="Y133" i="12"/>
  <c r="BJ36" i="9"/>
  <c r="BK36" i="9"/>
  <c r="BI36" i="9"/>
  <c r="BH36" i="9"/>
  <c r="BZ68" i="9"/>
  <c r="CA68" i="9"/>
  <c r="CB68" i="9"/>
  <c r="CC68" i="9"/>
  <c r="BQ155" i="12"/>
  <c r="BT155" i="12"/>
  <c r="BS155" i="12"/>
  <c r="BR155" i="12"/>
  <c r="Y102" i="12"/>
  <c r="X102" i="12"/>
  <c r="AA102" i="12"/>
  <c r="Z102" i="12"/>
  <c r="AF21" i="12"/>
  <c r="AE21" i="12"/>
  <c r="X136" i="12"/>
  <c r="AA136" i="12"/>
  <c r="Z136" i="12"/>
  <c r="Y136" i="12"/>
  <c r="AS75" i="12"/>
  <c r="AR75" i="12"/>
  <c r="AQ75" i="12"/>
  <c r="AP75" i="12"/>
  <c r="BS149" i="9"/>
  <c r="BT149" i="9"/>
  <c r="BR149" i="9"/>
  <c r="BQ149" i="9"/>
  <c r="CI88" i="9"/>
  <c r="CJ88" i="9"/>
  <c r="CK88" i="9"/>
  <c r="CL88" i="9"/>
  <c r="Q145" i="12"/>
  <c r="R145" i="12"/>
  <c r="O145" i="12"/>
  <c r="P145" i="12"/>
  <c r="BS90" i="12"/>
  <c r="BT90" i="12"/>
  <c r="BQ90" i="12"/>
  <c r="BR90" i="12"/>
  <c r="AH114" i="9"/>
  <c r="AG114" i="9"/>
  <c r="AI114" i="9"/>
  <c r="AJ114" i="9"/>
  <c r="Z130" i="12"/>
  <c r="AA130" i="12"/>
  <c r="Y130" i="12"/>
  <c r="X130" i="12"/>
  <c r="CL69" i="12"/>
  <c r="CK69" i="12"/>
  <c r="CJ69" i="12"/>
  <c r="CI69" i="12"/>
  <c r="BQ102" i="12"/>
  <c r="BT102" i="12"/>
  <c r="BS102" i="12"/>
  <c r="BR102" i="12"/>
  <c r="BR34" i="9"/>
  <c r="BS34" i="9"/>
  <c r="BT34" i="9"/>
  <c r="BQ34" i="9"/>
  <c r="BZ40" i="9"/>
  <c r="CA40" i="9"/>
  <c r="CB40" i="9"/>
  <c r="CC40" i="9"/>
  <c r="X159" i="9"/>
  <c r="AA159" i="9"/>
  <c r="Y159" i="9"/>
  <c r="Z159" i="9"/>
  <c r="BA161" i="12"/>
  <c r="AZ161" i="12"/>
  <c r="AY161" i="12"/>
  <c r="BB161" i="12"/>
  <c r="AQ101" i="12"/>
  <c r="AP101" i="12"/>
  <c r="AS101" i="12"/>
  <c r="AR101" i="12"/>
  <c r="BB104" i="12"/>
  <c r="AZ104" i="12"/>
  <c r="BA104" i="12"/>
  <c r="AY104" i="12"/>
  <c r="AQ35" i="9"/>
  <c r="AR35" i="9"/>
  <c r="AP35" i="9"/>
  <c r="AS35" i="9"/>
  <c r="AZ132" i="9"/>
  <c r="BB132" i="9"/>
  <c r="AY132" i="9"/>
  <c r="BA132" i="9"/>
  <c r="BJ27" i="12"/>
  <c r="BK27" i="12"/>
  <c r="BI27" i="12"/>
  <c r="BH27" i="12"/>
  <c r="BH122" i="9"/>
  <c r="BI122" i="9"/>
  <c r="BJ122" i="9"/>
  <c r="BK122" i="9"/>
  <c r="AR99" i="9"/>
  <c r="AQ99" i="9"/>
  <c r="AS99" i="9"/>
  <c r="AP99" i="9"/>
  <c r="AA157" i="12"/>
  <c r="Y157" i="12"/>
  <c r="X157" i="12"/>
  <c r="Z157" i="12"/>
  <c r="R144" i="12"/>
  <c r="Q144" i="12"/>
  <c r="P144" i="12"/>
  <c r="O144" i="12"/>
  <c r="AJ163" i="12"/>
  <c r="AI163" i="12"/>
  <c r="AH163" i="12"/>
  <c r="AG163" i="12"/>
  <c r="BH96" i="9"/>
  <c r="BK96" i="9"/>
  <c r="BJ96" i="9"/>
  <c r="BI96" i="9"/>
  <c r="BA49" i="9"/>
  <c r="BB49" i="9"/>
  <c r="AY49" i="9"/>
  <c r="AZ49" i="9"/>
  <c r="CL77" i="12"/>
  <c r="CI77" i="12"/>
  <c r="CK77" i="12"/>
  <c r="CJ77" i="12"/>
  <c r="BT105" i="9"/>
  <c r="BR105" i="9"/>
  <c r="BQ105" i="9"/>
  <c r="BS105" i="9"/>
  <c r="BJ142" i="9"/>
  <c r="BK142" i="9"/>
  <c r="BI142" i="9"/>
  <c r="BH142" i="9"/>
  <c r="BQ56" i="9"/>
  <c r="BT56" i="9"/>
  <c r="BR56" i="9"/>
  <c r="BS56" i="9"/>
  <c r="BK66" i="12"/>
  <c r="BJ66" i="12"/>
  <c r="BI66" i="12"/>
  <c r="BH66" i="12"/>
  <c r="AA154" i="12"/>
  <c r="X154" i="12"/>
  <c r="Z154" i="12"/>
  <c r="Y154" i="12"/>
  <c r="BI66" i="9"/>
  <c r="BJ66" i="9"/>
  <c r="BH66" i="9"/>
  <c r="BK66" i="9"/>
  <c r="AZ121" i="12"/>
  <c r="BA121" i="12"/>
  <c r="AY121" i="12"/>
  <c r="BB121" i="12"/>
  <c r="CI58" i="9"/>
  <c r="CJ58" i="9"/>
  <c r="CK58" i="9"/>
  <c r="CL58" i="9"/>
  <c r="BH101" i="9"/>
  <c r="BJ101" i="9"/>
  <c r="BK101" i="9"/>
  <c r="BI101" i="9"/>
  <c r="R117" i="12"/>
  <c r="P117" i="12"/>
  <c r="O117" i="12"/>
  <c r="Q117" i="12"/>
  <c r="CA141" i="12"/>
  <c r="CB141" i="12"/>
  <c r="CC141" i="12"/>
  <c r="BZ141" i="12"/>
  <c r="BB150" i="12"/>
  <c r="AZ150" i="12"/>
  <c r="AY150" i="12"/>
  <c r="BA150" i="12"/>
  <c r="BK52" i="12"/>
  <c r="BJ52" i="12"/>
  <c r="BH52" i="12"/>
  <c r="BI52" i="12"/>
  <c r="CL123" i="9"/>
  <c r="CI123" i="9"/>
  <c r="CJ123" i="9"/>
  <c r="CK123" i="9"/>
  <c r="CJ154" i="12"/>
  <c r="CL154" i="12"/>
  <c r="CK154" i="12"/>
  <c r="CI154" i="12"/>
  <c r="BH168" i="9"/>
  <c r="BI168" i="9"/>
  <c r="BJ168" i="9"/>
  <c r="BK168" i="9"/>
  <c r="CB127" i="9"/>
  <c r="CC127" i="9"/>
  <c r="BZ127" i="9"/>
  <c r="CA127" i="9"/>
  <c r="BR120" i="9"/>
  <c r="BQ120" i="9"/>
  <c r="BT120" i="9"/>
  <c r="BS120" i="9"/>
  <c r="BK125" i="9"/>
  <c r="BI125" i="9"/>
  <c r="BJ125" i="9"/>
  <c r="BH125" i="9"/>
  <c r="AY148" i="12"/>
  <c r="BA148" i="12"/>
  <c r="BB148" i="12"/>
  <c r="AZ148" i="12"/>
  <c r="AR163" i="12"/>
  <c r="AQ163" i="12"/>
  <c r="AS163" i="12"/>
  <c r="AP163" i="12"/>
  <c r="Z104" i="12"/>
  <c r="AA104" i="12"/>
  <c r="Y104" i="12"/>
  <c r="X104" i="12"/>
  <c r="Z150" i="12"/>
  <c r="AA150" i="12"/>
  <c r="Y150" i="12"/>
  <c r="X150" i="12"/>
  <c r="BK65" i="9"/>
  <c r="BI65" i="9"/>
  <c r="BJ65" i="9"/>
  <c r="BH65" i="9"/>
  <c r="BK155" i="12"/>
  <c r="BJ155" i="12"/>
  <c r="BH155" i="12"/>
  <c r="BI155" i="12"/>
  <c r="AJ162" i="9"/>
  <c r="AH162" i="9"/>
  <c r="AI162" i="9"/>
  <c r="AG162" i="9"/>
  <c r="BS71" i="9"/>
  <c r="BT71" i="9"/>
  <c r="BR71" i="9"/>
  <c r="BQ71" i="9"/>
  <c r="BJ81" i="12"/>
  <c r="BK81" i="12"/>
  <c r="BI81" i="12"/>
  <c r="BH81" i="12"/>
  <c r="BP16" i="9"/>
  <c r="BR19" i="9"/>
  <c r="BS19" i="9"/>
  <c r="BT19" i="9"/>
  <c r="BQ19" i="9"/>
  <c r="CI83" i="9"/>
  <c r="CK83" i="9"/>
  <c r="CL83" i="9"/>
  <c r="CJ83" i="9"/>
  <c r="AI155" i="12"/>
  <c r="AJ155" i="12"/>
  <c r="AH155" i="12"/>
  <c r="AG155" i="12"/>
  <c r="AJ156" i="12"/>
  <c r="AI156" i="12"/>
  <c r="AH156" i="12"/>
  <c r="AG156" i="12"/>
  <c r="AR135" i="12"/>
  <c r="AP135" i="12"/>
  <c r="AS135" i="12"/>
  <c r="AQ135" i="12"/>
  <c r="AJ117" i="12"/>
  <c r="AI117" i="12"/>
  <c r="AH117" i="12"/>
  <c r="AG117" i="12"/>
  <c r="CL134" i="12"/>
  <c r="CI134" i="12"/>
  <c r="CK134" i="12"/>
  <c r="CJ134" i="12"/>
  <c r="BZ148" i="12"/>
  <c r="CC148" i="12"/>
  <c r="CB148" i="12"/>
  <c r="CA148" i="12"/>
  <c r="CI67" i="12"/>
  <c r="CK67" i="12"/>
  <c r="CJ67" i="12"/>
  <c r="CL67" i="12"/>
  <c r="BH48" i="9"/>
  <c r="BK48" i="9"/>
  <c r="BJ48" i="9"/>
  <c r="BI48" i="9"/>
  <c r="CI140" i="9"/>
  <c r="CJ140" i="9"/>
  <c r="CL140" i="9"/>
  <c r="CK140" i="9"/>
  <c r="BT108" i="12"/>
  <c r="BQ108" i="12"/>
  <c r="BS108" i="12"/>
  <c r="BR108" i="12"/>
  <c r="BT121" i="9"/>
  <c r="BQ121" i="9"/>
  <c r="BS121" i="9"/>
  <c r="BR121" i="9"/>
  <c r="BR23" i="9"/>
  <c r="BS23" i="9"/>
  <c r="BT23" i="9"/>
  <c r="BQ23" i="9"/>
  <c r="AP127" i="9"/>
  <c r="AQ127" i="9"/>
  <c r="AS127" i="9"/>
  <c r="AR127" i="9"/>
  <c r="CB56" i="12"/>
  <c r="BZ56" i="12"/>
  <c r="CA56" i="12"/>
  <c r="CC56" i="12"/>
  <c r="AG65" i="9"/>
  <c r="AH65" i="9"/>
  <c r="AI65" i="9"/>
  <c r="AJ65" i="9"/>
  <c r="AS153" i="12"/>
  <c r="AR153" i="12"/>
  <c r="AQ153" i="12"/>
  <c r="AP153" i="12"/>
  <c r="BS168" i="12"/>
  <c r="BR168" i="12"/>
  <c r="BT168" i="12"/>
  <c r="BQ168" i="12"/>
  <c r="BQ33" i="9"/>
  <c r="BR33" i="9"/>
  <c r="BS33" i="9"/>
  <c r="BT33" i="9"/>
  <c r="Q113" i="12"/>
  <c r="R113" i="12"/>
  <c r="O113" i="12"/>
  <c r="P113" i="12"/>
  <c r="AS173" i="12"/>
  <c r="AR173" i="12"/>
  <c r="AQ173" i="12"/>
  <c r="AP173" i="12"/>
  <c r="CI129" i="12"/>
  <c r="CL129" i="12"/>
  <c r="CK129" i="12"/>
  <c r="CJ129" i="12"/>
  <c r="U22" i="12"/>
  <c r="BH42" i="9"/>
  <c r="BK42" i="9"/>
  <c r="BJ42" i="9"/>
  <c r="BI42" i="9"/>
  <c r="BR127" i="12"/>
  <c r="BS127" i="12"/>
  <c r="BT127" i="12"/>
  <c r="BQ127" i="12"/>
  <c r="Y123" i="12"/>
  <c r="AA123" i="12"/>
  <c r="Z123" i="12"/>
  <c r="X123" i="12"/>
  <c r="BS164" i="9"/>
  <c r="BT164" i="9"/>
  <c r="BR164" i="9"/>
  <c r="BQ164" i="9"/>
  <c r="BS132" i="12"/>
  <c r="BQ132" i="12"/>
  <c r="BT132" i="12"/>
  <c r="BR132" i="12"/>
  <c r="CC82" i="12"/>
  <c r="BZ82" i="12"/>
  <c r="CB82" i="12"/>
  <c r="CA82" i="12"/>
  <c r="BJ132" i="12"/>
  <c r="BK132" i="12"/>
  <c r="BI132" i="12"/>
  <c r="BH132" i="12"/>
  <c r="BJ149" i="12"/>
  <c r="BK149" i="12"/>
  <c r="BH149" i="12"/>
  <c r="BI149" i="12"/>
  <c r="AP60" i="12"/>
  <c r="AS60" i="12"/>
  <c r="AQ60" i="12"/>
  <c r="AR60" i="12"/>
  <c r="AQ125" i="9"/>
  <c r="AS125" i="9"/>
  <c r="AP125" i="9"/>
  <c r="AR125" i="9"/>
  <c r="BR24" i="12"/>
  <c r="BQ24" i="12"/>
  <c r="BT24" i="12"/>
  <c r="BS24" i="12"/>
  <c r="AQ23" i="12"/>
  <c r="AS23" i="12"/>
  <c r="AP23" i="12"/>
  <c r="AR23" i="12"/>
  <c r="AI83" i="9"/>
  <c r="AG83" i="9"/>
  <c r="AJ83" i="9"/>
  <c r="AH83" i="9"/>
  <c r="CI48" i="9"/>
  <c r="CJ48" i="9"/>
  <c r="CK48" i="9"/>
  <c r="CL48" i="9"/>
  <c r="AY66" i="9"/>
  <c r="BA66" i="9"/>
  <c r="AZ66" i="9"/>
  <c r="BB66" i="9"/>
  <c r="AY105" i="12"/>
  <c r="BB105" i="12"/>
  <c r="AZ105" i="12"/>
  <c r="BA105" i="12"/>
  <c r="BB23" i="12"/>
  <c r="BA23" i="12"/>
  <c r="AZ23" i="12"/>
  <c r="AY23" i="12"/>
  <c r="P116" i="9"/>
  <c r="R112" i="9"/>
  <c r="AA117" i="9"/>
  <c r="BB158" i="12"/>
  <c r="BA158" i="12"/>
  <c r="AZ158" i="12"/>
  <c r="AY158" i="12"/>
  <c r="AJ63" i="12"/>
  <c r="AI63" i="12"/>
  <c r="AH63" i="12"/>
  <c r="AG63" i="12"/>
  <c r="BJ35" i="12"/>
  <c r="BI35" i="12"/>
  <c r="BH35" i="12"/>
  <c r="BK35" i="12"/>
  <c r="BJ61" i="9"/>
  <c r="BK61" i="9"/>
  <c r="BI61" i="9"/>
  <c r="BH61" i="9"/>
  <c r="BK52" i="9"/>
  <c r="BJ52" i="9"/>
  <c r="BH52" i="9"/>
  <c r="BI52" i="9"/>
  <c r="CJ88" i="12"/>
  <c r="CL88" i="12"/>
  <c r="CK88" i="12"/>
  <c r="CI88" i="12"/>
  <c r="AR79" i="9"/>
  <c r="AP79" i="9"/>
  <c r="AQ79" i="9"/>
  <c r="AS79" i="9"/>
  <c r="CC23" i="12"/>
  <c r="BZ23" i="12"/>
  <c r="CB23" i="12"/>
  <c r="CA23" i="12"/>
  <c r="BZ92" i="9"/>
  <c r="CA92" i="9"/>
  <c r="CB92" i="9"/>
  <c r="CC92" i="9"/>
  <c r="BK103" i="12"/>
  <c r="BJ103" i="12"/>
  <c r="BI103" i="12"/>
  <c r="BH103" i="12"/>
  <c r="CL116" i="12"/>
  <c r="CJ116" i="12"/>
  <c r="CK116" i="12"/>
  <c r="CI116" i="12"/>
  <c r="AS170" i="12"/>
  <c r="AQ170" i="12"/>
  <c r="AP170" i="12"/>
  <c r="AR170" i="12"/>
  <c r="CC80" i="12"/>
  <c r="BZ80" i="12"/>
  <c r="CB80" i="12"/>
  <c r="CA80" i="12"/>
  <c r="CL49" i="9"/>
  <c r="CI49" i="9"/>
  <c r="CJ49" i="9"/>
  <c r="CK49" i="9"/>
  <c r="BS131" i="12"/>
  <c r="BT131" i="12"/>
  <c r="BR131" i="12"/>
  <c r="BQ131" i="12"/>
  <c r="CC75" i="12"/>
  <c r="CA75" i="12"/>
  <c r="BZ75" i="12"/>
  <c r="CB75" i="12"/>
  <c r="BS152" i="9"/>
  <c r="BT152" i="9"/>
  <c r="BQ152" i="9"/>
  <c r="BR152" i="9"/>
  <c r="BQ62" i="12"/>
  <c r="BT62" i="12"/>
  <c r="BS62" i="12"/>
  <c r="BR62" i="12"/>
  <c r="BA86" i="12"/>
  <c r="AZ86" i="12"/>
  <c r="BB86" i="12"/>
  <c r="AY86" i="12"/>
  <c r="BS112" i="12"/>
  <c r="BR112" i="12"/>
  <c r="BT112" i="12"/>
  <c r="BQ112" i="12"/>
  <c r="AQ172" i="9"/>
  <c r="AP172" i="9"/>
  <c r="AR172" i="9"/>
  <c r="AS172" i="9"/>
  <c r="AI69" i="9"/>
  <c r="AJ69" i="9"/>
  <c r="AH69" i="9"/>
  <c r="AG69" i="9"/>
  <c r="AJ61" i="9"/>
  <c r="AI61" i="9"/>
  <c r="AH61" i="9"/>
  <c r="AG61" i="9"/>
  <c r="R163" i="9"/>
  <c r="P158" i="9"/>
  <c r="R158" i="9"/>
  <c r="P134" i="9"/>
  <c r="BQ98" i="9"/>
  <c r="BT98" i="9"/>
  <c r="BR98" i="9"/>
  <c r="BS98" i="9"/>
  <c r="CC169" i="12"/>
  <c r="CB169" i="12"/>
  <c r="CA169" i="12"/>
  <c r="BZ169" i="12"/>
  <c r="CB165" i="9"/>
  <c r="BZ165" i="9"/>
  <c r="CA165" i="9"/>
  <c r="CC165" i="9"/>
  <c r="BQ89" i="12"/>
  <c r="BS89" i="12"/>
  <c r="BR89" i="12"/>
  <c r="BT89" i="12"/>
  <c r="BT41" i="12"/>
  <c r="BS41" i="12"/>
  <c r="BR41" i="12"/>
  <c r="BQ41" i="12"/>
  <c r="CA33" i="12"/>
  <c r="BZ33" i="12"/>
  <c r="CB33" i="12"/>
  <c r="CC33" i="12"/>
  <c r="AY78" i="9"/>
  <c r="BA78" i="9"/>
  <c r="BB78" i="9"/>
  <c r="AZ78" i="9"/>
  <c r="BA93" i="12"/>
  <c r="BB93" i="12"/>
  <c r="AZ93" i="12"/>
  <c r="AY93" i="12"/>
  <c r="AR102" i="12"/>
  <c r="AP102" i="12"/>
  <c r="AS102" i="12"/>
  <c r="AQ102" i="12"/>
  <c r="BI101" i="12"/>
  <c r="BJ101" i="12"/>
  <c r="BK101" i="12"/>
  <c r="BH101" i="12"/>
  <c r="AJ82" i="9"/>
  <c r="AG82" i="9"/>
  <c r="AI82" i="9"/>
  <c r="AH82" i="9"/>
  <c r="BT156" i="9"/>
  <c r="BQ156" i="9"/>
  <c r="BS156" i="9"/>
  <c r="BR156" i="9"/>
  <c r="BZ61" i="9"/>
  <c r="CA61" i="9"/>
  <c r="CB61" i="9"/>
  <c r="CC61" i="9"/>
  <c r="AG123" i="9"/>
  <c r="AJ123" i="9"/>
  <c r="AI123" i="9"/>
  <c r="AH123" i="9"/>
  <c r="AQ105" i="9"/>
  <c r="AS105" i="9"/>
  <c r="AP105" i="9"/>
  <c r="AR105" i="9"/>
  <c r="CI112" i="12"/>
  <c r="CL112" i="12"/>
  <c r="CK112" i="12"/>
  <c r="CJ112" i="12"/>
  <c r="BS33" i="12"/>
  <c r="BQ33" i="12"/>
  <c r="BR33" i="12"/>
  <c r="BT33" i="12"/>
  <c r="AA167" i="12"/>
  <c r="Z167" i="12"/>
  <c r="Y167" i="12"/>
  <c r="X167" i="12"/>
  <c r="CL156" i="12"/>
  <c r="CI156" i="12"/>
  <c r="CK156" i="12"/>
  <c r="CJ156" i="12"/>
  <c r="BR141" i="12"/>
  <c r="BT141" i="12"/>
  <c r="BQ141" i="12"/>
  <c r="BS141" i="12"/>
  <c r="CI45" i="12"/>
  <c r="CK45" i="12"/>
  <c r="CL45" i="12"/>
  <c r="CJ45" i="12"/>
  <c r="R165" i="12"/>
  <c r="Q165" i="12"/>
  <c r="O165" i="12"/>
  <c r="P165" i="12"/>
  <c r="BR150" i="12"/>
  <c r="BT150" i="12"/>
  <c r="BS150" i="12"/>
  <c r="BQ150" i="12"/>
  <c r="AP147" i="9"/>
  <c r="AR147" i="9"/>
  <c r="AS147" i="9"/>
  <c r="AQ147" i="9"/>
  <c r="BK103" i="9"/>
  <c r="BI103" i="9"/>
  <c r="BJ103" i="9"/>
  <c r="BH103" i="9"/>
  <c r="CL38" i="12"/>
  <c r="CK38" i="12"/>
  <c r="CJ38" i="12"/>
  <c r="CI38" i="12"/>
  <c r="BH84" i="9"/>
  <c r="BI84" i="9"/>
  <c r="BJ84" i="9"/>
  <c r="BK84" i="9"/>
  <c r="AY62" i="9"/>
  <c r="BA62" i="9"/>
  <c r="BB62" i="9"/>
  <c r="AZ62" i="9"/>
  <c r="AP57" i="9"/>
  <c r="AQ57" i="9"/>
  <c r="AR57" i="9"/>
  <c r="AS57" i="9"/>
  <c r="AY65" i="12"/>
  <c r="BB65" i="12"/>
  <c r="BA65" i="12"/>
  <c r="AZ65" i="12"/>
  <c r="AP74" i="9"/>
  <c r="AQ74" i="9"/>
  <c r="AR74" i="9"/>
  <c r="AS74" i="9"/>
  <c r="BI109" i="9"/>
  <c r="BK109" i="9"/>
  <c r="BJ109" i="9"/>
  <c r="BH109" i="9"/>
  <c r="AG125" i="9"/>
  <c r="AH125" i="9"/>
  <c r="AI125" i="9"/>
  <c r="AJ125" i="9"/>
  <c r="CC117" i="9"/>
  <c r="CB117" i="9"/>
  <c r="CA117" i="9"/>
  <c r="BZ117" i="9"/>
  <c r="AQ87" i="9"/>
  <c r="AS87" i="9"/>
  <c r="AP87" i="9"/>
  <c r="AR87" i="9"/>
  <c r="Z132" i="12"/>
  <c r="X132" i="12"/>
  <c r="Y132" i="12"/>
  <c r="AA132" i="12"/>
  <c r="CC155" i="12"/>
  <c r="CA155" i="12"/>
  <c r="BZ155" i="12"/>
  <c r="CB155" i="12"/>
  <c r="BJ70" i="9"/>
  <c r="BK70" i="9"/>
  <c r="BH70" i="9"/>
  <c r="BI70" i="9"/>
  <c r="BB141" i="9"/>
  <c r="AZ141" i="9"/>
  <c r="AY141" i="9"/>
  <c r="BA141" i="9"/>
  <c r="BR114" i="9"/>
  <c r="BT114" i="9"/>
  <c r="BS114" i="9"/>
  <c r="BQ114" i="9"/>
  <c r="CA104" i="12"/>
  <c r="CB104" i="12"/>
  <c r="CC104" i="12"/>
  <c r="BZ104" i="12"/>
  <c r="CA93" i="9"/>
  <c r="CB93" i="9"/>
  <c r="BZ93" i="9"/>
  <c r="CC93" i="9"/>
  <c r="P117" i="9"/>
  <c r="O117" i="9"/>
  <c r="AJ131" i="12"/>
  <c r="AI131" i="12"/>
  <c r="AH131" i="12"/>
  <c r="AG131" i="12"/>
  <c r="AR95" i="9"/>
  <c r="AS95" i="9"/>
  <c r="AQ95" i="9"/>
  <c r="AP95" i="9"/>
  <c r="AJ152" i="12"/>
  <c r="AI152" i="12"/>
  <c r="AG152" i="12"/>
  <c r="AH152" i="12"/>
  <c r="BH85" i="9"/>
  <c r="BK85" i="9"/>
  <c r="BI85" i="9"/>
  <c r="BJ85" i="9"/>
  <c r="AI158" i="9"/>
  <c r="AJ158" i="9"/>
  <c r="AG158" i="9"/>
  <c r="AH158" i="9"/>
  <c r="AR129" i="12"/>
  <c r="AQ129" i="12"/>
  <c r="AS129" i="12"/>
  <c r="AP129" i="12"/>
  <c r="BZ71" i="9"/>
  <c r="CC71" i="9"/>
  <c r="CA71" i="9"/>
  <c r="CB71" i="9"/>
  <c r="BI98" i="12"/>
  <c r="BH98" i="12"/>
  <c r="BK98" i="12"/>
  <c r="BJ98" i="12"/>
  <c r="AJ73" i="12"/>
  <c r="AI73" i="12"/>
  <c r="AH73" i="12"/>
  <c r="AG73" i="12"/>
  <c r="AY90" i="9"/>
  <c r="AZ90" i="9"/>
  <c r="BA90" i="9"/>
  <c r="BB90" i="9"/>
  <c r="BB146" i="9"/>
  <c r="AY146" i="9"/>
  <c r="BA146" i="9"/>
  <c r="AZ146" i="9"/>
  <c r="R98" i="12"/>
  <c r="O98" i="12"/>
  <c r="Q98" i="12"/>
  <c r="P98" i="12"/>
  <c r="AJ103" i="12"/>
  <c r="AI103" i="12"/>
  <c r="AH103" i="12"/>
  <c r="AG103" i="12"/>
  <c r="BQ20" i="12"/>
  <c r="BT20" i="12"/>
  <c r="BS20" i="12"/>
  <c r="BR20" i="12"/>
  <c r="CC153" i="12"/>
  <c r="BZ153" i="12"/>
  <c r="CB153" i="12"/>
  <c r="CA153" i="12"/>
  <c r="CJ36" i="12"/>
  <c r="CK36" i="12"/>
  <c r="CI36" i="12"/>
  <c r="CL36" i="12"/>
  <c r="AA121" i="12"/>
  <c r="Y121" i="12"/>
  <c r="X121" i="12"/>
  <c r="Z121" i="12"/>
  <c r="CC32" i="12"/>
  <c r="CB32" i="12"/>
  <c r="BZ32" i="12"/>
  <c r="CA32" i="12"/>
  <c r="CB90" i="12"/>
  <c r="CA90" i="12"/>
  <c r="CC90" i="12"/>
  <c r="BZ90" i="12"/>
  <c r="P149" i="12"/>
  <c r="O149" i="12"/>
  <c r="Q149" i="12"/>
  <c r="R149" i="12"/>
  <c r="BS38" i="9"/>
  <c r="BT38" i="9"/>
  <c r="BR38" i="9"/>
  <c r="BQ38" i="9"/>
  <c r="BK154" i="12"/>
  <c r="BJ154" i="12"/>
  <c r="BH154" i="12"/>
  <c r="BI154" i="12"/>
  <c r="BZ107" i="9"/>
  <c r="CB107" i="9"/>
  <c r="CC107" i="9"/>
  <c r="CA107" i="9"/>
  <c r="AS153" i="9"/>
  <c r="AP153" i="9"/>
  <c r="AQ153" i="9"/>
  <c r="AR153" i="9"/>
  <c r="BJ116" i="9"/>
  <c r="BK116" i="9"/>
  <c r="BI116" i="9"/>
  <c r="BH116" i="9"/>
  <c r="CK124" i="12"/>
  <c r="CI124" i="12"/>
  <c r="CL124" i="12"/>
  <c r="CJ124" i="12"/>
  <c r="BS145" i="12"/>
  <c r="BT145" i="12"/>
  <c r="BQ145" i="12"/>
  <c r="BR145" i="12"/>
  <c r="BQ91" i="9"/>
  <c r="BT91" i="9"/>
  <c r="BR91" i="9"/>
  <c r="BS91" i="9"/>
  <c r="BK79" i="9"/>
  <c r="BH79" i="9"/>
  <c r="BI79" i="9"/>
  <c r="BJ79" i="9"/>
  <c r="BK33" i="9"/>
  <c r="BI33" i="9"/>
  <c r="BH33" i="9"/>
  <c r="BJ33" i="9"/>
  <c r="BA63" i="9"/>
  <c r="AY63" i="9"/>
  <c r="BB63" i="9"/>
  <c r="AZ63" i="9"/>
  <c r="AR131" i="12"/>
  <c r="AS131" i="12"/>
  <c r="AQ131" i="12"/>
  <c r="AP131" i="12"/>
  <c r="BH128" i="12"/>
  <c r="BK128" i="12"/>
  <c r="BI128" i="12"/>
  <c r="BJ128" i="12"/>
  <c r="BH53" i="9"/>
  <c r="BJ53" i="9"/>
  <c r="BK53" i="9"/>
  <c r="BI53" i="9"/>
  <c r="BH28" i="9"/>
  <c r="BI28" i="9"/>
  <c r="BJ28" i="9"/>
  <c r="BK28" i="9"/>
  <c r="BJ20" i="12"/>
  <c r="BI20" i="12"/>
  <c r="BK20" i="12"/>
  <c r="BH20" i="12"/>
  <c r="BK34" i="9"/>
  <c r="BJ34" i="9"/>
  <c r="BH34" i="9"/>
  <c r="BI34" i="9"/>
  <c r="CB98" i="12"/>
  <c r="CC98" i="12"/>
  <c r="CA98" i="12"/>
  <c r="BZ98" i="12"/>
  <c r="BT111" i="12"/>
  <c r="BR111" i="12"/>
  <c r="BS111" i="12"/>
  <c r="BQ111" i="12"/>
  <c r="Z161" i="9"/>
  <c r="Y161" i="9"/>
  <c r="AA161" i="9"/>
  <c r="X161" i="9"/>
  <c r="AA148" i="12"/>
  <c r="Z148" i="12"/>
  <c r="Y148" i="12"/>
  <c r="X148" i="12"/>
  <c r="AQ127" i="12"/>
  <c r="AR127" i="12"/>
  <c r="AS127" i="12"/>
  <c r="AP127" i="12"/>
  <c r="BZ79" i="12"/>
  <c r="CB79" i="12"/>
  <c r="CC79" i="12"/>
  <c r="CA79" i="12"/>
  <c r="BB138" i="12"/>
  <c r="AY138" i="12"/>
  <c r="BA138" i="12"/>
  <c r="AZ138" i="12"/>
  <c r="AI132" i="12"/>
  <c r="AG132" i="12"/>
  <c r="AJ132" i="12"/>
  <c r="AH132" i="12"/>
  <c r="CC165" i="12"/>
  <c r="BZ165" i="12"/>
  <c r="CB165" i="12"/>
  <c r="CA165" i="12"/>
  <c r="CI139" i="9"/>
  <c r="CK139" i="9"/>
  <c r="CL139" i="9"/>
  <c r="CJ139" i="9"/>
  <c r="BH68" i="12"/>
  <c r="BK68" i="12"/>
  <c r="BJ68" i="12"/>
  <c r="BI68" i="12"/>
  <c r="CG19" i="9"/>
  <c r="CG16" i="9"/>
  <c r="CH19" i="9"/>
  <c r="CF16" i="9"/>
  <c r="AJ124" i="9"/>
  <c r="AI124" i="9"/>
  <c r="AG124" i="9"/>
  <c r="AH124" i="9"/>
  <c r="BI129" i="9"/>
  <c r="BH129" i="9"/>
  <c r="BJ129" i="9"/>
  <c r="BK129" i="9"/>
  <c r="BK75" i="9"/>
  <c r="BI75" i="9"/>
  <c r="BJ75" i="9"/>
  <c r="BH75" i="9"/>
  <c r="AZ70" i="9"/>
  <c r="AY70" i="9"/>
  <c r="BB70" i="9"/>
  <c r="BA70" i="9"/>
  <c r="AS109" i="9"/>
  <c r="AQ109" i="9"/>
  <c r="AR109" i="9"/>
  <c r="AP109" i="9"/>
  <c r="BZ152" i="9"/>
  <c r="CC152" i="9"/>
  <c r="CB152" i="9"/>
  <c r="CA152" i="9"/>
  <c r="AR113" i="12"/>
  <c r="AP113" i="12"/>
  <c r="AQ113" i="12"/>
  <c r="AS113" i="12"/>
  <c r="BJ62" i="9"/>
  <c r="BK62" i="9"/>
  <c r="BI62" i="9"/>
  <c r="BH62" i="9"/>
  <c r="AJ111" i="9"/>
  <c r="AH111" i="9"/>
  <c r="AG111" i="9"/>
  <c r="AI111" i="9"/>
  <c r="CI42" i="9"/>
  <c r="CJ42" i="9"/>
  <c r="CK42" i="9"/>
  <c r="CL42" i="9"/>
  <c r="BK38" i="12"/>
  <c r="BJ38" i="12"/>
  <c r="BI38" i="12"/>
  <c r="BH38" i="12"/>
  <c r="AS98" i="9"/>
  <c r="AP98" i="9"/>
  <c r="AQ98" i="9"/>
  <c r="AR98" i="9"/>
  <c r="BT78" i="9"/>
  <c r="BS78" i="9"/>
  <c r="BQ78" i="9"/>
  <c r="BR78" i="9"/>
  <c r="Y106" i="12"/>
  <c r="AA106" i="12"/>
  <c r="Z106" i="12"/>
  <c r="X106" i="12"/>
  <c r="AH120" i="9"/>
  <c r="AG120" i="9"/>
  <c r="AI120" i="9"/>
  <c r="AJ120" i="9"/>
  <c r="BB136" i="12"/>
  <c r="AZ136" i="12"/>
  <c r="AY136" i="12"/>
  <c r="BA136" i="12"/>
  <c r="AG65" i="12"/>
  <c r="AJ65" i="12"/>
  <c r="AI65" i="12"/>
  <c r="AH65" i="12"/>
  <c r="AP21" i="12"/>
  <c r="AR21" i="12"/>
  <c r="AQ21" i="12"/>
  <c r="AS21" i="12"/>
  <c r="AH67" i="9"/>
  <c r="AI67" i="9"/>
  <c r="AJ67" i="9"/>
  <c r="AG67" i="9"/>
  <c r="BZ84" i="9"/>
  <c r="CA84" i="9"/>
  <c r="CB84" i="9"/>
  <c r="CC84" i="9"/>
  <c r="AJ156" i="9"/>
  <c r="AH156" i="9"/>
  <c r="AI156" i="9"/>
  <c r="AG156" i="9"/>
  <c r="AJ165" i="12"/>
  <c r="AH165" i="12"/>
  <c r="AI165" i="12"/>
  <c r="AG165" i="12"/>
  <c r="CL48" i="12"/>
  <c r="CK48" i="12"/>
  <c r="CJ48" i="12"/>
  <c r="CI48" i="12"/>
  <c r="BH128" i="9"/>
  <c r="BJ128" i="9"/>
  <c r="BK128" i="9"/>
  <c r="BI128" i="9"/>
  <c r="AQ164" i="12"/>
  <c r="AS164" i="12"/>
  <c r="AR164" i="12"/>
  <c r="AP164" i="12"/>
  <c r="BZ67" i="9"/>
  <c r="CA67" i="9"/>
  <c r="CB67" i="9"/>
  <c r="CC67" i="9"/>
  <c r="BK72" i="9"/>
  <c r="BH72" i="9"/>
  <c r="BJ72" i="9"/>
  <c r="BI72" i="9"/>
  <c r="AQ59" i="12"/>
  <c r="AP59" i="12"/>
  <c r="AR59" i="12"/>
  <c r="AS59" i="12"/>
  <c r="BZ151" i="9"/>
  <c r="CB151" i="9"/>
  <c r="CC151" i="9"/>
  <c r="CA151" i="9"/>
  <c r="AI163" i="9"/>
  <c r="AJ163" i="9"/>
  <c r="AG163" i="9"/>
  <c r="AH163" i="9"/>
  <c r="Q116" i="12"/>
  <c r="O116" i="12"/>
  <c r="R116" i="12"/>
  <c r="P116" i="12"/>
  <c r="CC124" i="9"/>
  <c r="BZ124" i="9"/>
  <c r="CA124" i="9"/>
  <c r="CB124" i="9"/>
  <c r="BQ133" i="12"/>
  <c r="BT133" i="12"/>
  <c r="BR133" i="12"/>
  <c r="BS133" i="12"/>
  <c r="BA79" i="12"/>
  <c r="AY79" i="12"/>
  <c r="BB79" i="12"/>
  <c r="AZ79" i="12"/>
  <c r="AJ87" i="9"/>
  <c r="AI87" i="9"/>
  <c r="AH87" i="9"/>
  <c r="AG87" i="9"/>
  <c r="AJ168" i="12"/>
  <c r="AI168" i="12"/>
  <c r="AH168" i="12"/>
  <c r="AG168" i="12"/>
  <c r="BK84" i="12"/>
  <c r="BH84" i="12"/>
  <c r="BI84" i="12"/>
  <c r="BJ84" i="12"/>
  <c r="R159" i="12"/>
  <c r="P159" i="12"/>
  <c r="O159" i="12"/>
  <c r="Q159" i="12"/>
  <c r="BA137" i="9"/>
  <c r="BB137" i="9"/>
  <c r="AZ137" i="9"/>
  <c r="AY137" i="9"/>
  <c r="BT88" i="9"/>
  <c r="BS88" i="9"/>
  <c r="BQ88" i="9"/>
  <c r="BR88" i="9"/>
  <c r="CL86" i="12"/>
  <c r="CI86" i="12"/>
  <c r="CK86" i="12"/>
  <c r="CJ86" i="12"/>
  <c r="R90" i="12"/>
  <c r="P90" i="12"/>
  <c r="O90" i="12"/>
  <c r="Q90" i="12"/>
  <c r="BK56" i="12"/>
  <c r="BI56" i="12"/>
  <c r="BJ56" i="12"/>
  <c r="BH56" i="12"/>
  <c r="BA154" i="9"/>
  <c r="BB154" i="9"/>
  <c r="AY154" i="9"/>
  <c r="AZ154" i="9"/>
  <c r="AR71" i="12"/>
  <c r="AQ71" i="12"/>
  <c r="AP71" i="12"/>
  <c r="AS71" i="12"/>
  <c r="BZ160" i="9"/>
  <c r="CB160" i="9"/>
  <c r="CA160" i="9"/>
  <c r="CC160" i="9"/>
  <c r="BQ59" i="12"/>
  <c r="BT59" i="12"/>
  <c r="BS59" i="12"/>
  <c r="BR59" i="12"/>
  <c r="AY94" i="12"/>
  <c r="BA94" i="12"/>
  <c r="AZ94" i="12"/>
  <c r="BB94" i="12"/>
  <c r="BB165" i="9"/>
  <c r="AZ165" i="9"/>
  <c r="AY165" i="9"/>
  <c r="BA165" i="9"/>
  <c r="AS126" i="9"/>
  <c r="AQ126" i="9"/>
  <c r="AP126" i="9"/>
  <c r="AR126" i="9"/>
  <c r="BQ161" i="9"/>
  <c r="BR161" i="9"/>
  <c r="BS161" i="9"/>
  <c r="BT161" i="9"/>
  <c r="AS110" i="9"/>
  <c r="AQ110" i="9"/>
  <c r="AR110" i="9"/>
  <c r="AP110" i="9"/>
  <c r="BQ44" i="9"/>
  <c r="BR44" i="9"/>
  <c r="BS44" i="9"/>
  <c r="BT44" i="9"/>
  <c r="BJ131" i="12"/>
  <c r="BK131" i="12"/>
  <c r="BI131" i="12"/>
  <c r="BH131" i="12"/>
  <c r="AS115" i="12"/>
  <c r="AR115" i="12"/>
  <c r="AQ115" i="12"/>
  <c r="AP115" i="12"/>
  <c r="CJ30" i="9"/>
  <c r="CK30" i="9"/>
  <c r="CL30" i="9"/>
  <c r="CI30" i="9"/>
  <c r="R111" i="12"/>
  <c r="Q111" i="12"/>
  <c r="P111" i="12"/>
  <c r="O111" i="12"/>
  <c r="AP43" i="9"/>
  <c r="AS43" i="9"/>
  <c r="AR43" i="9"/>
  <c r="AQ43" i="9"/>
  <c r="BA73" i="9"/>
  <c r="BB73" i="9"/>
  <c r="AZ73" i="9"/>
  <c r="AY73" i="9"/>
  <c r="O108" i="12"/>
  <c r="Q108" i="12"/>
  <c r="P108" i="12"/>
  <c r="R108" i="12"/>
  <c r="X125" i="9"/>
  <c r="Z125" i="9"/>
  <c r="Y125" i="9"/>
  <c r="AA125" i="9"/>
  <c r="AA170" i="12"/>
  <c r="Y170" i="12"/>
  <c r="Z170" i="12"/>
  <c r="X170" i="12"/>
  <c r="CI77" i="9"/>
  <c r="CJ77" i="9"/>
  <c r="CK77" i="9"/>
  <c r="CL77" i="9"/>
  <c r="Q109" i="12"/>
  <c r="O109" i="12"/>
  <c r="R109" i="12"/>
  <c r="P109" i="12"/>
  <c r="X141" i="9"/>
  <c r="AA141" i="9"/>
  <c r="Y141" i="9"/>
  <c r="Z141" i="9"/>
  <c r="CI105" i="12"/>
  <c r="CJ105" i="12"/>
  <c r="CL105" i="12"/>
  <c r="CK105" i="12"/>
  <c r="AZ109" i="9"/>
  <c r="AY109" i="9"/>
  <c r="BA109" i="9"/>
  <c r="BB109" i="9"/>
  <c r="X20" i="12"/>
  <c r="AA20" i="12"/>
  <c r="Y20" i="12"/>
  <c r="Z20" i="12"/>
  <c r="BA103" i="9"/>
  <c r="BB103" i="9"/>
  <c r="AZ103" i="9"/>
  <c r="AY103" i="9"/>
  <c r="CA161" i="12"/>
  <c r="CB161" i="12"/>
  <c r="BZ161" i="12"/>
  <c r="CC161" i="12"/>
  <c r="Z127" i="12"/>
  <c r="X127" i="12"/>
  <c r="Y127" i="12"/>
  <c r="AA127" i="12"/>
  <c r="AH62" i="9"/>
  <c r="AJ62" i="9"/>
  <c r="AG62" i="9"/>
  <c r="AI62" i="9"/>
  <c r="CB25" i="9"/>
  <c r="CC25" i="9"/>
  <c r="CA25" i="9"/>
  <c r="BZ25" i="9"/>
  <c r="CL115" i="9"/>
  <c r="CK115" i="9"/>
  <c r="CI115" i="9"/>
  <c r="CJ115" i="9"/>
  <c r="CJ76" i="12"/>
  <c r="CL76" i="12"/>
  <c r="CK76" i="12"/>
  <c r="CI76" i="12"/>
  <c r="BS54" i="12"/>
  <c r="BQ54" i="12"/>
  <c r="BT54" i="12"/>
  <c r="BR54" i="12"/>
  <c r="AP129" i="9"/>
  <c r="AS129" i="9"/>
  <c r="AQ129" i="9"/>
  <c r="AR129" i="9"/>
  <c r="BJ95" i="9"/>
  <c r="BI95" i="9"/>
  <c r="BK95" i="9"/>
  <c r="BH95" i="9"/>
  <c r="BH88" i="9"/>
  <c r="BI88" i="9"/>
  <c r="BK88" i="9"/>
  <c r="BJ88" i="9"/>
  <c r="CI62" i="9"/>
  <c r="CL62" i="9"/>
  <c r="CK62" i="9"/>
  <c r="CJ62" i="9"/>
  <c r="BQ158" i="12"/>
  <c r="BT158" i="12"/>
  <c r="BS158" i="12"/>
  <c r="BR158" i="12"/>
  <c r="BK146" i="9"/>
  <c r="BI146" i="9"/>
  <c r="BH146" i="9"/>
  <c r="BJ146" i="9"/>
  <c r="AI61" i="12"/>
  <c r="AH61" i="12"/>
  <c r="AG61" i="12"/>
  <c r="AJ61" i="12"/>
  <c r="BA157" i="12"/>
  <c r="BB157" i="12"/>
  <c r="AZ157" i="12"/>
  <c r="AY157" i="12"/>
  <c r="AR24" i="12"/>
  <c r="AQ24" i="12"/>
  <c r="AS24" i="12"/>
  <c r="AP24" i="12"/>
  <c r="AI132" i="9"/>
  <c r="AG132" i="9"/>
  <c r="AH132" i="9"/>
  <c r="AJ132" i="9"/>
  <c r="AH96" i="12"/>
  <c r="AG96" i="12"/>
  <c r="AI96" i="12"/>
  <c r="AJ96" i="12"/>
  <c r="BT165" i="9"/>
  <c r="BR165" i="9"/>
  <c r="BS165" i="9"/>
  <c r="BQ165" i="9"/>
  <c r="BZ46" i="9"/>
  <c r="CA46" i="9"/>
  <c r="CB46" i="9"/>
  <c r="CC46" i="9"/>
  <c r="BH29" i="9"/>
  <c r="BK29" i="9"/>
  <c r="BI29" i="9"/>
  <c r="BJ29" i="9"/>
  <c r="Z146" i="12"/>
  <c r="X146" i="12"/>
  <c r="Y146" i="12"/>
  <c r="AA146" i="12"/>
  <c r="BK120" i="12"/>
  <c r="BI120" i="12"/>
  <c r="BH120" i="12"/>
  <c r="BJ120" i="12"/>
  <c r="AY138" i="9"/>
  <c r="BB138" i="9"/>
  <c r="BA138" i="9"/>
  <c r="AZ138" i="9"/>
  <c r="CI54" i="9"/>
  <c r="CJ54" i="9"/>
  <c r="CK54" i="9"/>
  <c r="CL54" i="9"/>
  <c r="BS74" i="9"/>
  <c r="BT74" i="9"/>
  <c r="BR74" i="9"/>
  <c r="BQ74" i="9"/>
  <c r="BK78" i="12"/>
  <c r="BI78" i="12"/>
  <c r="BJ78" i="12"/>
  <c r="BH78" i="12"/>
  <c r="BB169" i="9"/>
  <c r="AZ169" i="9"/>
  <c r="BA169" i="9"/>
  <c r="AY169" i="9"/>
  <c r="BA160" i="12"/>
  <c r="BB160" i="12"/>
  <c r="AY160" i="12"/>
  <c r="AZ160" i="12"/>
  <c r="BH33" i="12"/>
  <c r="BJ33" i="12"/>
  <c r="BI33" i="12"/>
  <c r="BK33" i="12"/>
  <c r="BT171" i="12"/>
  <c r="BS171" i="12"/>
  <c r="BQ171" i="12"/>
  <c r="BR171" i="12"/>
  <c r="BQ152" i="12"/>
  <c r="BR152" i="12"/>
  <c r="BT152" i="12"/>
  <c r="BS152" i="12"/>
  <c r="Z113" i="12"/>
  <c r="AA113" i="12"/>
  <c r="X113" i="12"/>
  <c r="Y113" i="12"/>
  <c r="AS72" i="9"/>
  <c r="AQ72" i="9"/>
  <c r="AP72" i="9"/>
  <c r="AR72" i="9"/>
  <c r="AA119" i="12"/>
  <c r="Y119" i="12"/>
  <c r="Z119" i="12"/>
  <c r="X119" i="12"/>
  <c r="CI159" i="9"/>
  <c r="CJ159" i="9"/>
  <c r="CL159" i="9"/>
  <c r="CK159" i="9"/>
  <c r="O141" i="12"/>
  <c r="Q141" i="12"/>
  <c r="R141" i="12"/>
  <c r="P141" i="12"/>
  <c r="AI141" i="9"/>
  <c r="AH141" i="9"/>
  <c r="AJ141" i="9"/>
  <c r="AG141" i="9"/>
  <c r="AI109" i="12"/>
  <c r="AJ109" i="12"/>
  <c r="AG109" i="12"/>
  <c r="AH109" i="12"/>
  <c r="BQ125" i="9"/>
  <c r="BR125" i="9"/>
  <c r="BS125" i="9"/>
  <c r="BT125" i="9"/>
  <c r="BQ55" i="9"/>
  <c r="BR55" i="9"/>
  <c r="BT55" i="9"/>
  <c r="BS55" i="9"/>
  <c r="CC44" i="12"/>
  <c r="CB44" i="12"/>
  <c r="CA44" i="12"/>
  <c r="BZ44" i="12"/>
  <c r="AQ23" i="9"/>
  <c r="AR23" i="9"/>
  <c r="AP23" i="9"/>
  <c r="AS23" i="9"/>
  <c r="BQ142" i="9"/>
  <c r="BR142" i="9"/>
  <c r="BS142" i="9"/>
  <c r="BT142" i="9"/>
  <c r="AS162" i="12"/>
  <c r="AQ162" i="12"/>
  <c r="AP162" i="12"/>
  <c r="AR162" i="12"/>
  <c r="AP171" i="12"/>
  <c r="AS171" i="12"/>
  <c r="AR171" i="12"/>
  <c r="AQ171" i="12"/>
  <c r="CB120" i="9"/>
  <c r="CC120" i="9"/>
  <c r="BZ120" i="9"/>
  <c r="CA120" i="9"/>
  <c r="BT151" i="9"/>
  <c r="BQ151" i="9"/>
  <c r="BR151" i="9"/>
  <c r="BS151" i="9"/>
  <c r="CB94" i="12"/>
  <c r="BZ94" i="12"/>
  <c r="CC94" i="12"/>
  <c r="CA94" i="12"/>
  <c r="P91" i="12"/>
  <c r="R91" i="12"/>
  <c r="Q91" i="12"/>
  <c r="O91" i="12"/>
  <c r="BB171" i="9"/>
  <c r="AZ171" i="9"/>
  <c r="BA171" i="9"/>
  <c r="AY171" i="9"/>
  <c r="CC31" i="9"/>
  <c r="BZ31" i="9"/>
  <c r="CA31" i="9"/>
  <c r="CB31" i="9"/>
  <c r="CI55" i="9"/>
  <c r="CJ55" i="9"/>
  <c r="CK55" i="9"/>
  <c r="CL55" i="9"/>
  <c r="AI166" i="12"/>
  <c r="AH166" i="12"/>
  <c r="AG166" i="12"/>
  <c r="AJ166" i="12"/>
  <c r="AZ70" i="12"/>
  <c r="AY70" i="12"/>
  <c r="BA70" i="12"/>
  <c r="BB70" i="12"/>
  <c r="BT37" i="9"/>
  <c r="BQ37" i="9"/>
  <c r="BR37" i="9"/>
  <c r="BS37" i="9"/>
  <c r="BB164" i="9"/>
  <c r="BA164" i="9"/>
  <c r="AZ164" i="9"/>
  <c r="AY164" i="9"/>
  <c r="AG118" i="12"/>
  <c r="AH118" i="12"/>
  <c r="AJ118" i="12"/>
  <c r="AI118" i="12"/>
  <c r="AP65" i="9"/>
  <c r="AQ65" i="9"/>
  <c r="AS65" i="9"/>
  <c r="AR65" i="9"/>
  <c r="BB84" i="9"/>
  <c r="AZ84" i="9"/>
  <c r="AY84" i="9"/>
  <c r="BA84" i="9"/>
  <c r="BS26" i="12"/>
  <c r="BT26" i="12"/>
  <c r="BQ26" i="12"/>
  <c r="BR26" i="12"/>
  <c r="AS97" i="12"/>
  <c r="AQ97" i="12"/>
  <c r="AR97" i="12"/>
  <c r="AP97" i="12"/>
  <c r="AP90" i="12"/>
  <c r="AR90" i="12"/>
  <c r="AS90" i="12"/>
  <c r="AQ90" i="12"/>
  <c r="AG126" i="12"/>
  <c r="AJ126" i="12"/>
  <c r="AI126" i="12"/>
  <c r="AH126" i="12"/>
  <c r="AQ66" i="9"/>
  <c r="AR66" i="9"/>
  <c r="AS66" i="9"/>
  <c r="AP66" i="9"/>
  <c r="Z114" i="12"/>
  <c r="Y114" i="12"/>
  <c r="X114" i="12"/>
  <c r="AA114" i="12"/>
  <c r="BH50" i="9"/>
  <c r="BI50" i="9"/>
  <c r="BJ50" i="9"/>
  <c r="BK50" i="9"/>
  <c r="X162" i="9"/>
  <c r="AA162" i="9"/>
  <c r="Z162" i="9"/>
  <c r="Y162" i="9"/>
  <c r="BB68" i="9"/>
  <c r="BA68" i="9"/>
  <c r="AY68" i="9"/>
  <c r="AZ68" i="9"/>
  <c r="BS79" i="12"/>
  <c r="BR79" i="12"/>
  <c r="BQ79" i="12"/>
  <c r="BT79" i="12"/>
  <c r="CI91" i="9"/>
  <c r="CJ91" i="9"/>
  <c r="CK91" i="9"/>
  <c r="CL91" i="9"/>
  <c r="CL72" i="12"/>
  <c r="CK72" i="12"/>
  <c r="CJ72" i="12"/>
  <c r="CI72" i="12"/>
  <c r="AZ125" i="9"/>
  <c r="BB125" i="9"/>
  <c r="BA125" i="9"/>
  <c r="AY125" i="9"/>
  <c r="AQ125" i="12"/>
  <c r="AR125" i="12"/>
  <c r="AP125" i="12"/>
  <c r="AS125" i="12"/>
  <c r="BI107" i="9"/>
  <c r="BH107" i="9"/>
  <c r="BK107" i="9"/>
  <c r="BJ107" i="9"/>
  <c r="BI104" i="9"/>
  <c r="BJ104" i="9"/>
  <c r="BH104" i="9"/>
  <c r="BK104" i="9"/>
  <c r="BZ159" i="12"/>
  <c r="CC159" i="12"/>
  <c r="CB159" i="12"/>
  <c r="CA159" i="12"/>
  <c r="Q114" i="12"/>
  <c r="P114" i="12"/>
  <c r="O114" i="12"/>
  <c r="R114" i="12"/>
  <c r="BA64" i="9"/>
  <c r="BB64" i="9"/>
  <c r="AZ64" i="9"/>
  <c r="AY64" i="9"/>
  <c r="BH89" i="9"/>
  <c r="BJ89" i="9"/>
  <c r="BK89" i="9"/>
  <c r="BI89" i="9"/>
  <c r="BK62" i="12"/>
  <c r="BI62" i="12"/>
  <c r="BH62" i="12"/>
  <c r="BJ62" i="12"/>
  <c r="CL57" i="12"/>
  <c r="CK57" i="12"/>
  <c r="CJ57" i="12"/>
  <c r="CI57" i="12"/>
  <c r="R153" i="12"/>
  <c r="Q153" i="12"/>
  <c r="P153" i="12"/>
  <c r="O153" i="12"/>
  <c r="BS134" i="12"/>
  <c r="BT134" i="12"/>
  <c r="BR134" i="12"/>
  <c r="BQ134" i="12"/>
  <c r="CI64" i="9"/>
  <c r="CJ64" i="9"/>
  <c r="CK64" i="9"/>
  <c r="CL64" i="9"/>
  <c r="CJ72" i="9"/>
  <c r="CK72" i="9"/>
  <c r="CL72" i="9"/>
  <c r="CI72" i="9"/>
  <c r="CA47" i="12"/>
  <c r="BZ47" i="12"/>
  <c r="CB47" i="12"/>
  <c r="CC47" i="12"/>
  <c r="CB110" i="12"/>
  <c r="CA110" i="12"/>
  <c r="BZ110" i="12"/>
  <c r="CC110" i="12"/>
  <c r="CA125" i="12"/>
  <c r="CB125" i="12"/>
  <c r="CC125" i="12"/>
  <c r="BZ125" i="12"/>
  <c r="BT92" i="9"/>
  <c r="BR92" i="9"/>
  <c r="BS92" i="9"/>
  <c r="BQ92" i="9"/>
  <c r="BJ137" i="12"/>
  <c r="BK137" i="12"/>
  <c r="BI137" i="12"/>
  <c r="BH137" i="12"/>
  <c r="AP36" i="9"/>
  <c r="AQ36" i="9"/>
  <c r="AR36" i="9"/>
  <c r="AS36" i="9"/>
  <c r="CI78" i="9"/>
  <c r="CJ78" i="9"/>
  <c r="CK78" i="9"/>
  <c r="CL78" i="9"/>
  <c r="BH140" i="9"/>
  <c r="BK140" i="9"/>
  <c r="BJ140" i="9"/>
  <c r="BI140" i="9"/>
  <c r="BB32" i="12"/>
  <c r="BA32" i="12"/>
  <c r="AY32" i="12"/>
  <c r="AZ32" i="12"/>
  <c r="BK45" i="12"/>
  <c r="BJ45" i="12"/>
  <c r="BI45" i="12"/>
  <c r="BH45" i="12"/>
  <c r="CL106" i="12"/>
  <c r="CI106" i="12"/>
  <c r="CJ106" i="12"/>
  <c r="CK106" i="12"/>
  <c r="BZ79" i="9"/>
  <c r="CA79" i="9"/>
  <c r="CB79" i="9"/>
  <c r="CC79" i="9"/>
  <c r="AQ167" i="12"/>
  <c r="AR167" i="12"/>
  <c r="AP167" i="12"/>
  <c r="AS167" i="12"/>
  <c r="CC43" i="12"/>
  <c r="CB43" i="12"/>
  <c r="CA43" i="12"/>
  <c r="BZ43" i="12"/>
  <c r="BS99" i="9"/>
  <c r="BT99" i="9"/>
  <c r="BQ99" i="9"/>
  <c r="BR99" i="9"/>
  <c r="CA149" i="12"/>
  <c r="BZ149" i="12"/>
  <c r="CC149" i="12"/>
  <c r="CB149" i="12"/>
  <c r="AJ135" i="9"/>
  <c r="AH135" i="9"/>
  <c r="AG135" i="9"/>
  <c r="AI135" i="9"/>
  <c r="BS138" i="9"/>
  <c r="BT138" i="9"/>
  <c r="BR138" i="9"/>
  <c r="BQ138" i="9"/>
  <c r="CI151" i="9"/>
  <c r="CJ151" i="9"/>
  <c r="CK151" i="9"/>
  <c r="CL151" i="9"/>
  <c r="P105" i="12"/>
  <c r="O105" i="12"/>
  <c r="R105" i="12"/>
  <c r="Q105" i="12"/>
  <c r="BQ108" i="9"/>
  <c r="BR108" i="9"/>
  <c r="BS108" i="9"/>
  <c r="BT108" i="9"/>
  <c r="AI106" i="12"/>
  <c r="AH106" i="12"/>
  <c r="AJ106" i="12"/>
  <c r="AG106" i="12"/>
  <c r="CK38" i="9"/>
  <c r="CL38" i="9"/>
  <c r="CJ38" i="9"/>
  <c r="CI38" i="9"/>
  <c r="BS109" i="12"/>
  <c r="BT109" i="12"/>
  <c r="BQ109" i="12"/>
  <c r="BR109" i="12"/>
  <c r="BS84" i="9"/>
  <c r="BT84" i="9"/>
  <c r="BQ84" i="9"/>
  <c r="BR84" i="9"/>
  <c r="R106" i="12"/>
  <c r="Q106" i="12"/>
  <c r="P106" i="12"/>
  <c r="O106" i="12"/>
  <c r="CC153" i="9"/>
  <c r="CB153" i="9"/>
  <c r="BZ153" i="9"/>
  <c r="CA153" i="9"/>
  <c r="AJ106" i="9"/>
  <c r="AG106" i="9"/>
  <c r="AI106" i="9"/>
  <c r="AH106" i="9"/>
  <c r="BH112" i="9"/>
  <c r="BI112" i="9"/>
  <c r="BK112" i="9"/>
  <c r="BJ112" i="9"/>
  <c r="CI99" i="9"/>
  <c r="CJ99" i="9"/>
  <c r="CK99" i="9"/>
  <c r="CL99" i="9"/>
  <c r="CJ171" i="12"/>
  <c r="CL171" i="12"/>
  <c r="CK171" i="12"/>
  <c r="CI171" i="12"/>
  <c r="CI172" i="9"/>
  <c r="CK172" i="9"/>
  <c r="CL172" i="9"/>
  <c r="CJ172" i="9"/>
  <c r="CB27" i="12"/>
  <c r="CC27" i="12"/>
  <c r="CA27" i="12"/>
  <c r="BZ27" i="12"/>
  <c r="CC48" i="12"/>
  <c r="CB48" i="12"/>
  <c r="CA48" i="12"/>
  <c r="BZ48" i="12"/>
  <c r="BQ135" i="9"/>
  <c r="BT135" i="9"/>
  <c r="BR135" i="9"/>
  <c r="BS135" i="9"/>
  <c r="AS148" i="12"/>
  <c r="AQ148" i="12"/>
  <c r="AP148" i="12"/>
  <c r="AR148" i="12"/>
  <c r="BB31" i="9"/>
  <c r="AY31" i="9"/>
  <c r="AZ31" i="9"/>
  <c r="BA31" i="9"/>
  <c r="AA124" i="12"/>
  <c r="Y124" i="12"/>
  <c r="X124" i="12"/>
  <c r="Z124" i="12"/>
  <c r="N22" i="12"/>
  <c r="M22" i="12"/>
  <c r="BR29" i="12"/>
  <c r="BQ29" i="12"/>
  <c r="BS29" i="12"/>
  <c r="BT29" i="12"/>
  <c r="AZ114" i="9"/>
  <c r="BB114" i="9"/>
  <c r="AY114" i="9"/>
  <c r="BA114" i="9"/>
  <c r="BK110" i="9"/>
  <c r="BH110" i="9"/>
  <c r="BI110" i="9"/>
  <c r="BJ110" i="9"/>
  <c r="BB99" i="9"/>
  <c r="AZ99" i="9"/>
  <c r="BA99" i="9"/>
  <c r="AY99" i="9"/>
  <c r="AG104" i="12"/>
  <c r="AI104" i="12"/>
  <c r="AJ104" i="12"/>
  <c r="AH104" i="12"/>
  <c r="AZ166" i="12"/>
  <c r="BB166" i="12"/>
  <c r="AY166" i="12"/>
  <c r="BA166" i="12"/>
  <c r="BQ118" i="12"/>
  <c r="BT118" i="12"/>
  <c r="BS118" i="12"/>
  <c r="BR118" i="12"/>
  <c r="BA44" i="9"/>
  <c r="BB44" i="9"/>
  <c r="AZ44" i="9"/>
  <c r="AY44" i="9"/>
  <c r="CI156" i="9"/>
  <c r="CJ156" i="9"/>
  <c r="CK156" i="9"/>
  <c r="CL156" i="9"/>
  <c r="BA154" i="12"/>
  <c r="AZ154" i="12"/>
  <c r="BB154" i="12"/>
  <c r="AY154" i="12"/>
  <c r="BB96" i="12"/>
  <c r="AY96" i="12"/>
  <c r="BA96" i="12"/>
  <c r="AZ96" i="12"/>
  <c r="AR145" i="12"/>
  <c r="AS145" i="12"/>
  <c r="AP145" i="12"/>
  <c r="AQ145" i="12"/>
  <c r="BA59" i="9"/>
  <c r="AY59" i="9"/>
  <c r="BB59" i="9"/>
  <c r="AZ59" i="9"/>
  <c r="BB109" i="12"/>
  <c r="AZ109" i="12"/>
  <c r="BA109" i="12"/>
  <c r="AY109" i="12"/>
  <c r="BS142" i="12"/>
  <c r="BR142" i="12"/>
  <c r="BT142" i="12"/>
  <c r="BQ142" i="12"/>
  <c r="CI112" i="9"/>
  <c r="CL112" i="9"/>
  <c r="CJ112" i="9"/>
  <c r="CK112" i="9"/>
  <c r="BT172" i="12"/>
  <c r="BQ172" i="12"/>
  <c r="BR172" i="12"/>
  <c r="BS172" i="12"/>
  <c r="AA165" i="12"/>
  <c r="Z165" i="12"/>
  <c r="X165" i="12"/>
  <c r="Y165" i="12"/>
  <c r="AR135" i="9"/>
  <c r="AS135" i="9"/>
  <c r="AQ135" i="9"/>
  <c r="AP135" i="9"/>
  <c r="AQ144" i="9"/>
  <c r="AP144" i="9"/>
  <c r="AR144" i="9"/>
  <c r="AS144" i="9"/>
  <c r="BS128" i="9"/>
  <c r="BT128" i="9"/>
  <c r="BR128" i="9"/>
  <c r="BQ128" i="9"/>
  <c r="CI135" i="9"/>
  <c r="CJ135" i="9"/>
  <c r="CK135" i="9"/>
  <c r="CL135" i="9"/>
  <c r="BT131" i="9"/>
  <c r="BS131" i="9"/>
  <c r="BQ131" i="9"/>
  <c r="BR131" i="9"/>
  <c r="CJ83" i="12"/>
  <c r="CI83" i="12"/>
  <c r="CL83" i="12"/>
  <c r="CK83" i="12"/>
  <c r="AY49" i="12"/>
  <c r="BB49" i="12"/>
  <c r="BA49" i="12"/>
  <c r="AZ49" i="12"/>
  <c r="CL35" i="12"/>
  <c r="CK35" i="12"/>
  <c r="CJ35" i="12"/>
  <c r="CI35" i="12"/>
  <c r="AS66" i="12"/>
  <c r="AP66" i="12"/>
  <c r="AR66" i="12"/>
  <c r="AQ66" i="12"/>
  <c r="BS125" i="12"/>
  <c r="BR125" i="12"/>
  <c r="BQ125" i="12"/>
  <c r="BT125" i="12"/>
  <c r="AP54" i="9"/>
  <c r="AQ54" i="9"/>
  <c r="AR54" i="9"/>
  <c r="AS54" i="9"/>
  <c r="BR167" i="12"/>
  <c r="BQ167" i="12"/>
  <c r="BT167" i="12"/>
  <c r="BS167" i="12"/>
  <c r="CJ153" i="12"/>
  <c r="CI153" i="12"/>
  <c r="CK153" i="12"/>
  <c r="CL153" i="12"/>
  <c r="BA71" i="9"/>
  <c r="BB71" i="9"/>
  <c r="AZ71" i="9"/>
  <c r="AY71" i="9"/>
  <c r="AI55" i="12"/>
  <c r="AH55" i="12"/>
  <c r="AG55" i="12"/>
  <c r="AJ55" i="12"/>
  <c r="Z139" i="12"/>
  <c r="X139" i="12"/>
  <c r="AA139" i="12"/>
  <c r="Y139" i="12"/>
  <c r="AJ92" i="12"/>
  <c r="AH92" i="12"/>
  <c r="AG92" i="12"/>
  <c r="AI92" i="12"/>
  <c r="AA135" i="12"/>
  <c r="X135" i="12"/>
  <c r="Y135" i="12"/>
  <c r="Z135" i="12"/>
  <c r="CI22" i="9"/>
  <c r="CJ22" i="9"/>
  <c r="CK22" i="9"/>
  <c r="CL22" i="9"/>
  <c r="BA98" i="12"/>
  <c r="BB98" i="12"/>
  <c r="AZ98" i="12"/>
  <c r="AY98" i="12"/>
  <c r="AZ140" i="9"/>
  <c r="BA140" i="9"/>
  <c r="AY140" i="9"/>
  <c r="BB140" i="9"/>
  <c r="AS124" i="9"/>
  <c r="AR124" i="9"/>
  <c r="AP124" i="9"/>
  <c r="AQ124" i="9"/>
  <c r="Q163" i="9"/>
  <c r="Y169" i="9"/>
  <c r="CL23" i="12"/>
  <c r="CK23" i="12"/>
  <c r="CJ23" i="12"/>
  <c r="CI23" i="12"/>
  <c r="AG115" i="12"/>
  <c r="AJ115" i="12"/>
  <c r="AH115" i="12"/>
  <c r="AI115" i="12"/>
  <c r="AI167" i="9"/>
  <c r="AJ167" i="9"/>
  <c r="AH167" i="9"/>
  <c r="AG167" i="9"/>
  <c r="Y122" i="9"/>
  <c r="Q134" i="9"/>
  <c r="BT57" i="9"/>
  <c r="BS57" i="9"/>
  <c r="BQ57" i="9"/>
  <c r="BR57" i="9"/>
  <c r="CI51" i="12"/>
  <c r="CK51" i="12"/>
  <c r="CJ51" i="12"/>
  <c r="CL51" i="12"/>
  <c r="AJ122" i="9"/>
  <c r="AI122" i="9"/>
  <c r="AG122" i="9"/>
  <c r="AH122" i="9"/>
  <c r="O128" i="12"/>
  <c r="R128" i="12"/>
  <c r="P128" i="12"/>
  <c r="Q128" i="12"/>
  <c r="Z101" i="12"/>
  <c r="Y101" i="12"/>
  <c r="X101" i="12"/>
  <c r="AA101" i="12"/>
  <c r="BA107" i="12"/>
  <c r="AZ107" i="12"/>
  <c r="AY107" i="12"/>
  <c r="BB107" i="12"/>
  <c r="AR32" i="12"/>
  <c r="AQ32" i="12"/>
  <c r="AP32" i="12"/>
  <c r="AS32" i="12"/>
  <c r="BZ32" i="9"/>
  <c r="CA32" i="9"/>
  <c r="CB32" i="9"/>
  <c r="CC32" i="9"/>
  <c r="BH25" i="9"/>
  <c r="BI25" i="9"/>
  <c r="BK25" i="9"/>
  <c r="BJ25" i="9"/>
  <c r="CI65" i="12"/>
  <c r="CL65" i="12"/>
  <c r="CJ65" i="12"/>
  <c r="CK65" i="12"/>
  <c r="CL152" i="12"/>
  <c r="CK152" i="12"/>
  <c r="CI152" i="12"/>
  <c r="CJ152" i="12"/>
  <c r="BA142" i="9"/>
  <c r="BB142" i="9"/>
  <c r="AY142" i="9"/>
  <c r="AZ142" i="9"/>
  <c r="CI74" i="9"/>
  <c r="CJ74" i="9"/>
  <c r="CK74" i="9"/>
  <c r="CL74" i="9"/>
  <c r="BH74" i="9"/>
  <c r="BI74" i="9"/>
  <c r="BJ74" i="9"/>
  <c r="BK74" i="9"/>
  <c r="BR21" i="9"/>
  <c r="BS21" i="9"/>
  <c r="BT21" i="9"/>
  <c r="BQ21" i="9"/>
  <c r="BH169" i="9"/>
  <c r="BI169" i="9"/>
  <c r="BK169" i="9"/>
  <c r="BJ169" i="9"/>
  <c r="BZ144" i="9"/>
  <c r="CB144" i="9"/>
  <c r="CA144" i="9"/>
  <c r="CC144" i="9"/>
  <c r="CA39" i="9"/>
  <c r="BZ39" i="9"/>
  <c r="CB39" i="9"/>
  <c r="CC39" i="9"/>
  <c r="BS127" i="9"/>
  <c r="BT127" i="9"/>
  <c r="BQ127" i="9"/>
  <c r="BR127" i="9"/>
  <c r="AH99" i="9"/>
  <c r="AI99" i="9"/>
  <c r="AG99" i="9"/>
  <c r="AJ99" i="9"/>
  <c r="CL131" i="12"/>
  <c r="CK131" i="12"/>
  <c r="CJ131" i="12"/>
  <c r="CI131" i="12"/>
  <c r="AH108" i="9"/>
  <c r="AI108" i="9"/>
  <c r="AJ108" i="9"/>
  <c r="AG108" i="9"/>
  <c r="Q124" i="12"/>
  <c r="R124" i="12"/>
  <c r="P124" i="12"/>
  <c r="O124" i="12"/>
  <c r="BQ28" i="9"/>
  <c r="BS28" i="9"/>
  <c r="BT28" i="9"/>
  <c r="BR28" i="9"/>
  <c r="CJ149" i="9"/>
  <c r="CI149" i="9"/>
  <c r="CK149" i="9"/>
  <c r="CL149" i="9"/>
  <c r="AJ57" i="12"/>
  <c r="AH57" i="12"/>
  <c r="AI57" i="12"/>
  <c r="AG57" i="12"/>
  <c r="BJ151" i="12"/>
  <c r="BK151" i="12"/>
  <c r="BI151" i="12"/>
  <c r="BH151" i="12"/>
  <c r="BJ162" i="9"/>
  <c r="BK162" i="9"/>
  <c r="BI162" i="9"/>
  <c r="BH162" i="9"/>
  <c r="BI78" i="9"/>
  <c r="BK78" i="9"/>
  <c r="BH78" i="9"/>
  <c r="BJ78" i="9"/>
  <c r="AS77" i="9"/>
  <c r="AR77" i="9"/>
  <c r="AP77" i="9"/>
  <c r="AQ77" i="9"/>
  <c r="BA137" i="12"/>
  <c r="AZ137" i="12"/>
  <c r="AY137" i="12"/>
  <c r="BB137" i="12"/>
  <c r="R104" i="12"/>
  <c r="P104" i="12"/>
  <c r="O104" i="12"/>
  <c r="Q104" i="12"/>
  <c r="AJ98" i="12"/>
  <c r="AI98" i="12"/>
  <c r="AH98" i="12"/>
  <c r="AG98" i="12"/>
  <c r="AJ137" i="9"/>
  <c r="AH137" i="9"/>
  <c r="AG137" i="9"/>
  <c r="AI137" i="9"/>
  <c r="BZ154" i="9"/>
  <c r="CB154" i="9"/>
  <c r="CC154" i="9"/>
  <c r="CA154" i="9"/>
  <c r="Q138" i="12"/>
  <c r="P138" i="12"/>
  <c r="R138" i="12"/>
  <c r="O138" i="12"/>
  <c r="AQ69" i="12"/>
  <c r="AP69" i="12"/>
  <c r="AS69" i="12"/>
  <c r="AR69" i="12"/>
  <c r="R101" i="12"/>
  <c r="P101" i="12"/>
  <c r="Q101" i="12"/>
  <c r="O101" i="12"/>
  <c r="CK59" i="12"/>
  <c r="CL59" i="12"/>
  <c r="CJ59" i="12"/>
  <c r="CI59" i="12"/>
  <c r="AR69" i="9"/>
  <c r="AS69" i="9"/>
  <c r="AQ69" i="9"/>
  <c r="AP69" i="9"/>
  <c r="AP171" i="9"/>
  <c r="AR171" i="9"/>
  <c r="AS171" i="9"/>
  <c r="AQ171" i="9"/>
  <c r="BA149" i="12"/>
  <c r="AY149" i="12"/>
  <c r="BB149" i="12"/>
  <c r="AZ149" i="12"/>
  <c r="AP94" i="9"/>
  <c r="AQ94" i="9"/>
  <c r="AR94" i="9"/>
  <c r="AS94" i="9"/>
  <c r="AP170" i="9"/>
  <c r="AR170" i="9"/>
  <c r="AS170" i="9"/>
  <c r="AQ170" i="9"/>
  <c r="BZ118" i="12"/>
  <c r="CC118" i="12"/>
  <c r="CA118" i="12"/>
  <c r="CB118" i="12"/>
  <c r="AG98" i="9"/>
  <c r="AI98" i="9"/>
  <c r="AH98" i="9"/>
  <c r="AJ98" i="9"/>
  <c r="BZ172" i="12"/>
  <c r="CC172" i="12"/>
  <c r="CB172" i="12"/>
  <c r="CA172" i="12"/>
  <c r="AP45" i="9"/>
  <c r="AQ45" i="9"/>
  <c r="AS45" i="9"/>
  <c r="AR45" i="9"/>
  <c r="BR101" i="9"/>
  <c r="BS101" i="9"/>
  <c r="BT101" i="9"/>
  <c r="BQ101" i="9"/>
  <c r="AJ58" i="12"/>
  <c r="AI58" i="12"/>
  <c r="AG58" i="12"/>
  <c r="AH58" i="12"/>
  <c r="BT79" i="9"/>
  <c r="BR79" i="9"/>
  <c r="BS79" i="9"/>
  <c r="BQ79" i="9"/>
  <c r="AY38" i="9"/>
  <c r="BA38" i="9"/>
  <c r="BB38" i="9"/>
  <c r="AZ38" i="9"/>
  <c r="AG19" i="9"/>
  <c r="AH19" i="9"/>
  <c r="AI19" i="9"/>
  <c r="AJ19" i="9"/>
  <c r="AR99" i="12"/>
  <c r="AQ99" i="12"/>
  <c r="AP99" i="12"/>
  <c r="AS99" i="12"/>
  <c r="AP100" i="12"/>
  <c r="AR100" i="12"/>
  <c r="AS100" i="12"/>
  <c r="AQ100" i="12"/>
  <c r="CL159" i="12"/>
  <c r="CI159" i="12"/>
  <c r="CK159" i="12"/>
  <c r="CJ159" i="12"/>
  <c r="O141" i="9"/>
  <c r="R141" i="9"/>
  <c r="Q141" i="9"/>
  <c r="P141" i="9"/>
  <c r="BQ67" i="12"/>
  <c r="BT67" i="12"/>
  <c r="BS67" i="12"/>
  <c r="BR67" i="12"/>
  <c r="BR69" i="12"/>
  <c r="BS69" i="12"/>
  <c r="BQ69" i="12"/>
  <c r="BT69" i="12"/>
  <c r="CA37" i="9"/>
  <c r="CB37" i="9"/>
  <c r="CC37" i="9"/>
  <c r="BZ37" i="9"/>
  <c r="BK57" i="9"/>
  <c r="BJ57" i="9"/>
  <c r="BH57" i="9"/>
  <c r="BI57" i="9"/>
  <c r="CL146" i="12"/>
  <c r="CJ146" i="12"/>
  <c r="CK146" i="12"/>
  <c r="CI146" i="12"/>
  <c r="BR154" i="9"/>
  <c r="BQ154" i="9"/>
  <c r="BS154" i="9"/>
  <c r="BT154" i="9"/>
  <c r="BK172" i="9"/>
  <c r="BJ172" i="9"/>
  <c r="BH172" i="9"/>
  <c r="BI172" i="9"/>
  <c r="AY76" i="12"/>
  <c r="BB76" i="12"/>
  <c r="BA76" i="12"/>
  <c r="AZ76" i="12"/>
  <c r="BJ90" i="9"/>
  <c r="BK90" i="9"/>
  <c r="BH90" i="9"/>
  <c r="BI90" i="9"/>
  <c r="CC88" i="9"/>
  <c r="CA88" i="9"/>
  <c r="CB88" i="9"/>
  <c r="BZ88" i="9"/>
  <c r="CI32" i="12"/>
  <c r="CL32" i="12"/>
  <c r="CK32" i="12"/>
  <c r="CJ32" i="12"/>
  <c r="AS136" i="9"/>
  <c r="AQ136" i="9"/>
  <c r="AR136" i="9"/>
  <c r="AP136" i="9"/>
  <c r="CI146" i="9"/>
  <c r="CJ146" i="9"/>
  <c r="CK146" i="9"/>
  <c r="CL146" i="9"/>
  <c r="BI159" i="12"/>
  <c r="BK159" i="12"/>
  <c r="BJ159" i="12"/>
  <c r="BH159" i="12"/>
  <c r="CB168" i="9"/>
  <c r="CC168" i="9"/>
  <c r="BZ168" i="9"/>
  <c r="CA168" i="9"/>
  <c r="AA95" i="12"/>
  <c r="Z95" i="12"/>
  <c r="X95" i="12"/>
  <c r="Y95" i="12"/>
  <c r="BI102" i="9"/>
  <c r="BH102" i="9"/>
  <c r="BJ102" i="9"/>
  <c r="BK102" i="9"/>
  <c r="BR45" i="9"/>
  <c r="BQ45" i="9"/>
  <c r="BS45" i="9"/>
  <c r="BT45" i="9"/>
  <c r="BS129" i="9"/>
  <c r="BT129" i="9"/>
  <c r="BQ129" i="9"/>
  <c r="BR129" i="9"/>
  <c r="CJ59" i="9"/>
  <c r="CK59" i="9"/>
  <c r="CL59" i="9"/>
  <c r="CI59" i="9"/>
  <c r="BT155" i="9"/>
  <c r="BQ155" i="9"/>
  <c r="BR155" i="9"/>
  <c r="BS155" i="9"/>
  <c r="CA35" i="9"/>
  <c r="CB35" i="9"/>
  <c r="CC35" i="9"/>
  <c r="BZ35" i="9"/>
  <c r="BT71" i="12"/>
  <c r="BS71" i="12"/>
  <c r="BR71" i="12"/>
  <c r="BQ71" i="12"/>
  <c r="Q158" i="12"/>
  <c r="R158" i="12"/>
  <c r="P158" i="12"/>
  <c r="O158" i="12"/>
  <c r="R169" i="12"/>
  <c r="P169" i="12"/>
  <c r="Q169" i="12"/>
  <c r="O169" i="12"/>
  <c r="AR168" i="12"/>
  <c r="AS168" i="12"/>
  <c r="AQ168" i="12"/>
  <c r="AP168" i="12"/>
  <c r="BZ145" i="9"/>
  <c r="CA145" i="9"/>
  <c r="CB145" i="9"/>
  <c r="CC145" i="9"/>
  <c r="AA156" i="9"/>
  <c r="X156" i="9"/>
  <c r="Z156" i="9"/>
  <c r="Y156" i="9"/>
  <c r="BZ122" i="9"/>
  <c r="CB122" i="9"/>
  <c r="CC122" i="9"/>
  <c r="CA122" i="9"/>
  <c r="BK151" i="9"/>
  <c r="BJ151" i="9"/>
  <c r="BI151" i="9"/>
  <c r="BH151" i="9"/>
  <c r="BQ27" i="12"/>
  <c r="BT27" i="12"/>
  <c r="BS27" i="12"/>
  <c r="BR27" i="12"/>
  <c r="R172" i="12"/>
  <c r="P172" i="12"/>
  <c r="O172" i="12"/>
  <c r="Q172" i="12"/>
  <c r="AR90" i="9"/>
  <c r="AS90" i="9"/>
  <c r="AP90" i="9"/>
  <c r="AQ90" i="9"/>
  <c r="AY28" i="9"/>
  <c r="AZ28" i="9"/>
  <c r="BA28" i="9"/>
  <c r="BB28" i="9"/>
  <c r="AJ86" i="9"/>
  <c r="AH86" i="9"/>
  <c r="AI86" i="9"/>
  <c r="AG86" i="9"/>
  <c r="Y152" i="9"/>
  <c r="Z152" i="9"/>
  <c r="X152" i="9"/>
  <c r="AA152" i="9"/>
  <c r="AQ50" i="12"/>
  <c r="AP50" i="12"/>
  <c r="AR50" i="12"/>
  <c r="AS50" i="12"/>
  <c r="AX19" i="12"/>
  <c r="AW19" i="12"/>
  <c r="AW16" i="12"/>
  <c r="AV16" i="12"/>
  <c r="BT46" i="12"/>
  <c r="BS46" i="12"/>
  <c r="BR46" i="12"/>
  <c r="BQ46" i="12"/>
  <c r="AY30" i="9"/>
  <c r="AZ30" i="9"/>
  <c r="BA30" i="9"/>
  <c r="BB30" i="9"/>
  <c r="CC115" i="9"/>
  <c r="BZ115" i="9"/>
  <c r="CA115" i="9"/>
  <c r="CB115" i="9"/>
  <c r="BA33" i="9"/>
  <c r="BB33" i="9"/>
  <c r="AY33" i="9"/>
  <c r="AZ33" i="9"/>
  <c r="CC75" i="9"/>
  <c r="BZ75" i="9"/>
  <c r="CA75" i="9"/>
  <c r="CB75" i="9"/>
  <c r="BT78" i="12"/>
  <c r="BR78" i="12"/>
  <c r="BS78" i="12"/>
  <c r="BQ78" i="12"/>
  <c r="CC163" i="12"/>
  <c r="BZ163" i="12"/>
  <c r="CA163" i="12"/>
  <c r="CB163" i="12"/>
  <c r="CC46" i="12"/>
  <c r="CA46" i="12"/>
  <c r="CB46" i="12"/>
  <c r="BZ46" i="12"/>
  <c r="CC45" i="12"/>
  <c r="CA45" i="12"/>
  <c r="CB45" i="12"/>
  <c r="BZ45" i="12"/>
  <c r="AG116" i="12"/>
  <c r="AH116" i="12"/>
  <c r="AJ116" i="12"/>
  <c r="AI116" i="12"/>
  <c r="AI127" i="12"/>
  <c r="AJ127" i="12"/>
  <c r="AG127" i="12"/>
  <c r="AH127" i="12"/>
  <c r="CJ160" i="12"/>
  <c r="CI160" i="12"/>
  <c r="CL160" i="12"/>
  <c r="CK160" i="12"/>
  <c r="BB113" i="9"/>
  <c r="BA113" i="9"/>
  <c r="AY113" i="9"/>
  <c r="AZ113" i="9"/>
  <c r="CB111" i="12"/>
  <c r="CA111" i="12"/>
  <c r="BZ111" i="12"/>
  <c r="CC111" i="12"/>
  <c r="CA97" i="12"/>
  <c r="BZ97" i="12"/>
  <c r="CC97" i="12"/>
  <c r="CB97" i="12"/>
  <c r="CI98" i="9"/>
  <c r="CJ98" i="9"/>
  <c r="CK98" i="9"/>
  <c r="CL98" i="9"/>
  <c r="AJ76" i="12"/>
  <c r="AI76" i="12"/>
  <c r="AH76" i="12"/>
  <c r="AG76" i="12"/>
  <c r="AJ102" i="9"/>
  <c r="AI102" i="9"/>
  <c r="AH102" i="9"/>
  <c r="AG102" i="9"/>
  <c r="CL145" i="9"/>
  <c r="CK145" i="9"/>
  <c r="CJ145" i="9"/>
  <c r="CI145" i="9"/>
  <c r="BI83" i="9"/>
  <c r="BK83" i="9"/>
  <c r="BH83" i="9"/>
  <c r="BJ83" i="9"/>
  <c r="CK43" i="9"/>
  <c r="CL43" i="9"/>
  <c r="CI43" i="9"/>
  <c r="CJ43" i="9"/>
  <c r="CB58" i="12"/>
  <c r="CA58" i="12"/>
  <c r="BZ58" i="12"/>
  <c r="CC58" i="12"/>
  <c r="AY118" i="9"/>
  <c r="AZ118" i="9"/>
  <c r="BB118" i="9"/>
  <c r="BA118" i="9"/>
  <c r="AS109" i="12"/>
  <c r="AQ109" i="12"/>
  <c r="AR109" i="12"/>
  <c r="AP109" i="12"/>
  <c r="BT39" i="12"/>
  <c r="BR39" i="12"/>
  <c r="BQ39" i="12"/>
  <c r="BS39" i="12"/>
  <c r="CB106" i="9"/>
  <c r="CC106" i="9"/>
  <c r="CA106" i="9"/>
  <c r="BZ106" i="9"/>
  <c r="BZ96" i="9"/>
  <c r="CA96" i="9"/>
  <c r="CB96" i="9"/>
  <c r="CC96" i="9"/>
  <c r="CA119" i="9"/>
  <c r="CB119" i="9"/>
  <c r="BZ119" i="9"/>
  <c r="CC119" i="9"/>
  <c r="H62" i="7"/>
  <c r="H49" i="7"/>
  <c r="H63" i="7"/>
  <c r="H60" i="7"/>
  <c r="H61" i="7"/>
  <c r="U20" i="9"/>
  <c r="V20" i="9"/>
  <c r="Y18" i="9"/>
  <c r="AA18" i="9"/>
  <c r="Z18" i="9"/>
  <c r="X18" i="9"/>
  <c r="AP21" i="5"/>
  <c r="T23" i="12"/>
  <c r="U23" i="12"/>
  <c r="T22" i="9"/>
  <c r="U22" i="9"/>
  <c r="M21" i="9"/>
  <c r="N21" i="9"/>
  <c r="V21" i="5"/>
  <c r="K23" i="12"/>
  <c r="L23" i="12"/>
  <c r="K22" i="9"/>
  <c r="L22" i="9"/>
  <c r="O19" i="9"/>
  <c r="Q19" i="9"/>
  <c r="R19" i="9"/>
  <c r="P19" i="9"/>
  <c r="Q18" i="9"/>
  <c r="P18" i="9"/>
  <c r="R18" i="9"/>
  <c r="O18" i="9"/>
  <c r="C31" i="6"/>
  <c r="C20" i="9"/>
  <c r="D20" i="9"/>
  <c r="B20" i="5"/>
  <c r="B22" i="12"/>
  <c r="C22" i="12"/>
  <c r="E22" i="12"/>
  <c r="B21" i="9"/>
  <c r="C21" i="9"/>
  <c r="D21" i="9"/>
  <c r="F19" i="9"/>
  <c r="I19" i="9"/>
  <c r="G19" i="9"/>
  <c r="C41" i="6"/>
  <c r="C28" i="6"/>
  <c r="Z48" i="7"/>
  <c r="AB48" i="7"/>
  <c r="N23" i="12"/>
  <c r="M23" i="12"/>
  <c r="AI19" i="12"/>
  <c r="AH19" i="12"/>
  <c r="AJ19" i="12"/>
  <c r="AG19" i="12"/>
  <c r="BQ16" i="12"/>
  <c r="D22" i="12"/>
  <c r="F22" i="12"/>
  <c r="G22" i="12"/>
  <c r="I22" i="12"/>
  <c r="H22" i="12"/>
  <c r="W23" i="12"/>
  <c r="V23" i="12"/>
  <c r="BJ24" i="5"/>
  <c r="AC25" i="12"/>
  <c r="AD25" i="12"/>
  <c r="AC25" i="9"/>
  <c r="AD25" i="9"/>
  <c r="BQ16" i="9"/>
  <c r="AS19" i="12"/>
  <c r="AS16" i="12"/>
  <c r="AR19" i="12"/>
  <c r="AR16" i="12"/>
  <c r="AQ19" i="12"/>
  <c r="AQ16" i="12"/>
  <c r="AP19" i="12"/>
  <c r="AP16" i="12"/>
  <c r="AO16" i="12"/>
  <c r="W21" i="12"/>
  <c r="V21" i="12"/>
  <c r="AE22" i="12"/>
  <c r="AF22" i="12"/>
  <c r="W21" i="9"/>
  <c r="X21" i="9"/>
  <c r="W20" i="9"/>
  <c r="Y20" i="9"/>
  <c r="BT16" i="9"/>
  <c r="BI19" i="12"/>
  <c r="BI16" i="12"/>
  <c r="BH19" i="12"/>
  <c r="BH16" i="12"/>
  <c r="BK19" i="12"/>
  <c r="BK16" i="12"/>
  <c r="BJ19" i="12"/>
  <c r="BJ16" i="12"/>
  <c r="BG16" i="12"/>
  <c r="W22" i="12"/>
  <c r="V22" i="12"/>
  <c r="BS16" i="9"/>
  <c r="AI21" i="12"/>
  <c r="AG21" i="12"/>
  <c r="AJ21" i="12"/>
  <c r="AH21" i="12"/>
  <c r="O19" i="12"/>
  <c r="Q19" i="12"/>
  <c r="P19" i="12"/>
  <c r="R19" i="12"/>
  <c r="CL19" i="12"/>
  <c r="CL16" i="12"/>
  <c r="CK19" i="12"/>
  <c r="CK16" i="12"/>
  <c r="CI19" i="12"/>
  <c r="CI16" i="12"/>
  <c r="CJ19" i="12"/>
  <c r="CJ16" i="12"/>
  <c r="CH16" i="12"/>
  <c r="BA19" i="9"/>
  <c r="BA16" i="9"/>
  <c r="BB19" i="9"/>
  <c r="BB16" i="9"/>
  <c r="AZ19" i="9"/>
  <c r="AZ16" i="9"/>
  <c r="AY19" i="9"/>
  <c r="AY16" i="9"/>
  <c r="AX16" i="9"/>
  <c r="CI19" i="9"/>
  <c r="CI16" i="9"/>
  <c r="CK19" i="9"/>
  <c r="CK16" i="9"/>
  <c r="CJ19" i="9"/>
  <c r="CJ16" i="9"/>
  <c r="CL19" i="9"/>
  <c r="CL16" i="9"/>
  <c r="CH16" i="9"/>
  <c r="BK19" i="9"/>
  <c r="BK16" i="9"/>
  <c r="BG16" i="9"/>
  <c r="BJ19" i="9"/>
  <c r="BJ16" i="9"/>
  <c r="BH19" i="9"/>
  <c r="BH16" i="9"/>
  <c r="BI19" i="9"/>
  <c r="BI16" i="9"/>
  <c r="D19" i="12"/>
  <c r="G19" i="12"/>
  <c r="F19" i="12"/>
  <c r="I19" i="12"/>
  <c r="H19" i="12"/>
  <c r="BR16" i="12"/>
  <c r="AJ23" i="12"/>
  <c r="AH23" i="12"/>
  <c r="AG23" i="12"/>
  <c r="AI23" i="12"/>
  <c r="AE20" i="9"/>
  <c r="AF20" i="9"/>
  <c r="BT16" i="12"/>
  <c r="R22" i="12"/>
  <c r="Q22" i="12"/>
  <c r="P22" i="12"/>
  <c r="O22" i="12"/>
  <c r="BR16" i="9"/>
  <c r="AH21" i="9"/>
  <c r="AI21" i="9"/>
  <c r="AJ21" i="9"/>
  <c r="AG21" i="9"/>
  <c r="AP19" i="9"/>
  <c r="AP16" i="9"/>
  <c r="AO16" i="9"/>
  <c r="AQ19" i="9"/>
  <c r="AQ16" i="9"/>
  <c r="AR19" i="9"/>
  <c r="AR16" i="9"/>
  <c r="AS19" i="9"/>
  <c r="AS16" i="9"/>
  <c r="BS16" i="12"/>
  <c r="Q20" i="12"/>
  <c r="O20" i="12"/>
  <c r="P20" i="12"/>
  <c r="R20" i="12"/>
  <c r="BA19" i="12"/>
  <c r="BA16" i="12"/>
  <c r="AX16" i="12"/>
  <c r="AY19" i="12"/>
  <c r="AY16" i="12"/>
  <c r="AZ19" i="12"/>
  <c r="AZ16" i="12"/>
  <c r="BB19" i="12"/>
  <c r="BB16" i="12"/>
  <c r="CB19" i="12"/>
  <c r="CB16" i="12"/>
  <c r="BZ19" i="12"/>
  <c r="BZ16" i="12"/>
  <c r="BY16" i="12"/>
  <c r="CA19" i="12"/>
  <c r="CA16" i="12"/>
  <c r="CC19" i="12"/>
  <c r="CC16" i="12"/>
  <c r="AJ20" i="12"/>
  <c r="AI20" i="12"/>
  <c r="AH20" i="12"/>
  <c r="AG20" i="12"/>
  <c r="AF22" i="9"/>
  <c r="AE22" i="9"/>
  <c r="P20" i="9"/>
  <c r="Q20" i="9"/>
  <c r="O20" i="9"/>
  <c r="R20" i="9"/>
  <c r="AE24" i="9"/>
  <c r="AF24" i="9"/>
  <c r="AE24" i="12"/>
  <c r="AF24" i="12"/>
  <c r="AH23" i="9"/>
  <c r="AI23" i="9"/>
  <c r="AG23" i="9"/>
  <c r="AJ23" i="9"/>
  <c r="BZ19" i="9"/>
  <c r="BZ16" i="9"/>
  <c r="CA19" i="9"/>
  <c r="CA16" i="9"/>
  <c r="CC19" i="9"/>
  <c r="CC16" i="9"/>
  <c r="CB19" i="9"/>
  <c r="CB16" i="9"/>
  <c r="BY16" i="9"/>
  <c r="AP22" i="5"/>
  <c r="T24" i="12"/>
  <c r="U24" i="12"/>
  <c r="T23" i="9"/>
  <c r="U23" i="9"/>
  <c r="Z21" i="9"/>
  <c r="AA21" i="9"/>
  <c r="V22" i="9"/>
  <c r="W22" i="9"/>
  <c r="X20" i="9"/>
  <c r="N22" i="9"/>
  <c r="M22" i="9"/>
  <c r="V22" i="5"/>
  <c r="K24" i="12"/>
  <c r="K23" i="9"/>
  <c r="L23" i="9"/>
  <c r="O21" i="9"/>
  <c r="Q21" i="9"/>
  <c r="R21" i="9"/>
  <c r="P21" i="9"/>
  <c r="B21" i="5"/>
  <c r="B23" i="12"/>
  <c r="C23" i="12"/>
  <c r="B22" i="9"/>
  <c r="C22" i="9"/>
  <c r="D22" i="9"/>
  <c r="U43" i="7"/>
  <c r="U44" i="7"/>
  <c r="U29" i="7"/>
  <c r="U42" i="7"/>
  <c r="U30" i="7"/>
  <c r="Y21" i="9"/>
  <c r="AA20" i="9"/>
  <c r="Z20" i="9"/>
  <c r="AJ24" i="12"/>
  <c r="AI24" i="12"/>
  <c r="AH24" i="12"/>
  <c r="AG24" i="12"/>
  <c r="Z22" i="12"/>
  <c r="X22" i="12"/>
  <c r="AA22" i="12"/>
  <c r="Y22" i="12"/>
  <c r="V24" i="12"/>
  <c r="W24" i="12"/>
  <c r="E23" i="12"/>
  <c r="L24" i="12"/>
  <c r="AG22" i="9"/>
  <c r="AJ22" i="9"/>
  <c r="AI22" i="9"/>
  <c r="AH22" i="9"/>
  <c r="AF25" i="9"/>
  <c r="AE25" i="9"/>
  <c r="AH22" i="12"/>
  <c r="AG22" i="12"/>
  <c r="AJ22" i="12"/>
  <c r="AI22" i="12"/>
  <c r="X21" i="12"/>
  <c r="AA21" i="12"/>
  <c r="Z21" i="12"/>
  <c r="Y21" i="12"/>
  <c r="AJ20" i="9"/>
  <c r="AG20" i="9"/>
  <c r="AH20" i="9"/>
  <c r="AI20" i="9"/>
  <c r="AE25" i="12"/>
  <c r="AF25" i="12"/>
  <c r="AA23" i="12"/>
  <c r="X23" i="12"/>
  <c r="Z23" i="12"/>
  <c r="Y23" i="12"/>
  <c r="AJ24" i="9"/>
  <c r="AG24" i="9"/>
  <c r="AH24" i="9"/>
  <c r="AI24" i="9"/>
  <c r="BJ25" i="5"/>
  <c r="AC26" i="12"/>
  <c r="AC26" i="9"/>
  <c r="O23" i="12"/>
  <c r="R23" i="12"/>
  <c r="P23" i="12"/>
  <c r="Q23" i="12"/>
  <c r="X22" i="9"/>
  <c r="Y22" i="9"/>
  <c r="Z22" i="9"/>
  <c r="AA22" i="9"/>
  <c r="V23" i="9"/>
  <c r="W23" i="9"/>
  <c r="AP23" i="5"/>
  <c r="T25" i="12"/>
  <c r="U25" i="12"/>
  <c r="T24" i="9"/>
  <c r="U24" i="9"/>
  <c r="M23" i="9"/>
  <c r="N23" i="9"/>
  <c r="V23" i="5"/>
  <c r="K25" i="12"/>
  <c r="L25" i="12"/>
  <c r="K24" i="9"/>
  <c r="L24" i="9"/>
  <c r="O22" i="9"/>
  <c r="P22" i="9"/>
  <c r="Q22" i="9"/>
  <c r="R22" i="9"/>
  <c r="B22" i="5"/>
  <c r="B24" i="12"/>
  <c r="B23" i="9"/>
  <c r="F21" i="9"/>
  <c r="I21" i="9"/>
  <c r="G21" i="9"/>
  <c r="I20" i="9"/>
  <c r="G20" i="9"/>
  <c r="F20" i="9"/>
  <c r="AA24" i="12"/>
  <c r="Y24" i="12"/>
  <c r="X24" i="12"/>
  <c r="Z24" i="12"/>
  <c r="M25" i="12"/>
  <c r="N25" i="12"/>
  <c r="AG25" i="9"/>
  <c r="AH25" i="9"/>
  <c r="AI25" i="9"/>
  <c r="AJ25" i="9"/>
  <c r="N24" i="12"/>
  <c r="M24" i="12"/>
  <c r="BJ26" i="5"/>
  <c r="AC27" i="12"/>
  <c r="AD27" i="12"/>
  <c r="AC27" i="9"/>
  <c r="AD27" i="9"/>
  <c r="V25" i="12"/>
  <c r="W25" i="12"/>
  <c r="F23" i="12"/>
  <c r="D23" i="12"/>
  <c r="G23" i="12"/>
  <c r="H23" i="12"/>
  <c r="I23" i="12"/>
  <c r="AD26" i="12"/>
  <c r="C24" i="12"/>
  <c r="AJ25" i="12"/>
  <c r="AI25" i="12"/>
  <c r="AG25" i="12"/>
  <c r="AH25" i="12"/>
  <c r="AD26" i="9"/>
  <c r="X23" i="9"/>
  <c r="Y23" i="9"/>
  <c r="Z23" i="9"/>
  <c r="AA23" i="9"/>
  <c r="V24" i="9"/>
  <c r="W24" i="9"/>
  <c r="AP24" i="5"/>
  <c r="T26" i="12"/>
  <c r="T25" i="9"/>
  <c r="N24" i="9"/>
  <c r="M24" i="9"/>
  <c r="V24" i="5"/>
  <c r="K26" i="12"/>
  <c r="L26" i="12"/>
  <c r="K25" i="9"/>
  <c r="L25" i="9"/>
  <c r="O23" i="9"/>
  <c r="Q23" i="9"/>
  <c r="R23" i="9"/>
  <c r="P23" i="9"/>
  <c r="C23" i="9"/>
  <c r="D23" i="9"/>
  <c r="B23" i="5"/>
  <c r="B25" i="12"/>
  <c r="C25" i="12"/>
  <c r="E25" i="12"/>
  <c r="B24" i="9"/>
  <c r="C24" i="9"/>
  <c r="D24" i="9"/>
  <c r="F22" i="9"/>
  <c r="I22" i="9"/>
  <c r="G22" i="9"/>
  <c r="BJ27" i="5"/>
  <c r="AC28" i="12"/>
  <c r="AD28" i="12"/>
  <c r="AC28" i="9"/>
  <c r="AD28" i="9"/>
  <c r="AE26" i="12"/>
  <c r="AF26" i="12"/>
  <c r="U26" i="12"/>
  <c r="Z25" i="12"/>
  <c r="AA25" i="12"/>
  <c r="Y25" i="12"/>
  <c r="X25" i="12"/>
  <c r="AF27" i="9"/>
  <c r="AE27" i="9"/>
  <c r="AE27" i="12"/>
  <c r="AF27" i="12"/>
  <c r="O24" i="12"/>
  <c r="R24" i="12"/>
  <c r="Q24" i="12"/>
  <c r="P24" i="12"/>
  <c r="R25" i="12"/>
  <c r="Q25" i="12"/>
  <c r="P25" i="12"/>
  <c r="O25" i="12"/>
  <c r="F25" i="12"/>
  <c r="D25" i="12"/>
  <c r="G25" i="12"/>
  <c r="I25" i="12"/>
  <c r="H25" i="12"/>
  <c r="E24" i="12"/>
  <c r="M26" i="12"/>
  <c r="N26" i="12"/>
  <c r="AF26" i="9"/>
  <c r="AE26" i="9"/>
  <c r="U25" i="9"/>
  <c r="V25" i="9"/>
  <c r="Y24" i="9"/>
  <c r="X24" i="9"/>
  <c r="Z24" i="9"/>
  <c r="AA24" i="9"/>
  <c r="AP25" i="5"/>
  <c r="T27" i="12"/>
  <c r="U27" i="12"/>
  <c r="T26" i="9"/>
  <c r="U26" i="9"/>
  <c r="M25" i="9"/>
  <c r="N25" i="9"/>
  <c r="V25" i="5"/>
  <c r="K27" i="12"/>
  <c r="L27" i="12"/>
  <c r="K26" i="9"/>
  <c r="L26" i="9"/>
  <c r="O24" i="9"/>
  <c r="P24" i="9"/>
  <c r="Q24" i="9"/>
  <c r="R24" i="9"/>
  <c r="B24" i="5"/>
  <c r="B26" i="12"/>
  <c r="C26" i="12"/>
  <c r="E26" i="12"/>
  <c r="B25" i="9"/>
  <c r="C25" i="9"/>
  <c r="D25" i="9"/>
  <c r="W25" i="9"/>
  <c r="Y25" i="9"/>
  <c r="N27" i="12"/>
  <c r="M27" i="12"/>
  <c r="V27" i="12"/>
  <c r="W27" i="12"/>
  <c r="AG27" i="9"/>
  <c r="AH27" i="9"/>
  <c r="AI27" i="9"/>
  <c r="AJ27" i="9"/>
  <c r="AF28" i="12"/>
  <c r="AE28" i="12"/>
  <c r="AG26" i="9"/>
  <c r="AI26" i="9"/>
  <c r="AJ26" i="9"/>
  <c r="AH26" i="9"/>
  <c r="AG26" i="12"/>
  <c r="AJ26" i="12"/>
  <c r="AI26" i="12"/>
  <c r="AH26" i="12"/>
  <c r="Q26" i="12"/>
  <c r="R26" i="12"/>
  <c r="P26" i="12"/>
  <c r="O26" i="12"/>
  <c r="F24" i="12"/>
  <c r="G24" i="12"/>
  <c r="D24" i="12"/>
  <c r="I24" i="12"/>
  <c r="H24" i="12"/>
  <c r="BJ28" i="5"/>
  <c r="AC29" i="12"/>
  <c r="AD29" i="12"/>
  <c r="AC29" i="9"/>
  <c r="AD29" i="9"/>
  <c r="AJ27" i="12"/>
  <c r="AG27" i="12"/>
  <c r="AI27" i="12"/>
  <c r="AH27" i="12"/>
  <c r="AF28" i="9"/>
  <c r="AE28" i="9"/>
  <c r="F26" i="12"/>
  <c r="G26" i="12"/>
  <c r="D26" i="12"/>
  <c r="I26" i="12"/>
  <c r="H26" i="12"/>
  <c r="W26" i="12"/>
  <c r="V26" i="12"/>
  <c r="V26" i="9"/>
  <c r="W26" i="9"/>
  <c r="AP26" i="5"/>
  <c r="T28" i="12"/>
  <c r="T27" i="9"/>
  <c r="U27" i="9"/>
  <c r="X25" i="9"/>
  <c r="N26" i="9"/>
  <c r="M26" i="9"/>
  <c r="V26" i="5"/>
  <c r="K28" i="12"/>
  <c r="L28" i="12"/>
  <c r="K27" i="9"/>
  <c r="L27" i="9"/>
  <c r="O25" i="9"/>
  <c r="Q25" i="9"/>
  <c r="R25" i="9"/>
  <c r="P25" i="9"/>
  <c r="F23" i="9"/>
  <c r="I23" i="9"/>
  <c r="G23" i="9"/>
  <c r="B25" i="5"/>
  <c r="B27" i="12"/>
  <c r="C27" i="12"/>
  <c r="B26" i="9"/>
  <c r="C26" i="9"/>
  <c r="D26" i="9"/>
  <c r="F24" i="9"/>
  <c r="I24" i="9"/>
  <c r="G24" i="9"/>
  <c r="Z25" i="9"/>
  <c r="AA25" i="9"/>
  <c r="AE29" i="9"/>
  <c r="AF29" i="9"/>
  <c r="Y27" i="12"/>
  <c r="AA27" i="12"/>
  <c r="X27" i="12"/>
  <c r="Z27" i="12"/>
  <c r="AJ28" i="12"/>
  <c r="AI28" i="12"/>
  <c r="AH28" i="12"/>
  <c r="AG28" i="12"/>
  <c r="U28" i="12"/>
  <c r="AA26" i="12"/>
  <c r="X26" i="12"/>
  <c r="Z26" i="12"/>
  <c r="Y26" i="12"/>
  <c r="M28" i="12"/>
  <c r="N28" i="12"/>
  <c r="AE29" i="12"/>
  <c r="AF29" i="12"/>
  <c r="BJ29" i="5"/>
  <c r="AC30" i="12"/>
  <c r="AD30" i="12"/>
  <c r="AC30" i="9"/>
  <c r="AD30" i="9"/>
  <c r="AJ28" i="9"/>
  <c r="AG28" i="9"/>
  <c r="AH28" i="9"/>
  <c r="AI28" i="9"/>
  <c r="E27" i="12"/>
  <c r="R27" i="12"/>
  <c r="Q27" i="12"/>
  <c r="P27" i="12"/>
  <c r="O27" i="12"/>
  <c r="V27" i="9"/>
  <c r="W27" i="9"/>
  <c r="AP27" i="5"/>
  <c r="T29" i="12"/>
  <c r="U29" i="12"/>
  <c r="T28" i="9"/>
  <c r="U28" i="9"/>
  <c r="Y26" i="9"/>
  <c r="Z26" i="9"/>
  <c r="AA26" i="9"/>
  <c r="X26" i="9"/>
  <c r="M27" i="9"/>
  <c r="N27" i="9"/>
  <c r="V27" i="5"/>
  <c r="K29" i="12"/>
  <c r="L29" i="12"/>
  <c r="K28" i="9"/>
  <c r="L28" i="9"/>
  <c r="O26" i="9"/>
  <c r="P26" i="9"/>
  <c r="Q26" i="9"/>
  <c r="R26" i="9"/>
  <c r="F25" i="9"/>
  <c r="I25" i="9"/>
  <c r="G25" i="9"/>
  <c r="B26" i="5"/>
  <c r="B28" i="12"/>
  <c r="C28" i="12"/>
  <c r="E28" i="12"/>
  <c r="B27" i="9"/>
  <c r="C27" i="9"/>
  <c r="D27" i="9"/>
  <c r="W28" i="12"/>
  <c r="V28" i="12"/>
  <c r="F28" i="12"/>
  <c r="G28" i="12"/>
  <c r="D28" i="12"/>
  <c r="I28" i="12"/>
  <c r="H28" i="12"/>
  <c r="AI29" i="12"/>
  <c r="AJ29" i="12"/>
  <c r="AH29" i="12"/>
  <c r="AG29" i="12"/>
  <c r="AE30" i="9"/>
  <c r="AF30" i="9"/>
  <c r="AG29" i="9"/>
  <c r="AH29" i="9"/>
  <c r="AI29" i="9"/>
  <c r="AJ29" i="9"/>
  <c r="F27" i="12"/>
  <c r="G27" i="12"/>
  <c r="D27" i="12"/>
  <c r="H27" i="12"/>
  <c r="I27" i="12"/>
  <c r="O28" i="12"/>
  <c r="R28" i="12"/>
  <c r="Q28" i="12"/>
  <c r="P28" i="12"/>
  <c r="AF30" i="12"/>
  <c r="AE30" i="12"/>
  <c r="V29" i="12"/>
  <c r="W29" i="12"/>
  <c r="N29" i="12"/>
  <c r="M29" i="12"/>
  <c r="BJ30" i="5"/>
  <c r="AC31" i="12"/>
  <c r="AD31" i="12"/>
  <c r="AC31" i="9"/>
  <c r="AD31" i="9"/>
  <c r="V28" i="9"/>
  <c r="W28" i="9"/>
  <c r="X27" i="9"/>
  <c r="Y27" i="9"/>
  <c r="Z27" i="9"/>
  <c r="AA27" i="9"/>
  <c r="AP28" i="5"/>
  <c r="T30" i="12"/>
  <c r="U30" i="12"/>
  <c r="T29" i="9"/>
  <c r="U29" i="9"/>
  <c r="N28" i="9"/>
  <c r="M28" i="9"/>
  <c r="V28" i="5"/>
  <c r="K30" i="12"/>
  <c r="L30" i="12"/>
  <c r="K29" i="9"/>
  <c r="L29" i="9"/>
  <c r="O27" i="9"/>
  <c r="Q27" i="9"/>
  <c r="R27" i="9"/>
  <c r="P27" i="9"/>
  <c r="B27" i="5"/>
  <c r="B29" i="12"/>
  <c r="C29" i="12"/>
  <c r="B28" i="9"/>
  <c r="C28" i="9"/>
  <c r="D28" i="9"/>
  <c r="F26" i="9"/>
  <c r="I26" i="9"/>
  <c r="G26" i="9"/>
  <c r="AA29" i="12"/>
  <c r="Z29" i="12"/>
  <c r="Y29" i="12"/>
  <c r="X29" i="12"/>
  <c r="V30" i="12"/>
  <c r="W30" i="12"/>
  <c r="AI30" i="12"/>
  <c r="AH30" i="12"/>
  <c r="AJ30" i="12"/>
  <c r="AG30" i="12"/>
  <c r="AF31" i="9"/>
  <c r="AE31" i="9"/>
  <c r="AF31" i="12"/>
  <c r="AE31" i="12"/>
  <c r="Z28" i="12"/>
  <c r="Y28" i="12"/>
  <c r="AA28" i="12"/>
  <c r="X28" i="12"/>
  <c r="BJ31" i="5"/>
  <c r="AC32" i="12"/>
  <c r="AD32" i="12"/>
  <c r="AC32" i="9"/>
  <c r="AD32" i="9"/>
  <c r="AI30" i="9"/>
  <c r="AJ30" i="9"/>
  <c r="AG30" i="9"/>
  <c r="AH30" i="9"/>
  <c r="E29" i="12"/>
  <c r="N30" i="12"/>
  <c r="M30" i="12"/>
  <c r="P29" i="12"/>
  <c r="Q29" i="12"/>
  <c r="R29" i="12"/>
  <c r="O29" i="12"/>
  <c r="AP29" i="5"/>
  <c r="T31" i="12"/>
  <c r="U31" i="12"/>
  <c r="T30" i="9"/>
  <c r="U30" i="9"/>
  <c r="V29" i="9"/>
  <c r="W29" i="9"/>
  <c r="Y28" i="9"/>
  <c r="Z28" i="9"/>
  <c r="AA28" i="9"/>
  <c r="X28" i="9"/>
  <c r="M29" i="9"/>
  <c r="N29" i="9"/>
  <c r="V29" i="5"/>
  <c r="K31" i="12"/>
  <c r="L31" i="12"/>
  <c r="K30" i="9"/>
  <c r="L30" i="9"/>
  <c r="O28" i="9"/>
  <c r="P28" i="9"/>
  <c r="Q28" i="9"/>
  <c r="R28" i="9"/>
  <c r="B28" i="5"/>
  <c r="B30" i="12"/>
  <c r="C30" i="12"/>
  <c r="E30" i="12"/>
  <c r="B29" i="9"/>
  <c r="C29" i="9"/>
  <c r="D29" i="9"/>
  <c r="I27" i="9"/>
  <c r="G27" i="9"/>
  <c r="F27" i="9"/>
  <c r="D30" i="12"/>
  <c r="G30" i="12"/>
  <c r="F30" i="12"/>
  <c r="I30" i="12"/>
  <c r="H30" i="12"/>
  <c r="D29" i="12"/>
  <c r="G29" i="12"/>
  <c r="F29" i="12"/>
  <c r="I29" i="12"/>
  <c r="H29" i="12"/>
  <c r="W31" i="12"/>
  <c r="V31" i="12"/>
  <c r="AF32" i="9"/>
  <c r="AE32" i="9"/>
  <c r="M31" i="12"/>
  <c r="N31" i="12"/>
  <c r="Y30" i="12"/>
  <c r="X30" i="12"/>
  <c r="Z30" i="12"/>
  <c r="AA30" i="12"/>
  <c r="AJ31" i="12"/>
  <c r="AG31" i="12"/>
  <c r="AI31" i="12"/>
  <c r="AH31" i="12"/>
  <c r="AH31" i="9"/>
  <c r="AI31" i="9"/>
  <c r="AG31" i="9"/>
  <c r="AJ31" i="9"/>
  <c r="R30" i="12"/>
  <c r="Q30" i="12"/>
  <c r="O30" i="12"/>
  <c r="P30" i="12"/>
  <c r="AE32" i="12"/>
  <c r="AF32" i="12"/>
  <c r="BJ32" i="5"/>
  <c r="AC33" i="12"/>
  <c r="AD33" i="12"/>
  <c r="AC33" i="9"/>
  <c r="AD33" i="9"/>
  <c r="X29" i="9"/>
  <c r="Y29" i="9"/>
  <c r="Z29" i="9"/>
  <c r="AA29" i="9"/>
  <c r="V30" i="9"/>
  <c r="W30" i="9"/>
  <c r="AP30" i="5"/>
  <c r="T32" i="12"/>
  <c r="U32" i="12"/>
  <c r="T31" i="9"/>
  <c r="U31" i="9"/>
  <c r="V30" i="5"/>
  <c r="K32" i="12"/>
  <c r="L32" i="12"/>
  <c r="K31" i="9"/>
  <c r="L31" i="9"/>
  <c r="N30" i="9"/>
  <c r="M30" i="9"/>
  <c r="O29" i="9"/>
  <c r="Q29" i="9"/>
  <c r="R29" i="9"/>
  <c r="P29" i="9"/>
  <c r="B29" i="5"/>
  <c r="B31" i="12"/>
  <c r="C31" i="12"/>
  <c r="E31" i="12"/>
  <c r="B30" i="9"/>
  <c r="C30" i="9"/>
  <c r="D30" i="9"/>
  <c r="I28" i="9"/>
  <c r="G28" i="9"/>
  <c r="F28" i="9"/>
  <c r="N32" i="12"/>
  <c r="M32" i="12"/>
  <c r="O31" i="12"/>
  <c r="R31" i="12"/>
  <c r="Q31" i="12"/>
  <c r="P31" i="12"/>
  <c r="BJ33" i="5"/>
  <c r="AC34" i="12"/>
  <c r="AD34" i="12"/>
  <c r="AC34" i="9"/>
  <c r="AD34" i="9"/>
  <c r="G31" i="12"/>
  <c r="F31" i="12"/>
  <c r="D31" i="12"/>
  <c r="H31" i="12"/>
  <c r="I31" i="12"/>
  <c r="Y31" i="12"/>
  <c r="X31" i="12"/>
  <c r="AA31" i="12"/>
  <c r="Z31" i="12"/>
  <c r="AH32" i="12"/>
  <c r="AG32" i="12"/>
  <c r="AJ32" i="12"/>
  <c r="AI32" i="12"/>
  <c r="W32" i="12"/>
  <c r="V32" i="12"/>
  <c r="AE33" i="9"/>
  <c r="AF33" i="9"/>
  <c r="AG32" i="9"/>
  <c r="AH32" i="9"/>
  <c r="AI32" i="9"/>
  <c r="AJ32" i="9"/>
  <c r="AF33" i="12"/>
  <c r="AE33" i="12"/>
  <c r="V31" i="9"/>
  <c r="W31" i="9"/>
  <c r="X30" i="9"/>
  <c r="Y30" i="9"/>
  <c r="Z30" i="9"/>
  <c r="AA30" i="9"/>
  <c r="AP31" i="5"/>
  <c r="T33" i="12"/>
  <c r="U33" i="12"/>
  <c r="T32" i="9"/>
  <c r="U32" i="9"/>
  <c r="O30" i="9"/>
  <c r="P30" i="9"/>
  <c r="Q30" i="9"/>
  <c r="R30" i="9"/>
  <c r="M31" i="9"/>
  <c r="N31" i="9"/>
  <c r="V31" i="5"/>
  <c r="K33" i="12"/>
  <c r="L33" i="12"/>
  <c r="K32" i="9"/>
  <c r="L32" i="9"/>
  <c r="B30" i="5"/>
  <c r="B32" i="12"/>
  <c r="C32" i="12"/>
  <c r="E32" i="12"/>
  <c r="B31" i="9"/>
  <c r="C31" i="9"/>
  <c r="D31" i="9"/>
  <c r="F29" i="9"/>
  <c r="I29" i="9"/>
  <c r="G29" i="9"/>
  <c r="AF34" i="12"/>
  <c r="AE34" i="12"/>
  <c r="M33" i="12"/>
  <c r="N33" i="12"/>
  <c r="BJ34" i="5"/>
  <c r="AC35" i="12"/>
  <c r="AD35" i="12"/>
  <c r="AC35" i="9"/>
  <c r="AD35" i="9"/>
  <c r="G32" i="12"/>
  <c r="F32" i="12"/>
  <c r="D32" i="12"/>
  <c r="I32" i="12"/>
  <c r="H32" i="12"/>
  <c r="AE34" i="9"/>
  <c r="AF34" i="9"/>
  <c r="AI33" i="12"/>
  <c r="AH33" i="12"/>
  <c r="AG33" i="12"/>
  <c r="AJ33" i="12"/>
  <c r="AG33" i="9"/>
  <c r="AH33" i="9"/>
  <c r="AI33" i="9"/>
  <c r="AJ33" i="9"/>
  <c r="V33" i="12"/>
  <c r="W33" i="12"/>
  <c r="Z32" i="12"/>
  <c r="AA32" i="12"/>
  <c r="X32" i="12"/>
  <c r="Y32" i="12"/>
  <c r="Q32" i="12"/>
  <c r="P32" i="12"/>
  <c r="R32" i="12"/>
  <c r="O32" i="12"/>
  <c r="AP32" i="5"/>
  <c r="T34" i="12"/>
  <c r="U34" i="12"/>
  <c r="T33" i="9"/>
  <c r="U33" i="9"/>
  <c r="V32" i="9"/>
  <c r="W32" i="9"/>
  <c r="X31" i="9"/>
  <c r="Y31" i="9"/>
  <c r="Z31" i="9"/>
  <c r="AA31" i="9"/>
  <c r="V32" i="5"/>
  <c r="K34" i="12"/>
  <c r="L34" i="12"/>
  <c r="K33" i="9"/>
  <c r="L33" i="9"/>
  <c r="N32" i="9"/>
  <c r="M32" i="9"/>
  <c r="O31" i="9"/>
  <c r="Q31" i="9"/>
  <c r="R31" i="9"/>
  <c r="P31" i="9"/>
  <c r="F30" i="9"/>
  <c r="I30" i="9"/>
  <c r="G30" i="9"/>
  <c r="B31" i="5"/>
  <c r="B33" i="12"/>
  <c r="C33" i="12"/>
  <c r="E33" i="12"/>
  <c r="B32" i="9"/>
  <c r="C32" i="9"/>
  <c r="D32" i="9"/>
  <c r="AI34" i="12"/>
  <c r="AG34" i="12"/>
  <c r="AH34" i="12"/>
  <c r="AJ34" i="12"/>
  <c r="V34" i="12"/>
  <c r="W34" i="12"/>
  <c r="AE35" i="12"/>
  <c r="AF35" i="12"/>
  <c r="O33" i="12"/>
  <c r="R33" i="12"/>
  <c r="Q33" i="12"/>
  <c r="P33" i="12"/>
  <c r="Z33" i="12"/>
  <c r="Y33" i="12"/>
  <c r="X33" i="12"/>
  <c r="AA33" i="12"/>
  <c r="G33" i="12"/>
  <c r="D33" i="12"/>
  <c r="F33" i="12"/>
  <c r="H33" i="12"/>
  <c r="I33" i="12"/>
  <c r="AE35" i="9"/>
  <c r="AF35" i="9"/>
  <c r="BJ35" i="5"/>
  <c r="AC36" i="12"/>
  <c r="AD36" i="12"/>
  <c r="AC36" i="9"/>
  <c r="AD36" i="9"/>
  <c r="M34" i="12"/>
  <c r="N34" i="12"/>
  <c r="AJ34" i="9"/>
  <c r="AI34" i="9"/>
  <c r="AH34" i="9"/>
  <c r="AG34" i="9"/>
  <c r="X32" i="9"/>
  <c r="Y32" i="9"/>
  <c r="Z32" i="9"/>
  <c r="AA32" i="9"/>
  <c r="V33" i="9"/>
  <c r="W33" i="9"/>
  <c r="AP33" i="5"/>
  <c r="T35" i="12"/>
  <c r="U35" i="12"/>
  <c r="T34" i="9"/>
  <c r="U34" i="9"/>
  <c r="O32" i="9"/>
  <c r="P32" i="9"/>
  <c r="Q32" i="9"/>
  <c r="R32" i="9"/>
  <c r="M33" i="9"/>
  <c r="N33" i="9"/>
  <c r="K34" i="9"/>
  <c r="L34" i="9"/>
  <c r="V33" i="5"/>
  <c r="K35" i="12"/>
  <c r="L35" i="12"/>
  <c r="B32" i="5"/>
  <c r="B34" i="12"/>
  <c r="C34" i="12"/>
  <c r="E34" i="12"/>
  <c r="B33" i="9"/>
  <c r="C33" i="9"/>
  <c r="D33" i="9"/>
  <c r="F31" i="9"/>
  <c r="I31" i="9"/>
  <c r="G31" i="9"/>
  <c r="AE36" i="9"/>
  <c r="AF36" i="9"/>
  <c r="AF36" i="12"/>
  <c r="AE36" i="12"/>
  <c r="BJ36" i="5"/>
  <c r="AC37" i="12"/>
  <c r="AD37" i="12"/>
  <c r="AC37" i="9"/>
  <c r="AD37" i="9"/>
  <c r="AG35" i="9"/>
  <c r="AH35" i="9"/>
  <c r="AI35" i="9"/>
  <c r="AJ35" i="9"/>
  <c r="D34" i="12"/>
  <c r="G34" i="12"/>
  <c r="F34" i="12"/>
  <c r="I34" i="12"/>
  <c r="H34" i="12"/>
  <c r="N35" i="12"/>
  <c r="M35" i="12"/>
  <c r="W35" i="12"/>
  <c r="V35" i="12"/>
  <c r="AH35" i="12"/>
  <c r="AG35" i="12"/>
  <c r="AI35" i="12"/>
  <c r="AJ35" i="12"/>
  <c r="Q34" i="12"/>
  <c r="P34" i="12"/>
  <c r="O34" i="12"/>
  <c r="R34" i="12"/>
  <c r="Z34" i="12"/>
  <c r="X34" i="12"/>
  <c r="Y34" i="12"/>
  <c r="AA34" i="12"/>
  <c r="X33" i="9"/>
  <c r="Y33" i="9"/>
  <c r="Z33" i="9"/>
  <c r="AA33" i="9"/>
  <c r="V34" i="9"/>
  <c r="W34" i="9"/>
  <c r="AP34" i="5"/>
  <c r="T36" i="12"/>
  <c r="T35" i="9"/>
  <c r="U35" i="9"/>
  <c r="N34" i="9"/>
  <c r="M34" i="9"/>
  <c r="V34" i="5"/>
  <c r="K36" i="12"/>
  <c r="L36" i="12"/>
  <c r="K35" i="9"/>
  <c r="L35" i="9"/>
  <c r="O33" i="9"/>
  <c r="Q33" i="9"/>
  <c r="R33" i="9"/>
  <c r="P33" i="9"/>
  <c r="B33" i="5"/>
  <c r="B35" i="12"/>
  <c r="C35" i="12"/>
  <c r="E35" i="12"/>
  <c r="B34" i="9"/>
  <c r="C34" i="9"/>
  <c r="D34" i="9"/>
  <c r="I32" i="9"/>
  <c r="G32" i="9"/>
  <c r="F32" i="9"/>
  <c r="BJ37" i="5"/>
  <c r="AC38" i="12"/>
  <c r="AD38" i="12"/>
  <c r="AC38" i="9"/>
  <c r="AD38" i="9"/>
  <c r="D35" i="12"/>
  <c r="F35" i="12"/>
  <c r="G35" i="12"/>
  <c r="I35" i="12"/>
  <c r="H35" i="12"/>
  <c r="U36" i="12"/>
  <c r="AE37" i="9"/>
  <c r="AF37" i="9"/>
  <c r="AF37" i="12"/>
  <c r="AE37" i="12"/>
  <c r="Z35" i="12"/>
  <c r="AA35" i="12"/>
  <c r="X35" i="12"/>
  <c r="Y35" i="12"/>
  <c r="Q35" i="12"/>
  <c r="P35" i="12"/>
  <c r="O35" i="12"/>
  <c r="R35" i="12"/>
  <c r="AH36" i="12"/>
  <c r="AG36" i="12"/>
  <c r="AI36" i="12"/>
  <c r="AJ36" i="12"/>
  <c r="AG36" i="9"/>
  <c r="AH36" i="9"/>
  <c r="AI36" i="9"/>
  <c r="AJ36" i="9"/>
  <c r="N36" i="12"/>
  <c r="M36" i="12"/>
  <c r="V35" i="9"/>
  <c r="W35" i="9"/>
  <c r="T36" i="9"/>
  <c r="U36" i="9"/>
  <c r="AP35" i="5"/>
  <c r="T37" i="12"/>
  <c r="U37" i="12"/>
  <c r="X34" i="9"/>
  <c r="Y34" i="9"/>
  <c r="Z34" i="9"/>
  <c r="AA34" i="9"/>
  <c r="K36" i="9"/>
  <c r="L36" i="9"/>
  <c r="V35" i="5"/>
  <c r="K37" i="12"/>
  <c r="L37" i="12"/>
  <c r="M35" i="9"/>
  <c r="N35" i="9"/>
  <c r="O34" i="9"/>
  <c r="P34" i="9"/>
  <c r="Q34" i="9"/>
  <c r="R34" i="9"/>
  <c r="F33" i="9"/>
  <c r="I33" i="9"/>
  <c r="G33" i="9"/>
  <c r="B34" i="5"/>
  <c r="B36" i="12"/>
  <c r="C36" i="12"/>
  <c r="E36" i="12"/>
  <c r="B35" i="9"/>
  <c r="C35" i="9"/>
  <c r="D35" i="9"/>
  <c r="AG37" i="12"/>
  <c r="AH37" i="12"/>
  <c r="AJ37" i="12"/>
  <c r="AI37" i="12"/>
  <c r="AG37" i="9"/>
  <c r="AH37" i="9"/>
  <c r="AJ37" i="9"/>
  <c r="AI37" i="9"/>
  <c r="V36" i="12"/>
  <c r="W36" i="12"/>
  <c r="AF38" i="9"/>
  <c r="AE38" i="9"/>
  <c r="W37" i="12"/>
  <c r="V37" i="12"/>
  <c r="P36" i="12"/>
  <c r="R36" i="12"/>
  <c r="Q36" i="12"/>
  <c r="O36" i="12"/>
  <c r="AE38" i="12"/>
  <c r="AF38" i="12"/>
  <c r="BJ38" i="5"/>
  <c r="AC39" i="12"/>
  <c r="AD39" i="12"/>
  <c r="AC39" i="9"/>
  <c r="AD39" i="9"/>
  <c r="I36" i="12"/>
  <c r="D36" i="12"/>
  <c r="F36" i="12"/>
  <c r="G36" i="12"/>
  <c r="H36" i="12"/>
  <c r="M37" i="12"/>
  <c r="N37" i="12"/>
  <c r="V36" i="9"/>
  <c r="W36" i="9"/>
  <c r="AP36" i="5"/>
  <c r="T38" i="12"/>
  <c r="U38" i="12"/>
  <c r="T37" i="9"/>
  <c r="X35" i="9"/>
  <c r="Y35" i="9"/>
  <c r="Z35" i="9"/>
  <c r="AA35" i="9"/>
  <c r="V36" i="5"/>
  <c r="K38" i="12"/>
  <c r="L38" i="12"/>
  <c r="K37" i="9"/>
  <c r="L37" i="9"/>
  <c r="O35" i="9"/>
  <c r="Q35" i="9"/>
  <c r="R35" i="9"/>
  <c r="P35" i="9"/>
  <c r="N36" i="9"/>
  <c r="M36" i="9"/>
  <c r="B35" i="5"/>
  <c r="B37" i="12"/>
  <c r="C37" i="12"/>
  <c r="E37" i="12"/>
  <c r="B36" i="9"/>
  <c r="C36" i="9"/>
  <c r="D36" i="9"/>
  <c r="F34" i="9"/>
  <c r="I34" i="9"/>
  <c r="G34" i="9"/>
  <c r="BJ39" i="5"/>
  <c r="AC40" i="12"/>
  <c r="AD40" i="12"/>
  <c r="AC40" i="9"/>
  <c r="AD40" i="9"/>
  <c r="AA36" i="12"/>
  <c r="Z36" i="12"/>
  <c r="Y36" i="12"/>
  <c r="X36" i="12"/>
  <c r="AE39" i="12"/>
  <c r="AF39" i="12"/>
  <c r="N38" i="12"/>
  <c r="M38" i="12"/>
  <c r="AE39" i="9"/>
  <c r="AF39" i="9"/>
  <c r="R37" i="12"/>
  <c r="Q37" i="12"/>
  <c r="P37" i="12"/>
  <c r="O37" i="12"/>
  <c r="Z37" i="12"/>
  <c r="Y37" i="12"/>
  <c r="AA37" i="12"/>
  <c r="X37" i="12"/>
  <c r="AI38" i="12"/>
  <c r="AH38" i="12"/>
  <c r="AG38" i="12"/>
  <c r="AJ38" i="12"/>
  <c r="W38" i="12"/>
  <c r="V38" i="12"/>
  <c r="AJ38" i="9"/>
  <c r="AH38" i="9"/>
  <c r="AG38" i="9"/>
  <c r="AI38" i="9"/>
  <c r="D37" i="12"/>
  <c r="G37" i="12"/>
  <c r="F37" i="12"/>
  <c r="I37" i="12"/>
  <c r="H37" i="12"/>
  <c r="U37" i="9"/>
  <c r="W37" i="9"/>
  <c r="Y36" i="9"/>
  <c r="Z36" i="9"/>
  <c r="AA36" i="9"/>
  <c r="X36" i="9"/>
  <c r="AP37" i="5"/>
  <c r="T39" i="12"/>
  <c r="T38" i="9"/>
  <c r="U38" i="9"/>
  <c r="O36" i="9"/>
  <c r="P36" i="9"/>
  <c r="Q36" i="9"/>
  <c r="R36" i="9"/>
  <c r="M37" i="9"/>
  <c r="N37" i="9"/>
  <c r="V37" i="5"/>
  <c r="K39" i="12"/>
  <c r="L39" i="12"/>
  <c r="K38" i="9"/>
  <c r="L38" i="9"/>
  <c r="B36" i="5"/>
  <c r="B38" i="12"/>
  <c r="C38" i="12"/>
  <c r="E38" i="12"/>
  <c r="B37" i="9"/>
  <c r="C37" i="9"/>
  <c r="D37" i="9"/>
  <c r="F35" i="9"/>
  <c r="I35" i="9"/>
  <c r="G35" i="9"/>
  <c r="V37" i="9"/>
  <c r="AG39" i="9"/>
  <c r="AJ39" i="9"/>
  <c r="AH39" i="9"/>
  <c r="AI39" i="9"/>
  <c r="R38" i="12"/>
  <c r="Q38" i="12"/>
  <c r="P38" i="12"/>
  <c r="O38" i="12"/>
  <c r="X38" i="12"/>
  <c r="Y38" i="12"/>
  <c r="AA38" i="12"/>
  <c r="Z38" i="12"/>
  <c r="AJ39" i="12"/>
  <c r="AI39" i="12"/>
  <c r="AH39" i="12"/>
  <c r="AG39" i="12"/>
  <c r="U39" i="12"/>
  <c r="AE40" i="9"/>
  <c r="AF40" i="9"/>
  <c r="M39" i="12"/>
  <c r="N39" i="12"/>
  <c r="AF40" i="12"/>
  <c r="AE40" i="12"/>
  <c r="G38" i="12"/>
  <c r="D38" i="12"/>
  <c r="F38" i="12"/>
  <c r="I38" i="12"/>
  <c r="H38" i="12"/>
  <c r="BJ40" i="5"/>
  <c r="AC41" i="12"/>
  <c r="AD41" i="12"/>
  <c r="AC41" i="9"/>
  <c r="AD41" i="9"/>
  <c r="AP38" i="5"/>
  <c r="T40" i="12"/>
  <c r="U40" i="12"/>
  <c r="T39" i="9"/>
  <c r="V38" i="9"/>
  <c r="W38" i="9"/>
  <c r="X37" i="9"/>
  <c r="Y37" i="9"/>
  <c r="Z37" i="9"/>
  <c r="AA37" i="9"/>
  <c r="N38" i="9"/>
  <c r="M38" i="9"/>
  <c r="O37" i="9"/>
  <c r="Q37" i="9"/>
  <c r="R37" i="9"/>
  <c r="P37" i="9"/>
  <c r="V38" i="5"/>
  <c r="K40" i="12"/>
  <c r="L40" i="12"/>
  <c r="K39" i="9"/>
  <c r="L39" i="9"/>
  <c r="F36" i="9"/>
  <c r="I36" i="9"/>
  <c r="G36" i="9"/>
  <c r="B37" i="5"/>
  <c r="B39" i="12"/>
  <c r="C39" i="12"/>
  <c r="E39" i="12"/>
  <c r="B38" i="9"/>
  <c r="C38" i="9"/>
  <c r="D38" i="9"/>
  <c r="R39" i="12"/>
  <c r="Q39" i="12"/>
  <c r="O39" i="12"/>
  <c r="P39" i="12"/>
  <c r="F39" i="12"/>
  <c r="G39" i="12"/>
  <c r="D39" i="12"/>
  <c r="H39" i="12"/>
  <c r="I39" i="12"/>
  <c r="AH40" i="9"/>
  <c r="AI40" i="9"/>
  <c r="AJ40" i="9"/>
  <c r="AG40" i="9"/>
  <c r="V40" i="12"/>
  <c r="W40" i="12"/>
  <c r="N40" i="12"/>
  <c r="M40" i="12"/>
  <c r="V39" i="12"/>
  <c r="W39" i="12"/>
  <c r="AJ40" i="12"/>
  <c r="AI40" i="12"/>
  <c r="AG40" i="12"/>
  <c r="AH40" i="12"/>
  <c r="AE41" i="9"/>
  <c r="AF41" i="9"/>
  <c r="AF41" i="12"/>
  <c r="AE41" i="12"/>
  <c r="BJ41" i="5"/>
  <c r="AC42" i="12"/>
  <c r="AD42" i="12"/>
  <c r="AC42" i="9"/>
  <c r="AD42" i="9"/>
  <c r="U39" i="9"/>
  <c r="V39" i="9"/>
  <c r="Z38" i="9"/>
  <c r="Y38" i="9"/>
  <c r="AA38" i="9"/>
  <c r="X38" i="9"/>
  <c r="AP39" i="5"/>
  <c r="T41" i="12"/>
  <c r="U41" i="12"/>
  <c r="T40" i="9"/>
  <c r="U40" i="9"/>
  <c r="M39" i="9"/>
  <c r="N39" i="9"/>
  <c r="V39" i="5"/>
  <c r="K41" i="12"/>
  <c r="L41" i="12"/>
  <c r="K40" i="9"/>
  <c r="L40" i="9"/>
  <c r="O38" i="9"/>
  <c r="P38" i="9"/>
  <c r="Q38" i="9"/>
  <c r="R38" i="9"/>
  <c r="B38" i="5"/>
  <c r="B40" i="12"/>
  <c r="C40" i="12"/>
  <c r="E40" i="12"/>
  <c r="B39" i="9"/>
  <c r="C39" i="9"/>
  <c r="D39" i="9"/>
  <c r="F37" i="9"/>
  <c r="I37" i="9"/>
  <c r="G37" i="9"/>
  <c r="W39" i="9"/>
  <c r="M41" i="12"/>
  <c r="N41" i="12"/>
  <c r="BJ42" i="5"/>
  <c r="AC43" i="12"/>
  <c r="AD43" i="12"/>
  <c r="AC43" i="9"/>
  <c r="AD43" i="9"/>
  <c r="AJ41" i="12"/>
  <c r="AH41" i="12"/>
  <c r="AI41" i="12"/>
  <c r="AG41" i="12"/>
  <c r="AI41" i="9"/>
  <c r="AJ41" i="9"/>
  <c r="AG41" i="9"/>
  <c r="AH41" i="9"/>
  <c r="W41" i="12"/>
  <c r="V41" i="12"/>
  <c r="F40" i="12"/>
  <c r="D40" i="12"/>
  <c r="G40" i="12"/>
  <c r="I40" i="12"/>
  <c r="H40" i="12"/>
  <c r="O40" i="12"/>
  <c r="P40" i="12"/>
  <c r="R40" i="12"/>
  <c r="Q40" i="12"/>
  <c r="AA39" i="12"/>
  <c r="Z39" i="12"/>
  <c r="Y39" i="12"/>
  <c r="X39" i="12"/>
  <c r="AE42" i="9"/>
  <c r="AF42" i="9"/>
  <c r="AA40" i="12"/>
  <c r="Y40" i="12"/>
  <c r="X40" i="12"/>
  <c r="Z40" i="12"/>
  <c r="AF42" i="12"/>
  <c r="AE42" i="12"/>
  <c r="V40" i="9"/>
  <c r="W40" i="9"/>
  <c r="X39" i="9"/>
  <c r="Y39" i="9"/>
  <c r="Z39" i="9"/>
  <c r="AA39" i="9"/>
  <c r="AP40" i="5"/>
  <c r="T42" i="12"/>
  <c r="U42" i="12"/>
  <c r="T41" i="9"/>
  <c r="U41" i="9"/>
  <c r="V40" i="5"/>
  <c r="K42" i="12"/>
  <c r="L42" i="12"/>
  <c r="K41" i="9"/>
  <c r="L41" i="9"/>
  <c r="O39" i="9"/>
  <c r="Q39" i="9"/>
  <c r="R39" i="9"/>
  <c r="P39" i="9"/>
  <c r="N40" i="9"/>
  <c r="M40" i="9"/>
  <c r="F38" i="9"/>
  <c r="I38" i="9"/>
  <c r="G38" i="9"/>
  <c r="B39" i="5"/>
  <c r="B41" i="12"/>
  <c r="C41" i="12"/>
  <c r="E41" i="12"/>
  <c r="B40" i="9"/>
  <c r="C40" i="9"/>
  <c r="D40" i="9"/>
  <c r="AG42" i="9"/>
  <c r="AH42" i="9"/>
  <c r="AI42" i="9"/>
  <c r="AJ42" i="9"/>
  <c r="F41" i="12"/>
  <c r="G41" i="12"/>
  <c r="D41" i="12"/>
  <c r="I41" i="12"/>
  <c r="H41" i="12"/>
  <c r="N42" i="12"/>
  <c r="M42" i="12"/>
  <c r="AA41" i="12"/>
  <c r="X41" i="12"/>
  <c r="Z41" i="12"/>
  <c r="Y41" i="12"/>
  <c r="AE43" i="9"/>
  <c r="AF43" i="9"/>
  <c r="W42" i="12"/>
  <c r="V42" i="12"/>
  <c r="AG42" i="12"/>
  <c r="AI42" i="12"/>
  <c r="AJ42" i="12"/>
  <c r="AH42" i="12"/>
  <c r="AF43" i="12"/>
  <c r="AE43" i="12"/>
  <c r="BJ43" i="5"/>
  <c r="AC44" i="12"/>
  <c r="AD44" i="12"/>
  <c r="AC44" i="9"/>
  <c r="AD44" i="9"/>
  <c r="R41" i="12"/>
  <c r="Q41" i="12"/>
  <c r="P41" i="12"/>
  <c r="O41" i="12"/>
  <c r="W41" i="9"/>
  <c r="V41" i="9"/>
  <c r="AP41" i="5"/>
  <c r="T43" i="12"/>
  <c r="U43" i="12"/>
  <c r="T42" i="9"/>
  <c r="U42" i="9"/>
  <c r="X40" i="9"/>
  <c r="Y40" i="9"/>
  <c r="Z40" i="9"/>
  <c r="AA40" i="9"/>
  <c r="O40" i="9"/>
  <c r="P40" i="9"/>
  <c r="Q40" i="9"/>
  <c r="R40" i="9"/>
  <c r="M41" i="9"/>
  <c r="N41" i="9"/>
  <c r="V41" i="5"/>
  <c r="K43" i="12"/>
  <c r="L43" i="12"/>
  <c r="K42" i="9"/>
  <c r="L42" i="9"/>
  <c r="B40" i="5"/>
  <c r="B42" i="12"/>
  <c r="C42" i="12"/>
  <c r="E42" i="12"/>
  <c r="B41" i="9"/>
  <c r="C41" i="9"/>
  <c r="D41" i="9"/>
  <c r="G39" i="9"/>
  <c r="F39" i="9"/>
  <c r="I39" i="9"/>
  <c r="AF44" i="12"/>
  <c r="AE44" i="12"/>
  <c r="N43" i="12"/>
  <c r="M43" i="12"/>
  <c r="BJ44" i="5"/>
  <c r="AC45" i="12"/>
  <c r="AD45" i="12"/>
  <c r="AC45" i="9"/>
  <c r="AD45" i="9"/>
  <c r="AE44" i="9"/>
  <c r="AF44" i="9"/>
  <c r="AA42" i="12"/>
  <c r="Y42" i="12"/>
  <c r="Z42" i="12"/>
  <c r="X42" i="12"/>
  <c r="R42" i="12"/>
  <c r="P42" i="12"/>
  <c r="Q42" i="12"/>
  <c r="O42" i="12"/>
  <c r="AI43" i="12"/>
  <c r="AH43" i="12"/>
  <c r="AG43" i="12"/>
  <c r="AJ43" i="12"/>
  <c r="W43" i="12"/>
  <c r="V43" i="12"/>
  <c r="G42" i="12"/>
  <c r="D42" i="12"/>
  <c r="F42" i="12"/>
  <c r="I42" i="12"/>
  <c r="H42" i="12"/>
  <c r="AJ43" i="9"/>
  <c r="AH43" i="9"/>
  <c r="AG43" i="9"/>
  <c r="AI43" i="9"/>
  <c r="V42" i="9"/>
  <c r="W42" i="9"/>
  <c r="AP42" i="5"/>
  <c r="T44" i="12"/>
  <c r="U44" i="12"/>
  <c r="T43" i="9"/>
  <c r="U43" i="9"/>
  <c r="X41" i="9"/>
  <c r="Y41" i="9"/>
  <c r="Z41" i="9"/>
  <c r="AA41" i="9"/>
  <c r="V42" i="5"/>
  <c r="K44" i="12"/>
  <c r="L44" i="12"/>
  <c r="K43" i="9"/>
  <c r="L43" i="9"/>
  <c r="M42" i="9"/>
  <c r="N42" i="9"/>
  <c r="O41" i="9"/>
  <c r="P41" i="9"/>
  <c r="R41" i="9"/>
  <c r="Q41" i="9"/>
  <c r="B41" i="5"/>
  <c r="B43" i="12"/>
  <c r="C43" i="12"/>
  <c r="E43" i="12"/>
  <c r="B42" i="9"/>
  <c r="C42" i="9"/>
  <c r="D42" i="9"/>
  <c r="I40" i="9"/>
  <c r="G40" i="9"/>
  <c r="F40" i="9"/>
  <c r="AF45" i="9"/>
  <c r="AE45" i="9"/>
  <c r="Y43" i="12"/>
  <c r="Z43" i="12"/>
  <c r="AA43" i="12"/>
  <c r="X43" i="12"/>
  <c r="BJ45" i="5"/>
  <c r="AC46" i="12"/>
  <c r="AD46" i="12"/>
  <c r="AC46" i="9"/>
  <c r="AD46" i="9"/>
  <c r="AE45" i="12"/>
  <c r="AF45" i="12"/>
  <c r="V44" i="12"/>
  <c r="W44" i="12"/>
  <c r="R43" i="12"/>
  <c r="P43" i="12"/>
  <c r="Q43" i="12"/>
  <c r="O43" i="12"/>
  <c r="N44" i="12"/>
  <c r="M44" i="12"/>
  <c r="AG44" i="9"/>
  <c r="AH44" i="9"/>
  <c r="AI44" i="9"/>
  <c r="AJ44" i="9"/>
  <c r="G43" i="12"/>
  <c r="D43" i="12"/>
  <c r="F43" i="12"/>
  <c r="I43" i="12"/>
  <c r="H43" i="12"/>
  <c r="AI44" i="12"/>
  <c r="AH44" i="12"/>
  <c r="AG44" i="12"/>
  <c r="AJ44" i="12"/>
  <c r="W43" i="9"/>
  <c r="V43" i="9"/>
  <c r="X42" i="9"/>
  <c r="Y42" i="9"/>
  <c r="Z42" i="9"/>
  <c r="AA42" i="9"/>
  <c r="T44" i="9"/>
  <c r="U44" i="9"/>
  <c r="AP43" i="5"/>
  <c r="T45" i="12"/>
  <c r="U45" i="12"/>
  <c r="M43" i="9"/>
  <c r="N43" i="9"/>
  <c r="O42" i="9"/>
  <c r="P42" i="9"/>
  <c r="Q42" i="9"/>
  <c r="R42" i="9"/>
  <c r="V43" i="5"/>
  <c r="K45" i="12"/>
  <c r="L45" i="12"/>
  <c r="K44" i="9"/>
  <c r="L44" i="9"/>
  <c r="F41" i="9"/>
  <c r="I41" i="9"/>
  <c r="G41" i="9"/>
  <c r="B42" i="5"/>
  <c r="B44" i="12"/>
  <c r="C44" i="12"/>
  <c r="E44" i="12"/>
  <c r="B43" i="9"/>
  <c r="C43" i="9"/>
  <c r="D43" i="9"/>
  <c r="AF46" i="12"/>
  <c r="AE46" i="12"/>
  <c r="W45" i="12"/>
  <c r="V45" i="12"/>
  <c r="M45" i="12"/>
  <c r="N45" i="12"/>
  <c r="F44" i="12"/>
  <c r="G44" i="12"/>
  <c r="D44" i="12"/>
  <c r="I44" i="12"/>
  <c r="H44" i="12"/>
  <c r="Y44" i="12"/>
  <c r="X44" i="12"/>
  <c r="AA44" i="12"/>
  <c r="Z44" i="12"/>
  <c r="AE46" i="9"/>
  <c r="AF46" i="9"/>
  <c r="BJ46" i="5"/>
  <c r="AC47" i="12"/>
  <c r="AD47" i="12"/>
  <c r="AC47" i="9"/>
  <c r="AD47" i="9"/>
  <c r="R44" i="12"/>
  <c r="O44" i="12"/>
  <c r="Q44" i="12"/>
  <c r="P44" i="12"/>
  <c r="AJ45" i="12"/>
  <c r="AH45" i="12"/>
  <c r="AG45" i="12"/>
  <c r="AI45" i="12"/>
  <c r="AI45" i="9"/>
  <c r="AJ45" i="9"/>
  <c r="AH45" i="9"/>
  <c r="AG45" i="9"/>
  <c r="V44" i="9"/>
  <c r="W44" i="9"/>
  <c r="AP44" i="5"/>
  <c r="T46" i="12"/>
  <c r="U46" i="12"/>
  <c r="T45" i="9"/>
  <c r="U45" i="9"/>
  <c r="X43" i="9"/>
  <c r="Y43" i="9"/>
  <c r="Z43" i="9"/>
  <c r="AA43" i="9"/>
  <c r="V44" i="5"/>
  <c r="K46" i="12"/>
  <c r="L46" i="12"/>
  <c r="K45" i="9"/>
  <c r="L45" i="9"/>
  <c r="O43" i="9"/>
  <c r="P43" i="9"/>
  <c r="R43" i="9"/>
  <c r="Q43" i="9"/>
  <c r="M44" i="9"/>
  <c r="N44" i="9"/>
  <c r="F42" i="9"/>
  <c r="I42" i="9"/>
  <c r="G42" i="9"/>
  <c r="B43" i="5"/>
  <c r="B45" i="12"/>
  <c r="C45" i="12"/>
  <c r="E45" i="12"/>
  <c r="B44" i="9"/>
  <c r="C44" i="9"/>
  <c r="D44" i="9"/>
  <c r="F45" i="12"/>
  <c r="D45" i="12"/>
  <c r="G45" i="12"/>
  <c r="I45" i="12"/>
  <c r="H45" i="12"/>
  <c r="AE47" i="9"/>
  <c r="AF47" i="9"/>
  <c r="R45" i="12"/>
  <c r="P45" i="12"/>
  <c r="Q45" i="12"/>
  <c r="O45" i="12"/>
  <c r="W46" i="12"/>
  <c r="V46" i="12"/>
  <c r="AF47" i="12"/>
  <c r="AE47" i="12"/>
  <c r="AA45" i="12"/>
  <c r="X45" i="12"/>
  <c r="Z45" i="12"/>
  <c r="Y45" i="12"/>
  <c r="BJ47" i="5"/>
  <c r="AC48" i="12"/>
  <c r="AD48" i="12"/>
  <c r="AC48" i="9"/>
  <c r="AD48" i="9"/>
  <c r="N46" i="12"/>
  <c r="M46" i="12"/>
  <c r="AI46" i="9"/>
  <c r="AG46" i="9"/>
  <c r="AH46" i="9"/>
  <c r="AJ46" i="9"/>
  <c r="AJ46" i="12"/>
  <c r="AH46" i="12"/>
  <c r="AI46" i="12"/>
  <c r="AG46" i="12"/>
  <c r="AP45" i="5"/>
  <c r="T47" i="12"/>
  <c r="U47" i="12"/>
  <c r="T46" i="9"/>
  <c r="U46" i="9"/>
  <c r="Z44" i="9"/>
  <c r="AA44" i="9"/>
  <c r="Y44" i="9"/>
  <c r="X44" i="9"/>
  <c r="V45" i="9"/>
  <c r="W45" i="9"/>
  <c r="O44" i="9"/>
  <c r="P44" i="9"/>
  <c r="Q44" i="9"/>
  <c r="R44" i="9"/>
  <c r="M45" i="9"/>
  <c r="N45" i="9"/>
  <c r="V45" i="5"/>
  <c r="K47" i="12"/>
  <c r="L47" i="12"/>
  <c r="K46" i="9"/>
  <c r="L46" i="9"/>
  <c r="B44" i="5"/>
  <c r="B46" i="12"/>
  <c r="C46" i="12"/>
  <c r="E46" i="12"/>
  <c r="B45" i="9"/>
  <c r="C45" i="9"/>
  <c r="D45" i="9"/>
  <c r="F43" i="9"/>
  <c r="G43" i="9"/>
  <c r="I43" i="9"/>
  <c r="AA46" i="12"/>
  <c r="Z46" i="12"/>
  <c r="Y46" i="12"/>
  <c r="X46" i="12"/>
  <c r="AH47" i="9"/>
  <c r="AG47" i="9"/>
  <c r="AJ47" i="9"/>
  <c r="AI47" i="9"/>
  <c r="AJ47" i="12"/>
  <c r="AH47" i="12"/>
  <c r="AI47" i="12"/>
  <c r="AG47" i="12"/>
  <c r="R46" i="12"/>
  <c r="Q46" i="12"/>
  <c r="P46" i="12"/>
  <c r="O46" i="12"/>
  <c r="AE48" i="12"/>
  <c r="AF48" i="12"/>
  <c r="BJ48" i="5"/>
  <c r="AC49" i="12"/>
  <c r="AD49" i="12"/>
  <c r="AC49" i="9"/>
  <c r="AD49" i="9"/>
  <c r="AE48" i="9"/>
  <c r="AF48" i="9"/>
  <c r="N47" i="12"/>
  <c r="M47" i="12"/>
  <c r="D46" i="12"/>
  <c r="G46" i="12"/>
  <c r="F46" i="12"/>
  <c r="H46" i="12"/>
  <c r="I46" i="12"/>
  <c r="W47" i="12"/>
  <c r="V47" i="12"/>
  <c r="X45" i="9"/>
  <c r="Y45" i="9"/>
  <c r="Z45" i="9"/>
  <c r="AA45" i="9"/>
  <c r="V46" i="9"/>
  <c r="W46" i="9"/>
  <c r="AP46" i="5"/>
  <c r="T48" i="12"/>
  <c r="U48" i="12"/>
  <c r="T47" i="9"/>
  <c r="U47" i="9"/>
  <c r="M46" i="9"/>
  <c r="N46" i="9"/>
  <c r="O45" i="9"/>
  <c r="P45" i="9"/>
  <c r="R45" i="9"/>
  <c r="Q45" i="9"/>
  <c r="V46" i="5"/>
  <c r="K48" i="12"/>
  <c r="L48" i="12"/>
  <c r="K47" i="9"/>
  <c r="L47" i="9"/>
  <c r="B45" i="5"/>
  <c r="B47" i="12"/>
  <c r="C47" i="12"/>
  <c r="E47" i="12"/>
  <c r="B46" i="9"/>
  <c r="C46" i="9"/>
  <c r="D46" i="9"/>
  <c r="I44" i="9"/>
  <c r="G44" i="9"/>
  <c r="F44" i="9"/>
  <c r="P47" i="12"/>
  <c r="Q47" i="12"/>
  <c r="O47" i="12"/>
  <c r="R47" i="12"/>
  <c r="AG48" i="9"/>
  <c r="AH48" i="9"/>
  <c r="AI48" i="9"/>
  <c r="AJ48" i="9"/>
  <c r="AF49" i="12"/>
  <c r="AE49" i="12"/>
  <c r="AA47" i="12"/>
  <c r="Z47" i="12"/>
  <c r="Y47" i="12"/>
  <c r="X47" i="12"/>
  <c r="W48" i="12"/>
  <c r="V48" i="12"/>
  <c r="AE49" i="9"/>
  <c r="AF49" i="9"/>
  <c r="BJ49" i="5"/>
  <c r="AC50" i="12"/>
  <c r="AD50" i="12"/>
  <c r="AC50" i="9"/>
  <c r="AD50" i="9"/>
  <c r="N48" i="12"/>
  <c r="M48" i="12"/>
  <c r="AJ48" i="12"/>
  <c r="AI48" i="12"/>
  <c r="AH48" i="12"/>
  <c r="AG48" i="12"/>
  <c r="G47" i="12"/>
  <c r="F47" i="12"/>
  <c r="D47" i="12"/>
  <c r="I47" i="12"/>
  <c r="H47" i="12"/>
  <c r="Y46" i="9"/>
  <c r="Z46" i="9"/>
  <c r="AA46" i="9"/>
  <c r="X46" i="9"/>
  <c r="AP47" i="5"/>
  <c r="T49" i="12"/>
  <c r="U49" i="12"/>
  <c r="T48" i="9"/>
  <c r="U48" i="9"/>
  <c r="V47" i="9"/>
  <c r="W47" i="9"/>
  <c r="M47" i="9"/>
  <c r="N47" i="9"/>
  <c r="O46" i="9"/>
  <c r="P46" i="9"/>
  <c r="Q46" i="9"/>
  <c r="R46" i="9"/>
  <c r="V47" i="5"/>
  <c r="K49" i="12"/>
  <c r="L49" i="12"/>
  <c r="K48" i="9"/>
  <c r="L48" i="9"/>
  <c r="B46" i="5"/>
  <c r="B48" i="12"/>
  <c r="C48" i="12"/>
  <c r="E48" i="12"/>
  <c r="B47" i="9"/>
  <c r="C47" i="9"/>
  <c r="D47" i="9"/>
  <c r="F45" i="9"/>
  <c r="I45" i="9"/>
  <c r="G45" i="9"/>
  <c r="N49" i="12"/>
  <c r="M49" i="12"/>
  <c r="Y48" i="12"/>
  <c r="AA48" i="12"/>
  <c r="X48" i="12"/>
  <c r="Z48" i="12"/>
  <c r="P48" i="12"/>
  <c r="R48" i="12"/>
  <c r="Q48" i="12"/>
  <c r="O48" i="12"/>
  <c r="AF50" i="12"/>
  <c r="AE50" i="12"/>
  <c r="AE50" i="9"/>
  <c r="AF50" i="9"/>
  <c r="BJ50" i="5"/>
  <c r="AC51" i="12"/>
  <c r="AD51" i="12"/>
  <c r="AC51" i="9"/>
  <c r="AD51" i="9"/>
  <c r="AH49" i="12"/>
  <c r="AJ49" i="12"/>
  <c r="AI49" i="12"/>
  <c r="AG49" i="12"/>
  <c r="V49" i="12"/>
  <c r="W49" i="12"/>
  <c r="AH49" i="9"/>
  <c r="AJ49" i="9"/>
  <c r="AG49" i="9"/>
  <c r="AI49" i="9"/>
  <c r="G48" i="12"/>
  <c r="D48" i="12"/>
  <c r="F48" i="12"/>
  <c r="H48" i="12"/>
  <c r="I48" i="12"/>
  <c r="X47" i="9"/>
  <c r="Z47" i="9"/>
  <c r="Y47" i="9"/>
  <c r="AA47" i="9"/>
  <c r="V48" i="9"/>
  <c r="W48" i="9"/>
  <c r="AP48" i="5"/>
  <c r="T50" i="12"/>
  <c r="U50" i="12"/>
  <c r="T49" i="9"/>
  <c r="U49" i="9"/>
  <c r="M48" i="9"/>
  <c r="N48" i="9"/>
  <c r="O47" i="9"/>
  <c r="P47" i="9"/>
  <c r="R47" i="9"/>
  <c r="Q47" i="9"/>
  <c r="V48" i="5"/>
  <c r="K50" i="12"/>
  <c r="L50" i="12"/>
  <c r="K49" i="9"/>
  <c r="L49" i="9"/>
  <c r="B47" i="5"/>
  <c r="B49" i="12"/>
  <c r="C49" i="12"/>
  <c r="E49" i="12"/>
  <c r="B48" i="9"/>
  <c r="C48" i="9"/>
  <c r="D48" i="9"/>
  <c r="F46" i="9"/>
  <c r="I46" i="9"/>
  <c r="G46" i="9"/>
  <c r="W50" i="12"/>
  <c r="V50" i="12"/>
  <c r="AF51" i="12"/>
  <c r="AE51" i="12"/>
  <c r="AH50" i="12"/>
  <c r="AI50" i="12"/>
  <c r="AJ50" i="12"/>
  <c r="AG50" i="12"/>
  <c r="Y49" i="12"/>
  <c r="X49" i="12"/>
  <c r="AA49" i="12"/>
  <c r="Z49" i="12"/>
  <c r="N50" i="12"/>
  <c r="M50" i="12"/>
  <c r="BJ51" i="5"/>
  <c r="AC52" i="12"/>
  <c r="AD52" i="12"/>
  <c r="AC52" i="9"/>
  <c r="AD52" i="9"/>
  <c r="AJ50" i="9"/>
  <c r="AH50" i="9"/>
  <c r="AG50" i="9"/>
  <c r="AI50" i="9"/>
  <c r="G49" i="12"/>
  <c r="D49" i="12"/>
  <c r="F49" i="12"/>
  <c r="I49" i="12"/>
  <c r="H49" i="12"/>
  <c r="AE51" i="9"/>
  <c r="AF51" i="9"/>
  <c r="Q49" i="12"/>
  <c r="R49" i="12"/>
  <c r="P49" i="12"/>
  <c r="O49" i="12"/>
  <c r="V49" i="9"/>
  <c r="W49" i="9"/>
  <c r="Z48" i="9"/>
  <c r="AA48" i="9"/>
  <c r="Y48" i="9"/>
  <c r="X48" i="9"/>
  <c r="AP49" i="5"/>
  <c r="T51" i="12"/>
  <c r="U51" i="12"/>
  <c r="T50" i="9"/>
  <c r="U50" i="9"/>
  <c r="V49" i="5"/>
  <c r="K51" i="12"/>
  <c r="L51" i="12"/>
  <c r="K50" i="9"/>
  <c r="L50" i="9"/>
  <c r="O48" i="9"/>
  <c r="P48" i="9"/>
  <c r="Q48" i="9"/>
  <c r="R48" i="9"/>
  <c r="M49" i="9"/>
  <c r="N49" i="9"/>
  <c r="B48" i="5"/>
  <c r="B50" i="12"/>
  <c r="C50" i="12"/>
  <c r="E50" i="12"/>
  <c r="B49" i="9"/>
  <c r="C49" i="9"/>
  <c r="D49" i="9"/>
  <c r="F47" i="9"/>
  <c r="I47" i="9"/>
  <c r="G47" i="9"/>
  <c r="N51" i="12"/>
  <c r="M51" i="12"/>
  <c r="BJ52" i="5"/>
  <c r="AC53" i="12"/>
  <c r="AD53" i="12"/>
  <c r="AC53" i="9"/>
  <c r="AD53" i="9"/>
  <c r="W51" i="12"/>
  <c r="V51" i="12"/>
  <c r="AJ51" i="12"/>
  <c r="AI51" i="12"/>
  <c r="AH51" i="12"/>
  <c r="AG51" i="12"/>
  <c r="AF52" i="12"/>
  <c r="AE52" i="12"/>
  <c r="AI51" i="9"/>
  <c r="AH51" i="9"/>
  <c r="AJ51" i="9"/>
  <c r="AG51" i="9"/>
  <c r="O50" i="12"/>
  <c r="R50" i="12"/>
  <c r="Q50" i="12"/>
  <c r="P50" i="12"/>
  <c r="F50" i="12"/>
  <c r="G50" i="12"/>
  <c r="D50" i="12"/>
  <c r="H50" i="12"/>
  <c r="I50" i="12"/>
  <c r="AF52" i="9"/>
  <c r="AE52" i="9"/>
  <c r="AA50" i="12"/>
  <c r="X50" i="12"/>
  <c r="Z50" i="12"/>
  <c r="Y50" i="12"/>
  <c r="W50" i="9"/>
  <c r="V50" i="9"/>
  <c r="X49" i="9"/>
  <c r="Y49" i="9"/>
  <c r="Z49" i="9"/>
  <c r="AA49" i="9"/>
  <c r="AP50" i="5"/>
  <c r="T52" i="12"/>
  <c r="U52" i="12"/>
  <c r="T51" i="9"/>
  <c r="U51" i="9"/>
  <c r="O49" i="9"/>
  <c r="P49" i="9"/>
  <c r="Q49" i="9"/>
  <c r="R49" i="9"/>
  <c r="N50" i="9"/>
  <c r="M50" i="9"/>
  <c r="K51" i="9"/>
  <c r="L51" i="9"/>
  <c r="V50" i="5"/>
  <c r="K52" i="12"/>
  <c r="L52" i="12"/>
  <c r="B49" i="5"/>
  <c r="B51" i="12"/>
  <c r="C51" i="12"/>
  <c r="E51" i="12"/>
  <c r="B50" i="9"/>
  <c r="C50" i="9"/>
  <c r="D50" i="9"/>
  <c r="F48" i="9"/>
  <c r="I48" i="9"/>
  <c r="G48" i="9"/>
  <c r="W52" i="12"/>
  <c r="V52" i="12"/>
  <c r="AF53" i="9"/>
  <c r="AE53" i="9"/>
  <c r="AC54" i="12"/>
  <c r="AC54" i="9"/>
  <c r="BJ14" i="5"/>
  <c r="M52" i="12"/>
  <c r="N52" i="12"/>
  <c r="AJ52" i="9"/>
  <c r="AH52" i="9"/>
  <c r="AG52" i="9"/>
  <c r="AI52" i="9"/>
  <c r="AJ52" i="12"/>
  <c r="AG52" i="12"/>
  <c r="AI52" i="12"/>
  <c r="AH52" i="12"/>
  <c r="AA51" i="12"/>
  <c r="Z51" i="12"/>
  <c r="X51" i="12"/>
  <c r="Y51" i="12"/>
  <c r="AF53" i="12"/>
  <c r="AE53" i="12"/>
  <c r="D51" i="12"/>
  <c r="F51" i="12"/>
  <c r="G51" i="12"/>
  <c r="I51" i="12"/>
  <c r="H51" i="12"/>
  <c r="Q51" i="12"/>
  <c r="P51" i="12"/>
  <c r="O51" i="12"/>
  <c r="R51" i="12"/>
  <c r="W51" i="9"/>
  <c r="V51" i="9"/>
  <c r="AP51" i="5"/>
  <c r="T53" i="12"/>
  <c r="U53" i="12"/>
  <c r="T52" i="9"/>
  <c r="U52" i="9"/>
  <c r="Y50" i="9"/>
  <c r="X50" i="9"/>
  <c r="Z50" i="9"/>
  <c r="AA50" i="9"/>
  <c r="O50" i="9"/>
  <c r="R50" i="9"/>
  <c r="P50" i="9"/>
  <c r="Q50" i="9"/>
  <c r="V51" i="5"/>
  <c r="K53" i="12"/>
  <c r="L53" i="12"/>
  <c r="K52" i="9"/>
  <c r="L52" i="9"/>
  <c r="M51" i="9"/>
  <c r="N51" i="9"/>
  <c r="B50" i="5"/>
  <c r="B52" i="12"/>
  <c r="C52" i="12"/>
  <c r="E52" i="12"/>
  <c r="B51" i="9"/>
  <c r="C51" i="9"/>
  <c r="D51" i="9"/>
  <c r="F49" i="9"/>
  <c r="I49" i="9"/>
  <c r="G49" i="9"/>
  <c r="Y2" i="6"/>
  <c r="Y6" i="6"/>
  <c r="BY21" i="5"/>
  <c r="BZ21" i="5"/>
  <c r="CB21" i="5"/>
  <c r="CA21" i="5"/>
  <c r="BS19" i="5"/>
  <c r="BV19" i="5"/>
  <c r="BU19" i="5"/>
  <c r="BY19" i="5"/>
  <c r="BZ19" i="5"/>
  <c r="CB19" i="5"/>
  <c r="CA19" i="5"/>
  <c r="BY18" i="5"/>
  <c r="BZ18" i="5"/>
  <c r="CB18" i="5"/>
  <c r="CA18" i="5"/>
  <c r="BY29" i="5"/>
  <c r="BZ29" i="5"/>
  <c r="CB29" i="5"/>
  <c r="CA29" i="5"/>
  <c r="BY17" i="5"/>
  <c r="BZ17" i="5"/>
  <c r="CB17" i="5"/>
  <c r="CA17" i="5"/>
  <c r="BY25" i="5"/>
  <c r="BZ25" i="5"/>
  <c r="CB25" i="5"/>
  <c r="CA25" i="5"/>
  <c r="BY20" i="5"/>
  <c r="BZ20" i="5"/>
  <c r="CB20" i="5"/>
  <c r="CA20" i="5"/>
  <c r="BY16" i="5"/>
  <c r="BS18" i="5"/>
  <c r="BY27" i="5"/>
  <c r="BZ27" i="5"/>
  <c r="CB27" i="5"/>
  <c r="CA27" i="5"/>
  <c r="BY28" i="5"/>
  <c r="BZ28" i="5"/>
  <c r="CB28" i="5"/>
  <c r="CA28" i="5"/>
  <c r="BY24" i="5"/>
  <c r="BZ24" i="5"/>
  <c r="CB24" i="5"/>
  <c r="CA24" i="5"/>
  <c r="BY22" i="5"/>
  <c r="BZ22" i="5"/>
  <c r="CB22" i="5"/>
  <c r="CA22" i="5"/>
  <c r="BY23" i="5"/>
  <c r="BZ23" i="5"/>
  <c r="CB23" i="5"/>
  <c r="CA23" i="5"/>
  <c r="BY26" i="5"/>
  <c r="BZ26" i="5"/>
  <c r="CB26" i="5"/>
  <c r="CA26" i="5"/>
  <c r="O52" i="12"/>
  <c r="R52" i="12"/>
  <c r="P52" i="12"/>
  <c r="Q52" i="12"/>
  <c r="AD54" i="9"/>
  <c r="AC16" i="9"/>
  <c r="N53" i="12"/>
  <c r="M53" i="12"/>
  <c r="W53" i="12"/>
  <c r="V53" i="12"/>
  <c r="AJ53" i="9"/>
  <c r="AG53" i="9"/>
  <c r="AH53" i="9"/>
  <c r="AI53" i="9"/>
  <c r="AJ53" i="12"/>
  <c r="AH53" i="12"/>
  <c r="AI53" i="12"/>
  <c r="AG53" i="12"/>
  <c r="AD54" i="12"/>
  <c r="AC16" i="12"/>
  <c r="D52" i="12"/>
  <c r="F52" i="12"/>
  <c r="G52" i="12"/>
  <c r="I52" i="12"/>
  <c r="H52" i="12"/>
  <c r="X52" i="12"/>
  <c r="AA52" i="12"/>
  <c r="Z52" i="12"/>
  <c r="Y52" i="12"/>
  <c r="V52" i="9"/>
  <c r="W52" i="9"/>
  <c r="AP52" i="5"/>
  <c r="T54" i="12"/>
  <c r="U54" i="12"/>
  <c r="T53" i="9"/>
  <c r="U53" i="9"/>
  <c r="Z51" i="9"/>
  <c r="AA51" i="9"/>
  <c r="X51" i="9"/>
  <c r="Y51" i="9"/>
  <c r="V52" i="5"/>
  <c r="K54" i="12"/>
  <c r="L54" i="12"/>
  <c r="K53" i="9"/>
  <c r="L53" i="9"/>
  <c r="Q51" i="9"/>
  <c r="R51" i="9"/>
  <c r="P51" i="9"/>
  <c r="O51" i="9"/>
  <c r="M52" i="9"/>
  <c r="N52" i="9"/>
  <c r="B51" i="5"/>
  <c r="B53" i="12"/>
  <c r="C53" i="12"/>
  <c r="E53" i="12"/>
  <c r="B52" i="9"/>
  <c r="C52" i="9"/>
  <c r="D52" i="9"/>
  <c r="F50" i="9"/>
  <c r="G50" i="9"/>
  <c r="I50" i="9"/>
  <c r="BZ16" i="5"/>
  <c r="BY13" i="5"/>
  <c r="Y38" i="6"/>
  <c r="BS14" i="5"/>
  <c r="BV18" i="5"/>
  <c r="BU18" i="5"/>
  <c r="Y40" i="6"/>
  <c r="Y27" i="6"/>
  <c r="Y21" i="6"/>
  <c r="W54" i="12"/>
  <c r="V54" i="12"/>
  <c r="D53" i="12"/>
  <c r="G53" i="12"/>
  <c r="F53" i="12"/>
  <c r="I53" i="12"/>
  <c r="H53" i="12"/>
  <c r="Z53" i="12"/>
  <c r="Y53" i="12"/>
  <c r="X53" i="12"/>
  <c r="AA53" i="12"/>
  <c r="AE54" i="9"/>
  <c r="AE16" i="9"/>
  <c r="AF54" i="9"/>
  <c r="AD16" i="9"/>
  <c r="AF54" i="12"/>
  <c r="AE54" i="12"/>
  <c r="AE16" i="12"/>
  <c r="AD16" i="12"/>
  <c r="O53" i="12"/>
  <c r="Q53" i="12"/>
  <c r="P53" i="12"/>
  <c r="R53" i="12"/>
  <c r="N54" i="12"/>
  <c r="M54" i="12"/>
  <c r="V53" i="9"/>
  <c r="W53" i="9"/>
  <c r="Z52" i="9"/>
  <c r="AA52" i="9"/>
  <c r="Y52" i="9"/>
  <c r="X52" i="9"/>
  <c r="AP53" i="5"/>
  <c r="T55" i="12"/>
  <c r="U55" i="12"/>
  <c r="T54" i="9"/>
  <c r="U54" i="9"/>
  <c r="Q52" i="9"/>
  <c r="R52" i="9"/>
  <c r="O52" i="9"/>
  <c r="P52" i="9"/>
  <c r="M53" i="9"/>
  <c r="N53" i="9"/>
  <c r="V53" i="5"/>
  <c r="K55" i="12"/>
  <c r="L55" i="12"/>
  <c r="K54" i="9"/>
  <c r="L54" i="9"/>
  <c r="G51" i="9"/>
  <c r="F51" i="9"/>
  <c r="I51" i="9"/>
  <c r="B52" i="5"/>
  <c r="B54" i="12"/>
  <c r="C54" i="12"/>
  <c r="E54" i="12"/>
  <c r="B53" i="9"/>
  <c r="C53" i="9"/>
  <c r="D53" i="9"/>
  <c r="Y30" i="6"/>
  <c r="Y19" i="6"/>
  <c r="Y15" i="6"/>
  <c r="BU14" i="5"/>
  <c r="BS13" i="5"/>
  <c r="Y42" i="6"/>
  <c r="Y43" i="6"/>
  <c r="CB16" i="5"/>
  <c r="CA16" i="5"/>
  <c r="BZ14" i="5"/>
  <c r="CA14" i="5"/>
  <c r="Y17" i="6"/>
  <c r="AG54" i="12"/>
  <c r="AG16" i="12"/>
  <c r="AH54" i="12"/>
  <c r="AH16" i="12"/>
  <c r="AI54" i="12"/>
  <c r="AI16" i="12"/>
  <c r="AJ54" i="12"/>
  <c r="AJ16" i="12"/>
  <c r="AF16" i="12"/>
  <c r="R54" i="12"/>
  <c r="O54" i="12"/>
  <c r="Q54" i="12"/>
  <c r="P54" i="12"/>
  <c r="G54" i="12"/>
  <c r="F54" i="12"/>
  <c r="D54" i="12"/>
  <c r="I54" i="12"/>
  <c r="H54" i="12"/>
  <c r="N55" i="12"/>
  <c r="M55" i="12"/>
  <c r="W55" i="12"/>
  <c r="V55" i="12"/>
  <c r="AJ54" i="9"/>
  <c r="AJ16" i="9"/>
  <c r="AG54" i="9"/>
  <c r="AG16" i="9"/>
  <c r="AI54" i="9"/>
  <c r="AI16" i="9"/>
  <c r="AH54" i="9"/>
  <c r="AH16" i="9"/>
  <c r="AF16" i="9"/>
  <c r="AA54" i="12"/>
  <c r="Z54" i="12"/>
  <c r="Y54" i="12"/>
  <c r="X54" i="12"/>
  <c r="AP54" i="5"/>
  <c r="T56" i="12"/>
  <c r="U56" i="12"/>
  <c r="T55" i="9"/>
  <c r="U55" i="9"/>
  <c r="V54" i="9"/>
  <c r="W54" i="9"/>
  <c r="AA53" i="9"/>
  <c r="X53" i="9"/>
  <c r="Y53" i="9"/>
  <c r="Z53" i="9"/>
  <c r="M54" i="9"/>
  <c r="N54" i="9"/>
  <c r="P53" i="9"/>
  <c r="Q53" i="9"/>
  <c r="R53" i="9"/>
  <c r="O53" i="9"/>
  <c r="V54" i="5"/>
  <c r="K56" i="12"/>
  <c r="L56" i="12"/>
  <c r="K55" i="9"/>
  <c r="L55" i="9"/>
  <c r="I52" i="9"/>
  <c r="G52" i="9"/>
  <c r="F52" i="9"/>
  <c r="B53" i="5"/>
  <c r="B55" i="12"/>
  <c r="C55" i="12"/>
  <c r="E55" i="12"/>
  <c r="B54" i="9"/>
  <c r="C54" i="9"/>
  <c r="D54" i="9"/>
  <c r="F55" i="12"/>
  <c r="D55" i="12"/>
  <c r="G55" i="12"/>
  <c r="I55" i="12"/>
  <c r="H55" i="12"/>
  <c r="W56" i="12"/>
  <c r="V56" i="12"/>
  <c r="N56" i="12"/>
  <c r="M56" i="12"/>
  <c r="R55" i="12"/>
  <c r="Q55" i="12"/>
  <c r="O55" i="12"/>
  <c r="P55" i="12"/>
  <c r="X55" i="12"/>
  <c r="AA55" i="12"/>
  <c r="Y55" i="12"/>
  <c r="Z55" i="12"/>
  <c r="V55" i="9"/>
  <c r="W55" i="9"/>
  <c r="X54" i="9"/>
  <c r="Y54" i="9"/>
  <c r="Z54" i="9"/>
  <c r="AA54" i="9"/>
  <c r="AP55" i="5"/>
  <c r="T57" i="12"/>
  <c r="U57" i="12"/>
  <c r="T56" i="9"/>
  <c r="U56" i="9"/>
  <c r="M55" i="9"/>
  <c r="N55" i="9"/>
  <c r="P54" i="9"/>
  <c r="O54" i="9"/>
  <c r="Q54" i="9"/>
  <c r="R54" i="9"/>
  <c r="V55" i="5"/>
  <c r="K57" i="12"/>
  <c r="L57" i="12"/>
  <c r="K56" i="9"/>
  <c r="L56" i="9"/>
  <c r="F53" i="9"/>
  <c r="I53" i="9"/>
  <c r="G53" i="9"/>
  <c r="B54" i="5"/>
  <c r="B56" i="12"/>
  <c r="C56" i="12"/>
  <c r="E56" i="12"/>
  <c r="B55" i="9"/>
  <c r="C55" i="9"/>
  <c r="D55" i="9"/>
  <c r="M57" i="12"/>
  <c r="N57" i="12"/>
  <c r="O56" i="12"/>
  <c r="R56" i="12"/>
  <c r="Q56" i="12"/>
  <c r="P56" i="12"/>
  <c r="F56" i="12"/>
  <c r="D56" i="12"/>
  <c r="G56" i="12"/>
  <c r="H56" i="12"/>
  <c r="I56" i="12"/>
  <c r="Y56" i="12"/>
  <c r="X56" i="12"/>
  <c r="AA56" i="12"/>
  <c r="Z56" i="12"/>
  <c r="V57" i="12"/>
  <c r="W57" i="12"/>
  <c r="W56" i="9"/>
  <c r="V56" i="9"/>
  <c r="AP56" i="5"/>
  <c r="T58" i="12"/>
  <c r="U58" i="12"/>
  <c r="T57" i="9"/>
  <c r="U57" i="9"/>
  <c r="Y55" i="9"/>
  <c r="X55" i="9"/>
  <c r="Z55" i="9"/>
  <c r="AA55" i="9"/>
  <c r="N56" i="9"/>
  <c r="M56" i="9"/>
  <c r="V56" i="5"/>
  <c r="K58" i="12"/>
  <c r="L58" i="12"/>
  <c r="K57" i="9"/>
  <c r="L57" i="9"/>
  <c r="O55" i="9"/>
  <c r="Q55" i="9"/>
  <c r="R55" i="9"/>
  <c r="P55" i="9"/>
  <c r="B55" i="5"/>
  <c r="B57" i="12"/>
  <c r="C57" i="12"/>
  <c r="E57" i="12"/>
  <c r="B56" i="9"/>
  <c r="C56" i="9"/>
  <c r="D56" i="9"/>
  <c r="F54" i="9"/>
  <c r="I54" i="9"/>
  <c r="G54" i="9"/>
  <c r="N58" i="12"/>
  <c r="M58" i="12"/>
  <c r="V58" i="12"/>
  <c r="W58" i="12"/>
  <c r="O57" i="12"/>
  <c r="R57" i="12"/>
  <c r="Q57" i="12"/>
  <c r="P57" i="12"/>
  <c r="F57" i="12"/>
  <c r="G57" i="12"/>
  <c r="D57" i="12"/>
  <c r="H57" i="12"/>
  <c r="I57" i="12"/>
  <c r="Z57" i="12"/>
  <c r="AA57" i="12"/>
  <c r="Y57" i="12"/>
  <c r="X57" i="12"/>
  <c r="AP57" i="5"/>
  <c r="T59" i="12"/>
  <c r="U59" i="12"/>
  <c r="T58" i="9"/>
  <c r="U58" i="9"/>
  <c r="V57" i="9"/>
  <c r="W57" i="9"/>
  <c r="X56" i="9"/>
  <c r="AA56" i="9"/>
  <c r="Z56" i="9"/>
  <c r="Y56" i="9"/>
  <c r="M57" i="9"/>
  <c r="N57" i="9"/>
  <c r="V57" i="5"/>
  <c r="K59" i="12"/>
  <c r="L59" i="12"/>
  <c r="K58" i="9"/>
  <c r="L58" i="9"/>
  <c r="O56" i="9"/>
  <c r="P56" i="9"/>
  <c r="Q56" i="9"/>
  <c r="R56" i="9"/>
  <c r="F55" i="9"/>
  <c r="G55" i="9"/>
  <c r="I55" i="9"/>
  <c r="B56" i="5"/>
  <c r="B58" i="12"/>
  <c r="C58" i="12"/>
  <c r="E58" i="12"/>
  <c r="B57" i="9"/>
  <c r="C57" i="9"/>
  <c r="D57" i="9"/>
  <c r="Y58" i="12"/>
  <c r="X58" i="12"/>
  <c r="AA58" i="12"/>
  <c r="Z58" i="12"/>
  <c r="G58" i="12"/>
  <c r="D58" i="12"/>
  <c r="F58" i="12"/>
  <c r="H58" i="12"/>
  <c r="I58" i="12"/>
  <c r="M59" i="12"/>
  <c r="N59" i="12"/>
  <c r="V59" i="12"/>
  <c r="W59" i="12"/>
  <c r="P58" i="12"/>
  <c r="O58" i="12"/>
  <c r="Q58" i="12"/>
  <c r="R58" i="12"/>
  <c r="AA57" i="9"/>
  <c r="X57" i="9"/>
  <c r="Y57" i="9"/>
  <c r="Z57" i="9"/>
  <c r="V58" i="9"/>
  <c r="W58" i="9"/>
  <c r="AP58" i="5"/>
  <c r="T60" i="12"/>
  <c r="U60" i="12"/>
  <c r="T59" i="9"/>
  <c r="U59" i="9"/>
  <c r="M58" i="9"/>
  <c r="N58" i="9"/>
  <c r="O57" i="9"/>
  <c r="P57" i="9"/>
  <c r="R57" i="9"/>
  <c r="Q57" i="9"/>
  <c r="V58" i="5"/>
  <c r="K60" i="12"/>
  <c r="L60" i="12"/>
  <c r="K59" i="9"/>
  <c r="L59" i="9"/>
  <c r="I56" i="9"/>
  <c r="G56" i="9"/>
  <c r="F56" i="9"/>
  <c r="B57" i="5"/>
  <c r="B59" i="12"/>
  <c r="C59" i="12"/>
  <c r="E59" i="12"/>
  <c r="B58" i="9"/>
  <c r="C58" i="9"/>
  <c r="D58" i="9"/>
  <c r="P59" i="12"/>
  <c r="R59" i="12"/>
  <c r="O59" i="12"/>
  <c r="Q59" i="12"/>
  <c r="M60" i="12"/>
  <c r="N60" i="12"/>
  <c r="AA59" i="12"/>
  <c r="X59" i="12"/>
  <c r="Y59" i="12"/>
  <c r="Z59" i="12"/>
  <c r="D59" i="12"/>
  <c r="F59" i="12"/>
  <c r="G59" i="12"/>
  <c r="H59" i="12"/>
  <c r="I59" i="12"/>
  <c r="W60" i="12"/>
  <c r="V60" i="12"/>
  <c r="V59" i="9"/>
  <c r="W59" i="9"/>
  <c r="Z58" i="9"/>
  <c r="AA58" i="9"/>
  <c r="X58" i="9"/>
  <c r="Y58" i="9"/>
  <c r="AP59" i="5"/>
  <c r="T61" i="12"/>
  <c r="U61" i="12"/>
  <c r="T60" i="9"/>
  <c r="U60" i="9"/>
  <c r="V59" i="5"/>
  <c r="K61" i="12"/>
  <c r="L61" i="12"/>
  <c r="K60" i="9"/>
  <c r="L60" i="9"/>
  <c r="Q58" i="9"/>
  <c r="R58" i="9"/>
  <c r="O58" i="9"/>
  <c r="P58" i="9"/>
  <c r="M59" i="9"/>
  <c r="N59" i="9"/>
  <c r="F57" i="9"/>
  <c r="I57" i="9"/>
  <c r="G57" i="9"/>
  <c r="B58" i="5"/>
  <c r="B60" i="12"/>
  <c r="C60" i="12"/>
  <c r="E60" i="12"/>
  <c r="B59" i="9"/>
  <c r="C59" i="9"/>
  <c r="D59" i="9"/>
  <c r="V61" i="12"/>
  <c r="W61" i="12"/>
  <c r="F60" i="12"/>
  <c r="G60" i="12"/>
  <c r="D60" i="12"/>
  <c r="I60" i="12"/>
  <c r="H60" i="12"/>
  <c r="Z60" i="12"/>
  <c r="Y60" i="12"/>
  <c r="X60" i="12"/>
  <c r="AA60" i="12"/>
  <c r="Q60" i="12"/>
  <c r="O60" i="12"/>
  <c r="P60" i="12"/>
  <c r="R60" i="12"/>
  <c r="N61" i="12"/>
  <c r="M61" i="12"/>
  <c r="V60" i="9"/>
  <c r="W60" i="9"/>
  <c r="AA59" i="9"/>
  <c r="Z59" i="9"/>
  <c r="X59" i="9"/>
  <c r="Y59" i="9"/>
  <c r="AP60" i="5"/>
  <c r="T62" i="12"/>
  <c r="U62" i="12"/>
  <c r="T61" i="9"/>
  <c r="U61" i="9"/>
  <c r="O59" i="9"/>
  <c r="P59" i="9"/>
  <c r="Q59" i="9"/>
  <c r="R59" i="9"/>
  <c r="N60" i="9"/>
  <c r="M60" i="9"/>
  <c r="V60" i="5"/>
  <c r="K62" i="12"/>
  <c r="L62" i="12"/>
  <c r="K61" i="9"/>
  <c r="L61" i="9"/>
  <c r="F58" i="9"/>
  <c r="I58" i="9"/>
  <c r="G58" i="9"/>
  <c r="B59" i="5"/>
  <c r="B61" i="12"/>
  <c r="C61" i="12"/>
  <c r="E61" i="12"/>
  <c r="B60" i="9"/>
  <c r="C60" i="9"/>
  <c r="D60" i="9"/>
  <c r="M62" i="12"/>
  <c r="N62" i="12"/>
  <c r="W62" i="12"/>
  <c r="V62" i="12"/>
  <c r="Q61" i="12"/>
  <c r="P61" i="12"/>
  <c r="O61" i="12"/>
  <c r="R61" i="12"/>
  <c r="D61" i="12"/>
  <c r="G61" i="12"/>
  <c r="F61" i="12"/>
  <c r="I61" i="12"/>
  <c r="H61" i="12"/>
  <c r="AA61" i="12"/>
  <c r="Y61" i="12"/>
  <c r="X61" i="12"/>
  <c r="Z61" i="12"/>
  <c r="W61" i="9"/>
  <c r="V61" i="9"/>
  <c r="AP61" i="5"/>
  <c r="T62" i="9"/>
  <c r="U62" i="9"/>
  <c r="Z60" i="9"/>
  <c r="AA60" i="9"/>
  <c r="X60" i="9"/>
  <c r="Y60" i="9"/>
  <c r="Q60" i="9"/>
  <c r="R60" i="9"/>
  <c r="O60" i="9"/>
  <c r="P60" i="9"/>
  <c r="V61" i="5"/>
  <c r="K63" i="12"/>
  <c r="L63" i="12"/>
  <c r="K62" i="9"/>
  <c r="L62" i="9"/>
  <c r="M61" i="9"/>
  <c r="N61" i="9"/>
  <c r="B60" i="5"/>
  <c r="B62" i="12"/>
  <c r="C62" i="12"/>
  <c r="E62" i="12"/>
  <c r="B61" i="9"/>
  <c r="C61" i="9"/>
  <c r="D61" i="9"/>
  <c r="F59" i="9"/>
  <c r="I59" i="9"/>
  <c r="G59" i="9"/>
  <c r="T63" i="12"/>
  <c r="AP62" i="5"/>
  <c r="M63" i="12"/>
  <c r="N63" i="12"/>
  <c r="U63" i="12"/>
  <c r="Z62" i="12"/>
  <c r="X62" i="12"/>
  <c r="Y62" i="12"/>
  <c r="AA62" i="12"/>
  <c r="D62" i="12"/>
  <c r="G62" i="12"/>
  <c r="F62" i="12"/>
  <c r="H62" i="12"/>
  <c r="I62" i="12"/>
  <c r="R62" i="12"/>
  <c r="Q62" i="12"/>
  <c r="P62" i="12"/>
  <c r="O62" i="12"/>
  <c r="T63" i="9"/>
  <c r="V62" i="9"/>
  <c r="W62" i="9"/>
  <c r="Z61" i="9"/>
  <c r="AA61" i="9"/>
  <c r="X61" i="9"/>
  <c r="Y61" i="9"/>
  <c r="N62" i="9"/>
  <c r="M62" i="9"/>
  <c r="O61" i="9"/>
  <c r="P61" i="9"/>
  <c r="Q61" i="9"/>
  <c r="R61" i="9"/>
  <c r="V62" i="5"/>
  <c r="K64" i="12"/>
  <c r="L64" i="12"/>
  <c r="K63" i="9"/>
  <c r="L63" i="9"/>
  <c r="F60" i="9"/>
  <c r="I60" i="9"/>
  <c r="G60" i="9"/>
  <c r="B61" i="5"/>
  <c r="B63" i="12"/>
  <c r="C63" i="12"/>
  <c r="E63" i="12"/>
  <c r="B62" i="9"/>
  <c r="C62" i="9"/>
  <c r="D62" i="9"/>
  <c r="T64" i="12"/>
  <c r="AP63" i="5"/>
  <c r="T64" i="9"/>
  <c r="U64" i="9"/>
  <c r="N64" i="12"/>
  <c r="M64" i="12"/>
  <c r="G63" i="12"/>
  <c r="D63" i="12"/>
  <c r="F63" i="12"/>
  <c r="I63" i="12"/>
  <c r="H63" i="12"/>
  <c r="W63" i="12"/>
  <c r="V63" i="12"/>
  <c r="Q63" i="12"/>
  <c r="P63" i="12"/>
  <c r="O63" i="12"/>
  <c r="R63" i="12"/>
  <c r="U63" i="9"/>
  <c r="Z62" i="9"/>
  <c r="AA62" i="9"/>
  <c r="X62" i="9"/>
  <c r="Y62" i="9"/>
  <c r="M63" i="9"/>
  <c r="N63" i="9"/>
  <c r="V63" i="5"/>
  <c r="K65" i="12"/>
  <c r="L65" i="12"/>
  <c r="K64" i="9"/>
  <c r="L64" i="9"/>
  <c r="Q62" i="9"/>
  <c r="R62" i="9"/>
  <c r="O62" i="9"/>
  <c r="P62" i="9"/>
  <c r="B62" i="5"/>
  <c r="B64" i="12"/>
  <c r="C64" i="12"/>
  <c r="E64" i="12"/>
  <c r="B63" i="9"/>
  <c r="C63" i="9"/>
  <c r="D63" i="9"/>
  <c r="F61" i="9"/>
  <c r="I61" i="9"/>
  <c r="G61" i="9"/>
  <c r="W64" i="9"/>
  <c r="V64" i="9"/>
  <c r="T65" i="12"/>
  <c r="U65" i="12"/>
  <c r="AP64" i="5"/>
  <c r="T65" i="9"/>
  <c r="U64" i="12"/>
  <c r="Y63" i="12"/>
  <c r="X63" i="12"/>
  <c r="AA63" i="12"/>
  <c r="Z63" i="12"/>
  <c r="G64" i="12"/>
  <c r="D64" i="12"/>
  <c r="F64" i="12"/>
  <c r="I64" i="12"/>
  <c r="H64" i="12"/>
  <c r="M65" i="12"/>
  <c r="N65" i="12"/>
  <c r="Q64" i="12"/>
  <c r="P64" i="12"/>
  <c r="O64" i="12"/>
  <c r="R64" i="12"/>
  <c r="W63" i="9"/>
  <c r="V63" i="9"/>
  <c r="N64" i="9"/>
  <c r="M64" i="9"/>
  <c r="O63" i="9"/>
  <c r="P63" i="9"/>
  <c r="Q63" i="9"/>
  <c r="R63" i="9"/>
  <c r="V64" i="5"/>
  <c r="K66" i="12"/>
  <c r="L66" i="12"/>
  <c r="K65" i="9"/>
  <c r="L65" i="9"/>
  <c r="B63" i="5"/>
  <c r="B65" i="12"/>
  <c r="C65" i="12"/>
  <c r="E65" i="12"/>
  <c r="B64" i="9"/>
  <c r="C64" i="9"/>
  <c r="D64" i="9"/>
  <c r="F62" i="9"/>
  <c r="G62" i="9"/>
  <c r="I62" i="9"/>
  <c r="V64" i="12"/>
  <c r="W64" i="12"/>
  <c r="U65" i="9"/>
  <c r="T66" i="12"/>
  <c r="AP65" i="5"/>
  <c r="T66" i="9"/>
  <c r="U66" i="9"/>
  <c r="W65" i="12"/>
  <c r="V65" i="12"/>
  <c r="AA64" i="9"/>
  <c r="X64" i="9"/>
  <c r="Z64" i="9"/>
  <c r="Y64" i="9"/>
  <c r="G65" i="12"/>
  <c r="D65" i="12"/>
  <c r="F65" i="12"/>
  <c r="H65" i="12"/>
  <c r="I65" i="12"/>
  <c r="R65" i="12"/>
  <c r="Q65" i="12"/>
  <c r="P65" i="12"/>
  <c r="O65" i="12"/>
  <c r="M66" i="12"/>
  <c r="N66" i="12"/>
  <c r="AA63" i="9"/>
  <c r="Z63" i="9"/>
  <c r="X63" i="9"/>
  <c r="Y63" i="9"/>
  <c r="V65" i="5"/>
  <c r="K67" i="12"/>
  <c r="L67" i="12"/>
  <c r="K66" i="9"/>
  <c r="L66" i="9"/>
  <c r="M65" i="9"/>
  <c r="N65" i="9"/>
  <c r="O64" i="9"/>
  <c r="R64" i="9"/>
  <c r="P64" i="9"/>
  <c r="Q64" i="9"/>
  <c r="I63" i="9"/>
  <c r="G63" i="9"/>
  <c r="F63" i="9"/>
  <c r="B64" i="5"/>
  <c r="B66" i="12"/>
  <c r="C66" i="12"/>
  <c r="E66" i="12"/>
  <c r="B65" i="9"/>
  <c r="C65" i="9"/>
  <c r="D65" i="9"/>
  <c r="AA65" i="12"/>
  <c r="Y65" i="12"/>
  <c r="X65" i="12"/>
  <c r="Z65" i="12"/>
  <c r="V66" i="9"/>
  <c r="W66" i="9"/>
  <c r="T67" i="12"/>
  <c r="U67" i="12"/>
  <c r="T67" i="9"/>
  <c r="AP66" i="5"/>
  <c r="U66" i="12"/>
  <c r="V65" i="9"/>
  <c r="W65" i="9"/>
  <c r="Y64" i="12"/>
  <c r="X64" i="12"/>
  <c r="AA64" i="12"/>
  <c r="Z64" i="12"/>
  <c r="G66" i="12"/>
  <c r="F66" i="12"/>
  <c r="D66" i="12"/>
  <c r="I66" i="12"/>
  <c r="H66" i="12"/>
  <c r="O66" i="12"/>
  <c r="R66" i="12"/>
  <c r="Q66" i="12"/>
  <c r="P66" i="12"/>
  <c r="N67" i="12"/>
  <c r="M67" i="12"/>
  <c r="M66" i="9"/>
  <c r="N66" i="9"/>
  <c r="O65" i="9"/>
  <c r="P65" i="9"/>
  <c r="Q65" i="9"/>
  <c r="R65" i="9"/>
  <c r="V66" i="5"/>
  <c r="K68" i="12"/>
  <c r="L68" i="12"/>
  <c r="K67" i="9"/>
  <c r="L67" i="9"/>
  <c r="B65" i="5"/>
  <c r="B67" i="12"/>
  <c r="C67" i="12"/>
  <c r="E67" i="12"/>
  <c r="B66" i="9"/>
  <c r="C66" i="9"/>
  <c r="D66" i="9"/>
  <c r="I64" i="9"/>
  <c r="G64" i="9"/>
  <c r="F64" i="9"/>
  <c r="V67" i="12"/>
  <c r="W67" i="12"/>
  <c r="T68" i="12"/>
  <c r="U68" i="12"/>
  <c r="T68" i="9"/>
  <c r="U68" i="9"/>
  <c r="AP67" i="5"/>
  <c r="Y66" i="9"/>
  <c r="Z66" i="9"/>
  <c r="AA66" i="9"/>
  <c r="X66" i="9"/>
  <c r="U67" i="9"/>
  <c r="AA65" i="9"/>
  <c r="X65" i="9"/>
  <c r="Y65" i="9"/>
  <c r="Z65" i="9"/>
  <c r="W66" i="12"/>
  <c r="V66" i="12"/>
  <c r="O67" i="12"/>
  <c r="R67" i="12"/>
  <c r="Q67" i="12"/>
  <c r="P67" i="12"/>
  <c r="D67" i="12"/>
  <c r="F67" i="12"/>
  <c r="G67" i="12"/>
  <c r="I67" i="12"/>
  <c r="H67" i="12"/>
  <c r="N68" i="12"/>
  <c r="M68" i="12"/>
  <c r="M67" i="9"/>
  <c r="N67" i="9"/>
  <c r="V67" i="5"/>
  <c r="K69" i="12"/>
  <c r="L69" i="12"/>
  <c r="K68" i="9"/>
  <c r="L68" i="9"/>
  <c r="R66" i="9"/>
  <c r="O66" i="9"/>
  <c r="P66" i="9"/>
  <c r="Q66" i="9"/>
  <c r="F65" i="9"/>
  <c r="I65" i="9"/>
  <c r="G65" i="9"/>
  <c r="B66" i="5"/>
  <c r="B68" i="12"/>
  <c r="C68" i="12"/>
  <c r="E68" i="12"/>
  <c r="B67" i="9"/>
  <c r="C67" i="9"/>
  <c r="D67" i="9"/>
  <c r="T69" i="12"/>
  <c r="T69" i="9"/>
  <c r="U69" i="9"/>
  <c r="AP68" i="5"/>
  <c r="X66" i="12"/>
  <c r="AA66" i="12"/>
  <c r="Z66" i="12"/>
  <c r="Y66" i="12"/>
  <c r="V68" i="9"/>
  <c r="W68" i="9"/>
  <c r="V68" i="12"/>
  <c r="W68" i="12"/>
  <c r="W67" i="9"/>
  <c r="V67" i="9"/>
  <c r="AA67" i="12"/>
  <c r="Y67" i="12"/>
  <c r="Z67" i="12"/>
  <c r="X67" i="12"/>
  <c r="D68" i="12"/>
  <c r="F68" i="12"/>
  <c r="G68" i="12"/>
  <c r="I68" i="12"/>
  <c r="H68" i="12"/>
  <c r="N69" i="12"/>
  <c r="M69" i="12"/>
  <c r="R68" i="12"/>
  <c r="Q68" i="12"/>
  <c r="P68" i="12"/>
  <c r="O68" i="12"/>
  <c r="M68" i="9"/>
  <c r="N68" i="9"/>
  <c r="V68" i="5"/>
  <c r="K70" i="12"/>
  <c r="L70" i="12"/>
  <c r="K69" i="9"/>
  <c r="L69" i="9"/>
  <c r="O67" i="9"/>
  <c r="P67" i="9"/>
  <c r="Q67" i="9"/>
  <c r="R67" i="9"/>
  <c r="B67" i="5"/>
  <c r="B69" i="12"/>
  <c r="C69" i="12"/>
  <c r="E69" i="12"/>
  <c r="B68" i="9"/>
  <c r="C68" i="9"/>
  <c r="D68" i="9"/>
  <c r="F66" i="9"/>
  <c r="I66" i="9"/>
  <c r="G66" i="9"/>
  <c r="T70" i="12"/>
  <c r="U70" i="12"/>
  <c r="AP69" i="5"/>
  <c r="T70" i="9"/>
  <c r="Z67" i="9"/>
  <c r="AA67" i="9"/>
  <c r="X67" i="9"/>
  <c r="Y67" i="9"/>
  <c r="V69" i="9"/>
  <c r="W69" i="9"/>
  <c r="Z68" i="9"/>
  <c r="AA68" i="9"/>
  <c r="Y68" i="9"/>
  <c r="X68" i="9"/>
  <c r="Y68" i="12"/>
  <c r="X68" i="12"/>
  <c r="AA68" i="12"/>
  <c r="Z68" i="12"/>
  <c r="U69" i="12"/>
  <c r="D69" i="12"/>
  <c r="F69" i="12"/>
  <c r="G69" i="12"/>
  <c r="I69" i="12"/>
  <c r="H69" i="12"/>
  <c r="N70" i="12"/>
  <c r="M70" i="12"/>
  <c r="P69" i="12"/>
  <c r="Q69" i="12"/>
  <c r="R69" i="12"/>
  <c r="O69" i="12"/>
  <c r="V69" i="5"/>
  <c r="K71" i="12"/>
  <c r="L71" i="12"/>
  <c r="K70" i="9"/>
  <c r="L70" i="9"/>
  <c r="R68" i="9"/>
  <c r="O68" i="9"/>
  <c r="P68" i="9"/>
  <c r="Q68" i="9"/>
  <c r="M69" i="9"/>
  <c r="N69" i="9"/>
  <c r="B68" i="5"/>
  <c r="B70" i="12"/>
  <c r="C70" i="12"/>
  <c r="E70" i="12"/>
  <c r="B69" i="9"/>
  <c r="C69" i="9"/>
  <c r="D69" i="9"/>
  <c r="F67" i="9"/>
  <c r="I67" i="9"/>
  <c r="G67" i="9"/>
  <c r="U70" i="9"/>
  <c r="T71" i="12"/>
  <c r="T71" i="9"/>
  <c r="U71" i="9"/>
  <c r="AP70" i="5"/>
  <c r="X69" i="9"/>
  <c r="Y69" i="9"/>
  <c r="Z69" i="9"/>
  <c r="AA69" i="9"/>
  <c r="W69" i="12"/>
  <c r="V69" i="12"/>
  <c r="W70" i="12"/>
  <c r="V70" i="12"/>
  <c r="N71" i="12"/>
  <c r="M71" i="12"/>
  <c r="O70" i="12"/>
  <c r="Q70" i="12"/>
  <c r="P70" i="12"/>
  <c r="R70" i="12"/>
  <c r="F70" i="12"/>
  <c r="D70" i="12"/>
  <c r="G70" i="12"/>
  <c r="I70" i="12"/>
  <c r="H70" i="12"/>
  <c r="O69" i="9"/>
  <c r="P69" i="9"/>
  <c r="Q69" i="9"/>
  <c r="R69" i="9"/>
  <c r="M70" i="9"/>
  <c r="N70" i="9"/>
  <c r="V70" i="5"/>
  <c r="K72" i="12"/>
  <c r="L72" i="12"/>
  <c r="K71" i="9"/>
  <c r="L71" i="9"/>
  <c r="I68" i="9"/>
  <c r="G68" i="9"/>
  <c r="F68" i="9"/>
  <c r="B69" i="5"/>
  <c r="B71" i="12"/>
  <c r="C71" i="12"/>
  <c r="E71" i="12"/>
  <c r="B70" i="9"/>
  <c r="C70" i="9"/>
  <c r="D70" i="9"/>
  <c r="T72" i="12"/>
  <c r="U72" i="12"/>
  <c r="T72" i="9"/>
  <c r="U72" i="9"/>
  <c r="AP71" i="5"/>
  <c r="V71" i="9"/>
  <c r="W71" i="9"/>
  <c r="Y69" i="12"/>
  <c r="X69" i="12"/>
  <c r="AA69" i="12"/>
  <c r="Z69" i="12"/>
  <c r="U71" i="12"/>
  <c r="AA70" i="12"/>
  <c r="Y70" i="12"/>
  <c r="X70" i="12"/>
  <c r="Z70" i="12"/>
  <c r="V70" i="9"/>
  <c r="W70" i="9"/>
  <c r="F71" i="12"/>
  <c r="D71" i="12"/>
  <c r="G71" i="12"/>
  <c r="I71" i="12"/>
  <c r="H71" i="12"/>
  <c r="M72" i="12"/>
  <c r="N72" i="12"/>
  <c r="R71" i="12"/>
  <c r="Q71" i="12"/>
  <c r="P71" i="12"/>
  <c r="O71" i="12"/>
  <c r="V71" i="5"/>
  <c r="K73" i="12"/>
  <c r="L73" i="12"/>
  <c r="K72" i="9"/>
  <c r="L72" i="9"/>
  <c r="M71" i="9"/>
  <c r="N71" i="9"/>
  <c r="R70" i="9"/>
  <c r="O70" i="9"/>
  <c r="P70" i="9"/>
  <c r="Q70" i="9"/>
  <c r="B70" i="5"/>
  <c r="B72" i="12"/>
  <c r="C72" i="12"/>
  <c r="E72" i="12"/>
  <c r="B71" i="9"/>
  <c r="C71" i="9"/>
  <c r="D71" i="9"/>
  <c r="F69" i="9"/>
  <c r="I69" i="9"/>
  <c r="G69" i="9"/>
  <c r="W71" i="12"/>
  <c r="V71" i="12"/>
  <c r="AA70" i="9"/>
  <c r="X70" i="9"/>
  <c r="Y70" i="9"/>
  <c r="Z70" i="9"/>
  <c r="X71" i="9"/>
  <c r="Y71" i="9"/>
  <c r="Z71" i="9"/>
  <c r="AA71" i="9"/>
  <c r="T73" i="12"/>
  <c r="U73" i="12"/>
  <c r="T73" i="9"/>
  <c r="U73" i="9"/>
  <c r="AP72" i="5"/>
  <c r="V72" i="9"/>
  <c r="W72" i="9"/>
  <c r="V72" i="12"/>
  <c r="W72" i="12"/>
  <c r="M73" i="12"/>
  <c r="N73" i="12"/>
  <c r="R72" i="12"/>
  <c r="Q72" i="12"/>
  <c r="P72" i="12"/>
  <c r="O72" i="12"/>
  <c r="F72" i="12"/>
  <c r="G72" i="12"/>
  <c r="D72" i="12"/>
  <c r="I72" i="12"/>
  <c r="H72" i="12"/>
  <c r="M72" i="9"/>
  <c r="N72" i="9"/>
  <c r="O71" i="9"/>
  <c r="P71" i="9"/>
  <c r="Q71" i="9"/>
  <c r="R71" i="9"/>
  <c r="V72" i="5"/>
  <c r="K74" i="12"/>
  <c r="L74" i="12"/>
  <c r="K73" i="9"/>
  <c r="L73" i="9"/>
  <c r="F70" i="9"/>
  <c r="I70" i="9"/>
  <c r="G70" i="9"/>
  <c r="B71" i="5"/>
  <c r="B73" i="12"/>
  <c r="C73" i="12"/>
  <c r="E73" i="12"/>
  <c r="B72" i="9"/>
  <c r="C72" i="9"/>
  <c r="D72" i="9"/>
  <c r="Y72" i="12"/>
  <c r="X72" i="12"/>
  <c r="AA72" i="12"/>
  <c r="Z72" i="12"/>
  <c r="Y72" i="9"/>
  <c r="Z72" i="9"/>
  <c r="X72" i="9"/>
  <c r="AA72" i="9"/>
  <c r="V73" i="9"/>
  <c r="W73" i="9"/>
  <c r="T74" i="12"/>
  <c r="U74" i="12"/>
  <c r="AP73" i="5"/>
  <c r="T74" i="9"/>
  <c r="U74" i="9"/>
  <c r="W73" i="12"/>
  <c r="V73" i="12"/>
  <c r="AA71" i="12"/>
  <c r="Z71" i="12"/>
  <c r="Y71" i="12"/>
  <c r="X71" i="12"/>
  <c r="F73" i="12"/>
  <c r="G73" i="12"/>
  <c r="D73" i="12"/>
  <c r="H73" i="12"/>
  <c r="I73" i="12"/>
  <c r="N74" i="12"/>
  <c r="M74" i="12"/>
  <c r="O73" i="12"/>
  <c r="R73" i="12"/>
  <c r="Q73" i="12"/>
  <c r="P73" i="12"/>
  <c r="V73" i="5"/>
  <c r="K75" i="12"/>
  <c r="L75" i="12"/>
  <c r="K74" i="9"/>
  <c r="L74" i="9"/>
  <c r="O72" i="9"/>
  <c r="P72" i="9"/>
  <c r="Q72" i="9"/>
  <c r="R72" i="9"/>
  <c r="M73" i="9"/>
  <c r="N73" i="9"/>
  <c r="B72" i="5"/>
  <c r="B74" i="12"/>
  <c r="C74" i="12"/>
  <c r="E74" i="12"/>
  <c r="B73" i="9"/>
  <c r="C73" i="9"/>
  <c r="D73" i="9"/>
  <c r="F71" i="9"/>
  <c r="I71" i="9"/>
  <c r="G71" i="9"/>
  <c r="Z73" i="9"/>
  <c r="Y73" i="9"/>
  <c r="X73" i="9"/>
  <c r="AA73" i="9"/>
  <c r="V74" i="12"/>
  <c r="W74" i="12"/>
  <c r="AA73" i="12"/>
  <c r="Z73" i="12"/>
  <c r="Y73" i="12"/>
  <c r="X73" i="12"/>
  <c r="V74" i="9"/>
  <c r="W74" i="9"/>
  <c r="T75" i="12"/>
  <c r="U75" i="12"/>
  <c r="AP74" i="5"/>
  <c r="T75" i="9"/>
  <c r="U75" i="9"/>
  <c r="G74" i="12"/>
  <c r="D74" i="12"/>
  <c r="F74" i="12"/>
  <c r="H74" i="12"/>
  <c r="I74" i="12"/>
  <c r="R74" i="12"/>
  <c r="Q74" i="12"/>
  <c r="P74" i="12"/>
  <c r="O74" i="12"/>
  <c r="M75" i="12"/>
  <c r="N75" i="12"/>
  <c r="O73" i="9"/>
  <c r="P73" i="9"/>
  <c r="Q73" i="9"/>
  <c r="R73" i="9"/>
  <c r="M74" i="9"/>
  <c r="N74" i="9"/>
  <c r="V74" i="5"/>
  <c r="K76" i="12"/>
  <c r="L76" i="12"/>
  <c r="K75" i="9"/>
  <c r="L75" i="9"/>
  <c r="F72" i="9"/>
  <c r="I72" i="9"/>
  <c r="G72" i="9"/>
  <c r="B73" i="5"/>
  <c r="B75" i="12"/>
  <c r="C75" i="12"/>
  <c r="E75" i="12"/>
  <c r="B74" i="9"/>
  <c r="C74" i="9"/>
  <c r="D74" i="9"/>
  <c r="V75" i="9"/>
  <c r="W75" i="9"/>
  <c r="AA74" i="12"/>
  <c r="Z74" i="12"/>
  <c r="X74" i="12"/>
  <c r="Y74" i="12"/>
  <c r="T76" i="12"/>
  <c r="U76" i="12"/>
  <c r="AP75" i="5"/>
  <c r="T76" i="9"/>
  <c r="U76" i="9"/>
  <c r="W75" i="12"/>
  <c r="V75" i="12"/>
  <c r="AA74" i="9"/>
  <c r="Y74" i="9"/>
  <c r="Z74" i="9"/>
  <c r="X74" i="9"/>
  <c r="R75" i="12"/>
  <c r="Q75" i="12"/>
  <c r="P75" i="12"/>
  <c r="O75" i="12"/>
  <c r="G75" i="12"/>
  <c r="F75" i="12"/>
  <c r="D75" i="12"/>
  <c r="H75" i="12"/>
  <c r="I75" i="12"/>
  <c r="N76" i="12"/>
  <c r="M76" i="12"/>
  <c r="V75" i="5"/>
  <c r="K77" i="12"/>
  <c r="L77" i="12"/>
  <c r="K76" i="9"/>
  <c r="L76" i="9"/>
  <c r="M75" i="9"/>
  <c r="N75" i="9"/>
  <c r="P74" i="9"/>
  <c r="Q74" i="9"/>
  <c r="R74" i="9"/>
  <c r="O74" i="9"/>
  <c r="F73" i="9"/>
  <c r="I73" i="9"/>
  <c r="G73" i="9"/>
  <c r="B74" i="5"/>
  <c r="B76" i="12"/>
  <c r="C76" i="12"/>
  <c r="E76" i="12"/>
  <c r="B75" i="9"/>
  <c r="C75" i="9"/>
  <c r="D75" i="9"/>
  <c r="AA75" i="12"/>
  <c r="Y75" i="12"/>
  <c r="X75" i="12"/>
  <c r="Z75" i="12"/>
  <c r="V76" i="9"/>
  <c r="W76" i="9"/>
  <c r="T77" i="12"/>
  <c r="U77" i="12"/>
  <c r="AP76" i="5"/>
  <c r="T77" i="9"/>
  <c r="U77" i="9"/>
  <c r="Y75" i="9"/>
  <c r="X75" i="9"/>
  <c r="AA75" i="9"/>
  <c r="Z75" i="9"/>
  <c r="W76" i="12"/>
  <c r="V76" i="12"/>
  <c r="G76" i="12"/>
  <c r="D76" i="12"/>
  <c r="F76" i="12"/>
  <c r="I76" i="12"/>
  <c r="H76" i="12"/>
  <c r="N77" i="12"/>
  <c r="M77" i="12"/>
  <c r="O76" i="12"/>
  <c r="Q76" i="12"/>
  <c r="P76" i="12"/>
  <c r="R76" i="12"/>
  <c r="M76" i="9"/>
  <c r="N76" i="9"/>
  <c r="O75" i="9"/>
  <c r="P75" i="9"/>
  <c r="Q75" i="9"/>
  <c r="R75" i="9"/>
  <c r="V76" i="5"/>
  <c r="K78" i="12"/>
  <c r="L78" i="12"/>
  <c r="K77" i="9"/>
  <c r="L77" i="9"/>
  <c r="B75" i="5"/>
  <c r="B77" i="12"/>
  <c r="C77" i="12"/>
  <c r="E77" i="12"/>
  <c r="B76" i="9"/>
  <c r="C76" i="9"/>
  <c r="D76" i="9"/>
  <c r="F74" i="9"/>
  <c r="I74" i="9"/>
  <c r="G74" i="9"/>
  <c r="W77" i="9"/>
  <c r="V77" i="9"/>
  <c r="T78" i="12"/>
  <c r="U78" i="12"/>
  <c r="AP77" i="5"/>
  <c r="T78" i="9"/>
  <c r="U78" i="9"/>
  <c r="AA76" i="9"/>
  <c r="Y76" i="9"/>
  <c r="X76" i="9"/>
  <c r="Z76" i="9"/>
  <c r="Y76" i="12"/>
  <c r="AA76" i="12"/>
  <c r="Z76" i="12"/>
  <c r="X76" i="12"/>
  <c r="V77" i="12"/>
  <c r="W77" i="12"/>
  <c r="R77" i="12"/>
  <c r="Q77" i="12"/>
  <c r="P77" i="12"/>
  <c r="O77" i="12"/>
  <c r="N78" i="12"/>
  <c r="M78" i="12"/>
  <c r="G77" i="12"/>
  <c r="D77" i="12"/>
  <c r="F77" i="12"/>
  <c r="I77" i="12"/>
  <c r="H77" i="12"/>
  <c r="V77" i="5"/>
  <c r="K79" i="12"/>
  <c r="L79" i="12"/>
  <c r="K78" i="9"/>
  <c r="L78" i="9"/>
  <c r="O76" i="9"/>
  <c r="P76" i="9"/>
  <c r="R76" i="9"/>
  <c r="Q76" i="9"/>
  <c r="M77" i="9"/>
  <c r="N77" i="9"/>
  <c r="I75" i="9"/>
  <c r="G75" i="9"/>
  <c r="F75" i="9"/>
  <c r="B76" i="5"/>
  <c r="B78" i="12"/>
  <c r="C78" i="12"/>
  <c r="E78" i="12"/>
  <c r="B77" i="9"/>
  <c r="C77" i="9"/>
  <c r="D77" i="9"/>
  <c r="V78" i="9"/>
  <c r="W78" i="9"/>
  <c r="T79" i="12"/>
  <c r="U79" i="12"/>
  <c r="AP78" i="5"/>
  <c r="T79" i="9"/>
  <c r="U79" i="9"/>
  <c r="V78" i="12"/>
  <c r="W78" i="12"/>
  <c r="Z77" i="12"/>
  <c r="X77" i="12"/>
  <c r="Y77" i="12"/>
  <c r="AA77" i="12"/>
  <c r="AA77" i="9"/>
  <c r="X77" i="9"/>
  <c r="Y77" i="9"/>
  <c r="Z77" i="9"/>
  <c r="D78" i="12"/>
  <c r="F78" i="12"/>
  <c r="G78" i="12"/>
  <c r="I78" i="12"/>
  <c r="H78" i="12"/>
  <c r="N79" i="12"/>
  <c r="M79" i="12"/>
  <c r="O78" i="12"/>
  <c r="Q78" i="12"/>
  <c r="P78" i="12"/>
  <c r="R78" i="12"/>
  <c r="O77" i="9"/>
  <c r="P77" i="9"/>
  <c r="Q77" i="9"/>
  <c r="R77" i="9"/>
  <c r="M78" i="9"/>
  <c r="N78" i="9"/>
  <c r="V78" i="5"/>
  <c r="K80" i="12"/>
  <c r="L80" i="12"/>
  <c r="K79" i="9"/>
  <c r="L79" i="9"/>
  <c r="I76" i="9"/>
  <c r="G76" i="9"/>
  <c r="F76" i="9"/>
  <c r="B77" i="5"/>
  <c r="B79" i="12"/>
  <c r="C79" i="12"/>
  <c r="E79" i="12"/>
  <c r="B78" i="9"/>
  <c r="C78" i="9"/>
  <c r="D78" i="9"/>
  <c r="V79" i="9"/>
  <c r="W79" i="9"/>
  <c r="T80" i="12"/>
  <c r="U80" i="12"/>
  <c r="AP79" i="5"/>
  <c r="T80" i="9"/>
  <c r="U80" i="9"/>
  <c r="V79" i="12"/>
  <c r="W79" i="12"/>
  <c r="AA78" i="12"/>
  <c r="X78" i="12"/>
  <c r="Y78" i="12"/>
  <c r="Z78" i="12"/>
  <c r="Z78" i="9"/>
  <c r="X78" i="9"/>
  <c r="Y78" i="9"/>
  <c r="AA78" i="9"/>
  <c r="N80" i="12"/>
  <c r="M80" i="12"/>
  <c r="G79" i="12"/>
  <c r="D79" i="12"/>
  <c r="F79" i="12"/>
  <c r="H79" i="12"/>
  <c r="I79" i="12"/>
  <c r="R79" i="12"/>
  <c r="Q79" i="12"/>
  <c r="P79" i="12"/>
  <c r="O79" i="12"/>
  <c r="V79" i="5"/>
  <c r="K81" i="12"/>
  <c r="L81" i="12"/>
  <c r="K80" i="9"/>
  <c r="L80" i="9"/>
  <c r="M79" i="9"/>
  <c r="N79" i="9"/>
  <c r="O78" i="9"/>
  <c r="P78" i="9"/>
  <c r="Q78" i="9"/>
  <c r="R78" i="9"/>
  <c r="F77" i="9"/>
  <c r="I77" i="9"/>
  <c r="G77" i="9"/>
  <c r="B78" i="5"/>
  <c r="B80" i="12"/>
  <c r="C80" i="12"/>
  <c r="E80" i="12"/>
  <c r="B79" i="9"/>
  <c r="C79" i="9"/>
  <c r="D79" i="9"/>
  <c r="Y79" i="12"/>
  <c r="X79" i="12"/>
  <c r="AA79" i="12"/>
  <c r="Z79" i="12"/>
  <c r="T81" i="12"/>
  <c r="U81" i="12"/>
  <c r="AP80" i="5"/>
  <c r="T81" i="9"/>
  <c r="U81" i="9"/>
  <c r="W80" i="12"/>
  <c r="V80" i="12"/>
  <c r="V80" i="9"/>
  <c r="W80" i="9"/>
  <c r="AA79" i="9"/>
  <c r="Y79" i="9"/>
  <c r="Z79" i="9"/>
  <c r="X79" i="9"/>
  <c r="G80" i="12"/>
  <c r="D80" i="12"/>
  <c r="F80" i="12"/>
  <c r="I80" i="12"/>
  <c r="H80" i="12"/>
  <c r="M81" i="12"/>
  <c r="N81" i="12"/>
  <c r="O80" i="12"/>
  <c r="Q80" i="12"/>
  <c r="P80" i="12"/>
  <c r="R80" i="12"/>
  <c r="P79" i="9"/>
  <c r="Q79" i="9"/>
  <c r="R79" i="9"/>
  <c r="O79" i="9"/>
  <c r="M80" i="9"/>
  <c r="N80" i="9"/>
  <c r="V80" i="5"/>
  <c r="K82" i="12"/>
  <c r="L82" i="12"/>
  <c r="K81" i="9"/>
  <c r="L81" i="9"/>
  <c r="B79" i="5"/>
  <c r="B81" i="12"/>
  <c r="C81" i="12"/>
  <c r="E81" i="12"/>
  <c r="B80" i="9"/>
  <c r="C80" i="9"/>
  <c r="D80" i="9"/>
  <c r="F78" i="9"/>
  <c r="I78" i="9"/>
  <c r="G78" i="9"/>
  <c r="Z80" i="9"/>
  <c r="X80" i="9"/>
  <c r="AA80" i="9"/>
  <c r="Y80" i="9"/>
  <c r="W81" i="9"/>
  <c r="V81" i="9"/>
  <c r="AA80" i="12"/>
  <c r="Z80" i="12"/>
  <c r="Y80" i="12"/>
  <c r="X80" i="12"/>
  <c r="T82" i="12"/>
  <c r="U82" i="12"/>
  <c r="T82" i="9"/>
  <c r="U82" i="9"/>
  <c r="AP81" i="5"/>
  <c r="W81" i="12"/>
  <c r="V81" i="12"/>
  <c r="G81" i="12"/>
  <c r="F81" i="12"/>
  <c r="D81" i="12"/>
  <c r="I81" i="12"/>
  <c r="H81" i="12"/>
  <c r="N82" i="12"/>
  <c r="M82" i="12"/>
  <c r="Q81" i="12"/>
  <c r="P81" i="12"/>
  <c r="R81" i="12"/>
  <c r="O81" i="12"/>
  <c r="M81" i="9"/>
  <c r="N81" i="9"/>
  <c r="K82" i="9"/>
  <c r="L82" i="9"/>
  <c r="V81" i="5"/>
  <c r="K83" i="12"/>
  <c r="L83" i="12"/>
  <c r="O80" i="9"/>
  <c r="P80" i="9"/>
  <c r="Q80" i="9"/>
  <c r="R80" i="9"/>
  <c r="F79" i="9"/>
  <c r="I79" i="9"/>
  <c r="I16" i="9"/>
  <c r="G79" i="9"/>
  <c r="B80" i="5"/>
  <c r="B82" i="12"/>
  <c r="C82" i="12"/>
  <c r="E82" i="12"/>
  <c r="B81" i="9"/>
  <c r="C81" i="9"/>
  <c r="D81" i="9"/>
  <c r="X81" i="9"/>
  <c r="Z81" i="9"/>
  <c r="Y81" i="9"/>
  <c r="AA81" i="9"/>
  <c r="W82" i="9"/>
  <c r="V82" i="9"/>
  <c r="W82" i="12"/>
  <c r="V82" i="12"/>
  <c r="AA81" i="12"/>
  <c r="X81" i="12"/>
  <c r="Y81" i="12"/>
  <c r="Z81" i="12"/>
  <c r="T83" i="12"/>
  <c r="U83" i="12"/>
  <c r="T83" i="9"/>
  <c r="U83" i="9"/>
  <c r="AP82" i="5"/>
  <c r="M83" i="12"/>
  <c r="N83" i="12"/>
  <c r="F82" i="12"/>
  <c r="D82" i="12"/>
  <c r="G82" i="12"/>
  <c r="I82" i="12"/>
  <c r="H82" i="12"/>
  <c r="P82" i="12"/>
  <c r="O82" i="12"/>
  <c r="R82" i="12"/>
  <c r="Q82" i="12"/>
  <c r="V82" i="5"/>
  <c r="K84" i="12"/>
  <c r="L84" i="12"/>
  <c r="K83" i="9"/>
  <c r="L83" i="9"/>
  <c r="M82" i="9"/>
  <c r="N82" i="9"/>
  <c r="P81" i="9"/>
  <c r="Q81" i="9"/>
  <c r="R81" i="9"/>
  <c r="O81" i="9"/>
  <c r="B82" i="9"/>
  <c r="C82" i="9"/>
  <c r="D82" i="9"/>
  <c r="B81" i="5"/>
  <c r="B83" i="12"/>
  <c r="C83" i="12"/>
  <c r="E83" i="12"/>
  <c r="I80" i="9"/>
  <c r="G80" i="9"/>
  <c r="F80" i="9"/>
  <c r="AA82" i="9"/>
  <c r="X82" i="9"/>
  <c r="Y82" i="9"/>
  <c r="Z82" i="9"/>
  <c r="T84" i="12"/>
  <c r="U84" i="12"/>
  <c r="AP83" i="5"/>
  <c r="T84" i="9"/>
  <c r="U84" i="9"/>
  <c r="AA82" i="12"/>
  <c r="Z82" i="12"/>
  <c r="X82" i="12"/>
  <c r="Y82" i="12"/>
  <c r="V83" i="9"/>
  <c r="W83" i="9"/>
  <c r="W83" i="12"/>
  <c r="V83" i="12"/>
  <c r="M84" i="12"/>
  <c r="N84" i="12"/>
  <c r="D83" i="12"/>
  <c r="F83" i="12"/>
  <c r="G83" i="12"/>
  <c r="H83" i="12"/>
  <c r="I83" i="12"/>
  <c r="P83" i="12"/>
  <c r="O83" i="12"/>
  <c r="R83" i="12"/>
  <c r="Q83" i="12"/>
  <c r="M83" i="9"/>
  <c r="N83" i="9"/>
  <c r="O82" i="9"/>
  <c r="P82" i="9"/>
  <c r="Q82" i="9"/>
  <c r="R82" i="9"/>
  <c r="V83" i="5"/>
  <c r="K85" i="12"/>
  <c r="L85" i="12"/>
  <c r="K84" i="9"/>
  <c r="L84" i="9"/>
  <c r="F81" i="9"/>
  <c r="I81" i="9"/>
  <c r="G81" i="9"/>
  <c r="B82" i="5"/>
  <c r="B84" i="12"/>
  <c r="C84" i="12"/>
  <c r="E84" i="12"/>
  <c r="B83" i="9"/>
  <c r="C83" i="9"/>
  <c r="D83" i="9"/>
  <c r="W84" i="12"/>
  <c r="V84" i="12"/>
  <c r="T85" i="9"/>
  <c r="U85" i="9"/>
  <c r="T85" i="12"/>
  <c r="U85" i="12"/>
  <c r="AP84" i="5"/>
  <c r="AA83" i="12"/>
  <c r="Z83" i="12"/>
  <c r="Y83" i="12"/>
  <c r="X83" i="12"/>
  <c r="V84" i="9"/>
  <c r="W84" i="9"/>
  <c r="X83" i="9"/>
  <c r="AA83" i="9"/>
  <c r="Y83" i="9"/>
  <c r="Z83" i="9"/>
  <c r="D84" i="12"/>
  <c r="F84" i="12"/>
  <c r="G84" i="12"/>
  <c r="I84" i="12"/>
  <c r="H84" i="12"/>
  <c r="N85" i="12"/>
  <c r="M85" i="12"/>
  <c r="R84" i="12"/>
  <c r="Q84" i="12"/>
  <c r="P84" i="12"/>
  <c r="O84" i="12"/>
  <c r="M84" i="9"/>
  <c r="N84" i="9"/>
  <c r="P83" i="9"/>
  <c r="Q83" i="9"/>
  <c r="R83" i="9"/>
  <c r="O83" i="9"/>
  <c r="V84" i="5"/>
  <c r="K86" i="12"/>
  <c r="L86" i="12"/>
  <c r="K85" i="9"/>
  <c r="L85" i="9"/>
  <c r="F82" i="9"/>
  <c r="I82" i="9"/>
  <c r="G82" i="9"/>
  <c r="B83" i="5"/>
  <c r="B85" i="12"/>
  <c r="C85" i="12"/>
  <c r="E85" i="12"/>
  <c r="B84" i="9"/>
  <c r="C84" i="9"/>
  <c r="D84" i="9"/>
  <c r="T86" i="9"/>
  <c r="U86" i="9"/>
  <c r="AP85" i="5"/>
  <c r="T86" i="12"/>
  <c r="U86" i="12"/>
  <c r="W85" i="12"/>
  <c r="V85" i="12"/>
  <c r="V85" i="9"/>
  <c r="W85" i="9"/>
  <c r="X84" i="9"/>
  <c r="AA84" i="9"/>
  <c r="Z84" i="9"/>
  <c r="Y84" i="9"/>
  <c r="Z84" i="12"/>
  <c r="Y84" i="12"/>
  <c r="AA84" i="12"/>
  <c r="X84" i="12"/>
  <c r="D85" i="12"/>
  <c r="F85" i="12"/>
  <c r="G85" i="12"/>
  <c r="I85" i="12"/>
  <c r="H85" i="12"/>
  <c r="R85" i="12"/>
  <c r="Q85" i="12"/>
  <c r="O85" i="12"/>
  <c r="P85" i="12"/>
  <c r="N86" i="12"/>
  <c r="M86" i="12"/>
  <c r="N85" i="9"/>
  <c r="M85" i="9"/>
  <c r="V85" i="5"/>
  <c r="K87" i="12"/>
  <c r="K86" i="9"/>
  <c r="L86" i="9"/>
  <c r="O84" i="9"/>
  <c r="P84" i="9"/>
  <c r="Q84" i="9"/>
  <c r="R84" i="9"/>
  <c r="B84" i="5"/>
  <c r="B86" i="12"/>
  <c r="C86" i="12"/>
  <c r="E86" i="12"/>
  <c r="B85" i="9"/>
  <c r="C85" i="9"/>
  <c r="D85" i="9"/>
  <c r="F83" i="9"/>
  <c r="I83" i="9"/>
  <c r="G83" i="9"/>
  <c r="AA85" i="12"/>
  <c r="X85" i="12"/>
  <c r="Z85" i="12"/>
  <c r="Y85" i="12"/>
  <c r="Y85" i="9"/>
  <c r="X85" i="9"/>
  <c r="AA85" i="9"/>
  <c r="Z85" i="9"/>
  <c r="W86" i="12"/>
  <c r="V86" i="12"/>
  <c r="AP86" i="5"/>
  <c r="T87" i="12"/>
  <c r="U87" i="12"/>
  <c r="T87" i="9"/>
  <c r="U87" i="9"/>
  <c r="V86" i="9"/>
  <c r="W86" i="9"/>
  <c r="L87" i="12"/>
  <c r="K16" i="12"/>
  <c r="R86" i="12"/>
  <c r="P86" i="12"/>
  <c r="Q86" i="12"/>
  <c r="O86" i="12"/>
  <c r="D86" i="12"/>
  <c r="G86" i="12"/>
  <c r="F86" i="12"/>
  <c r="I86" i="12"/>
  <c r="H86" i="12"/>
  <c r="K87" i="9"/>
  <c r="V14" i="5"/>
  <c r="M86" i="9"/>
  <c r="N86" i="9"/>
  <c r="Q85" i="9"/>
  <c r="R85" i="9"/>
  <c r="O85" i="9"/>
  <c r="P85" i="9"/>
  <c r="B85" i="5"/>
  <c r="B87" i="12"/>
  <c r="C87" i="12"/>
  <c r="E87" i="12"/>
  <c r="B86" i="9"/>
  <c r="C86" i="9"/>
  <c r="D86" i="9"/>
  <c r="F84" i="9"/>
  <c r="I84" i="9"/>
  <c r="G84" i="9"/>
  <c r="W87" i="12"/>
  <c r="V87" i="12"/>
  <c r="AA86" i="12"/>
  <c r="Z86" i="12"/>
  <c r="Y86" i="12"/>
  <c r="X86" i="12"/>
  <c r="AA86" i="9"/>
  <c r="Y86" i="9"/>
  <c r="X86" i="9"/>
  <c r="Z86" i="9"/>
  <c r="T88" i="9"/>
  <c r="U88" i="9"/>
  <c r="T88" i="12"/>
  <c r="U88" i="12"/>
  <c r="AP87" i="5"/>
  <c r="W87" i="9"/>
  <c r="V87" i="9"/>
  <c r="F87" i="12"/>
  <c r="D87" i="12"/>
  <c r="G87" i="12"/>
  <c r="I87" i="12"/>
  <c r="H87" i="12"/>
  <c r="M87" i="12"/>
  <c r="M16" i="12"/>
  <c r="N87" i="12"/>
  <c r="L16" i="12"/>
  <c r="AK29" i="5"/>
  <c r="AL29" i="5"/>
  <c r="AN29" i="5"/>
  <c r="AM29" i="5"/>
  <c r="AK24" i="5"/>
  <c r="AL24" i="5"/>
  <c r="AN24" i="5"/>
  <c r="AM24" i="5"/>
  <c r="AK27" i="5"/>
  <c r="AL27" i="5"/>
  <c r="AN27" i="5"/>
  <c r="AM27" i="5"/>
  <c r="AK19" i="5"/>
  <c r="AL19" i="5"/>
  <c r="AN19" i="5"/>
  <c r="AM19" i="5"/>
  <c r="AK31" i="5"/>
  <c r="AL31" i="5"/>
  <c r="AN31" i="5"/>
  <c r="AM31" i="5"/>
  <c r="AK28" i="5"/>
  <c r="AL28" i="5"/>
  <c r="AN28" i="5"/>
  <c r="AM28" i="5"/>
  <c r="AK25" i="5"/>
  <c r="AL25" i="5"/>
  <c r="AN25" i="5"/>
  <c r="AM25" i="5"/>
  <c r="AK20" i="5"/>
  <c r="AL20" i="5"/>
  <c r="AN20" i="5"/>
  <c r="AM20" i="5"/>
  <c r="AK26" i="5"/>
  <c r="AL26" i="5"/>
  <c r="AN26" i="5"/>
  <c r="AM26" i="5"/>
  <c r="AK17" i="5"/>
  <c r="AL17" i="5"/>
  <c r="AN17" i="5"/>
  <c r="AM17" i="5"/>
  <c r="AK16" i="5"/>
  <c r="M2" i="6"/>
  <c r="M6" i="6"/>
  <c r="AK30" i="5"/>
  <c r="AL30" i="5"/>
  <c r="AN30" i="5"/>
  <c r="AM30" i="5"/>
  <c r="AE19" i="5"/>
  <c r="AH19" i="5"/>
  <c r="AG19" i="5"/>
  <c r="AK22" i="5"/>
  <c r="AL22" i="5"/>
  <c r="AN22" i="5"/>
  <c r="AM22" i="5"/>
  <c r="AK21" i="5"/>
  <c r="AL21" i="5"/>
  <c r="AN21" i="5"/>
  <c r="AM21" i="5"/>
  <c r="AE18" i="5"/>
  <c r="AK23" i="5"/>
  <c r="AL23" i="5"/>
  <c r="AN23" i="5"/>
  <c r="AM23" i="5"/>
  <c r="AK18" i="5"/>
  <c r="AL18" i="5"/>
  <c r="AN18" i="5"/>
  <c r="AM18" i="5"/>
  <c r="L87" i="9"/>
  <c r="K16" i="9"/>
  <c r="Q86" i="9"/>
  <c r="R86" i="9"/>
  <c r="O86" i="9"/>
  <c r="P86" i="9"/>
  <c r="F85" i="9"/>
  <c r="I85" i="9"/>
  <c r="G85" i="9"/>
  <c r="B87" i="9"/>
  <c r="C87" i="9"/>
  <c r="D87" i="9"/>
  <c r="B86" i="5"/>
  <c r="B88" i="12"/>
  <c r="C88" i="12"/>
  <c r="E88" i="12"/>
  <c r="V88" i="9"/>
  <c r="W88" i="9"/>
  <c r="V88" i="12"/>
  <c r="W88" i="12"/>
  <c r="AA87" i="9"/>
  <c r="Y87" i="9"/>
  <c r="X87" i="9"/>
  <c r="Z87" i="9"/>
  <c r="AP88" i="5"/>
  <c r="T89" i="12"/>
  <c r="U89" i="12"/>
  <c r="T89" i="9"/>
  <c r="U89" i="9"/>
  <c r="X87" i="12"/>
  <c r="Y87" i="12"/>
  <c r="AA87" i="12"/>
  <c r="Z87" i="12"/>
  <c r="F88" i="12"/>
  <c r="D88" i="12"/>
  <c r="G88" i="12"/>
  <c r="I88" i="12"/>
  <c r="H88" i="12"/>
  <c r="R87" i="12"/>
  <c r="R16" i="12"/>
  <c r="Q87" i="12"/>
  <c r="Q16" i="12"/>
  <c r="O87" i="12"/>
  <c r="O16" i="12"/>
  <c r="P87" i="12"/>
  <c r="P16" i="12"/>
  <c r="N16" i="12"/>
  <c r="L16" i="9"/>
  <c r="M87" i="9"/>
  <c r="M16" i="9"/>
  <c r="N87" i="9"/>
  <c r="M27" i="6"/>
  <c r="M40" i="6"/>
  <c r="M21" i="6"/>
  <c r="AH18" i="5"/>
  <c r="AG18" i="5"/>
  <c r="AE14" i="5"/>
  <c r="M38" i="6"/>
  <c r="AL16" i="5"/>
  <c r="AK13" i="5"/>
  <c r="B88" i="9"/>
  <c r="C88" i="9"/>
  <c r="D88" i="9"/>
  <c r="B87" i="5"/>
  <c r="F86" i="9"/>
  <c r="I86" i="9"/>
  <c r="G86" i="9"/>
  <c r="V89" i="9"/>
  <c r="W89" i="9"/>
  <c r="AP89" i="5"/>
  <c r="T90" i="9"/>
  <c r="U90" i="9"/>
  <c r="T90" i="12"/>
  <c r="U90" i="12"/>
  <c r="AA88" i="12"/>
  <c r="Z88" i="12"/>
  <c r="Y88" i="12"/>
  <c r="X88" i="12"/>
  <c r="V89" i="12"/>
  <c r="W89" i="12"/>
  <c r="X88" i="9"/>
  <c r="Y88" i="9"/>
  <c r="AA88" i="9"/>
  <c r="Z88" i="9"/>
  <c r="B89" i="12"/>
  <c r="B88" i="5"/>
  <c r="C89" i="12"/>
  <c r="AE13" i="5"/>
  <c r="M15" i="6"/>
  <c r="AG14" i="5"/>
  <c r="AN16" i="5"/>
  <c r="AM16" i="5"/>
  <c r="AL14" i="5"/>
  <c r="AM14" i="5"/>
  <c r="M17" i="6"/>
  <c r="M19" i="6"/>
  <c r="M30" i="6"/>
  <c r="M43" i="6"/>
  <c r="M42" i="6"/>
  <c r="N16" i="9"/>
  <c r="P87" i="9"/>
  <c r="P16" i="9"/>
  <c r="Q87" i="9"/>
  <c r="Q16" i="9"/>
  <c r="R87" i="9"/>
  <c r="R16" i="9"/>
  <c r="O87" i="9"/>
  <c r="O16" i="9"/>
  <c r="B89" i="9"/>
  <c r="G87" i="9"/>
  <c r="F87" i="9"/>
  <c r="I87" i="9"/>
  <c r="V90" i="9"/>
  <c r="W90" i="9"/>
  <c r="T91" i="9"/>
  <c r="U91" i="9"/>
  <c r="AP90" i="5"/>
  <c r="T91" i="12"/>
  <c r="U91" i="12"/>
  <c r="X89" i="12"/>
  <c r="AA89" i="12"/>
  <c r="Z89" i="12"/>
  <c r="Y89" i="12"/>
  <c r="W90" i="12"/>
  <c r="V90" i="12"/>
  <c r="AA89" i="9"/>
  <c r="Y89" i="9"/>
  <c r="X89" i="9"/>
  <c r="Z89" i="9"/>
  <c r="B89" i="5"/>
  <c r="B90" i="9"/>
  <c r="C90" i="9"/>
  <c r="B90" i="12"/>
  <c r="E89" i="12"/>
  <c r="C89" i="9"/>
  <c r="D89" i="9"/>
  <c r="I88" i="9"/>
  <c r="G88" i="9"/>
  <c r="F88" i="9"/>
  <c r="V91" i="12"/>
  <c r="W91" i="12"/>
  <c r="AP91" i="5"/>
  <c r="T92" i="9"/>
  <c r="U92" i="9"/>
  <c r="T92" i="12"/>
  <c r="U92" i="12"/>
  <c r="AA90" i="12"/>
  <c r="Z90" i="12"/>
  <c r="Y90" i="12"/>
  <c r="X90" i="12"/>
  <c r="W91" i="9"/>
  <c r="V91" i="9"/>
  <c r="X90" i="9"/>
  <c r="AA90" i="9"/>
  <c r="Y90" i="9"/>
  <c r="Z90" i="9"/>
  <c r="C90" i="12"/>
  <c r="F90" i="9"/>
  <c r="I90" i="9"/>
  <c r="G90" i="9"/>
  <c r="B90" i="5"/>
  <c r="B91" i="9"/>
  <c r="B91" i="12"/>
  <c r="C91" i="12"/>
  <c r="E91" i="12"/>
  <c r="F89" i="12"/>
  <c r="D89" i="12"/>
  <c r="D16" i="12"/>
  <c r="E4" i="12"/>
  <c r="G89" i="12"/>
  <c r="I89" i="12"/>
  <c r="H89" i="12"/>
  <c r="D16" i="9"/>
  <c r="X91" i="9"/>
  <c r="Y91" i="9"/>
  <c r="Z91" i="9"/>
  <c r="AA91" i="9"/>
  <c r="W92" i="12"/>
  <c r="V92" i="12"/>
  <c r="V92" i="9"/>
  <c r="W92" i="9"/>
  <c r="T93" i="9"/>
  <c r="T93" i="12"/>
  <c r="AP14" i="5"/>
  <c r="AA91" i="12"/>
  <c r="Z91" i="12"/>
  <c r="Y91" i="12"/>
  <c r="X91" i="12"/>
  <c r="B92" i="12"/>
  <c r="C92" i="12"/>
  <c r="E92" i="12"/>
  <c r="B91" i="5"/>
  <c r="B92" i="9"/>
  <c r="C92" i="9"/>
  <c r="F91" i="12"/>
  <c r="H91" i="12"/>
  <c r="I91" i="12"/>
  <c r="G91" i="12"/>
  <c r="C91" i="9"/>
  <c r="E90" i="12"/>
  <c r="G4" i="12"/>
  <c r="U60" i="7"/>
  <c r="F89" i="9"/>
  <c r="I89" i="9"/>
  <c r="G89" i="9"/>
  <c r="U93" i="9"/>
  <c r="T16" i="9"/>
  <c r="Z92" i="12"/>
  <c r="X92" i="12"/>
  <c r="AA92" i="12"/>
  <c r="Y92" i="12"/>
  <c r="BE27" i="5"/>
  <c r="BF27" i="5"/>
  <c r="BH27" i="5"/>
  <c r="BG27" i="5"/>
  <c r="BE18" i="5"/>
  <c r="BF18" i="5"/>
  <c r="BH18" i="5"/>
  <c r="BG18" i="5"/>
  <c r="AY19" i="5"/>
  <c r="BB19" i="5"/>
  <c r="BA19" i="5"/>
  <c r="BE20" i="5"/>
  <c r="BF20" i="5"/>
  <c r="BH20" i="5"/>
  <c r="BG20" i="5"/>
  <c r="BE21" i="5"/>
  <c r="BF21" i="5"/>
  <c r="BH21" i="5"/>
  <c r="BG21" i="5"/>
  <c r="S2" i="6"/>
  <c r="S6" i="6"/>
  <c r="BE17" i="5"/>
  <c r="BF17" i="5"/>
  <c r="BH17" i="5"/>
  <c r="BG17" i="5"/>
  <c r="BE28" i="5"/>
  <c r="BF28" i="5"/>
  <c r="BH28" i="5"/>
  <c r="BG28" i="5"/>
  <c r="BE19" i="5"/>
  <c r="BF19" i="5"/>
  <c r="BH19" i="5"/>
  <c r="BG19" i="5"/>
  <c r="BE26" i="5"/>
  <c r="BF26" i="5"/>
  <c r="BH26" i="5"/>
  <c r="BG26" i="5"/>
  <c r="BE24" i="5"/>
  <c r="BF24" i="5"/>
  <c r="BH24" i="5"/>
  <c r="BG24" i="5"/>
  <c r="BE16" i="5"/>
  <c r="BE22" i="5"/>
  <c r="BF22" i="5"/>
  <c r="BH22" i="5"/>
  <c r="BG22" i="5"/>
  <c r="BE29" i="5"/>
  <c r="BF29" i="5"/>
  <c r="BH29" i="5"/>
  <c r="BG29" i="5"/>
  <c r="AY18" i="5"/>
  <c r="BE25" i="5"/>
  <c r="BF25" i="5"/>
  <c r="BH25" i="5"/>
  <c r="BG25" i="5"/>
  <c r="BE23" i="5"/>
  <c r="BF23" i="5"/>
  <c r="BH23" i="5"/>
  <c r="BG23" i="5"/>
  <c r="U93" i="12"/>
  <c r="T16" i="12"/>
  <c r="Z92" i="9"/>
  <c r="X92" i="9"/>
  <c r="AA92" i="9"/>
  <c r="Y92" i="9"/>
  <c r="I92" i="9"/>
  <c r="G92" i="9"/>
  <c r="F92" i="9"/>
  <c r="B93" i="12"/>
  <c r="B92" i="5"/>
  <c r="B93" i="5"/>
  <c r="B93" i="9"/>
  <c r="F90" i="12"/>
  <c r="I90" i="12"/>
  <c r="H90" i="12"/>
  <c r="G90" i="12"/>
  <c r="F92" i="12"/>
  <c r="H92" i="12"/>
  <c r="I92" i="12"/>
  <c r="G92" i="12"/>
  <c r="S40" i="6"/>
  <c r="S21" i="6"/>
  <c r="S27" i="6"/>
  <c r="W93" i="12"/>
  <c r="V93" i="12"/>
  <c r="V16" i="12"/>
  <c r="U16" i="12"/>
  <c r="S38" i="6"/>
  <c r="BB18" i="5"/>
  <c r="BA18" i="5"/>
  <c r="AY14" i="5"/>
  <c r="BE13" i="5"/>
  <c r="BF16" i="5"/>
  <c r="W93" i="9"/>
  <c r="V93" i="9"/>
  <c r="V16" i="9"/>
  <c r="D4" i="9"/>
  <c r="E4" i="9"/>
  <c r="G4" i="9"/>
  <c r="X64" i="7"/>
  <c r="Z64" i="7" s="1"/>
  <c r="U16" i="9"/>
  <c r="B95" i="9"/>
  <c r="C95" i="9"/>
  <c r="B94" i="5"/>
  <c r="B95" i="12"/>
  <c r="C95" i="12"/>
  <c r="E95" i="12"/>
  <c r="C93" i="12"/>
  <c r="B94" i="9"/>
  <c r="C94" i="9"/>
  <c r="B94" i="12"/>
  <c r="C94" i="12"/>
  <c r="E94" i="12"/>
  <c r="C93" i="9"/>
  <c r="F91" i="9"/>
  <c r="G91" i="9"/>
  <c r="I91" i="9"/>
  <c r="S15" i="6"/>
  <c r="AY13" i="5"/>
  <c r="BA14" i="5"/>
  <c r="BF14" i="5"/>
  <c r="BG14" i="5"/>
  <c r="S17" i="6"/>
  <c r="BH16" i="5"/>
  <c r="BG16" i="5"/>
  <c r="S42" i="6"/>
  <c r="S43" i="6"/>
  <c r="Z93" i="12"/>
  <c r="Z16" i="12"/>
  <c r="X93" i="12"/>
  <c r="X16" i="12"/>
  <c r="AA93" i="12"/>
  <c r="AA16" i="12"/>
  <c r="Y93" i="12"/>
  <c r="Y16" i="12"/>
  <c r="W16" i="12"/>
  <c r="S19" i="6"/>
  <c r="S30" i="6"/>
  <c r="AA93" i="9"/>
  <c r="AA16" i="9"/>
  <c r="Z93" i="9"/>
  <c r="Z16" i="9"/>
  <c r="X93" i="9"/>
  <c r="X16" i="9"/>
  <c r="Y93" i="9"/>
  <c r="Y16" i="9"/>
  <c r="W16" i="9"/>
  <c r="G95" i="12"/>
  <c r="I95" i="12"/>
  <c r="H95" i="12"/>
  <c r="F95" i="12"/>
  <c r="B96" i="9"/>
  <c r="B96" i="12"/>
  <c r="C96" i="12"/>
  <c r="E96" i="12"/>
  <c r="B95" i="5"/>
  <c r="F94" i="9"/>
  <c r="I94" i="9"/>
  <c r="G94" i="9"/>
  <c r="I94" i="12"/>
  <c r="F94" i="12"/>
  <c r="H94" i="12"/>
  <c r="G94" i="12"/>
  <c r="E93" i="12"/>
  <c r="B97" i="9"/>
  <c r="C97" i="9"/>
  <c r="B97" i="12"/>
  <c r="B96" i="5"/>
  <c r="F96" i="12"/>
  <c r="G96" i="12"/>
  <c r="H96" i="12"/>
  <c r="I96" i="12"/>
  <c r="C96" i="9"/>
  <c r="F93" i="9"/>
  <c r="F16" i="9"/>
  <c r="D5" i="9"/>
  <c r="I93" i="9"/>
  <c r="D8" i="9"/>
  <c r="E8" i="9"/>
  <c r="G8" i="9"/>
  <c r="H16" i="9"/>
  <c r="D6" i="9"/>
  <c r="E6" i="9"/>
  <c r="G6" i="9"/>
  <c r="G93" i="9"/>
  <c r="G16" i="9"/>
  <c r="D7" i="9"/>
  <c r="E16" i="9"/>
  <c r="I93" i="12"/>
  <c r="I16" i="12"/>
  <c r="E8" i="12"/>
  <c r="G8" i="12"/>
  <c r="H93" i="12"/>
  <c r="G93" i="12"/>
  <c r="F93" i="12"/>
  <c r="F16" i="12"/>
  <c r="E5" i="12"/>
  <c r="B98" i="12"/>
  <c r="C98" i="12"/>
  <c r="E98" i="12"/>
  <c r="B97" i="5"/>
  <c r="B98" i="9"/>
  <c r="C97" i="12"/>
  <c r="E5" i="9"/>
  <c r="G5" i="9"/>
  <c r="E7" i="9"/>
  <c r="G7" i="9"/>
  <c r="X67" i="7"/>
  <c r="G5" i="12"/>
  <c r="U61" i="7"/>
  <c r="Z67" i="7"/>
  <c r="AB67" i="7"/>
  <c r="E97" i="12"/>
  <c r="C98" i="9"/>
  <c r="B98" i="5"/>
  <c r="B99" i="9"/>
  <c r="C99" i="9"/>
  <c r="B99" i="12"/>
  <c r="F98" i="12"/>
  <c r="H98" i="12"/>
  <c r="G98" i="12"/>
  <c r="I98" i="12"/>
  <c r="C99" i="12"/>
  <c r="B100" i="12"/>
  <c r="C100" i="12"/>
  <c r="E100" i="12"/>
  <c r="B100" i="9"/>
  <c r="B99" i="5"/>
  <c r="G97" i="12"/>
  <c r="H97" i="12"/>
  <c r="F97" i="12"/>
  <c r="I97" i="12"/>
  <c r="B101" i="12"/>
  <c r="C101" i="12"/>
  <c r="E101" i="12"/>
  <c r="B100" i="5"/>
  <c r="B101" i="9"/>
  <c r="C101" i="9"/>
  <c r="C100" i="9"/>
  <c r="F100" i="12"/>
  <c r="G100" i="12"/>
  <c r="I100" i="12"/>
  <c r="H100" i="12"/>
  <c r="E99" i="12"/>
  <c r="B101" i="5"/>
  <c r="B102" i="9"/>
  <c r="B102" i="12"/>
  <c r="F101" i="12"/>
  <c r="G101" i="12"/>
  <c r="H101" i="12"/>
  <c r="I101" i="12"/>
  <c r="I99" i="12"/>
  <c r="F99" i="12"/>
  <c r="G99" i="12"/>
  <c r="H99" i="12"/>
  <c r="C102" i="12"/>
  <c r="C102" i="9"/>
  <c r="B103" i="9"/>
  <c r="C103" i="9"/>
  <c r="B103" i="12"/>
  <c r="C103" i="12"/>
  <c r="E103" i="12"/>
  <c r="B102" i="5"/>
  <c r="I103" i="12"/>
  <c r="H103" i="12"/>
  <c r="G103" i="12"/>
  <c r="F103" i="12"/>
  <c r="B103" i="5"/>
  <c r="B104" i="12"/>
  <c r="C104" i="12"/>
  <c r="E104" i="12"/>
  <c r="B104" i="9"/>
  <c r="E102" i="12"/>
  <c r="I104" i="12"/>
  <c r="H104" i="12"/>
  <c r="G104" i="12"/>
  <c r="F104" i="12"/>
  <c r="C104" i="9"/>
  <c r="H102" i="12"/>
  <c r="G102" i="12"/>
  <c r="F102" i="12"/>
  <c r="I102" i="12"/>
  <c r="B104" i="5"/>
  <c r="B105" i="9"/>
  <c r="C105" i="9"/>
  <c r="B105" i="12"/>
  <c r="C105" i="12"/>
  <c r="E105" i="12"/>
  <c r="B106" i="9"/>
  <c r="C106" i="9"/>
  <c r="B105" i="5"/>
  <c r="B106" i="12"/>
  <c r="C106" i="12"/>
  <c r="E106" i="12"/>
  <c r="B107" i="9"/>
  <c r="C107" i="9"/>
  <c r="B107" i="12"/>
  <c r="C107" i="12"/>
  <c r="E107" i="12"/>
  <c r="B106" i="5"/>
  <c r="F106" i="12"/>
  <c r="I106" i="12"/>
  <c r="H106" i="12"/>
  <c r="G106" i="12"/>
  <c r="F105" i="12"/>
  <c r="G105" i="12"/>
  <c r="I105" i="12"/>
  <c r="H105" i="12"/>
  <c r="B108" i="9"/>
  <c r="C108" i="9"/>
  <c r="B108" i="12"/>
  <c r="C108" i="12"/>
  <c r="E108" i="12"/>
  <c r="B107" i="5"/>
  <c r="F107" i="12"/>
  <c r="I107" i="12"/>
  <c r="H107" i="12"/>
  <c r="G107" i="12"/>
  <c r="B109" i="9"/>
  <c r="C109" i="9"/>
  <c r="B109" i="12"/>
  <c r="C109" i="12"/>
  <c r="E109" i="12"/>
  <c r="B108" i="5"/>
  <c r="F108" i="12"/>
  <c r="I108" i="12"/>
  <c r="H108" i="12"/>
  <c r="G108" i="12"/>
  <c r="B110" i="9"/>
  <c r="C110" i="9"/>
  <c r="B110" i="12"/>
  <c r="C110" i="12"/>
  <c r="E110" i="12"/>
  <c r="B109" i="5"/>
  <c r="G109" i="12"/>
  <c r="F109" i="12"/>
  <c r="I109" i="12"/>
  <c r="H109" i="12"/>
  <c r="B111" i="9"/>
  <c r="C111" i="9"/>
  <c r="B111" i="12"/>
  <c r="C111" i="12"/>
  <c r="E111" i="12"/>
  <c r="B110" i="5"/>
  <c r="F110" i="12"/>
  <c r="I110" i="12"/>
  <c r="H110" i="12"/>
  <c r="G110" i="12"/>
  <c r="B112" i="12"/>
  <c r="C112" i="12"/>
  <c r="E112" i="12"/>
  <c r="B112" i="9"/>
  <c r="C112" i="9"/>
  <c r="B111" i="5"/>
  <c r="I111" i="12"/>
  <c r="H111" i="12"/>
  <c r="F111" i="12"/>
  <c r="G111" i="12"/>
  <c r="B113" i="9"/>
  <c r="C113" i="9"/>
  <c r="B112" i="5"/>
  <c r="B113" i="12"/>
  <c r="C113" i="12"/>
  <c r="E113" i="12"/>
  <c r="F112" i="12"/>
  <c r="G112" i="12"/>
  <c r="H112" i="12"/>
  <c r="I112" i="12"/>
  <c r="F113" i="12"/>
  <c r="H113" i="12"/>
  <c r="G113" i="12"/>
  <c r="I113" i="12"/>
  <c r="B114" i="12"/>
  <c r="C114" i="12"/>
  <c r="E114" i="12"/>
  <c r="B113" i="5"/>
  <c r="B114" i="9"/>
  <c r="C114" i="9"/>
  <c r="F114" i="12"/>
  <c r="I114" i="12"/>
  <c r="H114" i="12"/>
  <c r="G114" i="12"/>
  <c r="B115" i="12"/>
  <c r="C115" i="12"/>
  <c r="E115" i="12"/>
  <c r="B114" i="5"/>
  <c r="B115" i="9"/>
  <c r="C115" i="9"/>
  <c r="B116" i="9"/>
  <c r="C116" i="9"/>
  <c r="B115" i="5"/>
  <c r="B116" i="12"/>
  <c r="C116" i="12"/>
  <c r="E116" i="12"/>
  <c r="I115" i="12"/>
  <c r="F115" i="12"/>
  <c r="H115" i="12"/>
  <c r="G115" i="12"/>
  <c r="F116" i="12"/>
  <c r="G116" i="12"/>
  <c r="I116" i="12"/>
  <c r="H116" i="12"/>
  <c r="B117" i="9"/>
  <c r="C117" i="9"/>
  <c r="B117" i="12"/>
  <c r="C117" i="12"/>
  <c r="E117" i="12"/>
  <c r="B116" i="5"/>
  <c r="B117" i="5"/>
  <c r="B118" i="9"/>
  <c r="C118" i="9"/>
  <c r="B118" i="12"/>
  <c r="C118" i="12"/>
  <c r="E118" i="12"/>
  <c r="F117" i="12"/>
  <c r="H117" i="12"/>
  <c r="I117" i="12"/>
  <c r="G117" i="12"/>
  <c r="F118" i="12"/>
  <c r="G118" i="12"/>
  <c r="H118" i="12"/>
  <c r="I118" i="12"/>
  <c r="B119" i="9"/>
  <c r="C119" i="9"/>
  <c r="B119" i="12"/>
  <c r="C119" i="12"/>
  <c r="E119" i="12"/>
  <c r="B118" i="5"/>
  <c r="B119" i="5"/>
  <c r="B120" i="12"/>
  <c r="C120" i="12"/>
  <c r="E120" i="12"/>
  <c r="B120" i="9"/>
  <c r="C120" i="9"/>
  <c r="F119" i="12"/>
  <c r="H119" i="12"/>
  <c r="I119" i="12"/>
  <c r="G119" i="12"/>
  <c r="F120" i="12"/>
  <c r="I120" i="12"/>
  <c r="H120" i="12"/>
  <c r="G120" i="12"/>
  <c r="B121" i="9"/>
  <c r="C121" i="9"/>
  <c r="B121" i="12"/>
  <c r="C121" i="12"/>
  <c r="E121" i="12"/>
  <c r="B120" i="5"/>
  <c r="B121" i="5"/>
  <c r="B122" i="9"/>
  <c r="C122" i="9"/>
  <c r="B122" i="12"/>
  <c r="C122" i="12"/>
  <c r="E122" i="12"/>
  <c r="F121" i="12"/>
  <c r="G121" i="12"/>
  <c r="I121" i="12"/>
  <c r="H121" i="12"/>
  <c r="F122" i="12"/>
  <c r="H122" i="12"/>
  <c r="I122" i="12"/>
  <c r="G122" i="12"/>
  <c r="B123" i="9"/>
  <c r="B123" i="12"/>
  <c r="B14" i="5"/>
  <c r="Q19" i="5"/>
  <c r="R19" i="5"/>
  <c r="T19" i="5"/>
  <c r="S19" i="5"/>
  <c r="G2" i="6"/>
  <c r="Q23" i="5"/>
  <c r="R23" i="5"/>
  <c r="T23" i="5"/>
  <c r="S23" i="5"/>
  <c r="Q16" i="5"/>
  <c r="K19" i="5"/>
  <c r="N19" i="5"/>
  <c r="M19" i="5"/>
  <c r="Q26" i="5"/>
  <c r="R26" i="5"/>
  <c r="T26" i="5"/>
  <c r="S26" i="5"/>
  <c r="Q22" i="5"/>
  <c r="R22" i="5"/>
  <c r="T22" i="5"/>
  <c r="S22" i="5"/>
  <c r="Q25" i="5"/>
  <c r="R25" i="5"/>
  <c r="T25" i="5"/>
  <c r="S25" i="5"/>
  <c r="Q20" i="5"/>
  <c r="R20" i="5"/>
  <c r="T20" i="5"/>
  <c r="S20" i="5"/>
  <c r="Q18" i="5"/>
  <c r="R18" i="5"/>
  <c r="T18" i="5"/>
  <c r="S18" i="5"/>
  <c r="Q27" i="5"/>
  <c r="R27" i="5"/>
  <c r="T27" i="5"/>
  <c r="S27" i="5"/>
  <c r="Q24" i="5"/>
  <c r="R24" i="5"/>
  <c r="T24" i="5"/>
  <c r="S24" i="5"/>
  <c r="Q28" i="5"/>
  <c r="R28" i="5"/>
  <c r="T28" i="5"/>
  <c r="S28" i="5"/>
  <c r="Q17" i="5"/>
  <c r="R17" i="5"/>
  <c r="T17" i="5"/>
  <c r="S17" i="5"/>
  <c r="Q21" i="5"/>
  <c r="R21" i="5"/>
  <c r="T21" i="5"/>
  <c r="S21" i="5"/>
  <c r="Q30" i="5"/>
  <c r="R30" i="5"/>
  <c r="T30" i="5"/>
  <c r="S30" i="5"/>
  <c r="Q31" i="5"/>
  <c r="R31" i="5"/>
  <c r="T31" i="5"/>
  <c r="S31" i="5"/>
  <c r="Q29" i="5"/>
  <c r="R29" i="5"/>
  <c r="T29" i="5"/>
  <c r="S29" i="5"/>
  <c r="K18" i="5"/>
  <c r="C123" i="9"/>
  <c r="C16" i="9"/>
  <c r="B16" i="9"/>
  <c r="C123" i="12"/>
  <c r="B16" i="12"/>
  <c r="E123" i="12"/>
  <c r="C16" i="12"/>
  <c r="R16" i="5"/>
  <c r="Q13" i="5"/>
  <c r="N18" i="5"/>
  <c r="M18" i="5"/>
  <c r="G38" i="6"/>
  <c r="K14" i="5"/>
  <c r="G6" i="6"/>
  <c r="C2" i="6"/>
  <c r="C10" i="6"/>
  <c r="G40" i="6"/>
  <c r="C40" i="6"/>
  <c r="G27" i="6"/>
  <c r="G21" i="6"/>
  <c r="C21" i="6"/>
  <c r="U22" i="7"/>
  <c r="C6" i="6"/>
  <c r="K13" i="5"/>
  <c r="M14" i="5"/>
  <c r="G15" i="6"/>
  <c r="C15" i="6"/>
  <c r="U19" i="7"/>
  <c r="C38" i="6"/>
  <c r="G42" i="6"/>
  <c r="C42" i="6"/>
  <c r="U56" i="7"/>
  <c r="X56" i="7" s="1"/>
  <c r="G43" i="6"/>
  <c r="C43" i="6"/>
  <c r="U57" i="7"/>
  <c r="X57" i="7"/>
  <c r="T16" i="5"/>
  <c r="S16" i="5"/>
  <c r="R14" i="5"/>
  <c r="S14" i="5"/>
  <c r="G17" i="6"/>
  <c r="C17" i="6"/>
  <c r="U18" i="7"/>
  <c r="H123" i="12"/>
  <c r="H16" i="12"/>
  <c r="E6" i="12"/>
  <c r="G123" i="12"/>
  <c r="G16" i="12"/>
  <c r="E7" i="12"/>
  <c r="F123" i="12"/>
  <c r="I123" i="12"/>
  <c r="E16" i="12"/>
  <c r="Z57" i="7"/>
  <c r="AB57" i="7" s="1"/>
  <c r="U53" i="7"/>
  <c r="U69" i="7"/>
  <c r="U52" i="7"/>
  <c r="U32" i="7"/>
  <c r="X9" i="7"/>
  <c r="G7" i="12"/>
  <c r="U63" i="7"/>
  <c r="G19" i="6"/>
  <c r="C19" i="6"/>
  <c r="U20" i="7"/>
  <c r="C27" i="6"/>
  <c r="U33" i="7"/>
  <c r="X33" i="7" s="1"/>
  <c r="Z33" i="7" s="1"/>
  <c r="AD33" i="7" s="1"/>
  <c r="G30" i="6"/>
  <c r="C30" i="6"/>
  <c r="U34" i="7"/>
  <c r="X34" i="7"/>
  <c r="U62" i="7"/>
  <c r="X62" i="7"/>
  <c r="G6" i="12"/>
  <c r="Z9" i="7"/>
  <c r="U70" i="7"/>
  <c r="U73" i="7"/>
  <c r="U71" i="7"/>
  <c r="U72" i="7"/>
  <c r="X69" i="7"/>
  <c r="Z21" i="7" l="1"/>
  <c r="AB21" i="7" s="1"/>
  <c r="AD42" i="7"/>
  <c r="Z42" i="7"/>
  <c r="AB42" i="7"/>
  <c r="AE42" i="7" s="1"/>
  <c r="AG42" i="7" s="1"/>
  <c r="AH42" i="7" s="1"/>
  <c r="AB9" i="7"/>
  <c r="X32" i="7"/>
  <c r="X70" i="7"/>
  <c r="Z70" i="7" s="1"/>
  <c r="AD70" i="7" s="1"/>
  <c r="Z69" i="7"/>
  <c r="AD69" i="7" s="1"/>
  <c r="AD55" i="7"/>
  <c r="X19" i="7"/>
  <c r="Z19" i="7" s="1"/>
  <c r="AB19" i="7" s="1"/>
  <c r="X18" i="7"/>
  <c r="Z18" i="7" s="1"/>
  <c r="X73" i="7"/>
  <c r="Z73" i="7" s="1"/>
  <c r="AD73" i="7" s="1"/>
  <c r="AB13" i="7"/>
  <c r="X20" i="7"/>
  <c r="Z20" i="7" s="1"/>
  <c r="U45" i="7"/>
  <c r="X45" i="7" s="1"/>
  <c r="AD45" i="7" s="1"/>
  <c r="U28" i="7"/>
  <c r="X44" i="7"/>
  <c r="X43" i="7"/>
  <c r="Z43" i="7" s="1"/>
  <c r="AD43" i="7" s="1"/>
  <c r="AD48" i="7"/>
  <c r="U46" i="7"/>
  <c r="X46" i="7" s="1"/>
  <c r="X22" i="7"/>
  <c r="Z22" i="7" s="1"/>
  <c r="AB22" i="7" s="1"/>
  <c r="AE22" i="7" s="1"/>
  <c r="AG22" i="7" s="1"/>
  <c r="AH22" i="7" s="1"/>
  <c r="Z66" i="7"/>
  <c r="AB66" i="7" s="1"/>
  <c r="AD66" i="7"/>
  <c r="Z56" i="7"/>
  <c r="AB56" i="7" s="1"/>
  <c r="Z27" i="7"/>
  <c r="AD27" i="7" s="1"/>
  <c r="AE27" i="7" s="1"/>
  <c r="AG27" i="7" s="1"/>
  <c r="AH27" i="7" s="1"/>
  <c r="AB27" i="7"/>
  <c r="Z10" i="7"/>
  <c r="AD10" i="7" s="1"/>
  <c r="Z7" i="7"/>
  <c r="AB7" i="7" s="1"/>
  <c r="X72" i="7"/>
  <c r="AD64" i="7"/>
  <c r="AD31" i="7"/>
  <c r="Z47" i="7"/>
  <c r="AB47" i="7" s="1"/>
  <c r="AE48" i="7"/>
  <c r="AG48" i="7" s="1"/>
  <c r="AH48" i="7" s="1"/>
  <c r="X29" i="7"/>
  <c r="X17" i="7"/>
  <c r="X71" i="7"/>
  <c r="AD67" i="7"/>
  <c r="X40" i="7"/>
  <c r="X28" i="7"/>
  <c r="Z45" i="7"/>
  <c r="Z32" i="7"/>
  <c r="AB32" i="7" s="1"/>
  <c r="Z68" i="7"/>
  <c r="AB68" i="7" s="1"/>
  <c r="Z26" i="7"/>
  <c r="AB26" i="7" s="1"/>
  <c r="AB14" i="7"/>
  <c r="AB51" i="7"/>
  <c r="AE51" i="7" s="1"/>
  <c r="AG51" i="7" s="1"/>
  <c r="AH51" i="7" s="1"/>
  <c r="Z61" i="7"/>
  <c r="AB31" i="7"/>
  <c r="Z41" i="7"/>
  <c r="AB41" i="7" s="1"/>
  <c r="Z29" i="7"/>
  <c r="AD29" i="7" s="1"/>
  <c r="AB29" i="7"/>
  <c r="Z17" i="7"/>
  <c r="AB17" i="7" s="1"/>
  <c r="AB55" i="7"/>
  <c r="AE55" i="7" s="1"/>
  <c r="AG55" i="7" s="1"/>
  <c r="AH55" i="7" s="1"/>
  <c r="Z39" i="7"/>
  <c r="AD39" i="7" s="1"/>
  <c r="Z15" i="7"/>
  <c r="AD15" i="7" s="1"/>
  <c r="Z63" i="7"/>
  <c r="AD63" i="7" s="1"/>
  <c r="AB62" i="7"/>
  <c r="AD9" i="7"/>
  <c r="AE9" i="7" s="1"/>
  <c r="AG9" i="7" s="1"/>
  <c r="AH9" i="7" s="1"/>
  <c r="Z38" i="7"/>
  <c r="AD38" i="7" s="1"/>
  <c r="Z37" i="7"/>
  <c r="AE37" i="7" s="1"/>
  <c r="AG37" i="7" s="1"/>
  <c r="AH37" i="7" s="1"/>
  <c r="AD37" i="7"/>
  <c r="AB37" i="7"/>
  <c r="Z53" i="7"/>
  <c r="AB53" i="7" s="1"/>
  <c r="AD53" i="7"/>
  <c r="Z34" i="7"/>
  <c r="AD34" i="7" s="1"/>
  <c r="AB64" i="7"/>
  <c r="AE64" i="7" s="1"/>
  <c r="AG64" i="7" s="1"/>
  <c r="Z60" i="7"/>
  <c r="AB60" i="7" s="1"/>
  <c r="Z44" i="7"/>
  <c r="AB44" i="7" s="1"/>
  <c r="AB50" i="7"/>
  <c r="AE50" i="7" s="1"/>
  <c r="AG50" i="7" s="1"/>
  <c r="Z52" i="7"/>
  <c r="AD52" i="7"/>
  <c r="AE13" i="7"/>
  <c r="AG13" i="7" s="1"/>
  <c r="AH13" i="7" s="1"/>
  <c r="AD7" i="7"/>
  <c r="Z6" i="7"/>
  <c r="AB6" i="7"/>
  <c r="AD6" i="7"/>
  <c r="AB8" i="7"/>
  <c r="AE8" i="7" s="1"/>
  <c r="AG8" i="7" s="1"/>
  <c r="AH8" i="7" s="1"/>
  <c r="Z65" i="7"/>
  <c r="AB65" i="7" s="1"/>
  <c r="AD14" i="7"/>
  <c r="AD35" i="7"/>
  <c r="Z12" i="7"/>
  <c r="AB12" i="7"/>
  <c r="AD12" i="7"/>
  <c r="Z4" i="7"/>
  <c r="AD4" i="7"/>
  <c r="Z40" i="7"/>
  <c r="AD40" i="7" s="1"/>
  <c r="AB40" i="7"/>
  <c r="Z54" i="7"/>
  <c r="Z62" i="7"/>
  <c r="AD62" i="7" s="1"/>
  <c r="AE62" i="7" s="1"/>
  <c r="AG62" i="7" s="1"/>
  <c r="AH62" i="7" s="1"/>
  <c r="Z16" i="7"/>
  <c r="AD16" i="7" s="1"/>
  <c r="Z59" i="7"/>
  <c r="AD59" i="7" s="1"/>
  <c r="Z72" i="7"/>
  <c r="AD57" i="7"/>
  <c r="AE57" i="7" s="1"/>
  <c r="AG57" i="7" s="1"/>
  <c r="AH57" i="7" s="1"/>
  <c r="AB58" i="7"/>
  <c r="AD22" i="7"/>
  <c r="AD58" i="7"/>
  <c r="AE58" i="7" s="1"/>
  <c r="AG58" i="7" s="1"/>
  <c r="AH58" i="7" s="1"/>
  <c r="AD49" i="7"/>
  <c r="AB49" i="7"/>
  <c r="AB35" i="7"/>
  <c r="Z11" i="7"/>
  <c r="Z24" i="7"/>
  <c r="AB24" i="7" s="1"/>
  <c r="AD5" i="7"/>
  <c r="AB20" i="7"/>
  <c r="AD23" i="7"/>
  <c r="AE23" i="7" s="1"/>
  <c r="AG23" i="7" s="1"/>
  <c r="AH23" i="7" s="1"/>
  <c r="AB5" i="7"/>
  <c r="AD30" i="7"/>
  <c r="AB30" i="7"/>
  <c r="Z25" i="7"/>
  <c r="AD25" i="7" s="1"/>
  <c r="AE67" i="7"/>
  <c r="AG67" i="7" s="1"/>
  <c r="AH67" i="7" s="1"/>
  <c r="Z36" i="7"/>
  <c r="AD36" i="7" s="1"/>
  <c r="AB33" i="7"/>
  <c r="AE33" i="7" s="1"/>
  <c r="AG33" i="7" s="1"/>
  <c r="AH33" i="7" s="1"/>
  <c r="Z46" i="7" l="1"/>
  <c r="AD46" i="7"/>
  <c r="AB46" i="7"/>
  <c r="AE46" i="7" s="1"/>
  <c r="AG46" i="7" s="1"/>
  <c r="AH46" i="7" s="1"/>
  <c r="AE21" i="7"/>
  <c r="AG21" i="7" s="1"/>
  <c r="AH21" i="7" s="1"/>
  <c r="AE14" i="7"/>
  <c r="AG14" i="7" s="1"/>
  <c r="AH14" i="7" s="1"/>
  <c r="AB63" i="7"/>
  <c r="AB69" i="7"/>
  <c r="AE69" i="7" s="1"/>
  <c r="AG69" i="7" s="1"/>
  <c r="AH69" i="7" s="1"/>
  <c r="AE31" i="7"/>
  <c r="AG31" i="7" s="1"/>
  <c r="AH31" i="7" s="1"/>
  <c r="AE20" i="7"/>
  <c r="AG20" i="7" s="1"/>
  <c r="AH20" i="7" s="1"/>
  <c r="AB38" i="7"/>
  <c r="AE38" i="7" s="1"/>
  <c r="AG38" i="7" s="1"/>
  <c r="AH38" i="7" s="1"/>
  <c r="AB18" i="7"/>
  <c r="AB34" i="7"/>
  <c r="AE34" i="7" s="1"/>
  <c r="AG34" i="7" s="1"/>
  <c r="AH34" i="7" s="1"/>
  <c r="AB43" i="7"/>
  <c r="Z71" i="7"/>
  <c r="AB71" i="7" s="1"/>
  <c r="AD21" i="7"/>
  <c r="AE66" i="7"/>
  <c r="AG66" i="7" s="1"/>
  <c r="AH66" i="7" s="1"/>
  <c r="AE35" i="7"/>
  <c r="AG35" i="7" s="1"/>
  <c r="AH35" i="7" s="1"/>
  <c r="AD20" i="7"/>
  <c r="AB10" i="7"/>
  <c r="AB45" i="7"/>
  <c r="AE45" i="7" s="1"/>
  <c r="AG45" i="7" s="1"/>
  <c r="AH45" i="7" s="1"/>
  <c r="AE10" i="7"/>
  <c r="AG10" i="7" s="1"/>
  <c r="AH10" i="7" s="1"/>
  <c r="AE59" i="7"/>
  <c r="AG59" i="7" s="1"/>
  <c r="AH59" i="7" s="1"/>
  <c r="Z74" i="7"/>
  <c r="AD24" i="7"/>
  <c r="AE24" i="7" s="1"/>
  <c r="AG24" i="7" s="1"/>
  <c r="AH24" i="7" s="1"/>
  <c r="AD11" i="7"/>
  <c r="AB28" i="7"/>
  <c r="AE30" i="7"/>
  <c r="AG30" i="7" s="1"/>
  <c r="AH30" i="7" s="1"/>
  <c r="AE49" i="7"/>
  <c r="AG49" i="7" s="1"/>
  <c r="AH49" i="7" s="1"/>
  <c r="AE15" i="7"/>
  <c r="AG15" i="7" s="1"/>
  <c r="AH15" i="7" s="1"/>
  <c r="AE40" i="7"/>
  <c r="AG40" i="7" s="1"/>
  <c r="AH40" i="7" s="1"/>
  <c r="AB59" i="7"/>
  <c r="AB73" i="7"/>
  <c r="AE73" i="7" s="1"/>
  <c r="AG73" i="7" s="1"/>
  <c r="AH73" i="7" s="1"/>
  <c r="AD56" i="7"/>
  <c r="AE56" i="7" s="1"/>
  <c r="AG56" i="7" s="1"/>
  <c r="AH56" i="7" s="1"/>
  <c r="AE6" i="7"/>
  <c r="AG6" i="7" s="1"/>
  <c r="AH6" i="7" s="1"/>
  <c r="X74" i="7"/>
  <c r="AE5" i="7"/>
  <c r="AG5" i="7" s="1"/>
  <c r="AH5" i="7" s="1"/>
  <c r="Z28" i="7"/>
  <c r="AD28" i="7" s="1"/>
  <c r="AE63" i="7"/>
  <c r="AG63" i="7" s="1"/>
  <c r="AH63" i="7" s="1"/>
  <c r="AD32" i="7"/>
  <c r="AB16" i="7"/>
  <c r="AE32" i="7"/>
  <c r="AG32" i="7" s="1"/>
  <c r="AH32" i="7" s="1"/>
  <c r="AD47" i="7"/>
  <c r="AE47" i="7" s="1"/>
  <c r="AG47" i="7" s="1"/>
  <c r="AH47" i="7" s="1"/>
  <c r="AE16" i="7"/>
  <c r="AG16" i="7" s="1"/>
  <c r="AH16" i="7" s="1"/>
  <c r="AB36" i="7"/>
  <c r="AE36" i="7" s="1"/>
  <c r="AG36" i="7" s="1"/>
  <c r="AH36" i="7" s="1"/>
  <c r="AE43" i="7"/>
  <c r="AG43" i="7" s="1"/>
  <c r="AH43" i="7" s="1"/>
  <c r="AB15" i="7"/>
  <c r="AH50" i="7"/>
  <c r="L151" i="11"/>
  <c r="L153" i="11"/>
  <c r="AD60" i="7"/>
  <c r="AE60" i="7" s="1"/>
  <c r="AG60" i="7" s="1"/>
  <c r="AD17" i="7"/>
  <c r="AE17" i="7" s="1"/>
  <c r="AG17" i="7" s="1"/>
  <c r="AH17" i="7" s="1"/>
  <c r="AD61" i="7"/>
  <c r="AD68" i="7"/>
  <c r="AE68" i="7" s="1"/>
  <c r="AG68" i="7" s="1"/>
  <c r="AH68" i="7" s="1"/>
  <c r="AB70" i="7"/>
  <c r="AE70" i="7" s="1"/>
  <c r="AG70" i="7" s="1"/>
  <c r="AD19" i="7"/>
  <c r="AE19" i="7" s="1"/>
  <c r="AG19" i="7" s="1"/>
  <c r="AH19" i="7" s="1"/>
  <c r="AD54" i="7"/>
  <c r="AB4" i="7"/>
  <c r="AE4" i="7" s="1"/>
  <c r="AG4" i="7" s="1"/>
  <c r="AD18" i="7"/>
  <c r="AE18" i="7"/>
  <c r="AG18" i="7" s="1"/>
  <c r="AH18" i="7" s="1"/>
  <c r="AD44" i="7"/>
  <c r="AE44" i="7" s="1"/>
  <c r="AG44" i="7" s="1"/>
  <c r="AH44" i="7" s="1"/>
  <c r="AE29" i="7"/>
  <c r="AG29" i="7" s="1"/>
  <c r="AH29" i="7" s="1"/>
  <c r="AE53" i="7"/>
  <c r="AG53" i="7" s="1"/>
  <c r="AH53" i="7" s="1"/>
  <c r="AD26" i="7"/>
  <c r="AE26" i="7" s="1"/>
  <c r="AG26" i="7" s="1"/>
  <c r="AH26" i="7" s="1"/>
  <c r="AB25" i="7"/>
  <c r="AE25" i="7" s="1"/>
  <c r="AG25" i="7" s="1"/>
  <c r="AH25" i="7" s="1"/>
  <c r="AD65" i="7"/>
  <c r="AE65" i="7" s="1"/>
  <c r="AG65" i="7" s="1"/>
  <c r="AB11" i="7"/>
  <c r="AE12" i="7"/>
  <c r="AG12" i="7" s="1"/>
  <c r="AH12" i="7" s="1"/>
  <c r="AB61" i="7"/>
  <c r="AE61" i="7" s="1"/>
  <c r="AG61" i="7" s="1"/>
  <c r="AH61" i="7" s="1"/>
  <c r="AB52" i="7"/>
  <c r="AE52" i="7" s="1"/>
  <c r="AG52" i="7" s="1"/>
  <c r="AB54" i="7"/>
  <c r="AE54" i="7" s="1"/>
  <c r="AG54" i="7" s="1"/>
  <c r="AH54" i="7" s="1"/>
  <c r="AH64" i="7"/>
  <c r="AD72" i="7"/>
  <c r="AD41" i="7"/>
  <c r="AE41" i="7" s="1"/>
  <c r="AG41" i="7" s="1"/>
  <c r="AH41" i="7" s="1"/>
  <c r="AB72" i="7"/>
  <c r="AE72" i="7" s="1"/>
  <c r="AG72" i="7" s="1"/>
  <c r="AH72" i="7" s="1"/>
  <c r="AB39" i="7"/>
  <c r="AE39" i="7" s="1"/>
  <c r="AG39" i="7" s="1"/>
  <c r="AH39" i="7" s="1"/>
  <c r="AE7" i="7"/>
  <c r="AE71" i="7" l="1"/>
  <c r="AG71" i="7" s="1"/>
  <c r="AH71" i="7" s="1"/>
  <c r="AD74" i="7"/>
  <c r="AD71" i="7"/>
  <c r="AB74" i="7"/>
  <c r="AE28" i="7"/>
  <c r="AG28" i="7" s="1"/>
  <c r="AH28" i="7" s="1"/>
  <c r="AE11" i="7"/>
  <c r="AG11" i="7" s="1"/>
  <c r="AH11" i="7" s="1"/>
  <c r="AH65" i="7"/>
  <c r="M150" i="11"/>
  <c r="M152" i="11"/>
  <c r="AH60" i="7"/>
  <c r="AH4" i="7"/>
  <c r="AH52" i="7"/>
  <c r="L154" i="11"/>
  <c r="AH70" i="7"/>
  <c r="M155" i="11"/>
  <c r="AG7" i="7"/>
  <c r="AE74" i="7"/>
  <c r="AH7" i="7" l="1"/>
  <c r="AH74" i="7" s="1"/>
  <c r="AG74" i="7"/>
  <c r="L149" i="11"/>
  <c r="M157" i="11"/>
  <c r="M180" i="11" l="1"/>
  <c r="M177" i="11"/>
  <c r="M179" i="11"/>
  <c r="M178" i="11"/>
  <c r="L157" i="11"/>
  <c r="G131" i="11"/>
  <c r="L180" i="11" l="1"/>
  <c r="L179" i="11"/>
  <c r="L178" i="11"/>
  <c r="L177" i="11"/>
  <c r="L160" i="11"/>
  <c r="L161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Mauricio</author>
  </authors>
  <commentList>
    <comment ref="BF13" authorId="0" shapeId="0" xr:uid="{A3107446-AA66-4D0C-87FC-815063A7B2D9}">
      <text>
        <r>
          <rPr>
            <b/>
            <sz val="9"/>
            <color indexed="81"/>
            <rFont val="Tahoma"/>
            <family val="2"/>
          </rPr>
          <t>Mauricio:</t>
        </r>
        <r>
          <rPr>
            <sz val="9"/>
            <color indexed="81"/>
            <rFont val="Tahoma"/>
            <family val="2"/>
          </rPr>
          <t xml:space="preserve">
preguntar por forma de calculo, este difiere con el archivo original del proyecto.</t>
        </r>
      </text>
    </comment>
    <comment ref="BZ13" authorId="0" shapeId="0" xr:uid="{90E0C569-E5E6-4C4E-A293-D22C2DC90BB2}">
      <text>
        <r>
          <rPr>
            <b/>
            <sz val="9"/>
            <color indexed="81"/>
            <rFont val="Tahoma"/>
            <family val="2"/>
          </rPr>
          <t>Mauricio:</t>
        </r>
        <r>
          <rPr>
            <sz val="9"/>
            <color indexed="81"/>
            <rFont val="Tahoma"/>
            <family val="2"/>
          </rPr>
          <t xml:space="preserve">
preguntar por forma de calculo, este difiere con el archivo original del proyecto.</t>
        </r>
      </text>
    </comment>
    <comment ref="CT13" authorId="0" shapeId="0" xr:uid="{52A29345-300A-46A8-91EC-52B62E0C3598}">
      <text>
        <r>
          <rPr>
            <b/>
            <sz val="9"/>
            <color indexed="81"/>
            <rFont val="Tahoma"/>
            <family val="2"/>
          </rPr>
          <t>Mauricio:</t>
        </r>
        <r>
          <rPr>
            <sz val="9"/>
            <color indexed="81"/>
            <rFont val="Tahoma"/>
            <family val="2"/>
          </rPr>
          <t xml:space="preserve">
preguntar por forma de calculo, este difiere con el archivo original del proyecto.</t>
        </r>
      </text>
    </comment>
    <comment ref="DN13" authorId="0" shapeId="0" xr:uid="{A7E1547F-8A98-4163-9DE4-36C0F5BC99E6}">
      <text>
        <r>
          <rPr>
            <b/>
            <sz val="9"/>
            <color indexed="81"/>
            <rFont val="Tahoma"/>
            <family val="2"/>
          </rPr>
          <t>Mauricio:</t>
        </r>
        <r>
          <rPr>
            <sz val="9"/>
            <color indexed="81"/>
            <rFont val="Tahoma"/>
            <family val="2"/>
          </rPr>
          <t xml:space="preserve">
preguntar por forma de calculo, este difiere con el archivo original del proyecto.</t>
        </r>
      </text>
    </comment>
    <comment ref="EH13" authorId="0" shapeId="0" xr:uid="{428200BE-47A1-46EE-987E-644BE9EFA34B}">
      <text>
        <r>
          <rPr>
            <b/>
            <sz val="9"/>
            <color indexed="81"/>
            <rFont val="Tahoma"/>
            <family val="2"/>
          </rPr>
          <t>Mauricio:</t>
        </r>
        <r>
          <rPr>
            <sz val="9"/>
            <color indexed="81"/>
            <rFont val="Tahoma"/>
            <family val="2"/>
          </rPr>
          <t xml:space="preserve">
preguntar por forma de calculo, este difiere con el archivo original del proyecto.</t>
        </r>
      </text>
    </comment>
    <comment ref="FB13" authorId="0" shapeId="0" xr:uid="{1FFF5D38-9E74-427B-8279-F810A1B418CB}">
      <text>
        <r>
          <rPr>
            <b/>
            <sz val="9"/>
            <color indexed="81"/>
            <rFont val="Tahoma"/>
            <family val="2"/>
          </rPr>
          <t>Mauricio:</t>
        </r>
        <r>
          <rPr>
            <sz val="9"/>
            <color indexed="81"/>
            <rFont val="Tahoma"/>
            <family val="2"/>
          </rPr>
          <t xml:space="preserve">
preguntar por forma de calculo, este difiere con el archivo original del proyecto.</t>
        </r>
      </text>
    </comment>
    <comment ref="FV13" authorId="0" shapeId="0" xr:uid="{3ED2F30F-7341-495F-8C37-32095228E131}">
      <text>
        <r>
          <rPr>
            <b/>
            <sz val="9"/>
            <color indexed="81"/>
            <rFont val="Tahoma"/>
            <family val="2"/>
          </rPr>
          <t>Mauricio:</t>
        </r>
        <r>
          <rPr>
            <sz val="9"/>
            <color indexed="81"/>
            <rFont val="Tahoma"/>
            <family val="2"/>
          </rPr>
          <t xml:space="preserve">
preguntar por forma de calculo, este difiere con el archivo original del proyecto.</t>
        </r>
      </text>
    </comment>
    <comment ref="GP13" authorId="0" shapeId="0" xr:uid="{E614AD74-765A-4D64-827E-859A6D358F6F}">
      <text>
        <r>
          <rPr>
            <b/>
            <sz val="9"/>
            <color indexed="81"/>
            <rFont val="Tahoma"/>
            <family val="2"/>
          </rPr>
          <t>Mauricio:</t>
        </r>
        <r>
          <rPr>
            <sz val="9"/>
            <color indexed="81"/>
            <rFont val="Tahoma"/>
            <family val="2"/>
          </rPr>
          <t xml:space="preserve">
preguntar por forma de calculo, este difiere con el archivo original del proyecto.</t>
        </r>
      </text>
    </comment>
  </commentList>
</comments>
</file>

<file path=xl/sharedStrings.xml><?xml version="1.0" encoding="utf-8"?>
<sst xmlns="http://schemas.openxmlformats.org/spreadsheetml/2006/main" count="3727" uniqueCount="623">
  <si>
    <t>*</t>
  </si>
  <si>
    <t>NO MODIFICAR NINGUN PARAMETRO DENTRO DEL ESQUEMA SOLO EN DATOS</t>
  </si>
  <si>
    <t>PARAMETROS</t>
  </si>
  <si>
    <t>PERIMETRO FRONTAL</t>
  </si>
  <si>
    <t>Largo poste</t>
  </si>
  <si>
    <t>Metros</t>
  </si>
  <si>
    <t>Parámetros de alambres</t>
  </si>
  <si>
    <t>Parámetros de Madera</t>
  </si>
  <si>
    <t>Enterrado central</t>
  </si>
  <si>
    <t>Nombre</t>
  </si>
  <si>
    <t>tipo de alambre</t>
  </si>
  <si>
    <t>mts x rollo</t>
  </si>
  <si>
    <t>Tipo</t>
  </si>
  <si>
    <t>Caída de agua</t>
  </si>
  <si>
    <t>Cumbreras</t>
  </si>
  <si>
    <t>Piola 4mm</t>
  </si>
  <si>
    <t>Central</t>
  </si>
  <si>
    <t>Polin4a5''x5mts</t>
  </si>
  <si>
    <t>Diseño de Estructura Recomendada</t>
  </si>
  <si>
    <t>Corte Superior</t>
  </si>
  <si>
    <t>Perímetro</t>
  </si>
  <si>
    <t>Perimetro piola 6mm</t>
  </si>
  <si>
    <t>Cabezal</t>
  </si>
  <si>
    <t>5 a 6"x5mts</t>
  </si>
  <si>
    <t>Ancho de lámina</t>
  </si>
  <si>
    <t>Hombros</t>
  </si>
  <si>
    <t>Cabezal Transversal</t>
  </si>
  <si>
    <t>5 a 6"x 4,5mts</t>
  </si>
  <si>
    <t>recorrido elastico</t>
  </si>
  <si>
    <t>TRANS.</t>
  </si>
  <si>
    <t xml:space="preserve">Transversal piola 5 mm </t>
  </si>
  <si>
    <t>Esquinero</t>
  </si>
  <si>
    <t xml:space="preserve"> 6 a 7"x 4,5mt</t>
  </si>
  <si>
    <t>Ancho entre hilera</t>
  </si>
  <si>
    <t>Guatana C</t>
  </si>
  <si>
    <t>dulce 10</t>
  </si>
  <si>
    <t>Yugo</t>
  </si>
  <si>
    <t>2 a 3"x2,4mts (60cm)</t>
  </si>
  <si>
    <t>Largo de carpa</t>
  </si>
  <si>
    <t>Guatana P</t>
  </si>
  <si>
    <t>dulce 8</t>
  </si>
  <si>
    <t>Distancia entre hileras</t>
  </si>
  <si>
    <t>Riendas</t>
  </si>
  <si>
    <t>Piola 6 mm</t>
  </si>
  <si>
    <t>m</t>
  </si>
  <si>
    <t>Distancia sobre hileras</t>
  </si>
  <si>
    <t>Formación 1</t>
  </si>
  <si>
    <t>ALAMBRE 17/15</t>
  </si>
  <si>
    <t>Formación 2</t>
  </si>
  <si>
    <t>ALAMBRE N°12 BCC</t>
  </si>
  <si>
    <t>Rafia</t>
  </si>
  <si>
    <t>Formación 3</t>
  </si>
  <si>
    <t>ALAMBRE DEL N°11</t>
  </si>
  <si>
    <t>0,1m</t>
  </si>
  <si>
    <t xml:space="preserve">Cálculo </t>
  </si>
  <si>
    <t>largo hipotenusa</t>
  </si>
  <si>
    <t>Hip</t>
  </si>
  <si>
    <t>mts</t>
  </si>
  <si>
    <t>largo cateto 1</t>
  </si>
  <si>
    <t>Cat 1</t>
  </si>
  <si>
    <t>Largo cateto 2</t>
  </si>
  <si>
    <t xml:space="preserve"> </t>
  </si>
  <si>
    <t>Cat 2</t>
  </si>
  <si>
    <t>Diseño de cobertor</t>
  </si>
  <si>
    <t>Ancho 2,2 mts</t>
  </si>
  <si>
    <t>PERIMETRO LATERAL</t>
  </si>
  <si>
    <t>Largo 10 mts</t>
  </si>
  <si>
    <t>Nota: Medidas Referenciales</t>
  </si>
  <si>
    <t>TipoServicio</t>
  </si>
  <si>
    <t>Tradicional</t>
  </si>
  <si>
    <t>Solo Cierre Perimetral</t>
  </si>
  <si>
    <t>Venta de Insumos Estructura</t>
  </si>
  <si>
    <t>Confección de Parrones</t>
  </si>
  <si>
    <t>Detalle</t>
  </si>
  <si>
    <t>Llave en Mano Film</t>
  </si>
  <si>
    <t>Llave en Mano Rafia</t>
  </si>
  <si>
    <t>Considera cubierta superior en film plástico climammite un producto nuestro</t>
  </si>
  <si>
    <t>Considera cubierta superior en Rafia Smartgrow</t>
  </si>
  <si>
    <t>Solo Estructura convencional sin cubiertas ni cierre perimetral</t>
  </si>
  <si>
    <t>Confección de cierre perimetral sobre estructura antigua</t>
  </si>
  <si>
    <t>Venta de insumos de cubiertas o cubiertas en particular, pueden ser maquiladas (cortadas y ojetilladas (con ojetillos galvanizados) o cortadas y almejadas (con conector diamante) dependiendo el tipo de solicitud.</t>
  </si>
  <si>
    <t>Reparación de Estructuras Antiguas</t>
  </si>
  <si>
    <t>involucra materialidades + MO</t>
  </si>
  <si>
    <t>Para Kiwi, Uva de mesa, etc.</t>
  </si>
  <si>
    <t>Llave en Mano Film + Malla Sombra</t>
  </si>
  <si>
    <t>Llave en Mano Rafia + Malla Sombra</t>
  </si>
  <si>
    <t>Llave en Mano Malla Sombra</t>
  </si>
  <si>
    <t>Cod</t>
  </si>
  <si>
    <t>Especie:</t>
  </si>
  <si>
    <t>Marco plantación</t>
  </si>
  <si>
    <t>Marco de Plantación Modificable</t>
  </si>
  <si>
    <t>Variedad:</t>
  </si>
  <si>
    <t>Entre hileras:</t>
  </si>
  <si>
    <t>Entre Hileras</t>
  </si>
  <si>
    <t>Sobre Hileras</t>
  </si>
  <si>
    <t>Superficie (Ha):</t>
  </si>
  <si>
    <t>Entre plantas:</t>
  </si>
  <si>
    <t>Altura de plantas (m):</t>
  </si>
  <si>
    <t>Nombre cuartel</t>
  </si>
  <si>
    <t>UTILIZACION DE CUARTEL</t>
  </si>
  <si>
    <t>sector 1</t>
  </si>
  <si>
    <t>SI</t>
  </si>
  <si>
    <t>N° de Cuartel</t>
  </si>
  <si>
    <t>Distancia centrales</t>
  </si>
  <si>
    <t>metros</t>
  </si>
  <si>
    <t>Mts Camino central</t>
  </si>
  <si>
    <t>N° hilera</t>
  </si>
  <si>
    <t>N° plantas</t>
  </si>
  <si>
    <t>Centrales</t>
  </si>
  <si>
    <t>Largo (m)</t>
  </si>
  <si>
    <t>Carpas</t>
  </si>
  <si>
    <t>Aprovechamiento</t>
  </si>
  <si>
    <t>hebras por rollo</t>
  </si>
  <si>
    <t>Especie</t>
  </si>
  <si>
    <t>Santina</t>
  </si>
  <si>
    <t>PERIMETRO</t>
  </si>
  <si>
    <t>Total</t>
  </si>
  <si>
    <t>Lado 1</t>
  </si>
  <si>
    <t>Lado 2</t>
  </si>
  <si>
    <t>Lado 3</t>
  </si>
  <si>
    <t>Lado 4</t>
  </si>
  <si>
    <t>Lado 5</t>
  </si>
  <si>
    <t>Lado 6</t>
  </si>
  <si>
    <t>Lado 7</t>
  </si>
  <si>
    <t>Lado 8</t>
  </si>
  <si>
    <t>Lado 9</t>
  </si>
  <si>
    <t>Lado 10</t>
  </si>
  <si>
    <t>Lado 11</t>
  </si>
  <si>
    <t>Lado 12</t>
  </si>
  <si>
    <t>Lado 13</t>
  </si>
  <si>
    <t>Lado 14</t>
  </si>
  <si>
    <t>Lado 15</t>
  </si>
  <si>
    <t>Lado 16</t>
  </si>
  <si>
    <t>Lado 17</t>
  </si>
  <si>
    <t>Lado 18</t>
  </si>
  <si>
    <t>Lado 19</t>
  </si>
  <si>
    <t>Lado 20</t>
  </si>
  <si>
    <t>Lado 21</t>
  </si>
  <si>
    <t>Lado 22</t>
  </si>
  <si>
    <t>Lado 23</t>
  </si>
  <si>
    <t>Lado 24</t>
  </si>
  <si>
    <t>Lado 25</t>
  </si>
  <si>
    <t>Lado 26</t>
  </si>
  <si>
    <t>Lado 27</t>
  </si>
  <si>
    <t>Lado 28</t>
  </si>
  <si>
    <t>Lado 29</t>
  </si>
  <si>
    <t>Lado 30</t>
  </si>
  <si>
    <t>Lado 31</t>
  </si>
  <si>
    <t>Lado 32</t>
  </si>
  <si>
    <t>Lado 33</t>
  </si>
  <si>
    <t>TRANSVERSAL</t>
  </si>
  <si>
    <t>cant de cortadas</t>
  </si>
  <si>
    <t>cant transversales</t>
  </si>
  <si>
    <t>Transversal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</si>
  <si>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</si>
  <si>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</si>
  <si>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</si>
  <si>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</si>
  <si>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</si>
  <si>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</si>
  <si>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</si>
  <si>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</si>
  <si>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</si>
  <si>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</si>
  <si>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</si>
  <si>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</si>
  <si>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</si>
  <si>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</si>
  <si>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</si>
  <si>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</si>
  <si>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</si>
  <si>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</si>
  <si>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</si>
  <si>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</si>
  <si>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</si>
  <si>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</si>
  <si>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</si>
  <si>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NO</t>
  </si>
  <si>
    <t>sector 2</t>
  </si>
  <si>
    <t>sector 3</t>
  </si>
  <si>
    <t>sector 4</t>
  </si>
  <si>
    <t>sector 5</t>
  </si>
  <si>
    <t>sector 6</t>
  </si>
  <si>
    <t>sector 7</t>
  </si>
  <si>
    <t>sector 8</t>
  </si>
  <si>
    <t>sector 9</t>
  </si>
  <si>
    <t>sector 10</t>
  </si>
  <si>
    <t>TOTAL</t>
  </si>
  <si>
    <t>Hileras</t>
  </si>
  <si>
    <t>Total de ha</t>
  </si>
  <si>
    <t>ha</t>
  </si>
  <si>
    <t>MADERA</t>
  </si>
  <si>
    <t>Cabezales</t>
  </si>
  <si>
    <t>unidades</t>
  </si>
  <si>
    <t>Laterales</t>
  </si>
  <si>
    <t>Esquineros</t>
  </si>
  <si>
    <t>Yugos</t>
  </si>
  <si>
    <t>V cabezales</t>
  </si>
  <si>
    <t>Cortadas</t>
  </si>
  <si>
    <t>V centralesº</t>
  </si>
  <si>
    <t>Traba cortada</t>
  </si>
  <si>
    <t>ALAMBRE</t>
  </si>
  <si>
    <t>Perimetral</t>
  </si>
  <si>
    <t>Rollo</t>
  </si>
  <si>
    <t>Tirantes</t>
  </si>
  <si>
    <t>Guatanas C</t>
  </si>
  <si>
    <t>Guatanas P</t>
  </si>
  <si>
    <t xml:space="preserve">alambre 1 </t>
  </si>
  <si>
    <t>Alambre formación 1</t>
  </si>
  <si>
    <t xml:space="preserve">alambre 2 </t>
  </si>
  <si>
    <t>Alambre formacion 2</t>
  </si>
  <si>
    <t>transversal formacion</t>
  </si>
  <si>
    <t>Guatana formacion</t>
  </si>
  <si>
    <t>ANCLAS</t>
  </si>
  <si>
    <t>Perimetrales</t>
  </si>
  <si>
    <t>Chica Perimetrales</t>
  </si>
  <si>
    <t>centrales</t>
  </si>
  <si>
    <t>CARPAS</t>
  </si>
  <si>
    <t>CIERRE PERIMETRAL</t>
  </si>
  <si>
    <t>Mts lin frontal</t>
  </si>
  <si>
    <t>Mts lin lateral</t>
  </si>
  <si>
    <t>Poste cabezal</t>
  </si>
  <si>
    <t>unid</t>
  </si>
  <si>
    <t>Poste Lateral</t>
  </si>
  <si>
    <t>Piola 4 mm superior</t>
  </si>
  <si>
    <t>rollo</t>
  </si>
  <si>
    <t>rollos</t>
  </si>
  <si>
    <t>Alambre 11 acc inferior (3 hebras)</t>
  </si>
  <si>
    <t>Rendimiento rollo 11 acc en mts</t>
  </si>
  <si>
    <t>Cantidad de hebras en pared</t>
  </si>
  <si>
    <t>hebras</t>
  </si>
  <si>
    <t>%Gav</t>
  </si>
  <si>
    <t>%Imprevisto</t>
  </si>
  <si>
    <t>%Margen</t>
  </si>
  <si>
    <t>Nombre Agricola</t>
  </si>
  <si>
    <t>N°Proyecto</t>
  </si>
  <si>
    <t>N° Ha</t>
  </si>
  <si>
    <t>Cuarteles</t>
  </si>
  <si>
    <t>Días trabajados Estructura</t>
  </si>
  <si>
    <t>Dias trabajados alambres</t>
  </si>
  <si>
    <t>N° de trabajadores</t>
  </si>
  <si>
    <t>Dias de confección</t>
  </si>
  <si>
    <t>Proyecto</t>
  </si>
  <si>
    <t>Item</t>
  </si>
  <si>
    <t>Componente</t>
  </si>
  <si>
    <t>Materiales</t>
  </si>
  <si>
    <t>Unidades</t>
  </si>
  <si>
    <t>Valor Unitario</t>
  </si>
  <si>
    <t>Holgura</t>
  </si>
  <si>
    <t>Valor Total</t>
  </si>
  <si>
    <t>TotalGav</t>
  </si>
  <si>
    <t>TotalImprevisto</t>
  </si>
  <si>
    <t>TotalMargen</t>
  </si>
  <si>
    <t>SubProyecto</t>
  </si>
  <si>
    <t>%Descuento</t>
  </si>
  <si>
    <t>TotalProyecto</t>
  </si>
  <si>
    <t>Cost/ha</t>
  </si>
  <si>
    <t>Cerezas</t>
  </si>
  <si>
    <t>4 a 5"x 5,0mts</t>
  </si>
  <si>
    <t>5 a 6"x 5,0 mts</t>
  </si>
  <si>
    <t>Lateral 5 a 6"x 4,5mts</t>
  </si>
  <si>
    <t>Esquinero 6 a 7"x 4,5mt</t>
  </si>
  <si>
    <t>Polin 2 a 3"x2,4mts (60cm)</t>
  </si>
  <si>
    <t>v cabezal</t>
  </si>
  <si>
    <t>v central</t>
  </si>
  <si>
    <t>Tabla cruceta</t>
  </si>
  <si>
    <t>Perimetro piola 8mm</t>
  </si>
  <si>
    <t>Tirantes piola 6mm</t>
  </si>
  <si>
    <t>12 Acc (1400m)</t>
  </si>
  <si>
    <t>Trenzado triple</t>
  </si>
  <si>
    <t>Alambre dulce N°12 (rollo 1055m)</t>
  </si>
  <si>
    <t>Sujeta cable</t>
  </si>
  <si>
    <t>Cruceta o crock</t>
  </si>
  <si>
    <t>Clavos 6"</t>
  </si>
  <si>
    <t xml:space="preserve">Clavos 4" </t>
  </si>
  <si>
    <t>Grampas 1,5"</t>
  </si>
  <si>
    <t>Ancla tipo cono con fe 1,2mts</t>
  </si>
  <si>
    <t>Ancla perimetral 25 cm</t>
  </si>
  <si>
    <t>Flete anclas + descarga</t>
  </si>
  <si>
    <t>Mano de obra estructura formación en v total</t>
  </si>
  <si>
    <t>Mano obra ha/alambre etapa 1</t>
  </si>
  <si>
    <t>Días traslado alambre etapa 1</t>
  </si>
  <si>
    <t>Pension</t>
  </si>
  <si>
    <t>Cotizaciones Estructura Etapa 1</t>
  </si>
  <si>
    <t>Traslado a faena</t>
  </si>
  <si>
    <t>postura crocks</t>
  </si>
  <si>
    <t>Mini excavadora hoyos central</t>
  </si>
  <si>
    <t>Mano obra postura central</t>
  </si>
  <si>
    <t>Mini excavadora hoyos anclas</t>
  </si>
  <si>
    <t>Mano obra postura ancla</t>
  </si>
  <si>
    <t>N° mini excavadora a trasladar</t>
  </si>
  <si>
    <t>Mano obra postura</t>
  </si>
  <si>
    <t>Traslado personal carpas</t>
  </si>
  <si>
    <t>Flete insumos</t>
  </si>
  <si>
    <t>Mano de obra CP</t>
  </si>
  <si>
    <t>Instalacion cortina</t>
  </si>
  <si>
    <t>Traslado</t>
  </si>
  <si>
    <t>Madera 3 a 4" x 5 mts (perimetrales)</t>
  </si>
  <si>
    <t>Anclas</t>
  </si>
  <si>
    <t>Accesorios (Roldanas y soga)</t>
  </si>
  <si>
    <t>Estructura</t>
  </si>
  <si>
    <t>Madera</t>
  </si>
  <si>
    <t>Lateral</t>
  </si>
  <si>
    <t>Formacion 1</t>
  </si>
  <si>
    <t>Formacion 2</t>
  </si>
  <si>
    <t>Formacion 3</t>
  </si>
  <si>
    <t>Alambre</t>
  </si>
  <si>
    <t>Cumbrera</t>
  </si>
  <si>
    <t>Guatana Central</t>
  </si>
  <si>
    <t>Guatana Cabezal</t>
  </si>
  <si>
    <t>Alambre Formacion</t>
  </si>
  <si>
    <t>Control De Helada</t>
  </si>
  <si>
    <t>Formación</t>
  </si>
  <si>
    <t>Transversal 2</t>
  </si>
  <si>
    <t>Guatana Formación Central</t>
  </si>
  <si>
    <t>Accesorios</t>
  </si>
  <si>
    <t>Sujeta Cables</t>
  </si>
  <si>
    <t>Crock</t>
  </si>
  <si>
    <t>Anclaje</t>
  </si>
  <si>
    <t>Mano de Obra</t>
  </si>
  <si>
    <t>MO</t>
  </si>
  <si>
    <t>Maquinaria</t>
  </si>
  <si>
    <t>Logistica</t>
  </si>
  <si>
    <t>Cierre Perimetral</t>
  </si>
  <si>
    <t>CodProducto</t>
  </si>
  <si>
    <t>Moneda</t>
  </si>
  <si>
    <t>Producto</t>
  </si>
  <si>
    <t>CostoUnit</t>
  </si>
  <si>
    <t>PrecioUniVta</t>
  </si>
  <si>
    <t>CLP</t>
  </si>
  <si>
    <t>Polin 3-4" x 5 mts</t>
  </si>
  <si>
    <t>Cuerda carpa (rollo 220m, 6mm)</t>
  </si>
  <si>
    <t>Cotizaciones Estructura Etapa 2</t>
  </si>
  <si>
    <t>Traslado mano obra postura central</t>
  </si>
  <si>
    <t>Cuerda carpa</t>
  </si>
  <si>
    <t>Perimetro</t>
  </si>
  <si>
    <t>Guatana</t>
  </si>
  <si>
    <t>Clavos</t>
  </si>
  <si>
    <t>Grampas</t>
  </si>
  <si>
    <t>Ancla</t>
  </si>
  <si>
    <t>Dulce N°10</t>
  </si>
  <si>
    <t>Dulce N°8</t>
  </si>
  <si>
    <t>Flete Ancla</t>
  </si>
  <si>
    <t>Cuerda Carpa</t>
  </si>
  <si>
    <t>Unidad de medida</t>
  </si>
  <si>
    <t>Dia</t>
  </si>
  <si>
    <t>Unidad</t>
  </si>
  <si>
    <t>dulce N°10</t>
  </si>
  <si>
    <t>dulce N°8</t>
  </si>
  <si>
    <t>Cuartel N°1:</t>
  </si>
  <si>
    <t>Cuartel N°2:</t>
  </si>
  <si>
    <t>Cuartel N°3:</t>
  </si>
  <si>
    <t>Cuartel N°4:</t>
  </si>
  <si>
    <t>Cuartel N°5:</t>
  </si>
  <si>
    <t>Cuartel N°6:</t>
  </si>
  <si>
    <t>Cuartel N°7:</t>
  </si>
  <si>
    <t>Cuartel N°8:</t>
  </si>
  <si>
    <t>Cuartel N°9:</t>
  </si>
  <si>
    <t>Parámetros:</t>
  </si>
  <si>
    <t>Entre Hiletras (m)</t>
  </si>
  <si>
    <t>Cantidad de Há</t>
  </si>
  <si>
    <t>Ancho Cubierta Sup. (mts)</t>
  </si>
  <si>
    <t>Largo de Cubierta Sup. (mts)</t>
  </si>
  <si>
    <t>Distancia Ojetillos:</t>
  </si>
  <si>
    <t>m2 cubierta x hilera</t>
  </si>
  <si>
    <t>Cantidad de Centrales y Punteras</t>
  </si>
  <si>
    <t>Oval</t>
  </si>
  <si>
    <t>Cuerda</t>
  </si>
  <si>
    <t>Elástico</t>
  </si>
  <si>
    <t>Caso elástico independiente</t>
  </si>
  <si>
    <t>Cuartel N°10:</t>
  </si>
  <si>
    <t>(Todas)</t>
  </si>
  <si>
    <t>Total general</t>
  </si>
  <si>
    <t>Valores</t>
  </si>
  <si>
    <t>Total Carpas</t>
  </si>
  <si>
    <t>Total Cierre Perimetral</t>
  </si>
  <si>
    <t>Total Estructura</t>
  </si>
  <si>
    <t>Presupuesto CLP</t>
  </si>
  <si>
    <t>USD</t>
  </si>
  <si>
    <t>Insumos</t>
  </si>
  <si>
    <t>Cubierta Superior</t>
  </si>
  <si>
    <t>Gancho Oval</t>
  </si>
  <si>
    <t>Elástico Continuo 6 mm</t>
  </si>
  <si>
    <t>Cuerda 5 mm</t>
  </si>
  <si>
    <t>Elástico Individual 10 cm</t>
  </si>
  <si>
    <t>CP | Metros Lineales de Perímetro</t>
  </si>
  <si>
    <t>Rafia Smartgrow Perimetral</t>
  </si>
  <si>
    <t>Cantidad</t>
  </si>
  <si>
    <t>Cubicación</t>
  </si>
  <si>
    <t>% Imprevistos</t>
  </si>
  <si>
    <t>Cubicación Post. Impr.</t>
  </si>
  <si>
    <t>Rafia Smartgrow Perimetral | CP</t>
  </si>
  <si>
    <t>Cuerda 5 mm | CP</t>
  </si>
  <si>
    <t>Gancho Oval | CP</t>
  </si>
  <si>
    <t>Elástico Continuo 6 mm | CP</t>
  </si>
  <si>
    <t>Agrocover SpA</t>
  </si>
  <si>
    <t>Serv. De Act. agrícolas y obras de const.agrícolas</t>
  </si>
  <si>
    <t>www.agrocover.cl</t>
  </si>
  <si>
    <t>RUT: 76.549.728-0</t>
  </si>
  <si>
    <t>Tipo de Solicitud</t>
  </si>
  <si>
    <t>Código Postal: 3340000</t>
  </si>
  <si>
    <t>Teléfono: +56 9 8263 9616 / +56 9 9464 4253</t>
  </si>
  <si>
    <t>Datos del Cliente</t>
  </si>
  <si>
    <t>N° Cotización</t>
  </si>
  <si>
    <t>Razon Social:</t>
  </si>
  <si>
    <t>Superficie:</t>
  </si>
  <si>
    <t xml:space="preserve">Fecha: </t>
  </si>
  <si>
    <t>Rut:</t>
  </si>
  <si>
    <t>Dirección:</t>
  </si>
  <si>
    <t>Contacto:</t>
  </si>
  <si>
    <t>Mail:</t>
  </si>
  <si>
    <t>Telefono:</t>
  </si>
  <si>
    <t>Item 1: Materiales Estructurales</t>
  </si>
  <si>
    <t>Detalle de Materiales utilizados en estructura</t>
  </si>
  <si>
    <t>Item 2: Cubiertas</t>
  </si>
  <si>
    <t>Polynet 190 - Agrocover Confeccionado y reforzado a medida</t>
  </si>
  <si>
    <t>MATERIAL ULTRA REFORZADO, POLIETILENO DE BAJA DENSIDAD CON TEJIDO INTERNO DE POLIETILENO DE ALTA DENSIDAD ( ALTA RESISTENCIA MECANICA )</t>
  </si>
  <si>
    <t xml:space="preserve">ESPESOR MINIMO 190 MICRAS. </t>
  </si>
  <si>
    <t>ANCHO:</t>
  </si>
  <si>
    <t>LARGO:</t>
  </si>
  <si>
    <t>PERFORACIONES CADA 50 CM, REFUERZO EN  ZONAS LATERALES CON ZONAS DE POLIETILENO DE ALTA DENSIDAD.</t>
  </si>
  <si>
    <t>ORIGEN: ITALIA</t>
  </si>
  <si>
    <t>FRANJAS LATERALES DE REFUERZO</t>
  </si>
  <si>
    <t>GARANTIA 5 TEMPORADAS A DEGRADACION UV - 120 APROX DIAS EXPUESTO POR TEMPORADA</t>
  </si>
  <si>
    <t>Item 2 Cubiertas Superiores</t>
  </si>
  <si>
    <t xml:space="preserve">SmartGrow Agrocover Confeccionado y reforzado a medida										</t>
  </si>
  <si>
    <t>MATERIAL  REFORZADO, POLIETILENO DE ALTA DENSIDAD HDPE ( ALTA RESISTENCIA MECANICA ), DOBLE LAMINADO POLIETILENO DE BAJA DENSIDAD LDPE</t>
  </si>
  <si>
    <t>DOBLE LAMINADO LDPE</t>
  </si>
  <si>
    <t xml:space="preserve">GRAMAJE: 160 GR/M² </t>
  </si>
  <si>
    <t>ANCHO: 2 (m)</t>
  </si>
  <si>
    <t>LARGO: 12 Y OTROS SEGÚN REQUERIMIENTO (m)</t>
  </si>
  <si>
    <t>OJETILLADO CADA 50 CM, REFUERZO EN  ZONAS LATERALES CON ZONAS DE POLIETILENO DE ALTA DENSIDAD.</t>
  </si>
  <si>
    <t>ORIGEN: INDIA</t>
  </si>
  <si>
    <t>TRANSMISIVIDAD LUZ PAR (87%)</t>
  </si>
  <si>
    <t>ALTA DIFUSION DE LUZ (50%)</t>
  </si>
  <si>
    <t>TERMICIDAD (40%)</t>
  </si>
  <si>
    <t>Malla Sombra 90% Agrocover</t>
  </si>
  <si>
    <t>GRAMAJE: 190 GR/M² ( 140 GR DE TEJIDO + 50 GR DE LAMINADO, ALTA RESISTENCIA MECANICA ).</t>
  </si>
  <si>
    <t>ANCHO: 4,2 (m)</t>
  </si>
  <si>
    <t>LARGO: 12,0 M Y OTROS SEGÚN REQUERIMIENTO</t>
  </si>
  <si>
    <t>OJETILLADO CADA 80 CM CON CONECTOR DIAMANTE</t>
  </si>
  <si>
    <t>TRANSMISIVIDAD LUZ PAR</t>
  </si>
  <si>
    <t>TRANSMISIVIDAD UV FILM UV-OPEN</t>
  </si>
  <si>
    <t>ALTA DIFUSION DE LUZ</t>
  </si>
  <si>
    <t>TRANSMISIVIDAD UV FILM UV-OPEN 65%</t>
  </si>
  <si>
    <t>DIFUSION DE LUZ 65%</t>
  </si>
  <si>
    <t>ALTA TERMICIDAD</t>
  </si>
  <si>
    <t>LÍMITES RESIDUALES DE USO DE PESTICIDAS:</t>
  </si>
  <si>
    <t>AZUFRE: 2.000 PPM</t>
  </si>
  <si>
    <t>CLORO: 100 PPM</t>
  </si>
  <si>
    <t>TEJIDO DE POLIETILENO DE ALTA DENSIDAD HDPE</t>
  </si>
  <si>
    <t>COLOR: NEGRO</t>
  </si>
  <si>
    <t xml:space="preserve">GRAMAJE: 95GR/M² </t>
  </si>
  <si>
    <t>ANCHO: 4,6M</t>
  </si>
  <si>
    <t>LARGO: 12,0 M Y OTROS SEGUN REQUERIMIENTO</t>
  </si>
  <si>
    <t>ORIGEN: ESPAÑOL</t>
  </si>
  <si>
    <t>N° DE HILO</t>
  </si>
  <si>
    <t>FRANJA DE REFUERZO EN LATERALES NO MENOR A 3 CM</t>
  </si>
  <si>
    <t>PORCENTAJE DE SOMBRA 90%</t>
  </si>
  <si>
    <t>FILM PROTECTOR AGROCOVER</t>
  </si>
  <si>
    <t xml:space="preserve">FILM HDPE B/N </t>
  </si>
  <si>
    <t>COLOR: BLANCO Y NEGRO</t>
  </si>
  <si>
    <t>ESPESOR: 40 MICRAS</t>
  </si>
  <si>
    <t>ANCHO: 1,4 M</t>
  </si>
  <si>
    <t>LARGO: 1.000 M</t>
  </si>
  <si>
    <t>PROTECCIÓN UV</t>
  </si>
  <si>
    <t>REFLECTANCIA 60%</t>
  </si>
  <si>
    <t>Item: Accesorios de Cobertura</t>
  </si>
  <si>
    <t>GANCHO OVAL, ELASTICO INDIVIDUAL 10 CM, CUERDA 5 MM.</t>
  </si>
  <si>
    <t>ALTA RESISTENCIA A AGENTES CLIMÁTICOS</t>
  </si>
  <si>
    <t>Layout y Diseño Preliminar</t>
  </si>
  <si>
    <t>Detalle de Materiales de Cobertura</t>
  </si>
  <si>
    <t>Nombre de Item</t>
  </si>
  <si>
    <t>Nombre de Insumo</t>
  </si>
  <si>
    <t>Precio Unitario</t>
  </si>
  <si>
    <t>Materiales Estructurales e Instalación</t>
  </si>
  <si>
    <t>Ha</t>
  </si>
  <si>
    <t>Cubiertas</t>
  </si>
  <si>
    <t>Smartgrow 12 x 2,0 (m)</t>
  </si>
  <si>
    <t>m2</t>
  </si>
  <si>
    <t>Smartgrow 2,2</t>
  </si>
  <si>
    <t>ML</t>
  </si>
  <si>
    <t>Un</t>
  </si>
  <si>
    <t>UN</t>
  </si>
  <si>
    <t>Malla Sombra</t>
  </si>
  <si>
    <t>Malla Sombra Agrocover</t>
  </si>
  <si>
    <t>Cierre Perimetral (CP)</t>
  </si>
  <si>
    <t xml:space="preserve">Protector B/N </t>
  </si>
  <si>
    <t xml:space="preserve">Protector B/N 40 MIC X 1000 </t>
  </si>
  <si>
    <t>Resumen de Costos según Item</t>
  </si>
  <si>
    <t>Total CLP</t>
  </si>
  <si>
    <t>Total USD</t>
  </si>
  <si>
    <t>Materiales Estructurales + Instalación Estructura</t>
  </si>
  <si>
    <t>Insumos: Materiales Cobertura RAFIA superior</t>
  </si>
  <si>
    <t xml:space="preserve">Instalación de Cubiertas RAFIA </t>
  </si>
  <si>
    <t>Insumos: Materiales Cobertura MALLA SOMBRA (Etapa 1)</t>
  </si>
  <si>
    <t>Instalación de Cubiertas MALLA SOMBRA (Etapa 2)</t>
  </si>
  <si>
    <t>Cierre Perimetral (Materiales Estructura + Instalación)</t>
  </si>
  <si>
    <t>Cierre Perimetral Insumos (Rafia + Insumos)</t>
  </si>
  <si>
    <t>Transporte de Materiales de Cubierta</t>
  </si>
  <si>
    <t>Sub total en moneda origen</t>
  </si>
  <si>
    <t>Tc</t>
  </si>
  <si>
    <t>Monto Neto total</t>
  </si>
  <si>
    <t>Monto Neto x ha</t>
  </si>
  <si>
    <t xml:space="preserve">Condiciones comerciales </t>
  </si>
  <si>
    <t>Validez cotización: 7 días</t>
  </si>
  <si>
    <t xml:space="preserve"> - Hito N°1 Orden de Compra (40%)</t>
  </si>
  <si>
    <t xml:space="preserve"> - Hito N°2 100% Instalación de Centrales (30%)</t>
  </si>
  <si>
    <t xml:space="preserve"> - Hito N°3 Inicio de Instalación de Cubiertas y Accesorios (20%)</t>
  </si>
  <si>
    <t xml:space="preserve"> - Hito N°4 Entrega de Proyecto (10%)</t>
  </si>
  <si>
    <t xml:space="preserve"> - Todos los valores entregados son mas IVA</t>
  </si>
  <si>
    <t>En Caso de retraso en los pagos, se cobrará un interés mensual equivalente al 1,5% del total de la facturación.</t>
  </si>
  <si>
    <t>Se fija tipo de cambio al día 28-07-2025: 957,82 CLP/USD</t>
  </si>
  <si>
    <t>Asumir que por la recepción de la orden de compra, están leídos y aprobadas las condiciones comerciales.</t>
  </si>
  <si>
    <t>Resumen de Facturación según Condición Comercial</t>
  </si>
  <si>
    <t>Condicion Comercial:</t>
  </si>
  <si>
    <t>Monto NETO (CLP)</t>
  </si>
  <si>
    <t>Monto NETO (USD)</t>
  </si>
  <si>
    <t>Información Para Depósitos o Transferencias</t>
  </si>
  <si>
    <t>Nombre: Agrocover Spa</t>
  </si>
  <si>
    <t>Banco: Banco de Chile</t>
  </si>
  <si>
    <t>Rut: 76.549.728-0</t>
  </si>
  <si>
    <t>POR FAVOR ENVIAR COMPROBANTES DE PAGO A LOS CORREOS</t>
  </si>
  <si>
    <t>Mail: jpdonoso@agrocover.cl | imunozr@agrocover.cl</t>
  </si>
  <si>
    <t>Responsabilidades del Cliente</t>
  </si>
  <si>
    <t>Tractor con operario y diesel a disposición de Agrocover durante la ejecución de las obras.</t>
  </si>
  <si>
    <t>2 personas por tractor para repartir y mover los materiales dentro del huerto según la indicación del equipo de instalación Agrocover (alambres, palos, bolones, anclas, accesorios y materiales de trabajo)</t>
  </si>
  <si>
    <t>Bolones de piedra (14 pulgadas) para asegurar anclas (8 cubos /ha aproximadamente).</t>
  </si>
  <si>
    <t>Recoger despuntes de alambres y basuras ordenadas por Agrocover al término de la faena.</t>
  </si>
  <si>
    <t>8 Escaleras por cuadrilla para instalar alambrado de 3,2mts de altura (O medida acorde a la necesitad del proyecto).</t>
  </si>
  <si>
    <t>10 Escaleras por cuadrilla para instalar carpas de 3,2 mts de altura  (O medida acorde a la necesitad del proyecto).</t>
  </si>
  <si>
    <t>1-2 Persona por Miniexcavadora para movimiento de mangueras y ramas.</t>
  </si>
  <si>
    <t>Identificar matrices de riego para faena de movimiento de tierra.</t>
  </si>
  <si>
    <t>Baño químico y agua a disposición de colaboradores de Agrocover.</t>
  </si>
  <si>
    <t xml:space="preserve">El cliente se hará responsable de los materiales despachados por Agrocover </t>
  </si>
  <si>
    <t>Plazos y Garantías</t>
  </si>
  <si>
    <t>Agrocover se guarda el derecho a revisar los valores y condiciones una vez vencido el plazo de la cotización</t>
  </si>
  <si>
    <t>Se postergará el inicio o avances de las obras por incumplimiento de las condiciones comerciales.</t>
  </si>
  <si>
    <t>La garantía de nuestros trabajos son de 4 temporadas incluyendo la temporada de confección</t>
  </si>
  <si>
    <t>La garantía no cubre por daños causados por inclemencias climáticas como nieve, granizo y/o vientos que superen los 40km/h. Durante y post ejecución de la obra.</t>
  </si>
  <si>
    <t>La garantía no cubre daños causados por negligencias de la agrícola o personas ajenas al huerto.</t>
  </si>
  <si>
    <t>La garantía es válida si y solo si las modificaciones de estructura son realizadas por equipo Agrocover.</t>
  </si>
  <si>
    <t>Plazos de entrega se verán afectados por motivos de fuerza mayor o por condiciones climáticas, donde se fijarán los nuevos plazos por ambas partes.</t>
  </si>
  <si>
    <t xml:space="preserve">Ubicación Oficinas de Administración Agrocover, Bodega y Contactos </t>
  </si>
  <si>
    <t xml:space="preserve">Camino a La Montaña de Teno km 1,5 Teno-Curico | imunozr@agrocover.cl | jpdonoso@agrocover.cl </t>
  </si>
  <si>
    <t>Acceso por Ruta 5 Sur entrada Teno Norte</t>
  </si>
  <si>
    <t>4WW2+42, Teno, Maule</t>
  </si>
  <si>
    <t>https://www.agrocover.cl/</t>
  </si>
  <si>
    <r>
      <t xml:space="preserve">Cuenta corriente en </t>
    </r>
    <r>
      <rPr>
        <b/>
        <sz val="11"/>
        <color rgb="FF203764"/>
        <rFont val="Aptos Narrow"/>
        <family val="2"/>
        <scheme val="minor"/>
      </rPr>
      <t>USD</t>
    </r>
    <r>
      <rPr>
        <sz val="11"/>
        <color rgb="FF203764"/>
        <rFont val="Aptos Narrow"/>
        <family val="2"/>
        <scheme val="minor"/>
      </rPr>
      <t xml:space="preserve"> N° 05-212-20718-01</t>
    </r>
  </si>
  <si>
    <r>
      <t xml:space="preserve">Cuenta corriente en </t>
    </r>
    <r>
      <rPr>
        <b/>
        <sz val="11"/>
        <color rgb="FF203764"/>
        <rFont val="Aptos Narrow"/>
        <family val="2"/>
        <scheme val="minor"/>
      </rPr>
      <t>CLP</t>
    </r>
    <r>
      <rPr>
        <sz val="11"/>
        <color rgb="FF203764"/>
        <rFont val="Aptos Narrow"/>
        <family val="2"/>
        <scheme val="minor"/>
      </rPr>
      <t xml:space="preserve"> N° 212.11000-04</t>
    </r>
  </si>
  <si>
    <t>Cotizacion N°:</t>
  </si>
  <si>
    <t>Empresa:</t>
  </si>
  <si>
    <t>Correo:</t>
  </si>
  <si>
    <t>Nombre Contacto:</t>
  </si>
  <si>
    <t>Tipo Proyecto:</t>
  </si>
  <si>
    <t>Sup. A Cotizar Há:</t>
  </si>
  <si>
    <t>piola 4 mm</t>
  </si>
  <si>
    <t>Piola 4 mm</t>
  </si>
  <si>
    <t>Mano de Obra Postura Malla Sombra</t>
  </si>
  <si>
    <t>Actividad</t>
  </si>
  <si>
    <t>Labor</t>
  </si>
  <si>
    <t>Confeccion Estructura</t>
  </si>
  <si>
    <t>Postura De Madera</t>
  </si>
  <si>
    <t>Laterales/Transversales</t>
  </si>
  <si>
    <t>Insumos Op</t>
  </si>
  <si>
    <t>Instalacion De Cumbrera</t>
  </si>
  <si>
    <t>Instalacion De Hombros</t>
  </si>
  <si>
    <t>Instalacion De Perimetro</t>
  </si>
  <si>
    <t>Instalacion De Transversales</t>
  </si>
  <si>
    <t>Postura De Guatanas</t>
  </si>
  <si>
    <t>Crucetas</t>
  </si>
  <si>
    <t>Instalacion De Grapa/Crock</t>
  </si>
  <si>
    <t>Instalacion De Ancla</t>
  </si>
  <si>
    <t>Preparacion Terreno</t>
  </si>
  <si>
    <t>Hoyos De Ancla</t>
  </si>
  <si>
    <t>Instalacion Techo</t>
  </si>
  <si>
    <t>Montaje De Cubiertas Sombra</t>
  </si>
  <si>
    <t>Montaje De Cubiertas Estandar</t>
  </si>
  <si>
    <t xml:space="preserve"> Valor Total</t>
  </si>
  <si>
    <t>GAV</t>
  </si>
  <si>
    <t xml:space="preserve"> Imprevisto</t>
  </si>
  <si>
    <t>Margen</t>
  </si>
  <si>
    <t xml:space="preserve"> SubProyecto</t>
  </si>
  <si>
    <t xml:space="preserve"> TotalProyecto</t>
  </si>
  <si>
    <t xml:space="preserve"> Cost/ha</t>
  </si>
  <si>
    <t>Sombra</t>
  </si>
  <si>
    <t>Mano obra postura MS</t>
  </si>
  <si>
    <t>aaravena@grupobrota.com</t>
  </si>
  <si>
    <t>Adolfo Aravena</t>
  </si>
  <si>
    <t>513.1</t>
  </si>
  <si>
    <t>Agrícola Peumo Ltda.</t>
  </si>
  <si>
    <t>Central 4'' x 6 mts</t>
  </si>
  <si>
    <t>Cabezal 5'' x 6 mts</t>
  </si>
  <si>
    <t>Lateral 6'' x 5,5 mts</t>
  </si>
  <si>
    <t>Esquinero 7'' x 5,5 mts</t>
  </si>
  <si>
    <t>Central 4 a 5"x5mts</t>
  </si>
  <si>
    <t>Cabezal 5 a 6"x5mts</t>
  </si>
  <si>
    <t>cabezal 5 a 6"x5mts</t>
  </si>
  <si>
    <t>lateral 5 a 6"x 4,5mts</t>
  </si>
  <si>
    <t>Perimetrales2</t>
  </si>
  <si>
    <t>MesEjecucion</t>
  </si>
  <si>
    <t>TipoProyecto</t>
  </si>
  <si>
    <t>IdProyecto</t>
  </si>
  <si>
    <t>P006</t>
  </si>
  <si>
    <t>Formacion</t>
  </si>
  <si>
    <t>Cuenta</t>
  </si>
  <si>
    <t>CodActividad</t>
  </si>
  <si>
    <t>002-001</t>
  </si>
  <si>
    <t>002-002</t>
  </si>
  <si>
    <t>002-003</t>
  </si>
  <si>
    <t>002-004</t>
  </si>
  <si>
    <t>002-006</t>
  </si>
  <si>
    <t>003-003</t>
  </si>
  <si>
    <t>003-004</t>
  </si>
  <si>
    <t>003-001</t>
  </si>
  <si>
    <t>003-002</t>
  </si>
  <si>
    <t>003-005</t>
  </si>
  <si>
    <t>003-009</t>
  </si>
  <si>
    <t>003-006</t>
  </si>
  <si>
    <t>003-008</t>
  </si>
  <si>
    <t>001-004</t>
  </si>
  <si>
    <t>005-001</t>
  </si>
  <si>
    <t>005-002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</si>
</sst>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6" formatCode="&quot;$&quot;#,##0;[Red]&quot;$&quot;\-#,##0"/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 * #,##0_ ;_ * \-#,##0_ ;_ * &quot;-&quot;??_ ;_ @_ "/>
    <numFmt numFmtId="165" formatCode="_-* #,##0\ _€_-;\-* #,##0\ _€_-;_-* &quot;-&quot;\ _€_-;_-@_-"/>
    <numFmt numFmtId="166" formatCode="_-* #,##0.00\ _€_-;\-* #,##0.00\ _€_-;_-* &quot;-&quot;\ _€_-;_-@_-"/>
    <numFmt numFmtId="167" formatCode="_-* #,##0.00_-;\-* #,##0.00_-;_-* &quot;-&quot;??_-;_-@_-"/>
    <numFmt numFmtId="168" formatCode="_(* #,##0.00_);_(* \(#,##0.00\);_(* &quot;-&quot;??_);_(@_)"/>
    <numFmt numFmtId="169" formatCode="_-* #,##0_-;\-* #,##0_-;_-* &quot;-&quot;??_-;_-@_-"/>
    <numFmt numFmtId="170" formatCode="_ * #,##0.0_ ;_ * \-#,##0.0_ ;_ * &quot;-&quot;??_ ;_ @_ "/>
    <numFmt numFmtId="171" formatCode="_-* #,##0.0_-;\-* #,##0.0_-;_-* &quot;-&quot;??_-;_-@_-"/>
    <numFmt numFmtId="172" formatCode="0.0%"/>
    <numFmt numFmtId="173" formatCode="0.0"/>
    <numFmt numFmtId="174" formatCode="_-* #,##0.0\ _€_-;\-* #,##0.0\ _€_-;_-* &quot;-&quot;\ _€_-;_-@_-"/>
    <numFmt numFmtId="175" formatCode="_ * #,##0.0_ ;_ * \-#,##0.0_ ;_ * &quot;-&quot;_ ;_ @_ "/>
    <numFmt numFmtId="176" formatCode="_ * #,##0.0_ ;_ * \-#,##0.0_ ;_ * &quot;-&quot;?_ ;_ @_ "/>
    <numFmt numFmtId="177" formatCode="_ &quot;$&quot;* #,##0.00_ ;_ &quot;$&quot;* \-#,##0.00_ ;_ &quot;$&quot;* &quot;-&quot;_ ;_ @_ "/>
    <numFmt numFmtId="178" formatCode="[$-F800]dddd\,\ mmmm\ dd\,\ yyyy"/>
    <numFmt numFmtId="179" formatCode="_ [$USD]\ * #,##0_ ;_ [$USD]\ * \-#,##0_ ;_ [$USD]\ * &quot;-&quot;_ ;_ @_ "/>
    <numFmt numFmtId="180" formatCode="_ * #,##0.00_ ;_ * \-#,##0.00_ ;_ * &quot;-&quot;_ ;_ @_ "/>
    <numFmt numFmtId="181" formatCode="_ &quot;$&quot;* #,##0.000_ ;_ &quot;$&quot;* \-#,##0.000_ ;_ &quot;$&quot;* &quot;-&quot;_ ;_ @_ 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"/>
      <family val="2"/>
    </font>
    <font>
      <sz val="11"/>
      <color theme="1"/>
      <name val="Aptos"/>
      <family val="2"/>
    </font>
    <font>
      <b/>
      <sz val="18"/>
      <color rgb="FFFF0000"/>
      <name val="Aptos"/>
      <family val="2"/>
    </font>
    <font>
      <b/>
      <sz val="12"/>
      <color rgb="FFFF0000"/>
      <name val="Aptos"/>
      <family val="2"/>
    </font>
    <font>
      <b/>
      <i/>
      <sz val="14"/>
      <color theme="1"/>
      <name val="Aptos"/>
      <family val="2"/>
    </font>
    <font>
      <sz val="12"/>
      <color rgb="FFFF0000"/>
      <name val="Aptos"/>
      <family val="2"/>
    </font>
    <font>
      <b/>
      <sz val="14"/>
      <color theme="1"/>
      <name val="Aptos"/>
      <family val="2"/>
    </font>
    <font>
      <b/>
      <sz val="16"/>
      <color theme="1"/>
      <name val="Aptos"/>
      <family val="2"/>
    </font>
    <font>
      <sz val="16"/>
      <color theme="1"/>
      <name val="Aptos"/>
      <family val="2"/>
    </font>
    <font>
      <b/>
      <sz val="12"/>
      <color theme="1"/>
      <name val="Aptos"/>
      <family val="2"/>
    </font>
    <font>
      <sz val="12"/>
      <name val="Aptos"/>
      <family val="2"/>
    </font>
    <font>
      <b/>
      <sz val="12"/>
      <name val="Aptos"/>
      <family val="2"/>
    </font>
    <font>
      <sz val="22"/>
      <color theme="1"/>
      <name val="Aptos"/>
      <family val="2"/>
    </font>
    <font>
      <sz val="18"/>
      <color theme="1"/>
      <name val="Aptos"/>
      <family val="2"/>
    </font>
    <font>
      <i/>
      <sz val="14"/>
      <color theme="1"/>
      <name val="Aptos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0"/>
      <name val="Aptos"/>
      <family val="2"/>
    </font>
    <font>
      <sz val="11"/>
      <name val="Aptos"/>
      <family val="2"/>
    </font>
    <font>
      <b/>
      <sz val="11"/>
      <name val="Aptos"/>
      <family val="2"/>
    </font>
    <font>
      <sz val="11"/>
      <color rgb="FFFF0000"/>
      <name val="Aptos"/>
      <family val="2"/>
    </font>
    <font>
      <sz val="14"/>
      <color theme="1"/>
      <name val="Aptos"/>
      <family val="2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03764"/>
      <name val="Aptos Narrow"/>
      <family val="2"/>
      <scheme val="minor"/>
    </font>
    <font>
      <b/>
      <sz val="11"/>
      <color rgb="FF203764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E6E6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70">
    <xf numFmtId="0" fontId="0" fillId="0" borderId="0" xfId="0"/>
    <xf numFmtId="0" fontId="3" fillId="2" borderId="0" xfId="1" applyFont="1" applyFill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5" fillId="3" borderId="0" xfId="1" applyFont="1" applyFill="1"/>
    <xf numFmtId="0" fontId="3" fillId="3" borderId="0" xfId="1" applyFont="1" applyFill="1"/>
    <xf numFmtId="0" fontId="4" fillId="0" borderId="7" xfId="0" applyFont="1" applyBorder="1"/>
    <xf numFmtId="0" fontId="4" fillId="0" borderId="0" xfId="0" applyFont="1"/>
    <xf numFmtId="0" fontId="7" fillId="0" borderId="0" xfId="0" applyFont="1"/>
    <xf numFmtId="0" fontId="4" fillId="0" borderId="8" xfId="0" applyFont="1" applyBorder="1"/>
    <xf numFmtId="0" fontId="8" fillId="3" borderId="9" xfId="2" applyFont="1" applyFill="1" applyBorder="1"/>
    <xf numFmtId="2" fontId="8" fillId="3" borderId="10" xfId="2" applyNumberFormat="1" applyFont="1" applyFill="1" applyBorder="1"/>
    <xf numFmtId="0" fontId="3" fillId="2" borderId="0" xfId="2" applyFont="1" applyFill="1"/>
    <xf numFmtId="0" fontId="8" fillId="3" borderId="13" xfId="2" applyFont="1" applyFill="1" applyBorder="1"/>
    <xf numFmtId="2" fontId="8" fillId="3" borderId="12" xfId="2" applyNumberFormat="1" applyFont="1" applyFill="1" applyBorder="1"/>
    <xf numFmtId="0" fontId="4" fillId="4" borderId="12" xfId="0" applyFont="1" applyFill="1" applyBorder="1" applyAlignment="1">
      <alignment horizontal="center"/>
    </xf>
    <xf numFmtId="0" fontId="3" fillId="2" borderId="12" xfId="1" applyFont="1" applyFill="1" applyBorder="1"/>
    <xf numFmtId="0" fontId="4" fillId="0" borderId="12" xfId="0" applyFont="1" applyBorder="1" applyAlignment="1">
      <alignment horizontal="center"/>
    </xf>
    <xf numFmtId="164" fontId="4" fillId="0" borderId="1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8" fillId="3" borderId="17" xfId="2" applyFont="1" applyFill="1" applyBorder="1"/>
    <xf numFmtId="2" fontId="8" fillId="3" borderId="18" xfId="2" applyNumberFormat="1" applyFont="1" applyFill="1" applyBorder="1"/>
    <xf numFmtId="2" fontId="3" fillId="2" borderId="0" xfId="2" applyNumberFormat="1" applyFont="1" applyFill="1"/>
    <xf numFmtId="0" fontId="12" fillId="2" borderId="0" xfId="2" applyFont="1" applyFill="1" applyAlignment="1">
      <alignment horizontal="left" textRotation="90"/>
    </xf>
    <xf numFmtId="0" fontId="13" fillId="2" borderId="0" xfId="2" applyFont="1" applyFill="1" applyAlignment="1">
      <alignment vertical="top"/>
    </xf>
    <xf numFmtId="0" fontId="3" fillId="2" borderId="12" xfId="1" applyFont="1" applyFill="1" applyBorder="1" applyAlignment="1">
      <alignment horizontal="center"/>
    </xf>
    <xf numFmtId="0" fontId="3" fillId="2" borderId="23" xfId="2" applyFont="1" applyFill="1" applyBorder="1"/>
    <xf numFmtId="0" fontId="3" fillId="2" borderId="24" xfId="2" applyFont="1" applyFill="1" applyBorder="1"/>
    <xf numFmtId="2" fontId="12" fillId="2" borderId="0" xfId="2" applyNumberFormat="1" applyFont="1" applyFill="1"/>
    <xf numFmtId="0" fontId="3" fillId="2" borderId="25" xfId="2" applyFont="1" applyFill="1" applyBorder="1"/>
    <xf numFmtId="2" fontId="12" fillId="2" borderId="0" xfId="2" applyNumberFormat="1" applyFont="1" applyFill="1" applyAlignment="1">
      <alignment horizontal="center"/>
    </xf>
    <xf numFmtId="2" fontId="3" fillId="2" borderId="0" xfId="2" applyNumberFormat="1" applyFont="1" applyFill="1" applyAlignment="1">
      <alignment horizontal="center"/>
    </xf>
    <xf numFmtId="0" fontId="3" fillId="2" borderId="0" xfId="2" applyFont="1" applyFill="1" applyAlignment="1">
      <alignment horizontal="center"/>
    </xf>
    <xf numFmtId="0" fontId="3" fillId="2" borderId="21" xfId="2" applyFont="1" applyFill="1" applyBorder="1"/>
    <xf numFmtId="0" fontId="10" fillId="2" borderId="0" xfId="1" applyFont="1" applyFill="1"/>
    <xf numFmtId="2" fontId="3" fillId="2" borderId="0" xfId="1" applyNumberFormat="1" applyFont="1" applyFill="1"/>
    <xf numFmtId="0" fontId="12" fillId="2" borderId="21" xfId="2" applyFont="1" applyFill="1" applyBorder="1" applyAlignment="1">
      <alignment textRotation="90"/>
    </xf>
    <xf numFmtId="0" fontId="8" fillId="2" borderId="0" xfId="1" applyFont="1" applyFill="1"/>
    <xf numFmtId="2" fontId="8" fillId="2" borderId="0" xfId="1" applyNumberFormat="1" applyFont="1" applyFill="1"/>
    <xf numFmtId="0" fontId="3" fillId="2" borderId="27" xfId="2" applyFont="1" applyFill="1" applyBorder="1"/>
    <xf numFmtId="0" fontId="12" fillId="2" borderId="0" xfId="2" applyFont="1" applyFill="1"/>
    <xf numFmtId="0" fontId="4" fillId="0" borderId="24" xfId="0" applyFont="1" applyBorder="1"/>
    <xf numFmtId="0" fontId="4" fillId="0" borderId="23" xfId="0" applyFont="1" applyBorder="1"/>
    <xf numFmtId="165" fontId="3" fillId="2" borderId="0" xfId="3" applyFont="1" applyFill="1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18" fillId="0" borderId="0" xfId="6" applyAlignment="1">
      <alignment horizontal="right"/>
    </xf>
    <xf numFmtId="0" fontId="19" fillId="0" borderId="1" xfId="0" applyFont="1" applyBorder="1"/>
    <xf numFmtId="0" fontId="4" fillId="0" borderId="2" xfId="0" applyFont="1" applyBorder="1" applyAlignment="1">
      <alignment horizontal="left"/>
    </xf>
    <xf numFmtId="1" fontId="4" fillId="0" borderId="2" xfId="0" applyNumberFormat="1" applyFont="1" applyBorder="1"/>
    <xf numFmtId="0" fontId="19" fillId="0" borderId="2" xfId="0" applyFont="1" applyBorder="1" applyAlignment="1">
      <alignment horizontal="center"/>
    </xf>
    <xf numFmtId="0" fontId="19" fillId="0" borderId="7" xfId="0" applyFont="1" applyBorder="1"/>
    <xf numFmtId="0" fontId="4" fillId="0" borderId="0" xfId="0" applyFont="1" applyAlignment="1">
      <alignment horizontal="left"/>
    </xf>
    <xf numFmtId="1" fontId="4" fillId="0" borderId="0" xfId="0" applyNumberFormat="1" applyFont="1"/>
    <xf numFmtId="0" fontId="19" fillId="0" borderId="0" xfId="0" applyFont="1" applyAlignment="1">
      <alignment horizontal="right"/>
    </xf>
    <xf numFmtId="2" fontId="4" fillId="0" borderId="0" xfId="0" applyNumberFormat="1" applyFont="1" applyAlignment="1">
      <alignment horizontal="left"/>
    </xf>
    <xf numFmtId="0" fontId="19" fillId="0" borderId="12" xfId="0" applyFont="1" applyBorder="1" applyAlignment="1">
      <alignment horizontal="center"/>
    </xf>
    <xf numFmtId="2" fontId="4" fillId="3" borderId="12" xfId="0" applyNumberFormat="1" applyFont="1" applyFill="1" applyBorder="1" applyAlignment="1">
      <alignment horizontal="center"/>
    </xf>
    <xf numFmtId="166" fontId="4" fillId="3" borderId="12" xfId="3" applyNumberFormat="1" applyFont="1" applyFill="1" applyBorder="1" applyAlignment="1">
      <alignment horizontal="center"/>
    </xf>
    <xf numFmtId="0" fontId="19" fillId="0" borderId="31" xfId="0" applyFont="1" applyBorder="1"/>
    <xf numFmtId="0" fontId="4" fillId="0" borderId="32" xfId="0" applyFont="1" applyBorder="1" applyAlignment="1">
      <alignment horizontal="left"/>
    </xf>
    <xf numFmtId="1" fontId="4" fillId="0" borderId="32" xfId="0" applyNumberFormat="1" applyFont="1" applyBorder="1"/>
    <xf numFmtId="0" fontId="19" fillId="0" borderId="32" xfId="0" applyFont="1" applyBorder="1"/>
    <xf numFmtId="0" fontId="12" fillId="0" borderId="7" xfId="0" applyFont="1" applyBorder="1"/>
    <xf numFmtId="0" fontId="4" fillId="2" borderId="7" xfId="0" applyFont="1" applyFill="1" applyBorder="1"/>
    <xf numFmtId="0" fontId="4" fillId="2" borderId="0" xfId="0" applyFont="1" applyFill="1"/>
    <xf numFmtId="0" fontId="4" fillId="3" borderId="12" xfId="0" applyFont="1" applyFill="1" applyBorder="1" applyAlignment="1">
      <alignment horizontal="center"/>
    </xf>
    <xf numFmtId="0" fontId="19" fillId="0" borderId="33" xfId="0" applyFont="1" applyBorder="1"/>
    <xf numFmtId="0" fontId="20" fillId="0" borderId="0" xfId="0" applyFont="1" applyAlignment="1">
      <alignment horizontal="center"/>
    </xf>
    <xf numFmtId="0" fontId="4" fillId="0" borderId="35" xfId="0" applyFont="1" applyBorder="1"/>
    <xf numFmtId="0" fontId="4" fillId="0" borderId="15" xfId="0" applyFont="1" applyBorder="1" applyAlignment="1">
      <alignment horizontal="center"/>
    </xf>
    <xf numFmtId="165" fontId="4" fillId="2" borderId="0" xfId="0" applyNumberFormat="1" applyFont="1" applyFill="1"/>
    <xf numFmtId="0" fontId="21" fillId="2" borderId="36" xfId="0" applyFont="1" applyFill="1" applyBorder="1" applyAlignment="1">
      <alignment horizontal="center" vertical="center"/>
    </xf>
    <xf numFmtId="165" fontId="4" fillId="6" borderId="6" xfId="3" applyFont="1" applyFill="1" applyBorder="1" applyAlignment="1">
      <alignment horizontal="center"/>
    </xf>
    <xf numFmtId="165" fontId="4" fillId="3" borderId="28" xfId="3" applyFont="1" applyFill="1" applyBorder="1" applyAlignment="1">
      <alignment horizontal="center"/>
    </xf>
    <xf numFmtId="1" fontId="21" fillId="7" borderId="37" xfId="0" applyNumberFormat="1" applyFont="1" applyFill="1" applyBorder="1" applyAlignment="1">
      <alignment horizontal="center"/>
    </xf>
    <xf numFmtId="0" fontId="21" fillId="7" borderId="38" xfId="0" applyFont="1" applyFill="1" applyBorder="1" applyAlignment="1">
      <alignment horizontal="center"/>
    </xf>
    <xf numFmtId="0" fontId="22" fillId="4" borderId="13" xfId="0" applyFont="1" applyFill="1" applyBorder="1" applyAlignment="1">
      <alignment horizontal="center"/>
    </xf>
    <xf numFmtId="0" fontId="19" fillId="4" borderId="39" xfId="0" applyFont="1" applyFill="1" applyBorder="1" applyAlignment="1">
      <alignment horizontal="center"/>
    </xf>
    <xf numFmtId="0" fontId="22" fillId="4" borderId="39" xfId="0" applyFont="1" applyFill="1" applyBorder="1" applyAlignment="1">
      <alignment horizontal="center"/>
    </xf>
    <xf numFmtId="0" fontId="22" fillId="8" borderId="40" xfId="0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43" fontId="4" fillId="0" borderId="12" xfId="0" applyNumberFormat="1" applyFont="1" applyBorder="1" applyAlignment="1">
      <alignment horizontal="center"/>
    </xf>
    <xf numFmtId="2" fontId="21" fillId="0" borderId="12" xfId="0" applyNumberFormat="1" applyFont="1" applyBorder="1" applyAlignment="1">
      <alignment horizontal="center"/>
    </xf>
    <xf numFmtId="1" fontId="21" fillId="0" borderId="12" xfId="0" applyNumberFormat="1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4" fillId="3" borderId="35" xfId="0" applyFont="1" applyFill="1" applyBorder="1" applyAlignment="1">
      <alignment horizontal="center"/>
    </xf>
    <xf numFmtId="167" fontId="4" fillId="0" borderId="0" xfId="0" applyNumberFormat="1" applyFont="1"/>
    <xf numFmtId="0" fontId="19" fillId="0" borderId="13" xfId="0" applyFont="1" applyBorder="1"/>
    <xf numFmtId="168" fontId="4" fillId="6" borderId="0" xfId="0" applyNumberFormat="1" applyFont="1" applyFill="1"/>
    <xf numFmtId="1" fontId="21" fillId="7" borderId="15" xfId="0" applyNumberFormat="1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22" fillId="8" borderId="41" xfId="0" applyFont="1" applyFill="1" applyBorder="1" applyAlignment="1">
      <alignment horizontal="center"/>
    </xf>
    <xf numFmtId="0" fontId="4" fillId="0" borderId="13" xfId="0" applyFont="1" applyBorder="1"/>
    <xf numFmtId="43" fontId="4" fillId="9" borderId="12" xfId="4" applyFont="1" applyFill="1" applyBorder="1"/>
    <xf numFmtId="0" fontId="4" fillId="0" borderId="12" xfId="0" applyFont="1" applyBorder="1"/>
    <xf numFmtId="0" fontId="23" fillId="0" borderId="42" xfId="0" applyFont="1" applyBorder="1" applyAlignment="1">
      <alignment horizontal="center"/>
    </xf>
    <xf numFmtId="43" fontId="4" fillId="6" borderId="12" xfId="4" applyFont="1" applyFill="1" applyBorder="1"/>
    <xf numFmtId="168" fontId="4" fillId="0" borderId="12" xfId="0" applyNumberFormat="1" applyFont="1" applyBorder="1"/>
    <xf numFmtId="0" fontId="4" fillId="0" borderId="17" xfId="0" applyFont="1" applyBorder="1"/>
    <xf numFmtId="168" fontId="4" fillId="0" borderId="18" xfId="0" applyNumberFormat="1" applyFont="1" applyBorder="1"/>
    <xf numFmtId="0" fontId="4" fillId="0" borderId="18" xfId="0" applyFont="1" applyBorder="1"/>
    <xf numFmtId="0" fontId="4" fillId="0" borderId="43" xfId="0" applyFont="1" applyBorder="1" applyAlignment="1">
      <alignment horizontal="center"/>
    </xf>
    <xf numFmtId="0" fontId="22" fillId="8" borderId="12" xfId="0" applyFont="1" applyFill="1" applyBorder="1" applyAlignment="1">
      <alignment horizontal="center"/>
    </xf>
    <xf numFmtId="0" fontId="24" fillId="3" borderId="0" xfId="0" applyFont="1" applyFill="1" applyAlignment="1">
      <alignment horizontal="center" vertical="center"/>
    </xf>
    <xf numFmtId="0" fontId="24" fillId="0" borderId="0" xfId="0" applyFont="1"/>
    <xf numFmtId="0" fontId="19" fillId="0" borderId="12" xfId="0" applyFont="1" applyBorder="1"/>
    <xf numFmtId="169" fontId="19" fillId="6" borderId="12" xfId="4" applyNumberFormat="1" applyFont="1" applyFill="1" applyBorder="1"/>
    <xf numFmtId="0" fontId="19" fillId="0" borderId="13" xfId="0" applyFont="1" applyBorder="1" applyAlignment="1">
      <alignment horizontal="center"/>
    </xf>
    <xf numFmtId="2" fontId="4" fillId="0" borderId="12" xfId="0" applyNumberFormat="1" applyFont="1" applyBorder="1"/>
    <xf numFmtId="169" fontId="4" fillId="0" borderId="12" xfId="0" applyNumberFormat="1" applyFont="1" applyBorder="1"/>
    <xf numFmtId="2" fontId="23" fillId="0" borderId="42" xfId="0" applyNumberFormat="1" applyFont="1" applyBorder="1" applyAlignment="1">
      <alignment horizontal="center"/>
    </xf>
    <xf numFmtId="0" fontId="23" fillId="0" borderId="44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2" fontId="4" fillId="0" borderId="23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19" fillId="10" borderId="4" xfId="0" applyFont="1" applyFill="1" applyBorder="1" applyAlignment="1">
      <alignment horizontal="center" vertical="center"/>
    </xf>
    <xf numFmtId="43" fontId="4" fillId="10" borderId="5" xfId="0" applyNumberFormat="1" applyFont="1" applyFill="1" applyBorder="1" applyAlignment="1">
      <alignment horizontal="center" vertical="center"/>
    </xf>
    <xf numFmtId="0" fontId="19" fillId="10" borderId="6" xfId="0" applyFont="1" applyFill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70" fontId="4" fillId="0" borderId="0" xfId="0" applyNumberFormat="1" applyFont="1" applyAlignment="1">
      <alignment horizontal="center" vertical="center"/>
    </xf>
    <xf numFmtId="1" fontId="4" fillId="0" borderId="45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3" borderId="36" xfId="0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9" fillId="10" borderId="5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9" fontId="4" fillId="0" borderId="2" xfId="4" applyNumberFormat="1" applyFont="1" applyBorder="1" applyAlignment="1">
      <alignment horizontal="center" vertical="center"/>
    </xf>
    <xf numFmtId="171" fontId="4" fillId="0" borderId="0" xfId="4" applyNumberFormat="1" applyFont="1" applyFill="1" applyAlignment="1">
      <alignment horizontal="center" vertical="center"/>
    </xf>
    <xf numFmtId="1" fontId="4" fillId="2" borderId="7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69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9" fontId="4" fillId="3" borderId="36" xfId="4" applyNumberFormat="1" applyFont="1" applyFill="1" applyBorder="1" applyAlignment="1">
      <alignment horizontal="center" vertical="center"/>
    </xf>
    <xf numFmtId="169" fontId="4" fillId="3" borderId="0" xfId="4" applyNumberFormat="1" applyFont="1" applyFill="1" applyBorder="1" applyAlignment="1">
      <alignment horizontal="center" vertical="center"/>
    </xf>
    <xf numFmtId="169" fontId="21" fillId="0" borderId="0" xfId="4" applyNumberFormat="1" applyFont="1" applyBorder="1" applyAlignment="1">
      <alignment horizontal="center" vertical="center"/>
    </xf>
    <xf numFmtId="167" fontId="21" fillId="0" borderId="0" xfId="4" applyNumberFormat="1" applyFont="1" applyBorder="1" applyAlignment="1">
      <alignment horizontal="center" vertical="center"/>
    </xf>
    <xf numFmtId="167" fontId="21" fillId="0" borderId="23" xfId="0" applyNumberFormat="1" applyFont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/>
    </xf>
    <xf numFmtId="165" fontId="4" fillId="11" borderId="0" xfId="3" applyFont="1" applyFill="1" applyBorder="1" applyAlignment="1">
      <alignment horizontal="center" vertical="center"/>
    </xf>
    <xf numFmtId="0" fontId="4" fillId="11" borderId="8" xfId="0" applyFont="1" applyFill="1" applyBorder="1" applyAlignment="1">
      <alignment horizontal="center" vertical="center"/>
    </xf>
    <xf numFmtId="9" fontId="4" fillId="0" borderId="0" xfId="0" applyNumberFormat="1" applyFont="1"/>
    <xf numFmtId="42" fontId="0" fillId="0" borderId="0" xfId="5" applyFont="1"/>
    <xf numFmtId="6" fontId="0" fillId="0" borderId="0" xfId="0" applyNumberFormat="1"/>
    <xf numFmtId="6" fontId="4" fillId="0" borderId="0" xfId="0" applyNumberFormat="1" applyFont="1"/>
    <xf numFmtId="9" fontId="0" fillId="0" borderId="0" xfId="0" applyNumberFormat="1"/>
    <xf numFmtId="42" fontId="0" fillId="0" borderId="0" xfId="0" applyNumberFormat="1"/>
    <xf numFmtId="172" fontId="4" fillId="0" borderId="0" xfId="0" applyNumberFormat="1" applyFont="1"/>
    <xf numFmtId="172" fontId="0" fillId="0" borderId="0" xfId="0" applyNumberFormat="1"/>
    <xf numFmtId="42" fontId="4" fillId="0" borderId="0" xfId="0" applyNumberFormat="1" applyFont="1"/>
    <xf numFmtId="9" fontId="4" fillId="0" borderId="0" xfId="7" applyFont="1"/>
    <xf numFmtId="0" fontId="19" fillId="0" borderId="12" xfId="0" applyFont="1" applyBorder="1" applyAlignment="1">
      <alignment horizontal="center" vertical="center"/>
    </xf>
    <xf numFmtId="0" fontId="4" fillId="12" borderId="12" xfId="0" applyFont="1" applyFill="1" applyBorder="1" applyAlignment="1">
      <alignment horizontal="center" vertical="center"/>
    </xf>
    <xf numFmtId="0" fontId="4" fillId="0" borderId="10" xfId="0" applyFont="1" applyBorder="1"/>
    <xf numFmtId="0" fontId="19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right"/>
    </xf>
    <xf numFmtId="173" fontId="4" fillId="0" borderId="12" xfId="0" applyNumberFormat="1" applyFont="1" applyBorder="1"/>
    <xf numFmtId="0" fontId="19" fillId="3" borderId="12" xfId="0" applyFont="1" applyFill="1" applyBorder="1"/>
    <xf numFmtId="173" fontId="19" fillId="3" borderId="12" xfId="0" applyNumberFormat="1" applyFont="1" applyFill="1" applyBorder="1"/>
    <xf numFmtId="0" fontId="4" fillId="3" borderId="12" xfId="0" applyFont="1" applyFill="1" applyBorder="1"/>
    <xf numFmtId="0" fontId="4" fillId="0" borderId="46" xfId="0" applyFont="1" applyBorder="1"/>
    <xf numFmtId="2" fontId="4" fillId="0" borderId="41" xfId="0" applyNumberFormat="1" applyFont="1" applyBorder="1"/>
    <xf numFmtId="165" fontId="4" fillId="0" borderId="0" xfId="3" applyFont="1"/>
    <xf numFmtId="174" fontId="4" fillId="0" borderId="12" xfId="3" applyNumberFormat="1" applyFont="1" applyBorder="1"/>
    <xf numFmtId="2" fontId="21" fillId="0" borderId="12" xfId="0" applyNumberFormat="1" applyFont="1" applyBorder="1"/>
    <xf numFmtId="173" fontId="4" fillId="3" borderId="12" xfId="0" applyNumberFormat="1" applyFont="1" applyFill="1" applyBorder="1"/>
    <xf numFmtId="2" fontId="19" fillId="0" borderId="10" xfId="0" applyNumberFormat="1" applyFont="1" applyBorder="1" applyAlignment="1">
      <alignment horizontal="center" vertical="center"/>
    </xf>
    <xf numFmtId="0" fontId="0" fillId="0" borderId="0" xfId="0" pivotButton="1"/>
    <xf numFmtId="0" fontId="29" fillId="0" borderId="0" xfId="0" applyFont="1"/>
    <xf numFmtId="41" fontId="0" fillId="0" borderId="0" xfId="8" applyFont="1"/>
    <xf numFmtId="175" fontId="0" fillId="0" borderId="0" xfId="8" applyNumberFormat="1" applyFont="1"/>
    <xf numFmtId="0" fontId="4" fillId="0" borderId="39" xfId="0" applyFont="1" applyBorder="1"/>
    <xf numFmtId="2" fontId="19" fillId="0" borderId="39" xfId="0" applyNumberFormat="1" applyFont="1" applyBorder="1"/>
    <xf numFmtId="176" fontId="4" fillId="0" borderId="12" xfId="0" applyNumberFormat="1" applyFont="1" applyBorder="1"/>
    <xf numFmtId="176" fontId="4" fillId="0" borderId="12" xfId="0" applyNumberFormat="1" applyFont="1" applyBorder="1" applyAlignment="1">
      <alignment horizontal="center"/>
    </xf>
    <xf numFmtId="165" fontId="4" fillId="0" borderId="12" xfId="3" applyFont="1" applyBorder="1" applyAlignment="1">
      <alignment horizontal="center"/>
    </xf>
    <xf numFmtId="177" fontId="0" fillId="0" borderId="0" xfId="5" applyNumberFormat="1" applyFont="1"/>
    <xf numFmtId="0" fontId="30" fillId="2" borderId="0" xfId="0" applyFont="1" applyFill="1"/>
    <xf numFmtId="0" fontId="30" fillId="0" borderId="0" xfId="0" applyFont="1"/>
    <xf numFmtId="0" fontId="30" fillId="2" borderId="12" xfId="0" applyFont="1" applyFill="1" applyBorder="1"/>
    <xf numFmtId="0" fontId="30" fillId="2" borderId="12" xfId="0" applyFont="1" applyFill="1" applyBorder="1" applyAlignment="1">
      <alignment horizontal="center"/>
    </xf>
    <xf numFmtId="0" fontId="28" fillId="13" borderId="12" xfId="0" applyFont="1" applyFill="1" applyBorder="1" applyAlignment="1">
      <alignment horizontal="center"/>
    </xf>
    <xf numFmtId="0" fontId="30" fillId="2" borderId="1" xfId="0" applyFont="1" applyFill="1" applyBorder="1"/>
    <xf numFmtId="0" fontId="30" fillId="2" borderId="2" xfId="0" applyFont="1" applyFill="1" applyBorder="1"/>
    <xf numFmtId="0" fontId="30" fillId="2" borderId="3" xfId="0" applyFont="1" applyFill="1" applyBorder="1"/>
    <xf numFmtId="0" fontId="30" fillId="2" borderId="7" xfId="0" applyFont="1" applyFill="1" applyBorder="1"/>
    <xf numFmtId="0" fontId="30" fillId="2" borderId="8" xfId="0" applyFont="1" applyFill="1" applyBorder="1"/>
    <xf numFmtId="0" fontId="30" fillId="2" borderId="24" xfId="0" applyFont="1" applyFill="1" applyBorder="1"/>
    <xf numFmtId="0" fontId="30" fillId="2" borderId="23" xfId="0" applyFont="1" applyFill="1" applyBorder="1"/>
    <xf numFmtId="0" fontId="30" fillId="2" borderId="28" xfId="0" applyFont="1" applyFill="1" applyBorder="1"/>
    <xf numFmtId="0" fontId="31" fillId="2" borderId="0" xfId="0" applyFont="1" applyFill="1"/>
    <xf numFmtId="0" fontId="31" fillId="2" borderId="1" xfId="0" applyFont="1" applyFill="1" applyBorder="1"/>
    <xf numFmtId="0" fontId="31" fillId="2" borderId="24" xfId="0" applyFont="1" applyFill="1" applyBorder="1"/>
    <xf numFmtId="0" fontId="31" fillId="2" borderId="7" xfId="0" applyFont="1" applyFill="1" applyBorder="1"/>
    <xf numFmtId="0" fontId="30" fillId="2" borderId="0" xfId="0" applyFont="1" applyFill="1" applyAlignment="1">
      <alignment horizontal="left"/>
    </xf>
    <xf numFmtId="0" fontId="30" fillId="2" borderId="8" xfId="0" applyFont="1" applyFill="1" applyBorder="1" applyAlignment="1">
      <alignment horizontal="left"/>
    </xf>
    <xf numFmtId="0" fontId="28" fillId="13" borderId="14" xfId="0" applyFont="1" applyFill="1" applyBorder="1" applyAlignment="1">
      <alignment horizontal="center"/>
    </xf>
    <xf numFmtId="0" fontId="30" fillId="2" borderId="13" xfId="0" applyFont="1" applyFill="1" applyBorder="1"/>
    <xf numFmtId="0" fontId="30" fillId="2" borderId="14" xfId="0" applyFont="1" applyFill="1" applyBorder="1" applyAlignment="1">
      <alignment horizontal="center"/>
    </xf>
    <xf numFmtId="4" fontId="30" fillId="2" borderId="12" xfId="0" applyNumberFormat="1" applyFont="1" applyFill="1" applyBorder="1" applyAlignment="1">
      <alignment horizontal="center"/>
    </xf>
    <xf numFmtId="42" fontId="30" fillId="2" borderId="12" xfId="5" applyFont="1" applyFill="1" applyBorder="1"/>
    <xf numFmtId="179" fontId="30" fillId="2" borderId="12" xfId="0" applyNumberFormat="1" applyFont="1" applyFill="1" applyBorder="1"/>
    <xf numFmtId="42" fontId="31" fillId="2" borderId="12" xfId="5" applyFont="1" applyFill="1" applyBorder="1"/>
    <xf numFmtId="0" fontId="30" fillId="2" borderId="12" xfId="0" applyFont="1" applyFill="1" applyBorder="1" applyAlignment="1">
      <alignment horizontal="center" vertical="center"/>
    </xf>
    <xf numFmtId="0" fontId="30" fillId="2" borderId="13" xfId="0" applyFont="1" applyFill="1" applyBorder="1" applyAlignment="1">
      <alignment horizontal="center" vertical="center"/>
    </xf>
    <xf numFmtId="0" fontId="30" fillId="14" borderId="9" xfId="0" applyFont="1" applyFill="1" applyBorder="1"/>
    <xf numFmtId="0" fontId="30" fillId="14" borderId="10" xfId="0" applyFont="1" applyFill="1" applyBorder="1"/>
    <xf numFmtId="0" fontId="31" fillId="14" borderId="47" xfId="0" applyFont="1" applyFill="1" applyBorder="1"/>
    <xf numFmtId="0" fontId="31" fillId="14" borderId="30" xfId="0" applyFont="1" applyFill="1" applyBorder="1"/>
    <xf numFmtId="0" fontId="31" fillId="14" borderId="48" xfId="0" applyFont="1" applyFill="1" applyBorder="1"/>
    <xf numFmtId="0" fontId="30" fillId="2" borderId="13" xfId="0" applyFont="1" applyFill="1" applyBorder="1" applyAlignment="1">
      <alignment horizontal="center"/>
    </xf>
    <xf numFmtId="179" fontId="30" fillId="2" borderId="14" xfId="0" applyNumberFormat="1" applyFont="1" applyFill="1" applyBorder="1"/>
    <xf numFmtId="179" fontId="31" fillId="2" borderId="14" xfId="0" applyNumberFormat="1" applyFont="1" applyFill="1" applyBorder="1"/>
    <xf numFmtId="0" fontId="31" fillId="15" borderId="30" xfId="0" applyFont="1" applyFill="1" applyBorder="1"/>
    <xf numFmtId="0" fontId="31" fillId="15" borderId="48" xfId="0" applyFont="1" applyFill="1" applyBorder="1"/>
    <xf numFmtId="42" fontId="30" fillId="2" borderId="18" xfId="5" applyFont="1" applyFill="1" applyBorder="1"/>
    <xf numFmtId="179" fontId="30" fillId="2" borderId="19" xfId="0" applyNumberFormat="1" applyFont="1" applyFill="1" applyBorder="1"/>
    <xf numFmtId="41" fontId="4" fillId="0" borderId="0" xfId="8" applyFont="1"/>
    <xf numFmtId="2" fontId="30" fillId="2" borderId="12" xfId="0" applyNumberFormat="1" applyFont="1" applyFill="1" applyBorder="1"/>
    <xf numFmtId="42" fontId="30" fillId="2" borderId="12" xfId="0" applyNumberFormat="1" applyFont="1" applyFill="1" applyBorder="1"/>
    <xf numFmtId="41" fontId="4" fillId="0" borderId="0" xfId="8" applyFont="1" applyFill="1"/>
    <xf numFmtId="41" fontId="0" fillId="0" borderId="0" xfId="8" applyFont="1" applyFill="1"/>
    <xf numFmtId="180" fontId="4" fillId="0" borderId="0" xfId="8" applyNumberFormat="1" applyFont="1"/>
    <xf numFmtId="181" fontId="0" fillId="0" borderId="0" xfId="5" applyNumberFormat="1" applyFont="1"/>
    <xf numFmtId="2" fontId="21" fillId="7" borderId="37" xfId="0" applyNumberFormat="1" applyFont="1" applyFill="1" applyBorder="1" applyAlignment="1">
      <alignment horizontal="center"/>
    </xf>
    <xf numFmtId="42" fontId="4" fillId="0" borderId="0" xfId="5" applyFont="1"/>
    <xf numFmtId="0" fontId="4" fillId="2" borderId="0" xfId="0" applyFont="1" applyFill="1" applyAlignment="1">
      <alignment horizontal="center"/>
    </xf>
    <xf numFmtId="0" fontId="8" fillId="2" borderId="12" xfId="2" applyFont="1" applyFill="1" applyBorder="1" applyAlignment="1">
      <alignment horizontal="center"/>
    </xf>
    <xf numFmtId="0" fontId="8" fillId="2" borderId="14" xfId="2" applyFont="1" applyFill="1" applyBorder="1" applyAlignment="1">
      <alignment horizontal="center"/>
    </xf>
    <xf numFmtId="0" fontId="10" fillId="2" borderId="4" xfId="2" applyFont="1" applyFill="1" applyBorder="1" applyAlignment="1">
      <alignment horizontal="center"/>
    </xf>
    <xf numFmtId="0" fontId="10" fillId="2" borderId="5" xfId="2" applyFont="1" applyFill="1" applyBorder="1" applyAlignment="1">
      <alignment horizontal="center"/>
    </xf>
    <xf numFmtId="0" fontId="10" fillId="2" borderId="6" xfId="2" applyFont="1" applyFill="1" applyBorder="1" applyAlignment="1">
      <alignment horizontal="center"/>
    </xf>
    <xf numFmtId="0" fontId="8" fillId="2" borderId="15" xfId="2" applyFont="1" applyFill="1" applyBorder="1" applyAlignment="1">
      <alignment horizontal="center"/>
    </xf>
    <xf numFmtId="0" fontId="8" fillId="2" borderId="16" xfId="2" applyFont="1" applyFill="1" applyBorder="1" applyAlignment="1">
      <alignment horizontal="center"/>
    </xf>
    <xf numFmtId="0" fontId="8" fillId="2" borderId="18" xfId="2" applyFont="1" applyFill="1" applyBorder="1" applyAlignment="1">
      <alignment horizontal="center"/>
    </xf>
    <xf numFmtId="0" fontId="8" fillId="2" borderId="19" xfId="2" applyFont="1" applyFill="1" applyBorder="1" applyAlignment="1">
      <alignment horizontal="center"/>
    </xf>
    <xf numFmtId="0" fontId="11" fillId="5" borderId="20" xfId="2" applyFont="1" applyFill="1" applyBorder="1" applyAlignment="1">
      <alignment horizontal="center" vertical="center" textRotation="90"/>
    </xf>
    <xf numFmtId="0" fontId="11" fillId="5" borderId="22" xfId="2" applyFont="1" applyFill="1" applyBorder="1" applyAlignment="1">
      <alignment horizontal="center" vertical="center" textRotation="90"/>
    </xf>
    <xf numFmtId="0" fontId="11" fillId="5" borderId="26" xfId="2" applyFont="1" applyFill="1" applyBorder="1" applyAlignment="1">
      <alignment horizontal="center" vertical="center" textRotation="90"/>
    </xf>
    <xf numFmtId="0" fontId="9" fillId="2" borderId="21" xfId="2" applyFont="1" applyFill="1" applyBorder="1" applyAlignment="1">
      <alignment horizontal="center" vertical="center" textRotation="90"/>
    </xf>
    <xf numFmtId="2" fontId="14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horizontal="left" vertical="center"/>
    </xf>
    <xf numFmtId="2" fontId="12" fillId="2" borderId="0" xfId="2" applyNumberFormat="1" applyFont="1" applyFill="1" applyAlignment="1">
      <alignment horizontal="right" vertical="center"/>
    </xf>
    <xf numFmtId="0" fontId="6" fillId="3" borderId="4" xfId="2" applyFont="1" applyFill="1" applyBorder="1" applyAlignment="1">
      <alignment horizontal="center"/>
    </xf>
    <xf numFmtId="0" fontId="6" fillId="3" borderId="5" xfId="2" applyFont="1" applyFill="1" applyBorder="1" applyAlignment="1">
      <alignment horizontal="center"/>
    </xf>
    <xf numFmtId="0" fontId="6" fillId="3" borderId="6" xfId="2" applyFont="1" applyFill="1" applyBorder="1" applyAlignment="1">
      <alignment horizontal="center"/>
    </xf>
    <xf numFmtId="0" fontId="8" fillId="2" borderId="10" xfId="2" applyFont="1" applyFill="1" applyBorder="1" applyAlignment="1">
      <alignment horizontal="center"/>
    </xf>
    <xf numFmtId="0" fontId="8" fillId="2" borderId="11" xfId="2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12" fillId="2" borderId="7" xfId="2" applyFont="1" applyFill="1" applyBorder="1" applyAlignment="1">
      <alignment horizontal="center" vertical="top" textRotation="90"/>
    </xf>
    <xf numFmtId="2" fontId="12" fillId="2" borderId="2" xfId="2" applyNumberFormat="1" applyFont="1" applyFill="1" applyBorder="1" applyAlignment="1">
      <alignment horizontal="center"/>
    </xf>
    <xf numFmtId="2" fontId="15" fillId="2" borderId="2" xfId="2" applyNumberFormat="1" applyFont="1" applyFill="1" applyBorder="1" applyAlignment="1">
      <alignment horizontal="center" vertical="center" textRotation="90"/>
    </xf>
    <xf numFmtId="2" fontId="15" fillId="2" borderId="0" xfId="2" applyNumberFormat="1" applyFont="1" applyFill="1" applyAlignment="1">
      <alignment horizontal="center" vertical="center" textRotation="90"/>
    </xf>
    <xf numFmtId="2" fontId="3" fillId="2" borderId="4" xfId="2" applyNumberFormat="1" applyFont="1" applyFill="1" applyBorder="1" applyAlignment="1">
      <alignment horizontal="center"/>
    </xf>
    <xf numFmtId="2" fontId="3" fillId="2" borderId="5" xfId="2" applyNumberFormat="1" applyFont="1" applyFill="1" applyBorder="1" applyAlignment="1">
      <alignment horizontal="center"/>
    </xf>
    <xf numFmtId="2" fontId="3" fillId="2" borderId="6" xfId="2" applyNumberFormat="1" applyFont="1" applyFill="1" applyBorder="1" applyAlignment="1">
      <alignment horizontal="center"/>
    </xf>
    <xf numFmtId="2" fontId="12" fillId="2" borderId="0" xfId="2" applyNumberFormat="1" applyFont="1" applyFill="1" applyAlignment="1">
      <alignment horizontal="center"/>
    </xf>
    <xf numFmtId="0" fontId="17" fillId="0" borderId="0" xfId="0" applyFont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17" fillId="0" borderId="28" xfId="0" applyFont="1" applyBorder="1" applyAlignment="1">
      <alignment horizontal="left" vertical="center"/>
    </xf>
    <xf numFmtId="0" fontId="12" fillId="2" borderId="0" xfId="2" applyFont="1" applyFill="1" applyAlignment="1">
      <alignment horizontal="center" vertical="center" textRotation="90"/>
    </xf>
    <xf numFmtId="0" fontId="12" fillId="2" borderId="21" xfId="2" applyFont="1" applyFill="1" applyBorder="1" applyAlignment="1">
      <alignment horizontal="center" vertical="center" textRotation="90"/>
    </xf>
    <xf numFmtId="0" fontId="16" fillId="2" borderId="0" xfId="2" applyFont="1" applyFill="1" applyAlignment="1">
      <alignment horizontal="center" textRotation="90"/>
    </xf>
    <xf numFmtId="0" fontId="16" fillId="2" borderId="23" xfId="2" applyFont="1" applyFill="1" applyBorder="1" applyAlignment="1">
      <alignment horizontal="center" textRotation="90"/>
    </xf>
    <xf numFmtId="0" fontId="9" fillId="2" borderId="2" xfId="2" applyFont="1" applyFill="1" applyBorder="1" applyAlignment="1">
      <alignment horizontal="right"/>
    </xf>
    <xf numFmtId="0" fontId="3" fillId="2" borderId="0" xfId="2" applyFont="1" applyFill="1" applyAlignment="1">
      <alignment horizontal="center"/>
    </xf>
    <xf numFmtId="0" fontId="17" fillId="0" borderId="0" xfId="0" applyFont="1" applyAlignment="1">
      <alignment horizontal="right" vertical="center"/>
    </xf>
    <xf numFmtId="0" fontId="17" fillId="0" borderId="23" xfId="0" applyFont="1" applyBorder="1" applyAlignment="1">
      <alignment horizontal="right" vertical="center"/>
    </xf>
    <xf numFmtId="0" fontId="19" fillId="0" borderId="2" xfId="0" applyFont="1" applyBorder="1" applyAlignment="1">
      <alignment horizontal="center"/>
    </xf>
    <xf numFmtId="0" fontId="19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/>
    </xf>
    <xf numFmtId="0" fontId="9" fillId="0" borderId="35" xfId="0" applyFont="1" applyBorder="1" applyAlignment="1">
      <alignment horizontal="center"/>
    </xf>
    <xf numFmtId="2" fontId="4" fillId="3" borderId="34" xfId="0" applyNumberFormat="1" applyFont="1" applyFill="1" applyBorder="1" applyAlignment="1">
      <alignment horizontal="center"/>
    </xf>
    <xf numFmtId="0" fontId="4" fillId="3" borderId="34" xfId="0" applyFont="1" applyFill="1" applyBorder="1" applyAlignment="1">
      <alignment horizontal="center"/>
    </xf>
    <xf numFmtId="0" fontId="19" fillId="12" borderId="12" xfId="0" applyFont="1" applyFill="1" applyBorder="1" applyAlignment="1">
      <alignment horizontal="center" vertical="center"/>
    </xf>
    <xf numFmtId="0" fontId="4" fillId="12" borderId="12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0" fillId="2" borderId="7" xfId="0" applyFont="1" applyFill="1" applyBorder="1" applyAlignment="1">
      <alignment horizontal="center"/>
    </xf>
    <xf numFmtId="0" fontId="30" fillId="2" borderId="0" xfId="0" applyFont="1" applyFill="1" applyAlignment="1">
      <alignment horizontal="center"/>
    </xf>
    <xf numFmtId="0" fontId="30" fillId="2" borderId="8" xfId="0" applyFont="1" applyFill="1" applyBorder="1" applyAlignment="1">
      <alignment horizontal="center"/>
    </xf>
    <xf numFmtId="0" fontId="28" fillId="13" borderId="4" xfId="0" applyFont="1" applyFill="1" applyBorder="1" applyAlignment="1">
      <alignment horizontal="center"/>
    </xf>
    <xf numFmtId="0" fontId="28" fillId="13" borderId="5" xfId="0" applyFont="1" applyFill="1" applyBorder="1" applyAlignment="1">
      <alignment horizontal="center"/>
    </xf>
    <xf numFmtId="0" fontId="28" fillId="13" borderId="6" xfId="0" applyFont="1" applyFill="1" applyBorder="1" applyAlignment="1">
      <alignment horizontal="center"/>
    </xf>
    <xf numFmtId="0" fontId="30" fillId="2" borderId="24" xfId="0" applyFont="1" applyFill="1" applyBorder="1" applyAlignment="1">
      <alignment horizontal="center"/>
    </xf>
    <xf numFmtId="0" fontId="30" fillId="2" borderId="23" xfId="0" applyFont="1" applyFill="1" applyBorder="1" applyAlignment="1">
      <alignment horizontal="center"/>
    </xf>
    <xf numFmtId="0" fontId="30" fillId="2" borderId="28" xfId="0" applyFont="1" applyFill="1" applyBorder="1" applyAlignment="1">
      <alignment horizontal="center"/>
    </xf>
    <xf numFmtId="0" fontId="31" fillId="2" borderId="4" xfId="0" applyFont="1" applyFill="1" applyBorder="1" applyAlignment="1">
      <alignment horizontal="left"/>
    </xf>
    <xf numFmtId="0" fontId="31" fillId="2" borderId="5" xfId="0" applyFont="1" applyFill="1" applyBorder="1" applyAlignment="1">
      <alignment horizontal="left"/>
    </xf>
    <xf numFmtId="0" fontId="28" fillId="13" borderId="1" xfId="0" applyFont="1" applyFill="1" applyBorder="1" applyAlignment="1">
      <alignment horizontal="center"/>
    </xf>
    <xf numFmtId="0" fontId="28" fillId="13" borderId="2" xfId="0" applyFont="1" applyFill="1" applyBorder="1" applyAlignment="1">
      <alignment horizontal="center"/>
    </xf>
    <xf numFmtId="0" fontId="28" fillId="13" borderId="3" xfId="0" applyFont="1" applyFill="1" applyBorder="1" applyAlignment="1">
      <alignment horizontal="center"/>
    </xf>
    <xf numFmtId="0" fontId="31" fillId="2" borderId="7" xfId="0" applyFont="1" applyFill="1" applyBorder="1" applyAlignment="1">
      <alignment horizontal="center"/>
    </xf>
    <xf numFmtId="0" fontId="31" fillId="2" borderId="0" xfId="0" applyFont="1" applyFill="1" applyAlignment="1">
      <alignment horizontal="center"/>
    </xf>
    <xf numFmtId="0" fontId="31" fillId="2" borderId="8" xfId="0" applyFont="1" applyFill="1" applyBorder="1" applyAlignment="1">
      <alignment horizontal="center"/>
    </xf>
    <xf numFmtId="0" fontId="30" fillId="2" borderId="12" xfId="0" applyFont="1" applyFill="1" applyBorder="1" applyAlignment="1">
      <alignment horizontal="left"/>
    </xf>
    <xf numFmtId="0" fontId="0" fillId="0" borderId="12" xfId="0" applyBorder="1" applyAlignment="1">
      <alignment horizontal="left"/>
    </xf>
    <xf numFmtId="0" fontId="31" fillId="2" borderId="12" xfId="0" applyFont="1" applyFill="1" applyBorder="1" applyAlignment="1">
      <alignment horizontal="center"/>
    </xf>
    <xf numFmtId="0" fontId="31" fillId="14" borderId="49" xfId="0" applyFont="1" applyFill="1" applyBorder="1" applyAlignment="1">
      <alignment horizontal="left"/>
    </xf>
    <xf numFmtId="0" fontId="31" fillId="14" borderId="51" xfId="0" applyFont="1" applyFill="1" applyBorder="1" applyAlignment="1">
      <alignment horizontal="left"/>
    </xf>
    <xf numFmtId="0" fontId="31" fillId="14" borderId="50" xfId="0" applyFont="1" applyFill="1" applyBorder="1" applyAlignment="1">
      <alignment horizontal="left"/>
    </xf>
    <xf numFmtId="0" fontId="30" fillId="2" borderId="15" xfId="0" applyFont="1" applyFill="1" applyBorder="1" applyAlignment="1">
      <alignment horizontal="left"/>
    </xf>
    <xf numFmtId="0" fontId="30" fillId="2" borderId="34" xfId="0" applyFont="1" applyFill="1" applyBorder="1" applyAlignment="1">
      <alignment horizontal="left"/>
    </xf>
    <xf numFmtId="0" fontId="30" fillId="2" borderId="35" xfId="0" applyFont="1" applyFill="1" applyBorder="1" applyAlignment="1">
      <alignment horizontal="left"/>
    </xf>
    <xf numFmtId="0" fontId="30" fillId="2" borderId="33" xfId="0" applyFont="1" applyFill="1" applyBorder="1" applyAlignment="1">
      <alignment horizontal="center"/>
    </xf>
    <xf numFmtId="0" fontId="30" fillId="2" borderId="34" xfId="0" applyFont="1" applyFill="1" applyBorder="1" applyAlignment="1">
      <alignment horizontal="center"/>
    </xf>
    <xf numFmtId="0" fontId="30" fillId="2" borderId="35" xfId="0" applyFont="1" applyFill="1" applyBorder="1" applyAlignment="1">
      <alignment horizontal="center"/>
    </xf>
    <xf numFmtId="0" fontId="30" fillId="2" borderId="0" xfId="0" applyFont="1" applyFill="1" applyAlignment="1">
      <alignment horizontal="right"/>
    </xf>
    <xf numFmtId="0" fontId="30" fillId="0" borderId="0" xfId="0" applyFont="1" applyAlignment="1">
      <alignment horizontal="right"/>
    </xf>
    <xf numFmtId="0" fontId="30" fillId="0" borderId="8" xfId="0" applyFont="1" applyBorder="1" applyAlignment="1">
      <alignment horizontal="right"/>
    </xf>
    <xf numFmtId="0" fontId="31" fillId="2" borderId="6" xfId="0" applyFont="1" applyFill="1" applyBorder="1" applyAlignment="1">
      <alignment horizontal="left"/>
    </xf>
    <xf numFmtId="0" fontId="28" fillId="13" borderId="1" xfId="0" applyFont="1" applyFill="1" applyBorder="1" applyAlignment="1">
      <alignment horizontal="left"/>
    </xf>
    <xf numFmtId="0" fontId="28" fillId="13" borderId="2" xfId="0" applyFont="1" applyFill="1" applyBorder="1" applyAlignment="1">
      <alignment horizontal="left"/>
    </xf>
    <xf numFmtId="0" fontId="28" fillId="13" borderId="3" xfId="0" applyFont="1" applyFill="1" applyBorder="1" applyAlignment="1">
      <alignment horizontal="left"/>
    </xf>
    <xf numFmtId="0" fontId="31" fillId="2" borderId="24" xfId="0" applyFont="1" applyFill="1" applyBorder="1" applyAlignment="1">
      <alignment horizontal="left"/>
    </xf>
    <xf numFmtId="0" fontId="31" fillId="2" borderId="23" xfId="0" applyFont="1" applyFill="1" applyBorder="1" applyAlignment="1">
      <alignment horizontal="left"/>
    </xf>
    <xf numFmtId="0" fontId="31" fillId="2" borderId="28" xfId="0" applyFont="1" applyFill="1" applyBorder="1" applyAlignment="1">
      <alignment horizontal="left"/>
    </xf>
    <xf numFmtId="0" fontId="30" fillId="2" borderId="12" xfId="0" applyFont="1" applyFill="1" applyBorder="1" applyAlignment="1">
      <alignment horizontal="center"/>
    </xf>
    <xf numFmtId="178" fontId="30" fillId="2" borderId="12" xfId="0" applyNumberFormat="1" applyFont="1" applyFill="1" applyBorder="1" applyAlignment="1">
      <alignment horizontal="center"/>
    </xf>
    <xf numFmtId="0" fontId="30" fillId="2" borderId="8" xfId="0" applyFont="1" applyFill="1" applyBorder="1" applyAlignment="1">
      <alignment horizontal="right"/>
    </xf>
    <xf numFmtId="0" fontId="30" fillId="2" borderId="1" xfId="0" applyFont="1" applyFill="1" applyBorder="1" applyAlignment="1">
      <alignment horizontal="center"/>
    </xf>
    <xf numFmtId="0" fontId="30" fillId="2" borderId="2" xfId="0" applyFont="1" applyFill="1" applyBorder="1" applyAlignment="1">
      <alignment horizontal="center"/>
    </xf>
    <xf numFmtId="0" fontId="30" fillId="2" borderId="3" xfId="0" applyFont="1" applyFill="1" applyBorder="1" applyAlignment="1">
      <alignment horizontal="center"/>
    </xf>
    <xf numFmtId="0" fontId="30" fillId="2" borderId="17" xfId="0" applyFont="1" applyFill="1" applyBorder="1" applyAlignment="1">
      <alignment horizontal="center"/>
    </xf>
    <xf numFmtId="0" fontId="30" fillId="2" borderId="18" xfId="0" applyFont="1" applyFill="1" applyBorder="1" applyAlignment="1">
      <alignment horizontal="center"/>
    </xf>
    <xf numFmtId="0" fontId="30" fillId="2" borderId="13" xfId="0" applyFont="1" applyFill="1" applyBorder="1" applyAlignment="1">
      <alignment horizontal="center"/>
    </xf>
    <xf numFmtId="0" fontId="31" fillId="15" borderId="47" xfId="0" applyFont="1" applyFill="1" applyBorder="1" applyAlignment="1">
      <alignment horizontal="center"/>
    </xf>
    <xf numFmtId="0" fontId="31" fillId="15" borderId="30" xfId="0" applyFont="1" applyFill="1" applyBorder="1" applyAlignment="1">
      <alignment horizontal="center"/>
    </xf>
    <xf numFmtId="0" fontId="28" fillId="13" borderId="4" xfId="0" applyFont="1" applyFill="1" applyBorder="1" applyAlignment="1">
      <alignment horizontal="left"/>
    </xf>
    <xf numFmtId="0" fontId="28" fillId="13" borderId="5" xfId="0" applyFont="1" applyFill="1" applyBorder="1" applyAlignment="1">
      <alignment horizontal="left"/>
    </xf>
    <xf numFmtId="0" fontId="28" fillId="13" borderId="6" xfId="0" applyFont="1" applyFill="1" applyBorder="1" applyAlignment="1">
      <alignment horizontal="left"/>
    </xf>
    <xf numFmtId="0" fontId="30" fillId="2" borderId="4" xfId="0" applyFont="1" applyFill="1" applyBorder="1" applyAlignment="1">
      <alignment horizontal="center"/>
    </xf>
    <xf numFmtId="0" fontId="30" fillId="2" borderId="5" xfId="0" applyFont="1" applyFill="1" applyBorder="1" applyAlignment="1">
      <alignment horizontal="center"/>
    </xf>
    <xf numFmtId="0" fontId="30" fillId="2" borderId="6" xfId="0" applyFont="1" applyFill="1" applyBorder="1" applyAlignment="1">
      <alignment horizontal="center"/>
    </xf>
    <xf numFmtId="2" fontId="30" fillId="2" borderId="12" xfId="0" applyNumberFormat="1" applyFont="1" applyFill="1" applyBorder="1" applyAlignment="1">
      <alignment horizontal="right"/>
    </xf>
    <xf numFmtId="0" fontId="28" fillId="13" borderId="33" xfId="0" applyFont="1" applyFill="1" applyBorder="1" applyAlignment="1">
      <alignment horizontal="center"/>
    </xf>
    <xf numFmtId="0" fontId="28" fillId="13" borderId="34" xfId="0" applyFont="1" applyFill="1" applyBorder="1" applyAlignment="1">
      <alignment horizontal="center"/>
    </xf>
    <xf numFmtId="0" fontId="28" fillId="13" borderId="35" xfId="0" applyFont="1" applyFill="1" applyBorder="1" applyAlignment="1">
      <alignment horizontal="center"/>
    </xf>
  </cellXfs>
  <cellStyles count="9">
    <cellStyle name="Hipervínculo" xfId="6" builtinId="8"/>
    <cellStyle name="Millares" xfId="4" builtinId="3"/>
    <cellStyle name="Millares [0]" xfId="8" builtinId="6"/>
    <cellStyle name="Millares [0] 2" xfId="3" xr:uid="{109CC7F5-DEB5-42AF-BE54-61C4D122FCE5}"/>
    <cellStyle name="Moneda [0]" xfId="5" builtinId="7"/>
    <cellStyle name="Normal" xfId="0" builtinId="0"/>
    <cellStyle name="Normal 2" xfId="1" xr:uid="{746B9FB5-44A5-4DDB-9A7F-16B679A9852A}"/>
    <cellStyle name="Normal 2 2" xfId="2" xr:uid="{D3B9A4F8-C7DD-448E-938C-C1FA3BC2AE78}"/>
    <cellStyle name="Porcentaje" xfId="7" builtinId="5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alignment horizontal="general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numFmt numFmtId="10" formatCode="&quot;$&quot;#,##0;[Red]&quot;$&quot;\-#,##0"/>
    </dxf>
    <dxf>
      <numFmt numFmtId="10" formatCode="&quot;$&quot;#,##0;[Red]&quot;$&quot;\-#,##0"/>
    </dxf>
    <dxf>
      <numFmt numFmtId="10" formatCode="&quot;$&quot;#,##0;[Red]&quot;$&quot;\-#,##0"/>
    </dxf>
    <dxf>
      <numFmt numFmtId="10" formatCode="&quot;$&quot;#,##0;[Red]&quot;$&quot;\-#,##0"/>
    </dxf>
    <dxf>
      <numFmt numFmtId="10" formatCode="&quot;$&quot;#,##0;[Red]&quot;$&quot;\-#,##0"/>
    </dxf>
    <dxf>
      <numFmt numFmtId="10" formatCode="&quot;$&quot;#,##0;[Red]&quot;$&quot;\-#,##0"/>
    </dxf>
    <dxf>
      <numFmt numFmtId="10" formatCode="&quot;$&quot;#,##0;[Red]&quot;$&quot;\-#,##0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13" formatCode="0%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172" formatCode="0.0%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13" formatCode="0%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numFmt numFmtId="0" formatCode="General"/>
    </dxf>
    <dxf>
      <numFmt numFmtId="0" formatCode="General"/>
    </dxf>
    <dxf>
      <numFmt numFmtId="175" formatCode="_ * #,##0.0_ ;_ * \-#,##0.0_ ;_ * &quot;-&quot;_ ;_ @_ 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</dxfs>
  <tableStyles count="0" defaultTableStyle="TableStyleMedium2" defaultPivotStyle="PivotStyleLight16"/>
  <colors>
    <mruColors>
      <color rgb="FFE7E6E6"/>
      <color rgb="FFD9E1F2"/>
      <color rgb="FF2037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8" Type="http://schemas.openxmlformats.org/officeDocument/2006/relationships/image" Target="../media/image4.png"/><Relationship Id="rId21" Type="http://schemas.openxmlformats.org/officeDocument/2006/relationships/image" Target="../media/image7.emf"/><Relationship Id="rId17" Type="http://schemas.openxmlformats.org/officeDocument/2006/relationships/image" Target="../media/image3.png"/><Relationship Id="rId2" Type="http://schemas.openxmlformats.org/officeDocument/2006/relationships/customXml" Target="../ink/ink1.xml"/><Relationship Id="rId16" Type="http://schemas.openxmlformats.org/officeDocument/2006/relationships/image" Target="../media/image50.png"/><Relationship Id="rId20" Type="http://schemas.openxmlformats.org/officeDocument/2006/relationships/image" Target="../media/image6.png"/><Relationship Id="rId1" Type="http://schemas.openxmlformats.org/officeDocument/2006/relationships/image" Target="../media/image2.png"/><Relationship Id="rId19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0.emf"/><Relationship Id="rId1" Type="http://schemas.openxmlformats.org/officeDocument/2006/relationships/image" Target="../media/image9.png"/><Relationship Id="rId4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645786</xdr:colOff>
      <xdr:row>5</xdr:row>
      <xdr:rowOff>12700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88003DD-908B-4AD1-BDB5-BC2FAEF8E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76086" cy="933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214085</xdr:colOff>
      <xdr:row>18</xdr:row>
      <xdr:rowOff>87085</xdr:rowOff>
    </xdr:from>
    <xdr:to>
      <xdr:col>51</xdr:col>
      <xdr:colOff>696685</xdr:colOff>
      <xdr:row>24</xdr:row>
      <xdr:rowOff>36285</xdr:rowOff>
    </xdr:to>
    <xdr:sp macro="" textlink="">
      <xdr:nvSpPr>
        <xdr:cNvPr id="2" name="Triángulo rectángulo 1">
          <a:extLst>
            <a:ext uri="{FF2B5EF4-FFF2-40B4-BE49-F238E27FC236}">
              <a16:creationId xmlns:a16="http://schemas.microsoft.com/office/drawing/2014/main" id="{FEA1F50E-CCC8-4C06-A521-D10E62E1C119}"/>
            </a:ext>
          </a:extLst>
        </xdr:cNvPr>
        <xdr:cNvSpPr/>
      </xdr:nvSpPr>
      <xdr:spPr>
        <a:xfrm>
          <a:off x="17854385" y="4163785"/>
          <a:ext cx="3257550" cy="1206500"/>
        </a:xfrm>
        <a:prstGeom prst="rt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72</xdr:col>
      <xdr:colOff>777240</xdr:colOff>
      <xdr:row>2</xdr:row>
      <xdr:rowOff>144780</xdr:rowOff>
    </xdr:from>
    <xdr:to>
      <xdr:col>73</xdr:col>
      <xdr:colOff>784860</xdr:colOff>
      <xdr:row>23</xdr:row>
      <xdr:rowOff>30480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F31974F7-3A6F-494B-813E-880BEFBAB730}"/>
            </a:ext>
          </a:extLst>
        </xdr:cNvPr>
        <xdr:cNvCxnSpPr/>
      </xdr:nvCxnSpPr>
      <xdr:spPr>
        <a:xfrm flipH="1">
          <a:off x="32603440" y="659130"/>
          <a:ext cx="1017270" cy="4502150"/>
        </a:xfrm>
        <a:prstGeom prst="line">
          <a:avLst/>
        </a:prstGeom>
        <a:ln w="76200">
          <a:solidFill>
            <a:schemeClr val="tx2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73</xdr:col>
      <xdr:colOff>784860</xdr:colOff>
      <xdr:row>2</xdr:row>
      <xdr:rowOff>175260</xdr:rowOff>
    </xdr:from>
    <xdr:to>
      <xdr:col>74</xdr:col>
      <xdr:colOff>411480</xdr:colOff>
      <xdr:row>21</xdr:row>
      <xdr:rowOff>15240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4CB8E027-9978-4760-BF35-1FA084BEFE0C}"/>
            </a:ext>
          </a:extLst>
        </xdr:cNvPr>
        <xdr:cNvCxnSpPr/>
      </xdr:nvCxnSpPr>
      <xdr:spPr>
        <a:xfrm>
          <a:off x="33620710" y="689610"/>
          <a:ext cx="636270" cy="4062730"/>
        </a:xfrm>
        <a:prstGeom prst="line">
          <a:avLst/>
        </a:prstGeom>
        <a:ln w="76200">
          <a:solidFill>
            <a:schemeClr val="accent2">
              <a:lumMod val="50000"/>
            </a:schemeClr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72</xdr:col>
      <xdr:colOff>678180</xdr:colOff>
      <xdr:row>21</xdr:row>
      <xdr:rowOff>38100</xdr:rowOff>
    </xdr:from>
    <xdr:to>
      <xdr:col>84</xdr:col>
      <xdr:colOff>91440</xdr:colOff>
      <xdr:row>21</xdr:row>
      <xdr:rowOff>38100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6C9EBC33-8EEC-4252-B37E-8F93CDDDE82D}"/>
            </a:ext>
          </a:extLst>
        </xdr:cNvPr>
        <xdr:cNvCxnSpPr/>
      </xdr:nvCxnSpPr>
      <xdr:spPr>
        <a:xfrm flipH="1">
          <a:off x="32504380" y="4775200"/>
          <a:ext cx="11529060" cy="0"/>
        </a:xfrm>
        <a:prstGeom prst="line">
          <a:avLst/>
        </a:prstGeom>
        <a:ln w="38100">
          <a:solidFill>
            <a:srgbClr val="928B4C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129540</xdr:colOff>
      <xdr:row>4</xdr:row>
      <xdr:rowOff>22860</xdr:rowOff>
    </xdr:from>
    <xdr:to>
      <xdr:col>81</xdr:col>
      <xdr:colOff>708660</xdr:colOff>
      <xdr:row>21</xdr:row>
      <xdr:rowOff>30480</xdr:rowOff>
    </xdr:to>
    <xdr:sp macro="" textlink="">
      <xdr:nvSpPr>
        <xdr:cNvPr id="6" name="Paralelogramo 5">
          <a:extLst>
            <a:ext uri="{FF2B5EF4-FFF2-40B4-BE49-F238E27FC236}">
              <a16:creationId xmlns:a16="http://schemas.microsoft.com/office/drawing/2014/main" id="{0D21D0D1-2271-4444-BC5D-2A69A646A5D4}"/>
            </a:ext>
          </a:extLst>
        </xdr:cNvPr>
        <xdr:cNvSpPr/>
      </xdr:nvSpPr>
      <xdr:spPr>
        <a:xfrm>
          <a:off x="34984690" y="1184910"/>
          <a:ext cx="6637020" cy="3582670"/>
        </a:xfrm>
        <a:prstGeom prst="parallelogram">
          <a:avLst>
            <a:gd name="adj" fmla="val 21715"/>
          </a:avLst>
        </a:prstGeom>
        <a:solidFill>
          <a:schemeClr val="bg1">
            <a:lumMod val="85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75</xdr:col>
      <xdr:colOff>7620</xdr:colOff>
      <xdr:row>2</xdr:row>
      <xdr:rowOff>167640</xdr:rowOff>
    </xdr:from>
    <xdr:to>
      <xdr:col>76</xdr:col>
      <xdr:colOff>15240</xdr:colOff>
      <xdr:row>23</xdr:row>
      <xdr:rowOff>53340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B862C27A-5EE2-4333-8F96-4CF98781E574}"/>
            </a:ext>
          </a:extLst>
        </xdr:cNvPr>
        <xdr:cNvCxnSpPr/>
      </xdr:nvCxnSpPr>
      <xdr:spPr>
        <a:xfrm flipH="1">
          <a:off x="34862770" y="681990"/>
          <a:ext cx="1017270" cy="4502150"/>
        </a:xfrm>
        <a:prstGeom prst="line">
          <a:avLst/>
        </a:prstGeom>
        <a:ln w="76200">
          <a:solidFill>
            <a:schemeClr val="tx2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76</xdr:col>
      <xdr:colOff>15240</xdr:colOff>
      <xdr:row>3</xdr:row>
      <xdr:rowOff>15240</xdr:rowOff>
    </xdr:from>
    <xdr:to>
      <xdr:col>76</xdr:col>
      <xdr:colOff>434340</xdr:colOff>
      <xdr:row>21</xdr:row>
      <xdr:rowOff>38100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95B40843-9247-4FDA-AC6D-A72045CEF3C2}"/>
            </a:ext>
          </a:extLst>
        </xdr:cNvPr>
        <xdr:cNvCxnSpPr/>
      </xdr:nvCxnSpPr>
      <xdr:spPr>
        <a:xfrm>
          <a:off x="35880040" y="974090"/>
          <a:ext cx="419100" cy="3801110"/>
        </a:xfrm>
        <a:prstGeom prst="line">
          <a:avLst/>
        </a:prstGeom>
        <a:ln w="76200">
          <a:solidFill>
            <a:schemeClr val="accent2">
              <a:lumMod val="50000"/>
            </a:schemeClr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77</xdr:col>
      <xdr:colOff>7620</xdr:colOff>
      <xdr:row>3</xdr:row>
      <xdr:rowOff>0</xdr:rowOff>
    </xdr:from>
    <xdr:to>
      <xdr:col>78</xdr:col>
      <xdr:colOff>15240</xdr:colOff>
      <xdr:row>23</xdr:row>
      <xdr:rowOff>68580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4D792BA5-4AF7-45DA-BAC0-FAC085C09188}"/>
            </a:ext>
          </a:extLst>
        </xdr:cNvPr>
        <xdr:cNvCxnSpPr/>
      </xdr:nvCxnSpPr>
      <xdr:spPr>
        <a:xfrm flipH="1">
          <a:off x="36882070" y="958850"/>
          <a:ext cx="1017270" cy="4240530"/>
        </a:xfrm>
        <a:prstGeom prst="line">
          <a:avLst/>
        </a:prstGeom>
        <a:ln w="76200">
          <a:solidFill>
            <a:schemeClr val="tx2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78</xdr:col>
      <xdr:colOff>15240</xdr:colOff>
      <xdr:row>3</xdr:row>
      <xdr:rowOff>30480</xdr:rowOff>
    </xdr:from>
    <xdr:to>
      <xdr:col>78</xdr:col>
      <xdr:colOff>434340</xdr:colOff>
      <xdr:row>21</xdr:row>
      <xdr:rowOff>53340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2FE5B12F-442D-48F3-A229-1A707D2D055D}"/>
            </a:ext>
          </a:extLst>
        </xdr:cNvPr>
        <xdr:cNvCxnSpPr/>
      </xdr:nvCxnSpPr>
      <xdr:spPr>
        <a:xfrm>
          <a:off x="37899340" y="989330"/>
          <a:ext cx="419100" cy="3801110"/>
        </a:xfrm>
        <a:prstGeom prst="line">
          <a:avLst/>
        </a:prstGeom>
        <a:ln w="76200">
          <a:solidFill>
            <a:schemeClr val="accent2">
              <a:lumMod val="50000"/>
            </a:schemeClr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79</xdr:col>
      <xdr:colOff>0</xdr:colOff>
      <xdr:row>2</xdr:row>
      <xdr:rowOff>175260</xdr:rowOff>
    </xdr:from>
    <xdr:to>
      <xdr:col>80</xdr:col>
      <xdr:colOff>7620</xdr:colOff>
      <xdr:row>23</xdr:row>
      <xdr:rowOff>60960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E3D966C4-7BE5-4A13-94C9-D5FA7A30EAC8}"/>
            </a:ext>
          </a:extLst>
        </xdr:cNvPr>
        <xdr:cNvCxnSpPr/>
      </xdr:nvCxnSpPr>
      <xdr:spPr>
        <a:xfrm flipH="1">
          <a:off x="38893750" y="689610"/>
          <a:ext cx="1017270" cy="4502150"/>
        </a:xfrm>
        <a:prstGeom prst="line">
          <a:avLst/>
        </a:prstGeom>
        <a:ln w="76200">
          <a:solidFill>
            <a:schemeClr val="tx2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80</xdr:col>
      <xdr:colOff>7620</xdr:colOff>
      <xdr:row>3</xdr:row>
      <xdr:rowOff>22860</xdr:rowOff>
    </xdr:from>
    <xdr:to>
      <xdr:col>80</xdr:col>
      <xdr:colOff>426720</xdr:colOff>
      <xdr:row>21</xdr:row>
      <xdr:rowOff>45720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98806D11-A46F-46F1-A8C7-ADBACD179E19}"/>
            </a:ext>
          </a:extLst>
        </xdr:cNvPr>
        <xdr:cNvCxnSpPr/>
      </xdr:nvCxnSpPr>
      <xdr:spPr>
        <a:xfrm>
          <a:off x="39911020" y="981710"/>
          <a:ext cx="419100" cy="3801110"/>
        </a:xfrm>
        <a:prstGeom prst="line">
          <a:avLst/>
        </a:prstGeom>
        <a:ln w="76200">
          <a:solidFill>
            <a:schemeClr val="accent2">
              <a:lumMod val="50000"/>
            </a:schemeClr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81</xdr:col>
      <xdr:colOff>7620</xdr:colOff>
      <xdr:row>2</xdr:row>
      <xdr:rowOff>175260</xdr:rowOff>
    </xdr:from>
    <xdr:to>
      <xdr:col>82</xdr:col>
      <xdr:colOff>15240</xdr:colOff>
      <xdr:row>23</xdr:row>
      <xdr:rowOff>60960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538C9B9B-7F3D-45B4-94A1-FC319C02C1EC}"/>
            </a:ext>
          </a:extLst>
        </xdr:cNvPr>
        <xdr:cNvCxnSpPr/>
      </xdr:nvCxnSpPr>
      <xdr:spPr>
        <a:xfrm flipH="1">
          <a:off x="40920670" y="689610"/>
          <a:ext cx="1017270" cy="4502150"/>
        </a:xfrm>
        <a:prstGeom prst="line">
          <a:avLst/>
        </a:prstGeom>
        <a:ln w="76200">
          <a:solidFill>
            <a:schemeClr val="tx2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82</xdr:col>
      <xdr:colOff>15240</xdr:colOff>
      <xdr:row>3</xdr:row>
      <xdr:rowOff>22860</xdr:rowOff>
    </xdr:from>
    <xdr:to>
      <xdr:col>82</xdr:col>
      <xdr:colOff>434340</xdr:colOff>
      <xdr:row>21</xdr:row>
      <xdr:rowOff>45720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BAC67171-AACE-4F14-A648-86C0ED6245A9}"/>
            </a:ext>
          </a:extLst>
        </xdr:cNvPr>
        <xdr:cNvCxnSpPr/>
      </xdr:nvCxnSpPr>
      <xdr:spPr>
        <a:xfrm>
          <a:off x="41937940" y="981710"/>
          <a:ext cx="419100" cy="3801110"/>
        </a:xfrm>
        <a:prstGeom prst="line">
          <a:avLst/>
        </a:prstGeom>
        <a:ln w="76200">
          <a:solidFill>
            <a:schemeClr val="accent2">
              <a:lumMod val="50000"/>
            </a:schemeClr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73</xdr:col>
      <xdr:colOff>335280</xdr:colOff>
      <xdr:row>3</xdr:row>
      <xdr:rowOff>175260</xdr:rowOff>
    </xdr:from>
    <xdr:to>
      <xdr:col>81</xdr:col>
      <xdr:colOff>784860</xdr:colOff>
      <xdr:row>4</xdr:row>
      <xdr:rowOff>0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5AC5EE33-9C94-4636-B06B-6B4923B468AA}"/>
            </a:ext>
          </a:extLst>
        </xdr:cNvPr>
        <xdr:cNvCxnSpPr/>
      </xdr:nvCxnSpPr>
      <xdr:spPr>
        <a:xfrm flipV="1">
          <a:off x="33171130" y="1134110"/>
          <a:ext cx="8526780" cy="27940"/>
        </a:xfrm>
        <a:prstGeom prst="line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784860</xdr:colOff>
      <xdr:row>11</xdr:row>
      <xdr:rowOff>53340</xdr:rowOff>
    </xdr:from>
    <xdr:to>
      <xdr:col>81</xdr:col>
      <xdr:colOff>441960</xdr:colOff>
      <xdr:row>11</xdr:row>
      <xdr:rowOff>60960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81430A0C-9E95-4D97-B1AE-2033FA24FD1E}"/>
            </a:ext>
          </a:extLst>
        </xdr:cNvPr>
        <xdr:cNvCxnSpPr/>
      </xdr:nvCxnSpPr>
      <xdr:spPr>
        <a:xfrm flipV="1">
          <a:off x="32611060" y="2707640"/>
          <a:ext cx="8743950" cy="7620"/>
        </a:xfrm>
        <a:prstGeom prst="line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693420</xdr:colOff>
      <xdr:row>4</xdr:row>
      <xdr:rowOff>30480</xdr:rowOff>
    </xdr:from>
    <xdr:to>
      <xdr:col>80</xdr:col>
      <xdr:colOff>708660</xdr:colOff>
      <xdr:row>11</xdr:row>
      <xdr:rowOff>38100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E73F5DF4-B4A5-4806-AA84-650BEF244D3E}"/>
            </a:ext>
          </a:extLst>
        </xdr:cNvPr>
        <xdr:cNvCxnSpPr/>
      </xdr:nvCxnSpPr>
      <xdr:spPr>
        <a:xfrm>
          <a:off x="40596820" y="1192530"/>
          <a:ext cx="15240" cy="1499870"/>
        </a:xfrm>
        <a:prstGeom prst="straightConnector1">
          <a:avLst/>
        </a:prstGeom>
        <a:ln w="6350"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685800</xdr:colOff>
      <xdr:row>6</xdr:row>
      <xdr:rowOff>60959</xdr:rowOff>
    </xdr:from>
    <xdr:to>
      <xdr:col>81</xdr:col>
      <xdr:colOff>560294</xdr:colOff>
      <xdr:row>8</xdr:row>
      <xdr:rowOff>89646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1D097F16-C523-4DD2-B2F0-0E5ACD06D432}"/>
            </a:ext>
          </a:extLst>
        </xdr:cNvPr>
        <xdr:cNvSpPr txBox="1"/>
      </xdr:nvSpPr>
      <xdr:spPr>
        <a:xfrm>
          <a:off x="40589200" y="1705609"/>
          <a:ext cx="884144" cy="435087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1,6 mt</a:t>
          </a:r>
        </a:p>
      </xdr:txBody>
    </xdr:sp>
    <xdr:clientData/>
  </xdr:twoCellAnchor>
  <xdr:twoCellAnchor>
    <xdr:from>
      <xdr:col>78</xdr:col>
      <xdr:colOff>762000</xdr:colOff>
      <xdr:row>11</xdr:row>
      <xdr:rowOff>83820</xdr:rowOff>
    </xdr:from>
    <xdr:to>
      <xdr:col>79</xdr:col>
      <xdr:colOff>388620</xdr:colOff>
      <xdr:row>21</xdr:row>
      <xdr:rowOff>7620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62E1A6A2-5FAE-4EAF-A920-F517AC3D320F}"/>
            </a:ext>
          </a:extLst>
        </xdr:cNvPr>
        <xdr:cNvCxnSpPr/>
      </xdr:nvCxnSpPr>
      <xdr:spPr>
        <a:xfrm flipH="1">
          <a:off x="38646100" y="2738120"/>
          <a:ext cx="636270" cy="2006600"/>
        </a:xfrm>
        <a:prstGeom prst="straightConnector1">
          <a:avLst/>
        </a:prstGeom>
        <a:ln w="6350"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510540</xdr:colOff>
      <xdr:row>15</xdr:row>
      <xdr:rowOff>53340</xdr:rowOff>
    </xdr:from>
    <xdr:to>
      <xdr:col>79</xdr:col>
      <xdr:colOff>320040</xdr:colOff>
      <xdr:row>17</xdr:row>
      <xdr:rowOff>0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B38BCA01-8A0B-4A22-9EDB-A4BE51160CA7}"/>
            </a:ext>
          </a:extLst>
        </xdr:cNvPr>
        <xdr:cNvSpPr txBox="1"/>
      </xdr:nvSpPr>
      <xdr:spPr>
        <a:xfrm>
          <a:off x="38394640" y="3507740"/>
          <a:ext cx="819150" cy="36576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2,4</a:t>
          </a:r>
          <a:r>
            <a:rPr lang="es-CL" sz="1100" baseline="0"/>
            <a:t> mt</a:t>
          </a:r>
          <a:endParaRPr lang="es-CL" sz="1100"/>
        </a:p>
      </xdr:txBody>
    </xdr:sp>
    <xdr:clientData/>
  </xdr:twoCellAnchor>
  <xdr:twoCellAnchor>
    <xdr:from>
      <xdr:col>74</xdr:col>
      <xdr:colOff>419100</xdr:colOff>
      <xdr:row>13</xdr:row>
      <xdr:rowOff>114300</xdr:rowOff>
    </xdr:from>
    <xdr:to>
      <xdr:col>75</xdr:col>
      <xdr:colOff>373380</xdr:colOff>
      <xdr:row>17</xdr:row>
      <xdr:rowOff>7620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EE4794D2-8E38-4133-A463-77133041F194}"/>
            </a:ext>
          </a:extLst>
        </xdr:cNvPr>
        <xdr:cNvSpPr txBox="1"/>
      </xdr:nvSpPr>
      <xdr:spPr>
        <a:xfrm>
          <a:off x="34264600" y="3162300"/>
          <a:ext cx="963930" cy="718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900"/>
            <a:t>FIJACIÓN DEL ALAMBRE</a:t>
          </a:r>
        </a:p>
      </xdr:txBody>
    </xdr:sp>
    <xdr:clientData/>
  </xdr:twoCellAnchor>
  <xdr:twoCellAnchor>
    <xdr:from>
      <xdr:col>81</xdr:col>
      <xdr:colOff>320040</xdr:colOff>
      <xdr:row>17</xdr:row>
      <xdr:rowOff>160020</xdr:rowOff>
    </xdr:from>
    <xdr:to>
      <xdr:col>82</xdr:col>
      <xdr:colOff>274320</xdr:colOff>
      <xdr:row>21</xdr:row>
      <xdr:rowOff>53340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EB425108-69AB-44AA-B2C4-33AECDCE731E}"/>
            </a:ext>
          </a:extLst>
        </xdr:cNvPr>
        <xdr:cNvSpPr txBox="1"/>
      </xdr:nvSpPr>
      <xdr:spPr>
        <a:xfrm>
          <a:off x="41233090" y="4033520"/>
          <a:ext cx="963930" cy="7569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900"/>
            <a:t>PERIMETRO</a:t>
          </a:r>
        </a:p>
      </xdr:txBody>
    </xdr:sp>
    <xdr:clientData/>
  </xdr:twoCellAnchor>
  <xdr:twoCellAnchor>
    <xdr:from>
      <xdr:col>82</xdr:col>
      <xdr:colOff>312420</xdr:colOff>
      <xdr:row>19</xdr:row>
      <xdr:rowOff>7620</xdr:rowOff>
    </xdr:from>
    <xdr:to>
      <xdr:col>83</xdr:col>
      <xdr:colOff>708660</xdr:colOff>
      <xdr:row>22</xdr:row>
      <xdr:rowOff>83820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528A1078-93F5-49E4-BB4F-702F85AFC007}"/>
            </a:ext>
          </a:extLst>
        </xdr:cNvPr>
        <xdr:cNvSpPr txBox="1"/>
      </xdr:nvSpPr>
      <xdr:spPr>
        <a:xfrm>
          <a:off x="42235120" y="4351020"/>
          <a:ext cx="1405890" cy="666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900"/>
            <a:t>CABEZAL-FRONTAL</a:t>
          </a:r>
        </a:p>
      </xdr:txBody>
    </xdr:sp>
    <xdr:clientData/>
  </xdr:twoCellAnchor>
  <xdr:twoCellAnchor>
    <xdr:from>
      <xdr:col>81</xdr:col>
      <xdr:colOff>571500</xdr:colOff>
      <xdr:row>3</xdr:row>
      <xdr:rowOff>76200</xdr:rowOff>
    </xdr:from>
    <xdr:to>
      <xdr:col>83</xdr:col>
      <xdr:colOff>175260</xdr:colOff>
      <xdr:row>6</xdr:row>
      <xdr:rowOff>152400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B6D42CB9-2399-4C51-B6A2-CE825259BEF2}"/>
            </a:ext>
          </a:extLst>
        </xdr:cNvPr>
        <xdr:cNvSpPr txBox="1"/>
      </xdr:nvSpPr>
      <xdr:spPr>
        <a:xfrm>
          <a:off x="41484550" y="1035050"/>
          <a:ext cx="1623060" cy="76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900"/>
            <a:t>PIOLA</a:t>
          </a:r>
          <a:r>
            <a:rPr lang="es-CL" sz="900" baseline="0"/>
            <a:t> 4MM</a:t>
          </a:r>
          <a:endParaRPr lang="es-CL" sz="900"/>
        </a:p>
      </xdr:txBody>
    </xdr:sp>
    <xdr:clientData/>
  </xdr:twoCellAnchor>
  <xdr:twoCellAnchor>
    <xdr:from>
      <xdr:col>80</xdr:col>
      <xdr:colOff>342900</xdr:colOff>
      <xdr:row>11</xdr:row>
      <xdr:rowOff>22860</xdr:rowOff>
    </xdr:from>
    <xdr:to>
      <xdr:col>81</xdr:col>
      <xdr:colOff>739140</xdr:colOff>
      <xdr:row>14</xdr:row>
      <xdr:rowOff>99060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7C6854D0-4722-4D34-9E53-3BF221890D48}"/>
            </a:ext>
          </a:extLst>
        </xdr:cNvPr>
        <xdr:cNvSpPr txBox="1"/>
      </xdr:nvSpPr>
      <xdr:spPr>
        <a:xfrm>
          <a:off x="40246300" y="2677160"/>
          <a:ext cx="1405890" cy="673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900"/>
            <a:t>PIOLA</a:t>
          </a:r>
          <a:r>
            <a:rPr lang="es-CL" sz="900" baseline="0"/>
            <a:t> 4MM</a:t>
          </a:r>
          <a:endParaRPr lang="es-CL" sz="900"/>
        </a:p>
      </xdr:txBody>
    </xdr:sp>
    <xdr:clientData/>
  </xdr:twoCellAnchor>
  <xdr:twoCellAnchor>
    <xdr:from>
      <xdr:col>72</xdr:col>
      <xdr:colOff>678180</xdr:colOff>
      <xdr:row>20</xdr:row>
      <xdr:rowOff>88750</xdr:rowOff>
    </xdr:from>
    <xdr:to>
      <xdr:col>83</xdr:col>
      <xdr:colOff>7620</xdr:colOff>
      <xdr:row>20</xdr:row>
      <xdr:rowOff>96370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FE5108B7-317E-411E-A970-8C2F1DE891EE}"/>
            </a:ext>
          </a:extLst>
        </xdr:cNvPr>
        <xdr:cNvCxnSpPr/>
      </xdr:nvCxnSpPr>
      <xdr:spPr>
        <a:xfrm>
          <a:off x="32504380" y="4629000"/>
          <a:ext cx="10435590" cy="762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754436</xdr:colOff>
      <xdr:row>20</xdr:row>
      <xdr:rowOff>2073</xdr:rowOff>
    </xdr:from>
    <xdr:to>
      <xdr:col>72</xdr:col>
      <xdr:colOff>731576</xdr:colOff>
      <xdr:row>21</xdr:row>
      <xdr:rowOff>129708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3B33A86D-D7E1-4259-A865-55F4B08ABF5E}"/>
            </a:ext>
          </a:extLst>
        </xdr:cNvPr>
        <xdr:cNvSpPr txBox="1"/>
      </xdr:nvSpPr>
      <xdr:spPr>
        <a:xfrm>
          <a:off x="31570986" y="4542323"/>
          <a:ext cx="986790" cy="3244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15-20 CM</a:t>
          </a:r>
        </a:p>
      </xdr:txBody>
    </xdr:sp>
    <xdr:clientData/>
  </xdr:twoCellAnchor>
  <xdr:twoCellAnchor>
    <xdr:from>
      <xdr:col>72</xdr:col>
      <xdr:colOff>179294</xdr:colOff>
      <xdr:row>24</xdr:row>
      <xdr:rowOff>89647</xdr:rowOff>
    </xdr:from>
    <xdr:to>
      <xdr:col>73</xdr:col>
      <xdr:colOff>251012</xdr:colOff>
      <xdr:row>27</xdr:row>
      <xdr:rowOff>162261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0404E5D8-0301-4A5F-84AB-FCDBC2E6EF94}"/>
            </a:ext>
          </a:extLst>
        </xdr:cNvPr>
        <xdr:cNvSpPr txBox="1"/>
      </xdr:nvSpPr>
      <xdr:spPr>
        <a:xfrm>
          <a:off x="32005494" y="5423647"/>
          <a:ext cx="1081368" cy="6822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900"/>
            <a:t>Cuerda 5 mm</a:t>
          </a:r>
        </a:p>
        <a:p>
          <a:pPr algn="ctr"/>
          <a:endParaRPr lang="es-CL" sz="900"/>
        </a:p>
      </xdr:txBody>
    </xdr:sp>
    <xdr:clientData/>
  </xdr:twoCellAnchor>
  <xdr:twoCellAnchor>
    <xdr:from>
      <xdr:col>72</xdr:col>
      <xdr:colOff>683173</xdr:colOff>
      <xdr:row>20</xdr:row>
      <xdr:rowOff>99848</xdr:rowOff>
    </xdr:from>
    <xdr:to>
      <xdr:col>73</xdr:col>
      <xdr:colOff>525518</xdr:colOff>
      <xdr:row>21</xdr:row>
      <xdr:rowOff>10510</xdr:rowOff>
    </xdr:to>
    <xdr:sp macro="" textlink="">
      <xdr:nvSpPr>
        <xdr:cNvPr id="29" name="Forma libre: forma 28">
          <a:extLst>
            <a:ext uri="{FF2B5EF4-FFF2-40B4-BE49-F238E27FC236}">
              <a16:creationId xmlns:a16="http://schemas.microsoft.com/office/drawing/2014/main" id="{4821A492-D136-4A25-8C7D-BEB9A37E2713}"/>
            </a:ext>
          </a:extLst>
        </xdr:cNvPr>
        <xdr:cNvSpPr/>
      </xdr:nvSpPr>
      <xdr:spPr>
        <a:xfrm>
          <a:off x="32509373" y="4640098"/>
          <a:ext cx="851995" cy="107512"/>
        </a:xfrm>
        <a:custGeom>
          <a:avLst/>
          <a:gdLst>
            <a:gd name="connsiteX0" fmla="*/ 0 w 1024759"/>
            <a:gd name="connsiteY0" fmla="*/ 99996 h 115762"/>
            <a:gd name="connsiteX1" fmla="*/ 5256 w 1024759"/>
            <a:gd name="connsiteY1" fmla="*/ 10658 h 115762"/>
            <a:gd name="connsiteX2" fmla="*/ 21021 w 1024759"/>
            <a:gd name="connsiteY2" fmla="*/ 148 h 115762"/>
            <a:gd name="connsiteX3" fmla="*/ 42042 w 1024759"/>
            <a:gd name="connsiteY3" fmla="*/ 5403 h 115762"/>
            <a:gd name="connsiteX4" fmla="*/ 47297 w 1024759"/>
            <a:gd name="connsiteY4" fmla="*/ 21169 h 115762"/>
            <a:gd name="connsiteX5" fmla="*/ 63063 w 1024759"/>
            <a:gd name="connsiteY5" fmla="*/ 99996 h 115762"/>
            <a:gd name="connsiteX6" fmla="*/ 78828 w 1024759"/>
            <a:gd name="connsiteY6" fmla="*/ 105251 h 115762"/>
            <a:gd name="connsiteX7" fmla="*/ 94594 w 1024759"/>
            <a:gd name="connsiteY7" fmla="*/ 99996 h 115762"/>
            <a:gd name="connsiteX8" fmla="*/ 110359 w 1024759"/>
            <a:gd name="connsiteY8" fmla="*/ 47445 h 115762"/>
            <a:gd name="connsiteX9" fmla="*/ 115614 w 1024759"/>
            <a:gd name="connsiteY9" fmla="*/ 21169 h 115762"/>
            <a:gd name="connsiteX10" fmla="*/ 126125 w 1024759"/>
            <a:gd name="connsiteY10" fmla="*/ 10658 h 115762"/>
            <a:gd name="connsiteX11" fmla="*/ 157656 w 1024759"/>
            <a:gd name="connsiteY11" fmla="*/ 15913 h 115762"/>
            <a:gd name="connsiteX12" fmla="*/ 183932 w 1024759"/>
            <a:gd name="connsiteY12" fmla="*/ 99996 h 115762"/>
            <a:gd name="connsiteX13" fmla="*/ 215463 w 1024759"/>
            <a:gd name="connsiteY13" fmla="*/ 94741 h 115762"/>
            <a:gd name="connsiteX14" fmla="*/ 220718 w 1024759"/>
            <a:gd name="connsiteY14" fmla="*/ 42189 h 115762"/>
            <a:gd name="connsiteX15" fmla="*/ 225973 w 1024759"/>
            <a:gd name="connsiteY15" fmla="*/ 21169 h 115762"/>
            <a:gd name="connsiteX16" fmla="*/ 236483 w 1024759"/>
            <a:gd name="connsiteY16" fmla="*/ 10658 h 115762"/>
            <a:gd name="connsiteX17" fmla="*/ 257504 w 1024759"/>
            <a:gd name="connsiteY17" fmla="*/ 5403 h 115762"/>
            <a:gd name="connsiteX18" fmla="*/ 273269 w 1024759"/>
            <a:gd name="connsiteY18" fmla="*/ 10658 h 115762"/>
            <a:gd name="connsiteX19" fmla="*/ 294290 w 1024759"/>
            <a:gd name="connsiteY19" fmla="*/ 47445 h 115762"/>
            <a:gd name="connsiteX20" fmla="*/ 304800 w 1024759"/>
            <a:gd name="connsiteY20" fmla="*/ 99996 h 115762"/>
            <a:gd name="connsiteX21" fmla="*/ 357352 w 1024759"/>
            <a:gd name="connsiteY21" fmla="*/ 94741 h 115762"/>
            <a:gd name="connsiteX22" fmla="*/ 362607 w 1024759"/>
            <a:gd name="connsiteY22" fmla="*/ 78976 h 115762"/>
            <a:gd name="connsiteX23" fmla="*/ 367863 w 1024759"/>
            <a:gd name="connsiteY23" fmla="*/ 52700 h 115762"/>
            <a:gd name="connsiteX24" fmla="*/ 388883 w 1024759"/>
            <a:gd name="connsiteY24" fmla="*/ 148 h 115762"/>
            <a:gd name="connsiteX25" fmla="*/ 425669 w 1024759"/>
            <a:gd name="connsiteY25" fmla="*/ 15913 h 115762"/>
            <a:gd name="connsiteX26" fmla="*/ 436180 w 1024759"/>
            <a:gd name="connsiteY26" fmla="*/ 42189 h 115762"/>
            <a:gd name="connsiteX27" fmla="*/ 441435 w 1024759"/>
            <a:gd name="connsiteY27" fmla="*/ 57955 h 115762"/>
            <a:gd name="connsiteX28" fmla="*/ 446690 w 1024759"/>
            <a:gd name="connsiteY28" fmla="*/ 84231 h 115762"/>
            <a:gd name="connsiteX29" fmla="*/ 462456 w 1024759"/>
            <a:gd name="connsiteY29" fmla="*/ 105251 h 115762"/>
            <a:gd name="connsiteX30" fmla="*/ 493987 w 1024759"/>
            <a:gd name="connsiteY30" fmla="*/ 99996 h 115762"/>
            <a:gd name="connsiteX31" fmla="*/ 509752 w 1024759"/>
            <a:gd name="connsiteY31" fmla="*/ 78976 h 115762"/>
            <a:gd name="connsiteX32" fmla="*/ 520263 w 1024759"/>
            <a:gd name="connsiteY32" fmla="*/ 21169 h 115762"/>
            <a:gd name="connsiteX33" fmla="*/ 551794 w 1024759"/>
            <a:gd name="connsiteY33" fmla="*/ 148 h 115762"/>
            <a:gd name="connsiteX34" fmla="*/ 567559 w 1024759"/>
            <a:gd name="connsiteY34" fmla="*/ 5403 h 115762"/>
            <a:gd name="connsiteX35" fmla="*/ 593835 w 1024759"/>
            <a:gd name="connsiteY35" fmla="*/ 42189 h 115762"/>
            <a:gd name="connsiteX36" fmla="*/ 609600 w 1024759"/>
            <a:gd name="connsiteY36" fmla="*/ 94741 h 115762"/>
            <a:gd name="connsiteX37" fmla="*/ 625366 w 1024759"/>
            <a:gd name="connsiteY37" fmla="*/ 105251 h 115762"/>
            <a:gd name="connsiteX38" fmla="*/ 656897 w 1024759"/>
            <a:gd name="connsiteY38" fmla="*/ 99996 h 115762"/>
            <a:gd name="connsiteX39" fmla="*/ 672663 w 1024759"/>
            <a:gd name="connsiteY39" fmla="*/ 47445 h 115762"/>
            <a:gd name="connsiteX40" fmla="*/ 693683 w 1024759"/>
            <a:gd name="connsiteY40" fmla="*/ 21169 h 115762"/>
            <a:gd name="connsiteX41" fmla="*/ 725214 w 1024759"/>
            <a:gd name="connsiteY41" fmla="*/ 26424 h 115762"/>
            <a:gd name="connsiteX42" fmla="*/ 740980 w 1024759"/>
            <a:gd name="connsiteY42" fmla="*/ 57955 h 115762"/>
            <a:gd name="connsiteX43" fmla="*/ 756745 w 1024759"/>
            <a:gd name="connsiteY43" fmla="*/ 105251 h 115762"/>
            <a:gd name="connsiteX44" fmla="*/ 767256 w 1024759"/>
            <a:gd name="connsiteY44" fmla="*/ 115762 h 115762"/>
            <a:gd name="connsiteX45" fmla="*/ 809297 w 1024759"/>
            <a:gd name="connsiteY45" fmla="*/ 68465 h 115762"/>
            <a:gd name="connsiteX46" fmla="*/ 830318 w 1024759"/>
            <a:gd name="connsiteY46" fmla="*/ 15913 h 115762"/>
            <a:gd name="connsiteX47" fmla="*/ 861849 w 1024759"/>
            <a:gd name="connsiteY47" fmla="*/ 10658 h 115762"/>
            <a:gd name="connsiteX48" fmla="*/ 877614 w 1024759"/>
            <a:gd name="connsiteY48" fmla="*/ 57955 h 115762"/>
            <a:gd name="connsiteX49" fmla="*/ 888125 w 1024759"/>
            <a:gd name="connsiteY49" fmla="*/ 99996 h 115762"/>
            <a:gd name="connsiteX50" fmla="*/ 903890 w 1024759"/>
            <a:gd name="connsiteY50" fmla="*/ 115762 h 115762"/>
            <a:gd name="connsiteX51" fmla="*/ 935421 w 1024759"/>
            <a:gd name="connsiteY51" fmla="*/ 105251 h 115762"/>
            <a:gd name="connsiteX52" fmla="*/ 945932 w 1024759"/>
            <a:gd name="connsiteY52" fmla="*/ 78976 h 115762"/>
            <a:gd name="connsiteX53" fmla="*/ 966952 w 1024759"/>
            <a:gd name="connsiteY53" fmla="*/ 26424 h 115762"/>
            <a:gd name="connsiteX54" fmla="*/ 977463 w 1024759"/>
            <a:gd name="connsiteY54" fmla="*/ 15913 h 115762"/>
            <a:gd name="connsiteX55" fmla="*/ 1014249 w 1024759"/>
            <a:gd name="connsiteY55" fmla="*/ 63210 h 115762"/>
            <a:gd name="connsiteX56" fmla="*/ 1019504 w 1024759"/>
            <a:gd name="connsiteY56" fmla="*/ 94741 h 115762"/>
            <a:gd name="connsiteX57" fmla="*/ 1024759 w 1024759"/>
            <a:gd name="connsiteY57" fmla="*/ 110507 h 11576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</a:cxnLst>
          <a:rect l="l" t="t" r="r" b="b"/>
          <a:pathLst>
            <a:path w="1024759" h="115762">
              <a:moveTo>
                <a:pt x="0" y="99996"/>
              </a:moveTo>
              <a:cubicBezTo>
                <a:pt x="1752" y="70217"/>
                <a:pt x="-890" y="39849"/>
                <a:pt x="5256" y="10658"/>
              </a:cubicBezTo>
              <a:cubicBezTo>
                <a:pt x="6557" y="4478"/>
                <a:pt x="14769" y="1041"/>
                <a:pt x="21021" y="148"/>
              </a:cubicBezTo>
              <a:cubicBezTo>
                <a:pt x="28171" y="-873"/>
                <a:pt x="35035" y="3651"/>
                <a:pt x="42042" y="5403"/>
              </a:cubicBezTo>
              <a:cubicBezTo>
                <a:pt x="43794" y="10658"/>
                <a:pt x="46565" y="15678"/>
                <a:pt x="47297" y="21169"/>
              </a:cubicBezTo>
              <a:cubicBezTo>
                <a:pt x="49209" y="35511"/>
                <a:pt x="42009" y="83153"/>
                <a:pt x="63063" y="99996"/>
              </a:cubicBezTo>
              <a:cubicBezTo>
                <a:pt x="67388" y="103456"/>
                <a:pt x="73573" y="103499"/>
                <a:pt x="78828" y="105251"/>
              </a:cubicBezTo>
              <a:cubicBezTo>
                <a:pt x="84083" y="103499"/>
                <a:pt x="91374" y="104504"/>
                <a:pt x="94594" y="99996"/>
              </a:cubicBezTo>
              <a:cubicBezTo>
                <a:pt x="98819" y="94081"/>
                <a:pt x="108003" y="58047"/>
                <a:pt x="110359" y="47445"/>
              </a:cubicBezTo>
              <a:cubicBezTo>
                <a:pt x="112297" y="38726"/>
                <a:pt x="112095" y="29379"/>
                <a:pt x="115614" y="21169"/>
              </a:cubicBezTo>
              <a:cubicBezTo>
                <a:pt x="117566" y="16615"/>
                <a:pt x="122621" y="14162"/>
                <a:pt x="126125" y="10658"/>
              </a:cubicBezTo>
              <a:cubicBezTo>
                <a:pt x="136635" y="12410"/>
                <a:pt x="148790" y="10002"/>
                <a:pt x="157656" y="15913"/>
              </a:cubicBezTo>
              <a:cubicBezTo>
                <a:pt x="178150" y="29576"/>
                <a:pt x="181846" y="88526"/>
                <a:pt x="183932" y="99996"/>
              </a:cubicBezTo>
              <a:cubicBezTo>
                <a:pt x="194442" y="98244"/>
                <a:pt x="209742" y="103730"/>
                <a:pt x="215463" y="94741"/>
              </a:cubicBezTo>
              <a:cubicBezTo>
                <a:pt x="224914" y="79889"/>
                <a:pt x="218228" y="59617"/>
                <a:pt x="220718" y="42189"/>
              </a:cubicBezTo>
              <a:cubicBezTo>
                <a:pt x="221739" y="35039"/>
                <a:pt x="222743" y="27629"/>
                <a:pt x="225973" y="21169"/>
              </a:cubicBezTo>
              <a:cubicBezTo>
                <a:pt x="228189" y="16737"/>
                <a:pt x="232051" y="12874"/>
                <a:pt x="236483" y="10658"/>
              </a:cubicBezTo>
              <a:cubicBezTo>
                <a:pt x="242943" y="7428"/>
                <a:pt x="250497" y="7155"/>
                <a:pt x="257504" y="5403"/>
              </a:cubicBezTo>
              <a:cubicBezTo>
                <a:pt x="262759" y="7155"/>
                <a:pt x="268519" y="7808"/>
                <a:pt x="273269" y="10658"/>
              </a:cubicBezTo>
              <a:cubicBezTo>
                <a:pt x="286236" y="18438"/>
                <a:pt x="289964" y="34467"/>
                <a:pt x="294290" y="47445"/>
              </a:cubicBezTo>
              <a:cubicBezTo>
                <a:pt x="299516" y="63125"/>
                <a:pt x="302212" y="84470"/>
                <a:pt x="304800" y="99996"/>
              </a:cubicBezTo>
              <a:cubicBezTo>
                <a:pt x="322317" y="98244"/>
                <a:pt x="340807" y="100757"/>
                <a:pt x="357352" y="94741"/>
              </a:cubicBezTo>
              <a:cubicBezTo>
                <a:pt x="362558" y="92848"/>
                <a:pt x="361263" y="84350"/>
                <a:pt x="362607" y="78976"/>
              </a:cubicBezTo>
              <a:cubicBezTo>
                <a:pt x="364774" y="70311"/>
                <a:pt x="366394" y="61511"/>
                <a:pt x="367863" y="52700"/>
              </a:cubicBezTo>
              <a:cubicBezTo>
                <a:pt x="375431" y="7294"/>
                <a:pt x="363602" y="25429"/>
                <a:pt x="388883" y="148"/>
              </a:cubicBezTo>
              <a:cubicBezTo>
                <a:pt x="401145" y="5403"/>
                <a:pt x="415698" y="7050"/>
                <a:pt x="425669" y="15913"/>
              </a:cubicBezTo>
              <a:cubicBezTo>
                <a:pt x="432720" y="22180"/>
                <a:pt x="432868" y="33356"/>
                <a:pt x="436180" y="42189"/>
              </a:cubicBezTo>
              <a:cubicBezTo>
                <a:pt x="438125" y="47376"/>
                <a:pt x="440092" y="52581"/>
                <a:pt x="441435" y="57955"/>
              </a:cubicBezTo>
              <a:cubicBezTo>
                <a:pt x="443601" y="66620"/>
                <a:pt x="443062" y="76069"/>
                <a:pt x="446690" y="84231"/>
              </a:cubicBezTo>
              <a:cubicBezTo>
                <a:pt x="450247" y="92235"/>
                <a:pt x="457201" y="98244"/>
                <a:pt x="462456" y="105251"/>
              </a:cubicBezTo>
              <a:cubicBezTo>
                <a:pt x="472966" y="103499"/>
                <a:pt x="484673" y="105171"/>
                <a:pt x="493987" y="99996"/>
              </a:cubicBezTo>
              <a:cubicBezTo>
                <a:pt x="501643" y="95743"/>
                <a:pt x="506499" y="87108"/>
                <a:pt x="509752" y="78976"/>
              </a:cubicBezTo>
              <a:cubicBezTo>
                <a:pt x="510976" y="75915"/>
                <a:pt x="517527" y="26641"/>
                <a:pt x="520263" y="21169"/>
              </a:cubicBezTo>
              <a:cubicBezTo>
                <a:pt x="528137" y="5422"/>
                <a:pt x="537779" y="4819"/>
                <a:pt x="551794" y="148"/>
              </a:cubicBezTo>
              <a:cubicBezTo>
                <a:pt x="557049" y="1900"/>
                <a:pt x="563304" y="1857"/>
                <a:pt x="567559" y="5403"/>
              </a:cubicBezTo>
              <a:cubicBezTo>
                <a:pt x="572449" y="9478"/>
                <a:pt x="589042" y="34999"/>
                <a:pt x="593835" y="42189"/>
              </a:cubicBezTo>
              <a:cubicBezTo>
                <a:pt x="597142" y="65342"/>
                <a:pt x="593667" y="78809"/>
                <a:pt x="609600" y="94741"/>
              </a:cubicBezTo>
              <a:cubicBezTo>
                <a:pt x="614066" y="99207"/>
                <a:pt x="620111" y="101748"/>
                <a:pt x="625366" y="105251"/>
              </a:cubicBezTo>
              <a:cubicBezTo>
                <a:pt x="635876" y="103499"/>
                <a:pt x="647861" y="105643"/>
                <a:pt x="656897" y="99996"/>
              </a:cubicBezTo>
              <a:cubicBezTo>
                <a:pt x="668613" y="92674"/>
                <a:pt x="670960" y="55108"/>
                <a:pt x="672663" y="47445"/>
              </a:cubicBezTo>
              <a:cubicBezTo>
                <a:pt x="677078" y="27579"/>
                <a:pt x="676543" y="32595"/>
                <a:pt x="693683" y="21169"/>
              </a:cubicBezTo>
              <a:cubicBezTo>
                <a:pt x="704193" y="22921"/>
                <a:pt x="715684" y="21659"/>
                <a:pt x="725214" y="26424"/>
              </a:cubicBezTo>
              <a:cubicBezTo>
                <a:pt x="732555" y="30094"/>
                <a:pt x="739203" y="50848"/>
                <a:pt x="740980" y="57955"/>
              </a:cubicBezTo>
              <a:cubicBezTo>
                <a:pt x="747180" y="82756"/>
                <a:pt x="742759" y="84272"/>
                <a:pt x="756745" y="105251"/>
              </a:cubicBezTo>
              <a:cubicBezTo>
                <a:pt x="759494" y="109374"/>
                <a:pt x="763752" y="112258"/>
                <a:pt x="767256" y="115762"/>
              </a:cubicBezTo>
              <a:cubicBezTo>
                <a:pt x="806636" y="89508"/>
                <a:pt x="794096" y="106469"/>
                <a:pt x="809297" y="68465"/>
              </a:cubicBezTo>
              <a:cubicBezTo>
                <a:pt x="812141" y="51400"/>
                <a:pt x="811324" y="26465"/>
                <a:pt x="830318" y="15913"/>
              </a:cubicBezTo>
              <a:cubicBezTo>
                <a:pt x="839632" y="10738"/>
                <a:pt x="851339" y="12410"/>
                <a:pt x="861849" y="10658"/>
              </a:cubicBezTo>
              <a:cubicBezTo>
                <a:pt x="878056" y="43074"/>
                <a:pt x="868881" y="20114"/>
                <a:pt x="877614" y="57955"/>
              </a:cubicBezTo>
              <a:cubicBezTo>
                <a:pt x="880862" y="72030"/>
                <a:pt x="877911" y="89782"/>
                <a:pt x="888125" y="99996"/>
              </a:cubicBezTo>
              <a:lnTo>
                <a:pt x="903890" y="115762"/>
              </a:lnTo>
              <a:cubicBezTo>
                <a:pt x="914400" y="112258"/>
                <a:pt x="927083" y="112546"/>
                <a:pt x="935421" y="105251"/>
              </a:cubicBezTo>
              <a:cubicBezTo>
                <a:pt x="942520" y="99039"/>
                <a:pt x="942708" y="87841"/>
                <a:pt x="945932" y="78976"/>
              </a:cubicBezTo>
              <a:cubicBezTo>
                <a:pt x="952769" y="60175"/>
                <a:pt x="955837" y="43097"/>
                <a:pt x="966952" y="26424"/>
              </a:cubicBezTo>
              <a:cubicBezTo>
                <a:pt x="969700" y="22301"/>
                <a:pt x="973959" y="19417"/>
                <a:pt x="977463" y="15913"/>
              </a:cubicBezTo>
              <a:cubicBezTo>
                <a:pt x="1009512" y="35143"/>
                <a:pt x="1004550" y="24414"/>
                <a:pt x="1014249" y="63210"/>
              </a:cubicBezTo>
              <a:cubicBezTo>
                <a:pt x="1016833" y="73547"/>
                <a:pt x="1017193" y="84339"/>
                <a:pt x="1019504" y="94741"/>
              </a:cubicBezTo>
              <a:cubicBezTo>
                <a:pt x="1020706" y="100149"/>
                <a:pt x="1024759" y="110507"/>
                <a:pt x="1024759" y="110507"/>
              </a:cubicBezTo>
            </a:path>
          </a:pathLst>
        </a:custGeom>
        <a:noFill/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73</xdr:col>
      <xdr:colOff>536029</xdr:colOff>
      <xdr:row>20</xdr:row>
      <xdr:rowOff>105104</xdr:rowOff>
    </xdr:from>
    <xdr:to>
      <xdr:col>74</xdr:col>
      <xdr:colOff>378374</xdr:colOff>
      <xdr:row>21</xdr:row>
      <xdr:rowOff>10510</xdr:rowOff>
    </xdr:to>
    <xdr:sp macro="" textlink="">
      <xdr:nvSpPr>
        <xdr:cNvPr id="30" name="Forma libre: forma 29">
          <a:extLst>
            <a:ext uri="{FF2B5EF4-FFF2-40B4-BE49-F238E27FC236}">
              <a16:creationId xmlns:a16="http://schemas.microsoft.com/office/drawing/2014/main" id="{BDE7AF40-321F-4A97-98EB-943A2671FAF1}"/>
            </a:ext>
          </a:extLst>
        </xdr:cNvPr>
        <xdr:cNvSpPr/>
      </xdr:nvSpPr>
      <xdr:spPr>
        <a:xfrm>
          <a:off x="33371879" y="4645354"/>
          <a:ext cx="851995" cy="102256"/>
        </a:xfrm>
        <a:custGeom>
          <a:avLst/>
          <a:gdLst>
            <a:gd name="connsiteX0" fmla="*/ 0 w 1024759"/>
            <a:gd name="connsiteY0" fmla="*/ 99996 h 115762"/>
            <a:gd name="connsiteX1" fmla="*/ 5256 w 1024759"/>
            <a:gd name="connsiteY1" fmla="*/ 10658 h 115762"/>
            <a:gd name="connsiteX2" fmla="*/ 21021 w 1024759"/>
            <a:gd name="connsiteY2" fmla="*/ 148 h 115762"/>
            <a:gd name="connsiteX3" fmla="*/ 42042 w 1024759"/>
            <a:gd name="connsiteY3" fmla="*/ 5403 h 115762"/>
            <a:gd name="connsiteX4" fmla="*/ 47297 w 1024759"/>
            <a:gd name="connsiteY4" fmla="*/ 21169 h 115762"/>
            <a:gd name="connsiteX5" fmla="*/ 63063 w 1024759"/>
            <a:gd name="connsiteY5" fmla="*/ 99996 h 115762"/>
            <a:gd name="connsiteX6" fmla="*/ 78828 w 1024759"/>
            <a:gd name="connsiteY6" fmla="*/ 105251 h 115762"/>
            <a:gd name="connsiteX7" fmla="*/ 94594 w 1024759"/>
            <a:gd name="connsiteY7" fmla="*/ 99996 h 115762"/>
            <a:gd name="connsiteX8" fmla="*/ 110359 w 1024759"/>
            <a:gd name="connsiteY8" fmla="*/ 47445 h 115762"/>
            <a:gd name="connsiteX9" fmla="*/ 115614 w 1024759"/>
            <a:gd name="connsiteY9" fmla="*/ 21169 h 115762"/>
            <a:gd name="connsiteX10" fmla="*/ 126125 w 1024759"/>
            <a:gd name="connsiteY10" fmla="*/ 10658 h 115762"/>
            <a:gd name="connsiteX11" fmla="*/ 157656 w 1024759"/>
            <a:gd name="connsiteY11" fmla="*/ 15913 h 115762"/>
            <a:gd name="connsiteX12" fmla="*/ 183932 w 1024759"/>
            <a:gd name="connsiteY12" fmla="*/ 99996 h 115762"/>
            <a:gd name="connsiteX13" fmla="*/ 215463 w 1024759"/>
            <a:gd name="connsiteY13" fmla="*/ 94741 h 115762"/>
            <a:gd name="connsiteX14" fmla="*/ 220718 w 1024759"/>
            <a:gd name="connsiteY14" fmla="*/ 42189 h 115762"/>
            <a:gd name="connsiteX15" fmla="*/ 225973 w 1024759"/>
            <a:gd name="connsiteY15" fmla="*/ 21169 h 115762"/>
            <a:gd name="connsiteX16" fmla="*/ 236483 w 1024759"/>
            <a:gd name="connsiteY16" fmla="*/ 10658 h 115762"/>
            <a:gd name="connsiteX17" fmla="*/ 257504 w 1024759"/>
            <a:gd name="connsiteY17" fmla="*/ 5403 h 115762"/>
            <a:gd name="connsiteX18" fmla="*/ 273269 w 1024759"/>
            <a:gd name="connsiteY18" fmla="*/ 10658 h 115762"/>
            <a:gd name="connsiteX19" fmla="*/ 294290 w 1024759"/>
            <a:gd name="connsiteY19" fmla="*/ 47445 h 115762"/>
            <a:gd name="connsiteX20" fmla="*/ 304800 w 1024759"/>
            <a:gd name="connsiteY20" fmla="*/ 99996 h 115762"/>
            <a:gd name="connsiteX21" fmla="*/ 357352 w 1024759"/>
            <a:gd name="connsiteY21" fmla="*/ 94741 h 115762"/>
            <a:gd name="connsiteX22" fmla="*/ 362607 w 1024759"/>
            <a:gd name="connsiteY22" fmla="*/ 78976 h 115762"/>
            <a:gd name="connsiteX23" fmla="*/ 367863 w 1024759"/>
            <a:gd name="connsiteY23" fmla="*/ 52700 h 115762"/>
            <a:gd name="connsiteX24" fmla="*/ 388883 w 1024759"/>
            <a:gd name="connsiteY24" fmla="*/ 148 h 115762"/>
            <a:gd name="connsiteX25" fmla="*/ 425669 w 1024759"/>
            <a:gd name="connsiteY25" fmla="*/ 15913 h 115762"/>
            <a:gd name="connsiteX26" fmla="*/ 436180 w 1024759"/>
            <a:gd name="connsiteY26" fmla="*/ 42189 h 115762"/>
            <a:gd name="connsiteX27" fmla="*/ 441435 w 1024759"/>
            <a:gd name="connsiteY27" fmla="*/ 57955 h 115762"/>
            <a:gd name="connsiteX28" fmla="*/ 446690 w 1024759"/>
            <a:gd name="connsiteY28" fmla="*/ 84231 h 115762"/>
            <a:gd name="connsiteX29" fmla="*/ 462456 w 1024759"/>
            <a:gd name="connsiteY29" fmla="*/ 105251 h 115762"/>
            <a:gd name="connsiteX30" fmla="*/ 493987 w 1024759"/>
            <a:gd name="connsiteY30" fmla="*/ 99996 h 115762"/>
            <a:gd name="connsiteX31" fmla="*/ 509752 w 1024759"/>
            <a:gd name="connsiteY31" fmla="*/ 78976 h 115762"/>
            <a:gd name="connsiteX32" fmla="*/ 520263 w 1024759"/>
            <a:gd name="connsiteY32" fmla="*/ 21169 h 115762"/>
            <a:gd name="connsiteX33" fmla="*/ 551794 w 1024759"/>
            <a:gd name="connsiteY33" fmla="*/ 148 h 115762"/>
            <a:gd name="connsiteX34" fmla="*/ 567559 w 1024759"/>
            <a:gd name="connsiteY34" fmla="*/ 5403 h 115762"/>
            <a:gd name="connsiteX35" fmla="*/ 593835 w 1024759"/>
            <a:gd name="connsiteY35" fmla="*/ 42189 h 115762"/>
            <a:gd name="connsiteX36" fmla="*/ 609600 w 1024759"/>
            <a:gd name="connsiteY36" fmla="*/ 94741 h 115762"/>
            <a:gd name="connsiteX37" fmla="*/ 625366 w 1024759"/>
            <a:gd name="connsiteY37" fmla="*/ 105251 h 115762"/>
            <a:gd name="connsiteX38" fmla="*/ 656897 w 1024759"/>
            <a:gd name="connsiteY38" fmla="*/ 99996 h 115762"/>
            <a:gd name="connsiteX39" fmla="*/ 672663 w 1024759"/>
            <a:gd name="connsiteY39" fmla="*/ 47445 h 115762"/>
            <a:gd name="connsiteX40" fmla="*/ 693683 w 1024759"/>
            <a:gd name="connsiteY40" fmla="*/ 21169 h 115762"/>
            <a:gd name="connsiteX41" fmla="*/ 725214 w 1024759"/>
            <a:gd name="connsiteY41" fmla="*/ 26424 h 115762"/>
            <a:gd name="connsiteX42" fmla="*/ 740980 w 1024759"/>
            <a:gd name="connsiteY42" fmla="*/ 57955 h 115762"/>
            <a:gd name="connsiteX43" fmla="*/ 756745 w 1024759"/>
            <a:gd name="connsiteY43" fmla="*/ 105251 h 115762"/>
            <a:gd name="connsiteX44" fmla="*/ 767256 w 1024759"/>
            <a:gd name="connsiteY44" fmla="*/ 115762 h 115762"/>
            <a:gd name="connsiteX45" fmla="*/ 809297 w 1024759"/>
            <a:gd name="connsiteY45" fmla="*/ 68465 h 115762"/>
            <a:gd name="connsiteX46" fmla="*/ 830318 w 1024759"/>
            <a:gd name="connsiteY46" fmla="*/ 15913 h 115762"/>
            <a:gd name="connsiteX47" fmla="*/ 861849 w 1024759"/>
            <a:gd name="connsiteY47" fmla="*/ 10658 h 115762"/>
            <a:gd name="connsiteX48" fmla="*/ 877614 w 1024759"/>
            <a:gd name="connsiteY48" fmla="*/ 57955 h 115762"/>
            <a:gd name="connsiteX49" fmla="*/ 888125 w 1024759"/>
            <a:gd name="connsiteY49" fmla="*/ 99996 h 115762"/>
            <a:gd name="connsiteX50" fmla="*/ 903890 w 1024759"/>
            <a:gd name="connsiteY50" fmla="*/ 115762 h 115762"/>
            <a:gd name="connsiteX51" fmla="*/ 935421 w 1024759"/>
            <a:gd name="connsiteY51" fmla="*/ 105251 h 115762"/>
            <a:gd name="connsiteX52" fmla="*/ 945932 w 1024759"/>
            <a:gd name="connsiteY52" fmla="*/ 78976 h 115762"/>
            <a:gd name="connsiteX53" fmla="*/ 966952 w 1024759"/>
            <a:gd name="connsiteY53" fmla="*/ 26424 h 115762"/>
            <a:gd name="connsiteX54" fmla="*/ 977463 w 1024759"/>
            <a:gd name="connsiteY54" fmla="*/ 15913 h 115762"/>
            <a:gd name="connsiteX55" fmla="*/ 1014249 w 1024759"/>
            <a:gd name="connsiteY55" fmla="*/ 63210 h 115762"/>
            <a:gd name="connsiteX56" fmla="*/ 1019504 w 1024759"/>
            <a:gd name="connsiteY56" fmla="*/ 94741 h 115762"/>
            <a:gd name="connsiteX57" fmla="*/ 1024759 w 1024759"/>
            <a:gd name="connsiteY57" fmla="*/ 110507 h 11576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</a:cxnLst>
          <a:rect l="l" t="t" r="r" b="b"/>
          <a:pathLst>
            <a:path w="1024759" h="115762">
              <a:moveTo>
                <a:pt x="0" y="99996"/>
              </a:moveTo>
              <a:cubicBezTo>
                <a:pt x="1752" y="70217"/>
                <a:pt x="-890" y="39849"/>
                <a:pt x="5256" y="10658"/>
              </a:cubicBezTo>
              <a:cubicBezTo>
                <a:pt x="6557" y="4478"/>
                <a:pt x="14769" y="1041"/>
                <a:pt x="21021" y="148"/>
              </a:cubicBezTo>
              <a:cubicBezTo>
                <a:pt x="28171" y="-873"/>
                <a:pt x="35035" y="3651"/>
                <a:pt x="42042" y="5403"/>
              </a:cubicBezTo>
              <a:cubicBezTo>
                <a:pt x="43794" y="10658"/>
                <a:pt x="46565" y="15678"/>
                <a:pt x="47297" y="21169"/>
              </a:cubicBezTo>
              <a:cubicBezTo>
                <a:pt x="49209" y="35511"/>
                <a:pt x="42009" y="83153"/>
                <a:pt x="63063" y="99996"/>
              </a:cubicBezTo>
              <a:cubicBezTo>
                <a:pt x="67388" y="103456"/>
                <a:pt x="73573" y="103499"/>
                <a:pt x="78828" y="105251"/>
              </a:cubicBezTo>
              <a:cubicBezTo>
                <a:pt x="84083" y="103499"/>
                <a:pt x="91374" y="104504"/>
                <a:pt x="94594" y="99996"/>
              </a:cubicBezTo>
              <a:cubicBezTo>
                <a:pt x="98819" y="94081"/>
                <a:pt x="108003" y="58047"/>
                <a:pt x="110359" y="47445"/>
              </a:cubicBezTo>
              <a:cubicBezTo>
                <a:pt x="112297" y="38726"/>
                <a:pt x="112095" y="29379"/>
                <a:pt x="115614" y="21169"/>
              </a:cubicBezTo>
              <a:cubicBezTo>
                <a:pt x="117566" y="16615"/>
                <a:pt x="122621" y="14162"/>
                <a:pt x="126125" y="10658"/>
              </a:cubicBezTo>
              <a:cubicBezTo>
                <a:pt x="136635" y="12410"/>
                <a:pt x="148790" y="10002"/>
                <a:pt x="157656" y="15913"/>
              </a:cubicBezTo>
              <a:cubicBezTo>
                <a:pt x="178150" y="29576"/>
                <a:pt x="181846" y="88526"/>
                <a:pt x="183932" y="99996"/>
              </a:cubicBezTo>
              <a:cubicBezTo>
                <a:pt x="194442" y="98244"/>
                <a:pt x="209742" y="103730"/>
                <a:pt x="215463" y="94741"/>
              </a:cubicBezTo>
              <a:cubicBezTo>
                <a:pt x="224914" y="79889"/>
                <a:pt x="218228" y="59617"/>
                <a:pt x="220718" y="42189"/>
              </a:cubicBezTo>
              <a:cubicBezTo>
                <a:pt x="221739" y="35039"/>
                <a:pt x="222743" y="27629"/>
                <a:pt x="225973" y="21169"/>
              </a:cubicBezTo>
              <a:cubicBezTo>
                <a:pt x="228189" y="16737"/>
                <a:pt x="232051" y="12874"/>
                <a:pt x="236483" y="10658"/>
              </a:cubicBezTo>
              <a:cubicBezTo>
                <a:pt x="242943" y="7428"/>
                <a:pt x="250497" y="7155"/>
                <a:pt x="257504" y="5403"/>
              </a:cubicBezTo>
              <a:cubicBezTo>
                <a:pt x="262759" y="7155"/>
                <a:pt x="268519" y="7808"/>
                <a:pt x="273269" y="10658"/>
              </a:cubicBezTo>
              <a:cubicBezTo>
                <a:pt x="286236" y="18438"/>
                <a:pt x="289964" y="34467"/>
                <a:pt x="294290" y="47445"/>
              </a:cubicBezTo>
              <a:cubicBezTo>
                <a:pt x="299516" y="63125"/>
                <a:pt x="302212" y="84470"/>
                <a:pt x="304800" y="99996"/>
              </a:cubicBezTo>
              <a:cubicBezTo>
                <a:pt x="322317" y="98244"/>
                <a:pt x="340807" y="100757"/>
                <a:pt x="357352" y="94741"/>
              </a:cubicBezTo>
              <a:cubicBezTo>
                <a:pt x="362558" y="92848"/>
                <a:pt x="361263" y="84350"/>
                <a:pt x="362607" y="78976"/>
              </a:cubicBezTo>
              <a:cubicBezTo>
                <a:pt x="364774" y="70311"/>
                <a:pt x="366394" y="61511"/>
                <a:pt x="367863" y="52700"/>
              </a:cubicBezTo>
              <a:cubicBezTo>
                <a:pt x="375431" y="7294"/>
                <a:pt x="363602" y="25429"/>
                <a:pt x="388883" y="148"/>
              </a:cubicBezTo>
              <a:cubicBezTo>
                <a:pt x="401145" y="5403"/>
                <a:pt x="415698" y="7050"/>
                <a:pt x="425669" y="15913"/>
              </a:cubicBezTo>
              <a:cubicBezTo>
                <a:pt x="432720" y="22180"/>
                <a:pt x="432868" y="33356"/>
                <a:pt x="436180" y="42189"/>
              </a:cubicBezTo>
              <a:cubicBezTo>
                <a:pt x="438125" y="47376"/>
                <a:pt x="440092" y="52581"/>
                <a:pt x="441435" y="57955"/>
              </a:cubicBezTo>
              <a:cubicBezTo>
                <a:pt x="443601" y="66620"/>
                <a:pt x="443062" y="76069"/>
                <a:pt x="446690" y="84231"/>
              </a:cubicBezTo>
              <a:cubicBezTo>
                <a:pt x="450247" y="92235"/>
                <a:pt x="457201" y="98244"/>
                <a:pt x="462456" y="105251"/>
              </a:cubicBezTo>
              <a:cubicBezTo>
                <a:pt x="472966" y="103499"/>
                <a:pt x="484673" y="105171"/>
                <a:pt x="493987" y="99996"/>
              </a:cubicBezTo>
              <a:cubicBezTo>
                <a:pt x="501643" y="95743"/>
                <a:pt x="506499" y="87108"/>
                <a:pt x="509752" y="78976"/>
              </a:cubicBezTo>
              <a:cubicBezTo>
                <a:pt x="510976" y="75915"/>
                <a:pt x="517527" y="26641"/>
                <a:pt x="520263" y="21169"/>
              </a:cubicBezTo>
              <a:cubicBezTo>
                <a:pt x="528137" y="5422"/>
                <a:pt x="537779" y="4819"/>
                <a:pt x="551794" y="148"/>
              </a:cubicBezTo>
              <a:cubicBezTo>
                <a:pt x="557049" y="1900"/>
                <a:pt x="563304" y="1857"/>
                <a:pt x="567559" y="5403"/>
              </a:cubicBezTo>
              <a:cubicBezTo>
                <a:pt x="572449" y="9478"/>
                <a:pt x="589042" y="34999"/>
                <a:pt x="593835" y="42189"/>
              </a:cubicBezTo>
              <a:cubicBezTo>
                <a:pt x="597142" y="65342"/>
                <a:pt x="593667" y="78809"/>
                <a:pt x="609600" y="94741"/>
              </a:cubicBezTo>
              <a:cubicBezTo>
                <a:pt x="614066" y="99207"/>
                <a:pt x="620111" y="101748"/>
                <a:pt x="625366" y="105251"/>
              </a:cubicBezTo>
              <a:cubicBezTo>
                <a:pt x="635876" y="103499"/>
                <a:pt x="647861" y="105643"/>
                <a:pt x="656897" y="99996"/>
              </a:cubicBezTo>
              <a:cubicBezTo>
                <a:pt x="668613" y="92674"/>
                <a:pt x="670960" y="55108"/>
                <a:pt x="672663" y="47445"/>
              </a:cubicBezTo>
              <a:cubicBezTo>
                <a:pt x="677078" y="27579"/>
                <a:pt x="676543" y="32595"/>
                <a:pt x="693683" y="21169"/>
              </a:cubicBezTo>
              <a:cubicBezTo>
                <a:pt x="704193" y="22921"/>
                <a:pt x="715684" y="21659"/>
                <a:pt x="725214" y="26424"/>
              </a:cubicBezTo>
              <a:cubicBezTo>
                <a:pt x="732555" y="30094"/>
                <a:pt x="739203" y="50848"/>
                <a:pt x="740980" y="57955"/>
              </a:cubicBezTo>
              <a:cubicBezTo>
                <a:pt x="747180" y="82756"/>
                <a:pt x="742759" y="84272"/>
                <a:pt x="756745" y="105251"/>
              </a:cubicBezTo>
              <a:cubicBezTo>
                <a:pt x="759494" y="109374"/>
                <a:pt x="763752" y="112258"/>
                <a:pt x="767256" y="115762"/>
              </a:cubicBezTo>
              <a:cubicBezTo>
                <a:pt x="806636" y="89508"/>
                <a:pt x="794096" y="106469"/>
                <a:pt x="809297" y="68465"/>
              </a:cubicBezTo>
              <a:cubicBezTo>
                <a:pt x="812141" y="51400"/>
                <a:pt x="811324" y="26465"/>
                <a:pt x="830318" y="15913"/>
              </a:cubicBezTo>
              <a:cubicBezTo>
                <a:pt x="839632" y="10738"/>
                <a:pt x="851339" y="12410"/>
                <a:pt x="861849" y="10658"/>
              </a:cubicBezTo>
              <a:cubicBezTo>
                <a:pt x="878056" y="43074"/>
                <a:pt x="868881" y="20114"/>
                <a:pt x="877614" y="57955"/>
              </a:cubicBezTo>
              <a:cubicBezTo>
                <a:pt x="880862" y="72030"/>
                <a:pt x="877911" y="89782"/>
                <a:pt x="888125" y="99996"/>
              </a:cubicBezTo>
              <a:lnTo>
                <a:pt x="903890" y="115762"/>
              </a:lnTo>
              <a:cubicBezTo>
                <a:pt x="914400" y="112258"/>
                <a:pt x="927083" y="112546"/>
                <a:pt x="935421" y="105251"/>
              </a:cubicBezTo>
              <a:cubicBezTo>
                <a:pt x="942520" y="99039"/>
                <a:pt x="942708" y="87841"/>
                <a:pt x="945932" y="78976"/>
              </a:cubicBezTo>
              <a:cubicBezTo>
                <a:pt x="952769" y="60175"/>
                <a:pt x="955837" y="43097"/>
                <a:pt x="966952" y="26424"/>
              </a:cubicBezTo>
              <a:cubicBezTo>
                <a:pt x="969700" y="22301"/>
                <a:pt x="973959" y="19417"/>
                <a:pt x="977463" y="15913"/>
              </a:cubicBezTo>
              <a:cubicBezTo>
                <a:pt x="1009512" y="35143"/>
                <a:pt x="1004550" y="24414"/>
                <a:pt x="1014249" y="63210"/>
              </a:cubicBezTo>
              <a:cubicBezTo>
                <a:pt x="1016833" y="73547"/>
                <a:pt x="1017193" y="84339"/>
                <a:pt x="1019504" y="94741"/>
              </a:cubicBezTo>
              <a:cubicBezTo>
                <a:pt x="1020706" y="100149"/>
                <a:pt x="1024759" y="110507"/>
                <a:pt x="1024759" y="110507"/>
              </a:cubicBezTo>
            </a:path>
          </a:pathLst>
        </a:custGeom>
        <a:noFill/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74</xdr:col>
      <xdr:colOff>388883</xdr:colOff>
      <xdr:row>20</xdr:row>
      <xdr:rowOff>105103</xdr:rowOff>
    </xdr:from>
    <xdr:to>
      <xdr:col>75</xdr:col>
      <xdr:colOff>231228</xdr:colOff>
      <xdr:row>21</xdr:row>
      <xdr:rowOff>15765</xdr:rowOff>
    </xdr:to>
    <xdr:sp macro="" textlink="">
      <xdr:nvSpPr>
        <xdr:cNvPr id="31" name="Forma libre: forma 30">
          <a:extLst>
            <a:ext uri="{FF2B5EF4-FFF2-40B4-BE49-F238E27FC236}">
              <a16:creationId xmlns:a16="http://schemas.microsoft.com/office/drawing/2014/main" id="{81B7DCE9-D1B6-414B-B0BA-75E8B4492CBC}"/>
            </a:ext>
          </a:extLst>
        </xdr:cNvPr>
        <xdr:cNvSpPr/>
      </xdr:nvSpPr>
      <xdr:spPr>
        <a:xfrm>
          <a:off x="34234383" y="4645353"/>
          <a:ext cx="851995" cy="107512"/>
        </a:xfrm>
        <a:custGeom>
          <a:avLst/>
          <a:gdLst>
            <a:gd name="connsiteX0" fmla="*/ 0 w 1024759"/>
            <a:gd name="connsiteY0" fmla="*/ 99996 h 115762"/>
            <a:gd name="connsiteX1" fmla="*/ 5256 w 1024759"/>
            <a:gd name="connsiteY1" fmla="*/ 10658 h 115762"/>
            <a:gd name="connsiteX2" fmla="*/ 21021 w 1024759"/>
            <a:gd name="connsiteY2" fmla="*/ 148 h 115762"/>
            <a:gd name="connsiteX3" fmla="*/ 42042 w 1024759"/>
            <a:gd name="connsiteY3" fmla="*/ 5403 h 115762"/>
            <a:gd name="connsiteX4" fmla="*/ 47297 w 1024759"/>
            <a:gd name="connsiteY4" fmla="*/ 21169 h 115762"/>
            <a:gd name="connsiteX5" fmla="*/ 63063 w 1024759"/>
            <a:gd name="connsiteY5" fmla="*/ 99996 h 115762"/>
            <a:gd name="connsiteX6" fmla="*/ 78828 w 1024759"/>
            <a:gd name="connsiteY6" fmla="*/ 105251 h 115762"/>
            <a:gd name="connsiteX7" fmla="*/ 94594 w 1024759"/>
            <a:gd name="connsiteY7" fmla="*/ 99996 h 115762"/>
            <a:gd name="connsiteX8" fmla="*/ 110359 w 1024759"/>
            <a:gd name="connsiteY8" fmla="*/ 47445 h 115762"/>
            <a:gd name="connsiteX9" fmla="*/ 115614 w 1024759"/>
            <a:gd name="connsiteY9" fmla="*/ 21169 h 115762"/>
            <a:gd name="connsiteX10" fmla="*/ 126125 w 1024759"/>
            <a:gd name="connsiteY10" fmla="*/ 10658 h 115762"/>
            <a:gd name="connsiteX11" fmla="*/ 157656 w 1024759"/>
            <a:gd name="connsiteY11" fmla="*/ 15913 h 115762"/>
            <a:gd name="connsiteX12" fmla="*/ 183932 w 1024759"/>
            <a:gd name="connsiteY12" fmla="*/ 99996 h 115762"/>
            <a:gd name="connsiteX13" fmla="*/ 215463 w 1024759"/>
            <a:gd name="connsiteY13" fmla="*/ 94741 h 115762"/>
            <a:gd name="connsiteX14" fmla="*/ 220718 w 1024759"/>
            <a:gd name="connsiteY14" fmla="*/ 42189 h 115762"/>
            <a:gd name="connsiteX15" fmla="*/ 225973 w 1024759"/>
            <a:gd name="connsiteY15" fmla="*/ 21169 h 115762"/>
            <a:gd name="connsiteX16" fmla="*/ 236483 w 1024759"/>
            <a:gd name="connsiteY16" fmla="*/ 10658 h 115762"/>
            <a:gd name="connsiteX17" fmla="*/ 257504 w 1024759"/>
            <a:gd name="connsiteY17" fmla="*/ 5403 h 115762"/>
            <a:gd name="connsiteX18" fmla="*/ 273269 w 1024759"/>
            <a:gd name="connsiteY18" fmla="*/ 10658 h 115762"/>
            <a:gd name="connsiteX19" fmla="*/ 294290 w 1024759"/>
            <a:gd name="connsiteY19" fmla="*/ 47445 h 115762"/>
            <a:gd name="connsiteX20" fmla="*/ 304800 w 1024759"/>
            <a:gd name="connsiteY20" fmla="*/ 99996 h 115762"/>
            <a:gd name="connsiteX21" fmla="*/ 357352 w 1024759"/>
            <a:gd name="connsiteY21" fmla="*/ 94741 h 115762"/>
            <a:gd name="connsiteX22" fmla="*/ 362607 w 1024759"/>
            <a:gd name="connsiteY22" fmla="*/ 78976 h 115762"/>
            <a:gd name="connsiteX23" fmla="*/ 367863 w 1024759"/>
            <a:gd name="connsiteY23" fmla="*/ 52700 h 115762"/>
            <a:gd name="connsiteX24" fmla="*/ 388883 w 1024759"/>
            <a:gd name="connsiteY24" fmla="*/ 148 h 115762"/>
            <a:gd name="connsiteX25" fmla="*/ 425669 w 1024759"/>
            <a:gd name="connsiteY25" fmla="*/ 15913 h 115762"/>
            <a:gd name="connsiteX26" fmla="*/ 436180 w 1024759"/>
            <a:gd name="connsiteY26" fmla="*/ 42189 h 115762"/>
            <a:gd name="connsiteX27" fmla="*/ 441435 w 1024759"/>
            <a:gd name="connsiteY27" fmla="*/ 57955 h 115762"/>
            <a:gd name="connsiteX28" fmla="*/ 446690 w 1024759"/>
            <a:gd name="connsiteY28" fmla="*/ 84231 h 115762"/>
            <a:gd name="connsiteX29" fmla="*/ 462456 w 1024759"/>
            <a:gd name="connsiteY29" fmla="*/ 105251 h 115762"/>
            <a:gd name="connsiteX30" fmla="*/ 493987 w 1024759"/>
            <a:gd name="connsiteY30" fmla="*/ 99996 h 115762"/>
            <a:gd name="connsiteX31" fmla="*/ 509752 w 1024759"/>
            <a:gd name="connsiteY31" fmla="*/ 78976 h 115762"/>
            <a:gd name="connsiteX32" fmla="*/ 520263 w 1024759"/>
            <a:gd name="connsiteY32" fmla="*/ 21169 h 115762"/>
            <a:gd name="connsiteX33" fmla="*/ 551794 w 1024759"/>
            <a:gd name="connsiteY33" fmla="*/ 148 h 115762"/>
            <a:gd name="connsiteX34" fmla="*/ 567559 w 1024759"/>
            <a:gd name="connsiteY34" fmla="*/ 5403 h 115762"/>
            <a:gd name="connsiteX35" fmla="*/ 593835 w 1024759"/>
            <a:gd name="connsiteY35" fmla="*/ 42189 h 115762"/>
            <a:gd name="connsiteX36" fmla="*/ 609600 w 1024759"/>
            <a:gd name="connsiteY36" fmla="*/ 94741 h 115762"/>
            <a:gd name="connsiteX37" fmla="*/ 625366 w 1024759"/>
            <a:gd name="connsiteY37" fmla="*/ 105251 h 115762"/>
            <a:gd name="connsiteX38" fmla="*/ 656897 w 1024759"/>
            <a:gd name="connsiteY38" fmla="*/ 99996 h 115762"/>
            <a:gd name="connsiteX39" fmla="*/ 672663 w 1024759"/>
            <a:gd name="connsiteY39" fmla="*/ 47445 h 115762"/>
            <a:gd name="connsiteX40" fmla="*/ 693683 w 1024759"/>
            <a:gd name="connsiteY40" fmla="*/ 21169 h 115762"/>
            <a:gd name="connsiteX41" fmla="*/ 725214 w 1024759"/>
            <a:gd name="connsiteY41" fmla="*/ 26424 h 115762"/>
            <a:gd name="connsiteX42" fmla="*/ 740980 w 1024759"/>
            <a:gd name="connsiteY42" fmla="*/ 57955 h 115762"/>
            <a:gd name="connsiteX43" fmla="*/ 756745 w 1024759"/>
            <a:gd name="connsiteY43" fmla="*/ 105251 h 115762"/>
            <a:gd name="connsiteX44" fmla="*/ 767256 w 1024759"/>
            <a:gd name="connsiteY44" fmla="*/ 115762 h 115762"/>
            <a:gd name="connsiteX45" fmla="*/ 809297 w 1024759"/>
            <a:gd name="connsiteY45" fmla="*/ 68465 h 115762"/>
            <a:gd name="connsiteX46" fmla="*/ 830318 w 1024759"/>
            <a:gd name="connsiteY46" fmla="*/ 15913 h 115762"/>
            <a:gd name="connsiteX47" fmla="*/ 861849 w 1024759"/>
            <a:gd name="connsiteY47" fmla="*/ 10658 h 115762"/>
            <a:gd name="connsiteX48" fmla="*/ 877614 w 1024759"/>
            <a:gd name="connsiteY48" fmla="*/ 57955 h 115762"/>
            <a:gd name="connsiteX49" fmla="*/ 888125 w 1024759"/>
            <a:gd name="connsiteY49" fmla="*/ 99996 h 115762"/>
            <a:gd name="connsiteX50" fmla="*/ 903890 w 1024759"/>
            <a:gd name="connsiteY50" fmla="*/ 115762 h 115762"/>
            <a:gd name="connsiteX51" fmla="*/ 935421 w 1024759"/>
            <a:gd name="connsiteY51" fmla="*/ 105251 h 115762"/>
            <a:gd name="connsiteX52" fmla="*/ 945932 w 1024759"/>
            <a:gd name="connsiteY52" fmla="*/ 78976 h 115762"/>
            <a:gd name="connsiteX53" fmla="*/ 966952 w 1024759"/>
            <a:gd name="connsiteY53" fmla="*/ 26424 h 115762"/>
            <a:gd name="connsiteX54" fmla="*/ 977463 w 1024759"/>
            <a:gd name="connsiteY54" fmla="*/ 15913 h 115762"/>
            <a:gd name="connsiteX55" fmla="*/ 1014249 w 1024759"/>
            <a:gd name="connsiteY55" fmla="*/ 63210 h 115762"/>
            <a:gd name="connsiteX56" fmla="*/ 1019504 w 1024759"/>
            <a:gd name="connsiteY56" fmla="*/ 94741 h 115762"/>
            <a:gd name="connsiteX57" fmla="*/ 1024759 w 1024759"/>
            <a:gd name="connsiteY57" fmla="*/ 110507 h 11576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</a:cxnLst>
          <a:rect l="l" t="t" r="r" b="b"/>
          <a:pathLst>
            <a:path w="1024759" h="115762">
              <a:moveTo>
                <a:pt x="0" y="99996"/>
              </a:moveTo>
              <a:cubicBezTo>
                <a:pt x="1752" y="70217"/>
                <a:pt x="-890" y="39849"/>
                <a:pt x="5256" y="10658"/>
              </a:cubicBezTo>
              <a:cubicBezTo>
                <a:pt x="6557" y="4478"/>
                <a:pt x="14769" y="1041"/>
                <a:pt x="21021" y="148"/>
              </a:cubicBezTo>
              <a:cubicBezTo>
                <a:pt x="28171" y="-873"/>
                <a:pt x="35035" y="3651"/>
                <a:pt x="42042" y="5403"/>
              </a:cubicBezTo>
              <a:cubicBezTo>
                <a:pt x="43794" y="10658"/>
                <a:pt x="46565" y="15678"/>
                <a:pt x="47297" y="21169"/>
              </a:cubicBezTo>
              <a:cubicBezTo>
                <a:pt x="49209" y="35511"/>
                <a:pt x="42009" y="83153"/>
                <a:pt x="63063" y="99996"/>
              </a:cubicBezTo>
              <a:cubicBezTo>
                <a:pt x="67388" y="103456"/>
                <a:pt x="73573" y="103499"/>
                <a:pt x="78828" y="105251"/>
              </a:cubicBezTo>
              <a:cubicBezTo>
                <a:pt x="84083" y="103499"/>
                <a:pt x="91374" y="104504"/>
                <a:pt x="94594" y="99996"/>
              </a:cubicBezTo>
              <a:cubicBezTo>
                <a:pt x="98819" y="94081"/>
                <a:pt x="108003" y="58047"/>
                <a:pt x="110359" y="47445"/>
              </a:cubicBezTo>
              <a:cubicBezTo>
                <a:pt x="112297" y="38726"/>
                <a:pt x="112095" y="29379"/>
                <a:pt x="115614" y="21169"/>
              </a:cubicBezTo>
              <a:cubicBezTo>
                <a:pt x="117566" y="16615"/>
                <a:pt x="122621" y="14162"/>
                <a:pt x="126125" y="10658"/>
              </a:cubicBezTo>
              <a:cubicBezTo>
                <a:pt x="136635" y="12410"/>
                <a:pt x="148790" y="10002"/>
                <a:pt x="157656" y="15913"/>
              </a:cubicBezTo>
              <a:cubicBezTo>
                <a:pt x="178150" y="29576"/>
                <a:pt x="181846" y="88526"/>
                <a:pt x="183932" y="99996"/>
              </a:cubicBezTo>
              <a:cubicBezTo>
                <a:pt x="194442" y="98244"/>
                <a:pt x="209742" y="103730"/>
                <a:pt x="215463" y="94741"/>
              </a:cubicBezTo>
              <a:cubicBezTo>
                <a:pt x="224914" y="79889"/>
                <a:pt x="218228" y="59617"/>
                <a:pt x="220718" y="42189"/>
              </a:cubicBezTo>
              <a:cubicBezTo>
                <a:pt x="221739" y="35039"/>
                <a:pt x="222743" y="27629"/>
                <a:pt x="225973" y="21169"/>
              </a:cubicBezTo>
              <a:cubicBezTo>
                <a:pt x="228189" y="16737"/>
                <a:pt x="232051" y="12874"/>
                <a:pt x="236483" y="10658"/>
              </a:cubicBezTo>
              <a:cubicBezTo>
                <a:pt x="242943" y="7428"/>
                <a:pt x="250497" y="7155"/>
                <a:pt x="257504" y="5403"/>
              </a:cubicBezTo>
              <a:cubicBezTo>
                <a:pt x="262759" y="7155"/>
                <a:pt x="268519" y="7808"/>
                <a:pt x="273269" y="10658"/>
              </a:cubicBezTo>
              <a:cubicBezTo>
                <a:pt x="286236" y="18438"/>
                <a:pt x="289964" y="34467"/>
                <a:pt x="294290" y="47445"/>
              </a:cubicBezTo>
              <a:cubicBezTo>
                <a:pt x="299516" y="63125"/>
                <a:pt x="302212" y="84470"/>
                <a:pt x="304800" y="99996"/>
              </a:cubicBezTo>
              <a:cubicBezTo>
                <a:pt x="322317" y="98244"/>
                <a:pt x="340807" y="100757"/>
                <a:pt x="357352" y="94741"/>
              </a:cubicBezTo>
              <a:cubicBezTo>
                <a:pt x="362558" y="92848"/>
                <a:pt x="361263" y="84350"/>
                <a:pt x="362607" y="78976"/>
              </a:cubicBezTo>
              <a:cubicBezTo>
                <a:pt x="364774" y="70311"/>
                <a:pt x="366394" y="61511"/>
                <a:pt x="367863" y="52700"/>
              </a:cubicBezTo>
              <a:cubicBezTo>
                <a:pt x="375431" y="7294"/>
                <a:pt x="363602" y="25429"/>
                <a:pt x="388883" y="148"/>
              </a:cubicBezTo>
              <a:cubicBezTo>
                <a:pt x="401145" y="5403"/>
                <a:pt x="415698" y="7050"/>
                <a:pt x="425669" y="15913"/>
              </a:cubicBezTo>
              <a:cubicBezTo>
                <a:pt x="432720" y="22180"/>
                <a:pt x="432868" y="33356"/>
                <a:pt x="436180" y="42189"/>
              </a:cubicBezTo>
              <a:cubicBezTo>
                <a:pt x="438125" y="47376"/>
                <a:pt x="440092" y="52581"/>
                <a:pt x="441435" y="57955"/>
              </a:cubicBezTo>
              <a:cubicBezTo>
                <a:pt x="443601" y="66620"/>
                <a:pt x="443062" y="76069"/>
                <a:pt x="446690" y="84231"/>
              </a:cubicBezTo>
              <a:cubicBezTo>
                <a:pt x="450247" y="92235"/>
                <a:pt x="457201" y="98244"/>
                <a:pt x="462456" y="105251"/>
              </a:cubicBezTo>
              <a:cubicBezTo>
                <a:pt x="472966" y="103499"/>
                <a:pt x="484673" y="105171"/>
                <a:pt x="493987" y="99996"/>
              </a:cubicBezTo>
              <a:cubicBezTo>
                <a:pt x="501643" y="95743"/>
                <a:pt x="506499" y="87108"/>
                <a:pt x="509752" y="78976"/>
              </a:cubicBezTo>
              <a:cubicBezTo>
                <a:pt x="510976" y="75915"/>
                <a:pt x="517527" y="26641"/>
                <a:pt x="520263" y="21169"/>
              </a:cubicBezTo>
              <a:cubicBezTo>
                <a:pt x="528137" y="5422"/>
                <a:pt x="537779" y="4819"/>
                <a:pt x="551794" y="148"/>
              </a:cubicBezTo>
              <a:cubicBezTo>
                <a:pt x="557049" y="1900"/>
                <a:pt x="563304" y="1857"/>
                <a:pt x="567559" y="5403"/>
              </a:cubicBezTo>
              <a:cubicBezTo>
                <a:pt x="572449" y="9478"/>
                <a:pt x="589042" y="34999"/>
                <a:pt x="593835" y="42189"/>
              </a:cubicBezTo>
              <a:cubicBezTo>
                <a:pt x="597142" y="65342"/>
                <a:pt x="593667" y="78809"/>
                <a:pt x="609600" y="94741"/>
              </a:cubicBezTo>
              <a:cubicBezTo>
                <a:pt x="614066" y="99207"/>
                <a:pt x="620111" y="101748"/>
                <a:pt x="625366" y="105251"/>
              </a:cubicBezTo>
              <a:cubicBezTo>
                <a:pt x="635876" y="103499"/>
                <a:pt x="647861" y="105643"/>
                <a:pt x="656897" y="99996"/>
              </a:cubicBezTo>
              <a:cubicBezTo>
                <a:pt x="668613" y="92674"/>
                <a:pt x="670960" y="55108"/>
                <a:pt x="672663" y="47445"/>
              </a:cubicBezTo>
              <a:cubicBezTo>
                <a:pt x="677078" y="27579"/>
                <a:pt x="676543" y="32595"/>
                <a:pt x="693683" y="21169"/>
              </a:cubicBezTo>
              <a:cubicBezTo>
                <a:pt x="704193" y="22921"/>
                <a:pt x="715684" y="21659"/>
                <a:pt x="725214" y="26424"/>
              </a:cubicBezTo>
              <a:cubicBezTo>
                <a:pt x="732555" y="30094"/>
                <a:pt x="739203" y="50848"/>
                <a:pt x="740980" y="57955"/>
              </a:cubicBezTo>
              <a:cubicBezTo>
                <a:pt x="747180" y="82756"/>
                <a:pt x="742759" y="84272"/>
                <a:pt x="756745" y="105251"/>
              </a:cubicBezTo>
              <a:cubicBezTo>
                <a:pt x="759494" y="109374"/>
                <a:pt x="763752" y="112258"/>
                <a:pt x="767256" y="115762"/>
              </a:cubicBezTo>
              <a:cubicBezTo>
                <a:pt x="806636" y="89508"/>
                <a:pt x="794096" y="106469"/>
                <a:pt x="809297" y="68465"/>
              </a:cubicBezTo>
              <a:cubicBezTo>
                <a:pt x="812141" y="51400"/>
                <a:pt x="811324" y="26465"/>
                <a:pt x="830318" y="15913"/>
              </a:cubicBezTo>
              <a:cubicBezTo>
                <a:pt x="839632" y="10738"/>
                <a:pt x="851339" y="12410"/>
                <a:pt x="861849" y="10658"/>
              </a:cubicBezTo>
              <a:cubicBezTo>
                <a:pt x="878056" y="43074"/>
                <a:pt x="868881" y="20114"/>
                <a:pt x="877614" y="57955"/>
              </a:cubicBezTo>
              <a:cubicBezTo>
                <a:pt x="880862" y="72030"/>
                <a:pt x="877911" y="89782"/>
                <a:pt x="888125" y="99996"/>
              </a:cubicBezTo>
              <a:lnTo>
                <a:pt x="903890" y="115762"/>
              </a:lnTo>
              <a:cubicBezTo>
                <a:pt x="914400" y="112258"/>
                <a:pt x="927083" y="112546"/>
                <a:pt x="935421" y="105251"/>
              </a:cubicBezTo>
              <a:cubicBezTo>
                <a:pt x="942520" y="99039"/>
                <a:pt x="942708" y="87841"/>
                <a:pt x="945932" y="78976"/>
              </a:cubicBezTo>
              <a:cubicBezTo>
                <a:pt x="952769" y="60175"/>
                <a:pt x="955837" y="43097"/>
                <a:pt x="966952" y="26424"/>
              </a:cubicBezTo>
              <a:cubicBezTo>
                <a:pt x="969700" y="22301"/>
                <a:pt x="973959" y="19417"/>
                <a:pt x="977463" y="15913"/>
              </a:cubicBezTo>
              <a:cubicBezTo>
                <a:pt x="1009512" y="35143"/>
                <a:pt x="1004550" y="24414"/>
                <a:pt x="1014249" y="63210"/>
              </a:cubicBezTo>
              <a:cubicBezTo>
                <a:pt x="1016833" y="73547"/>
                <a:pt x="1017193" y="84339"/>
                <a:pt x="1019504" y="94741"/>
              </a:cubicBezTo>
              <a:cubicBezTo>
                <a:pt x="1020706" y="100149"/>
                <a:pt x="1024759" y="110507"/>
                <a:pt x="1024759" y="110507"/>
              </a:cubicBezTo>
            </a:path>
          </a:pathLst>
        </a:custGeom>
        <a:noFill/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75</xdr:col>
      <xdr:colOff>241739</xdr:colOff>
      <xdr:row>20</xdr:row>
      <xdr:rowOff>110359</xdr:rowOff>
    </xdr:from>
    <xdr:to>
      <xdr:col>76</xdr:col>
      <xdr:colOff>84084</xdr:colOff>
      <xdr:row>21</xdr:row>
      <xdr:rowOff>15765</xdr:rowOff>
    </xdr:to>
    <xdr:sp macro="" textlink="">
      <xdr:nvSpPr>
        <xdr:cNvPr id="32" name="Forma libre: forma 31">
          <a:extLst>
            <a:ext uri="{FF2B5EF4-FFF2-40B4-BE49-F238E27FC236}">
              <a16:creationId xmlns:a16="http://schemas.microsoft.com/office/drawing/2014/main" id="{05AE7173-F9F3-4D23-A862-077D77D7BA5E}"/>
            </a:ext>
          </a:extLst>
        </xdr:cNvPr>
        <xdr:cNvSpPr/>
      </xdr:nvSpPr>
      <xdr:spPr>
        <a:xfrm>
          <a:off x="35096889" y="4650609"/>
          <a:ext cx="851995" cy="102256"/>
        </a:xfrm>
        <a:custGeom>
          <a:avLst/>
          <a:gdLst>
            <a:gd name="connsiteX0" fmla="*/ 0 w 1024759"/>
            <a:gd name="connsiteY0" fmla="*/ 99996 h 115762"/>
            <a:gd name="connsiteX1" fmla="*/ 5256 w 1024759"/>
            <a:gd name="connsiteY1" fmla="*/ 10658 h 115762"/>
            <a:gd name="connsiteX2" fmla="*/ 21021 w 1024759"/>
            <a:gd name="connsiteY2" fmla="*/ 148 h 115762"/>
            <a:gd name="connsiteX3" fmla="*/ 42042 w 1024759"/>
            <a:gd name="connsiteY3" fmla="*/ 5403 h 115762"/>
            <a:gd name="connsiteX4" fmla="*/ 47297 w 1024759"/>
            <a:gd name="connsiteY4" fmla="*/ 21169 h 115762"/>
            <a:gd name="connsiteX5" fmla="*/ 63063 w 1024759"/>
            <a:gd name="connsiteY5" fmla="*/ 99996 h 115762"/>
            <a:gd name="connsiteX6" fmla="*/ 78828 w 1024759"/>
            <a:gd name="connsiteY6" fmla="*/ 105251 h 115762"/>
            <a:gd name="connsiteX7" fmla="*/ 94594 w 1024759"/>
            <a:gd name="connsiteY7" fmla="*/ 99996 h 115762"/>
            <a:gd name="connsiteX8" fmla="*/ 110359 w 1024759"/>
            <a:gd name="connsiteY8" fmla="*/ 47445 h 115762"/>
            <a:gd name="connsiteX9" fmla="*/ 115614 w 1024759"/>
            <a:gd name="connsiteY9" fmla="*/ 21169 h 115762"/>
            <a:gd name="connsiteX10" fmla="*/ 126125 w 1024759"/>
            <a:gd name="connsiteY10" fmla="*/ 10658 h 115762"/>
            <a:gd name="connsiteX11" fmla="*/ 157656 w 1024759"/>
            <a:gd name="connsiteY11" fmla="*/ 15913 h 115762"/>
            <a:gd name="connsiteX12" fmla="*/ 183932 w 1024759"/>
            <a:gd name="connsiteY12" fmla="*/ 99996 h 115762"/>
            <a:gd name="connsiteX13" fmla="*/ 215463 w 1024759"/>
            <a:gd name="connsiteY13" fmla="*/ 94741 h 115762"/>
            <a:gd name="connsiteX14" fmla="*/ 220718 w 1024759"/>
            <a:gd name="connsiteY14" fmla="*/ 42189 h 115762"/>
            <a:gd name="connsiteX15" fmla="*/ 225973 w 1024759"/>
            <a:gd name="connsiteY15" fmla="*/ 21169 h 115762"/>
            <a:gd name="connsiteX16" fmla="*/ 236483 w 1024759"/>
            <a:gd name="connsiteY16" fmla="*/ 10658 h 115762"/>
            <a:gd name="connsiteX17" fmla="*/ 257504 w 1024759"/>
            <a:gd name="connsiteY17" fmla="*/ 5403 h 115762"/>
            <a:gd name="connsiteX18" fmla="*/ 273269 w 1024759"/>
            <a:gd name="connsiteY18" fmla="*/ 10658 h 115762"/>
            <a:gd name="connsiteX19" fmla="*/ 294290 w 1024759"/>
            <a:gd name="connsiteY19" fmla="*/ 47445 h 115762"/>
            <a:gd name="connsiteX20" fmla="*/ 304800 w 1024759"/>
            <a:gd name="connsiteY20" fmla="*/ 99996 h 115762"/>
            <a:gd name="connsiteX21" fmla="*/ 357352 w 1024759"/>
            <a:gd name="connsiteY21" fmla="*/ 94741 h 115762"/>
            <a:gd name="connsiteX22" fmla="*/ 362607 w 1024759"/>
            <a:gd name="connsiteY22" fmla="*/ 78976 h 115762"/>
            <a:gd name="connsiteX23" fmla="*/ 367863 w 1024759"/>
            <a:gd name="connsiteY23" fmla="*/ 52700 h 115762"/>
            <a:gd name="connsiteX24" fmla="*/ 388883 w 1024759"/>
            <a:gd name="connsiteY24" fmla="*/ 148 h 115762"/>
            <a:gd name="connsiteX25" fmla="*/ 425669 w 1024759"/>
            <a:gd name="connsiteY25" fmla="*/ 15913 h 115762"/>
            <a:gd name="connsiteX26" fmla="*/ 436180 w 1024759"/>
            <a:gd name="connsiteY26" fmla="*/ 42189 h 115762"/>
            <a:gd name="connsiteX27" fmla="*/ 441435 w 1024759"/>
            <a:gd name="connsiteY27" fmla="*/ 57955 h 115762"/>
            <a:gd name="connsiteX28" fmla="*/ 446690 w 1024759"/>
            <a:gd name="connsiteY28" fmla="*/ 84231 h 115762"/>
            <a:gd name="connsiteX29" fmla="*/ 462456 w 1024759"/>
            <a:gd name="connsiteY29" fmla="*/ 105251 h 115762"/>
            <a:gd name="connsiteX30" fmla="*/ 493987 w 1024759"/>
            <a:gd name="connsiteY30" fmla="*/ 99996 h 115762"/>
            <a:gd name="connsiteX31" fmla="*/ 509752 w 1024759"/>
            <a:gd name="connsiteY31" fmla="*/ 78976 h 115762"/>
            <a:gd name="connsiteX32" fmla="*/ 520263 w 1024759"/>
            <a:gd name="connsiteY32" fmla="*/ 21169 h 115762"/>
            <a:gd name="connsiteX33" fmla="*/ 551794 w 1024759"/>
            <a:gd name="connsiteY33" fmla="*/ 148 h 115762"/>
            <a:gd name="connsiteX34" fmla="*/ 567559 w 1024759"/>
            <a:gd name="connsiteY34" fmla="*/ 5403 h 115762"/>
            <a:gd name="connsiteX35" fmla="*/ 593835 w 1024759"/>
            <a:gd name="connsiteY35" fmla="*/ 42189 h 115762"/>
            <a:gd name="connsiteX36" fmla="*/ 609600 w 1024759"/>
            <a:gd name="connsiteY36" fmla="*/ 94741 h 115762"/>
            <a:gd name="connsiteX37" fmla="*/ 625366 w 1024759"/>
            <a:gd name="connsiteY37" fmla="*/ 105251 h 115762"/>
            <a:gd name="connsiteX38" fmla="*/ 656897 w 1024759"/>
            <a:gd name="connsiteY38" fmla="*/ 99996 h 115762"/>
            <a:gd name="connsiteX39" fmla="*/ 672663 w 1024759"/>
            <a:gd name="connsiteY39" fmla="*/ 47445 h 115762"/>
            <a:gd name="connsiteX40" fmla="*/ 693683 w 1024759"/>
            <a:gd name="connsiteY40" fmla="*/ 21169 h 115762"/>
            <a:gd name="connsiteX41" fmla="*/ 725214 w 1024759"/>
            <a:gd name="connsiteY41" fmla="*/ 26424 h 115762"/>
            <a:gd name="connsiteX42" fmla="*/ 740980 w 1024759"/>
            <a:gd name="connsiteY42" fmla="*/ 57955 h 115762"/>
            <a:gd name="connsiteX43" fmla="*/ 756745 w 1024759"/>
            <a:gd name="connsiteY43" fmla="*/ 105251 h 115762"/>
            <a:gd name="connsiteX44" fmla="*/ 767256 w 1024759"/>
            <a:gd name="connsiteY44" fmla="*/ 115762 h 115762"/>
            <a:gd name="connsiteX45" fmla="*/ 809297 w 1024759"/>
            <a:gd name="connsiteY45" fmla="*/ 68465 h 115762"/>
            <a:gd name="connsiteX46" fmla="*/ 830318 w 1024759"/>
            <a:gd name="connsiteY46" fmla="*/ 15913 h 115762"/>
            <a:gd name="connsiteX47" fmla="*/ 861849 w 1024759"/>
            <a:gd name="connsiteY47" fmla="*/ 10658 h 115762"/>
            <a:gd name="connsiteX48" fmla="*/ 877614 w 1024759"/>
            <a:gd name="connsiteY48" fmla="*/ 57955 h 115762"/>
            <a:gd name="connsiteX49" fmla="*/ 888125 w 1024759"/>
            <a:gd name="connsiteY49" fmla="*/ 99996 h 115762"/>
            <a:gd name="connsiteX50" fmla="*/ 903890 w 1024759"/>
            <a:gd name="connsiteY50" fmla="*/ 115762 h 115762"/>
            <a:gd name="connsiteX51" fmla="*/ 935421 w 1024759"/>
            <a:gd name="connsiteY51" fmla="*/ 105251 h 115762"/>
            <a:gd name="connsiteX52" fmla="*/ 945932 w 1024759"/>
            <a:gd name="connsiteY52" fmla="*/ 78976 h 115762"/>
            <a:gd name="connsiteX53" fmla="*/ 966952 w 1024759"/>
            <a:gd name="connsiteY53" fmla="*/ 26424 h 115762"/>
            <a:gd name="connsiteX54" fmla="*/ 977463 w 1024759"/>
            <a:gd name="connsiteY54" fmla="*/ 15913 h 115762"/>
            <a:gd name="connsiteX55" fmla="*/ 1014249 w 1024759"/>
            <a:gd name="connsiteY55" fmla="*/ 63210 h 115762"/>
            <a:gd name="connsiteX56" fmla="*/ 1019504 w 1024759"/>
            <a:gd name="connsiteY56" fmla="*/ 94741 h 115762"/>
            <a:gd name="connsiteX57" fmla="*/ 1024759 w 1024759"/>
            <a:gd name="connsiteY57" fmla="*/ 110507 h 11576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</a:cxnLst>
          <a:rect l="l" t="t" r="r" b="b"/>
          <a:pathLst>
            <a:path w="1024759" h="115762">
              <a:moveTo>
                <a:pt x="0" y="99996"/>
              </a:moveTo>
              <a:cubicBezTo>
                <a:pt x="1752" y="70217"/>
                <a:pt x="-890" y="39849"/>
                <a:pt x="5256" y="10658"/>
              </a:cubicBezTo>
              <a:cubicBezTo>
                <a:pt x="6557" y="4478"/>
                <a:pt x="14769" y="1041"/>
                <a:pt x="21021" y="148"/>
              </a:cubicBezTo>
              <a:cubicBezTo>
                <a:pt x="28171" y="-873"/>
                <a:pt x="35035" y="3651"/>
                <a:pt x="42042" y="5403"/>
              </a:cubicBezTo>
              <a:cubicBezTo>
                <a:pt x="43794" y="10658"/>
                <a:pt x="46565" y="15678"/>
                <a:pt x="47297" y="21169"/>
              </a:cubicBezTo>
              <a:cubicBezTo>
                <a:pt x="49209" y="35511"/>
                <a:pt x="42009" y="83153"/>
                <a:pt x="63063" y="99996"/>
              </a:cubicBezTo>
              <a:cubicBezTo>
                <a:pt x="67388" y="103456"/>
                <a:pt x="73573" y="103499"/>
                <a:pt x="78828" y="105251"/>
              </a:cubicBezTo>
              <a:cubicBezTo>
                <a:pt x="84083" y="103499"/>
                <a:pt x="91374" y="104504"/>
                <a:pt x="94594" y="99996"/>
              </a:cubicBezTo>
              <a:cubicBezTo>
                <a:pt x="98819" y="94081"/>
                <a:pt x="108003" y="58047"/>
                <a:pt x="110359" y="47445"/>
              </a:cubicBezTo>
              <a:cubicBezTo>
                <a:pt x="112297" y="38726"/>
                <a:pt x="112095" y="29379"/>
                <a:pt x="115614" y="21169"/>
              </a:cubicBezTo>
              <a:cubicBezTo>
                <a:pt x="117566" y="16615"/>
                <a:pt x="122621" y="14162"/>
                <a:pt x="126125" y="10658"/>
              </a:cubicBezTo>
              <a:cubicBezTo>
                <a:pt x="136635" y="12410"/>
                <a:pt x="148790" y="10002"/>
                <a:pt x="157656" y="15913"/>
              </a:cubicBezTo>
              <a:cubicBezTo>
                <a:pt x="178150" y="29576"/>
                <a:pt x="181846" y="88526"/>
                <a:pt x="183932" y="99996"/>
              </a:cubicBezTo>
              <a:cubicBezTo>
                <a:pt x="194442" y="98244"/>
                <a:pt x="209742" y="103730"/>
                <a:pt x="215463" y="94741"/>
              </a:cubicBezTo>
              <a:cubicBezTo>
                <a:pt x="224914" y="79889"/>
                <a:pt x="218228" y="59617"/>
                <a:pt x="220718" y="42189"/>
              </a:cubicBezTo>
              <a:cubicBezTo>
                <a:pt x="221739" y="35039"/>
                <a:pt x="222743" y="27629"/>
                <a:pt x="225973" y="21169"/>
              </a:cubicBezTo>
              <a:cubicBezTo>
                <a:pt x="228189" y="16737"/>
                <a:pt x="232051" y="12874"/>
                <a:pt x="236483" y="10658"/>
              </a:cubicBezTo>
              <a:cubicBezTo>
                <a:pt x="242943" y="7428"/>
                <a:pt x="250497" y="7155"/>
                <a:pt x="257504" y="5403"/>
              </a:cubicBezTo>
              <a:cubicBezTo>
                <a:pt x="262759" y="7155"/>
                <a:pt x="268519" y="7808"/>
                <a:pt x="273269" y="10658"/>
              </a:cubicBezTo>
              <a:cubicBezTo>
                <a:pt x="286236" y="18438"/>
                <a:pt x="289964" y="34467"/>
                <a:pt x="294290" y="47445"/>
              </a:cubicBezTo>
              <a:cubicBezTo>
                <a:pt x="299516" y="63125"/>
                <a:pt x="302212" y="84470"/>
                <a:pt x="304800" y="99996"/>
              </a:cubicBezTo>
              <a:cubicBezTo>
                <a:pt x="322317" y="98244"/>
                <a:pt x="340807" y="100757"/>
                <a:pt x="357352" y="94741"/>
              </a:cubicBezTo>
              <a:cubicBezTo>
                <a:pt x="362558" y="92848"/>
                <a:pt x="361263" y="84350"/>
                <a:pt x="362607" y="78976"/>
              </a:cubicBezTo>
              <a:cubicBezTo>
                <a:pt x="364774" y="70311"/>
                <a:pt x="366394" y="61511"/>
                <a:pt x="367863" y="52700"/>
              </a:cubicBezTo>
              <a:cubicBezTo>
                <a:pt x="375431" y="7294"/>
                <a:pt x="363602" y="25429"/>
                <a:pt x="388883" y="148"/>
              </a:cubicBezTo>
              <a:cubicBezTo>
                <a:pt x="401145" y="5403"/>
                <a:pt x="415698" y="7050"/>
                <a:pt x="425669" y="15913"/>
              </a:cubicBezTo>
              <a:cubicBezTo>
                <a:pt x="432720" y="22180"/>
                <a:pt x="432868" y="33356"/>
                <a:pt x="436180" y="42189"/>
              </a:cubicBezTo>
              <a:cubicBezTo>
                <a:pt x="438125" y="47376"/>
                <a:pt x="440092" y="52581"/>
                <a:pt x="441435" y="57955"/>
              </a:cubicBezTo>
              <a:cubicBezTo>
                <a:pt x="443601" y="66620"/>
                <a:pt x="443062" y="76069"/>
                <a:pt x="446690" y="84231"/>
              </a:cubicBezTo>
              <a:cubicBezTo>
                <a:pt x="450247" y="92235"/>
                <a:pt x="457201" y="98244"/>
                <a:pt x="462456" y="105251"/>
              </a:cubicBezTo>
              <a:cubicBezTo>
                <a:pt x="472966" y="103499"/>
                <a:pt x="484673" y="105171"/>
                <a:pt x="493987" y="99996"/>
              </a:cubicBezTo>
              <a:cubicBezTo>
                <a:pt x="501643" y="95743"/>
                <a:pt x="506499" y="87108"/>
                <a:pt x="509752" y="78976"/>
              </a:cubicBezTo>
              <a:cubicBezTo>
                <a:pt x="510976" y="75915"/>
                <a:pt x="517527" y="26641"/>
                <a:pt x="520263" y="21169"/>
              </a:cubicBezTo>
              <a:cubicBezTo>
                <a:pt x="528137" y="5422"/>
                <a:pt x="537779" y="4819"/>
                <a:pt x="551794" y="148"/>
              </a:cubicBezTo>
              <a:cubicBezTo>
                <a:pt x="557049" y="1900"/>
                <a:pt x="563304" y="1857"/>
                <a:pt x="567559" y="5403"/>
              </a:cubicBezTo>
              <a:cubicBezTo>
                <a:pt x="572449" y="9478"/>
                <a:pt x="589042" y="34999"/>
                <a:pt x="593835" y="42189"/>
              </a:cubicBezTo>
              <a:cubicBezTo>
                <a:pt x="597142" y="65342"/>
                <a:pt x="593667" y="78809"/>
                <a:pt x="609600" y="94741"/>
              </a:cubicBezTo>
              <a:cubicBezTo>
                <a:pt x="614066" y="99207"/>
                <a:pt x="620111" y="101748"/>
                <a:pt x="625366" y="105251"/>
              </a:cubicBezTo>
              <a:cubicBezTo>
                <a:pt x="635876" y="103499"/>
                <a:pt x="647861" y="105643"/>
                <a:pt x="656897" y="99996"/>
              </a:cubicBezTo>
              <a:cubicBezTo>
                <a:pt x="668613" y="92674"/>
                <a:pt x="670960" y="55108"/>
                <a:pt x="672663" y="47445"/>
              </a:cubicBezTo>
              <a:cubicBezTo>
                <a:pt x="677078" y="27579"/>
                <a:pt x="676543" y="32595"/>
                <a:pt x="693683" y="21169"/>
              </a:cubicBezTo>
              <a:cubicBezTo>
                <a:pt x="704193" y="22921"/>
                <a:pt x="715684" y="21659"/>
                <a:pt x="725214" y="26424"/>
              </a:cubicBezTo>
              <a:cubicBezTo>
                <a:pt x="732555" y="30094"/>
                <a:pt x="739203" y="50848"/>
                <a:pt x="740980" y="57955"/>
              </a:cubicBezTo>
              <a:cubicBezTo>
                <a:pt x="747180" y="82756"/>
                <a:pt x="742759" y="84272"/>
                <a:pt x="756745" y="105251"/>
              </a:cubicBezTo>
              <a:cubicBezTo>
                <a:pt x="759494" y="109374"/>
                <a:pt x="763752" y="112258"/>
                <a:pt x="767256" y="115762"/>
              </a:cubicBezTo>
              <a:cubicBezTo>
                <a:pt x="806636" y="89508"/>
                <a:pt x="794096" y="106469"/>
                <a:pt x="809297" y="68465"/>
              </a:cubicBezTo>
              <a:cubicBezTo>
                <a:pt x="812141" y="51400"/>
                <a:pt x="811324" y="26465"/>
                <a:pt x="830318" y="15913"/>
              </a:cubicBezTo>
              <a:cubicBezTo>
                <a:pt x="839632" y="10738"/>
                <a:pt x="851339" y="12410"/>
                <a:pt x="861849" y="10658"/>
              </a:cubicBezTo>
              <a:cubicBezTo>
                <a:pt x="878056" y="43074"/>
                <a:pt x="868881" y="20114"/>
                <a:pt x="877614" y="57955"/>
              </a:cubicBezTo>
              <a:cubicBezTo>
                <a:pt x="880862" y="72030"/>
                <a:pt x="877911" y="89782"/>
                <a:pt x="888125" y="99996"/>
              </a:cubicBezTo>
              <a:lnTo>
                <a:pt x="903890" y="115762"/>
              </a:lnTo>
              <a:cubicBezTo>
                <a:pt x="914400" y="112258"/>
                <a:pt x="927083" y="112546"/>
                <a:pt x="935421" y="105251"/>
              </a:cubicBezTo>
              <a:cubicBezTo>
                <a:pt x="942520" y="99039"/>
                <a:pt x="942708" y="87841"/>
                <a:pt x="945932" y="78976"/>
              </a:cubicBezTo>
              <a:cubicBezTo>
                <a:pt x="952769" y="60175"/>
                <a:pt x="955837" y="43097"/>
                <a:pt x="966952" y="26424"/>
              </a:cubicBezTo>
              <a:cubicBezTo>
                <a:pt x="969700" y="22301"/>
                <a:pt x="973959" y="19417"/>
                <a:pt x="977463" y="15913"/>
              </a:cubicBezTo>
              <a:cubicBezTo>
                <a:pt x="1009512" y="35143"/>
                <a:pt x="1004550" y="24414"/>
                <a:pt x="1014249" y="63210"/>
              </a:cubicBezTo>
              <a:cubicBezTo>
                <a:pt x="1016833" y="73547"/>
                <a:pt x="1017193" y="84339"/>
                <a:pt x="1019504" y="94741"/>
              </a:cubicBezTo>
              <a:cubicBezTo>
                <a:pt x="1020706" y="100149"/>
                <a:pt x="1024759" y="110507"/>
                <a:pt x="1024759" y="110507"/>
              </a:cubicBezTo>
            </a:path>
          </a:pathLst>
        </a:custGeom>
        <a:noFill/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76</xdr:col>
      <xdr:colOff>84083</xdr:colOff>
      <xdr:row>20</xdr:row>
      <xdr:rowOff>105103</xdr:rowOff>
    </xdr:from>
    <xdr:to>
      <xdr:col>76</xdr:col>
      <xdr:colOff>719959</xdr:colOff>
      <xdr:row>21</xdr:row>
      <xdr:rowOff>15765</xdr:rowOff>
    </xdr:to>
    <xdr:sp macro="" textlink="">
      <xdr:nvSpPr>
        <xdr:cNvPr id="33" name="Forma libre: forma 32">
          <a:extLst>
            <a:ext uri="{FF2B5EF4-FFF2-40B4-BE49-F238E27FC236}">
              <a16:creationId xmlns:a16="http://schemas.microsoft.com/office/drawing/2014/main" id="{2ED5B079-4869-4E2D-991B-544F9AE9C230}"/>
            </a:ext>
          </a:extLst>
        </xdr:cNvPr>
        <xdr:cNvSpPr/>
      </xdr:nvSpPr>
      <xdr:spPr>
        <a:xfrm>
          <a:off x="35948883" y="4645353"/>
          <a:ext cx="635876" cy="107512"/>
        </a:xfrm>
        <a:custGeom>
          <a:avLst/>
          <a:gdLst>
            <a:gd name="connsiteX0" fmla="*/ 0 w 1024759"/>
            <a:gd name="connsiteY0" fmla="*/ 99996 h 115762"/>
            <a:gd name="connsiteX1" fmla="*/ 5256 w 1024759"/>
            <a:gd name="connsiteY1" fmla="*/ 10658 h 115762"/>
            <a:gd name="connsiteX2" fmla="*/ 21021 w 1024759"/>
            <a:gd name="connsiteY2" fmla="*/ 148 h 115762"/>
            <a:gd name="connsiteX3" fmla="*/ 42042 w 1024759"/>
            <a:gd name="connsiteY3" fmla="*/ 5403 h 115762"/>
            <a:gd name="connsiteX4" fmla="*/ 47297 w 1024759"/>
            <a:gd name="connsiteY4" fmla="*/ 21169 h 115762"/>
            <a:gd name="connsiteX5" fmla="*/ 63063 w 1024759"/>
            <a:gd name="connsiteY5" fmla="*/ 99996 h 115762"/>
            <a:gd name="connsiteX6" fmla="*/ 78828 w 1024759"/>
            <a:gd name="connsiteY6" fmla="*/ 105251 h 115762"/>
            <a:gd name="connsiteX7" fmla="*/ 94594 w 1024759"/>
            <a:gd name="connsiteY7" fmla="*/ 99996 h 115762"/>
            <a:gd name="connsiteX8" fmla="*/ 110359 w 1024759"/>
            <a:gd name="connsiteY8" fmla="*/ 47445 h 115762"/>
            <a:gd name="connsiteX9" fmla="*/ 115614 w 1024759"/>
            <a:gd name="connsiteY9" fmla="*/ 21169 h 115762"/>
            <a:gd name="connsiteX10" fmla="*/ 126125 w 1024759"/>
            <a:gd name="connsiteY10" fmla="*/ 10658 h 115762"/>
            <a:gd name="connsiteX11" fmla="*/ 157656 w 1024759"/>
            <a:gd name="connsiteY11" fmla="*/ 15913 h 115762"/>
            <a:gd name="connsiteX12" fmla="*/ 183932 w 1024759"/>
            <a:gd name="connsiteY12" fmla="*/ 99996 h 115762"/>
            <a:gd name="connsiteX13" fmla="*/ 215463 w 1024759"/>
            <a:gd name="connsiteY13" fmla="*/ 94741 h 115762"/>
            <a:gd name="connsiteX14" fmla="*/ 220718 w 1024759"/>
            <a:gd name="connsiteY14" fmla="*/ 42189 h 115762"/>
            <a:gd name="connsiteX15" fmla="*/ 225973 w 1024759"/>
            <a:gd name="connsiteY15" fmla="*/ 21169 h 115762"/>
            <a:gd name="connsiteX16" fmla="*/ 236483 w 1024759"/>
            <a:gd name="connsiteY16" fmla="*/ 10658 h 115762"/>
            <a:gd name="connsiteX17" fmla="*/ 257504 w 1024759"/>
            <a:gd name="connsiteY17" fmla="*/ 5403 h 115762"/>
            <a:gd name="connsiteX18" fmla="*/ 273269 w 1024759"/>
            <a:gd name="connsiteY18" fmla="*/ 10658 h 115762"/>
            <a:gd name="connsiteX19" fmla="*/ 294290 w 1024759"/>
            <a:gd name="connsiteY19" fmla="*/ 47445 h 115762"/>
            <a:gd name="connsiteX20" fmla="*/ 304800 w 1024759"/>
            <a:gd name="connsiteY20" fmla="*/ 99996 h 115762"/>
            <a:gd name="connsiteX21" fmla="*/ 357352 w 1024759"/>
            <a:gd name="connsiteY21" fmla="*/ 94741 h 115762"/>
            <a:gd name="connsiteX22" fmla="*/ 362607 w 1024759"/>
            <a:gd name="connsiteY22" fmla="*/ 78976 h 115762"/>
            <a:gd name="connsiteX23" fmla="*/ 367863 w 1024759"/>
            <a:gd name="connsiteY23" fmla="*/ 52700 h 115762"/>
            <a:gd name="connsiteX24" fmla="*/ 388883 w 1024759"/>
            <a:gd name="connsiteY24" fmla="*/ 148 h 115762"/>
            <a:gd name="connsiteX25" fmla="*/ 425669 w 1024759"/>
            <a:gd name="connsiteY25" fmla="*/ 15913 h 115762"/>
            <a:gd name="connsiteX26" fmla="*/ 436180 w 1024759"/>
            <a:gd name="connsiteY26" fmla="*/ 42189 h 115762"/>
            <a:gd name="connsiteX27" fmla="*/ 441435 w 1024759"/>
            <a:gd name="connsiteY27" fmla="*/ 57955 h 115762"/>
            <a:gd name="connsiteX28" fmla="*/ 446690 w 1024759"/>
            <a:gd name="connsiteY28" fmla="*/ 84231 h 115762"/>
            <a:gd name="connsiteX29" fmla="*/ 462456 w 1024759"/>
            <a:gd name="connsiteY29" fmla="*/ 105251 h 115762"/>
            <a:gd name="connsiteX30" fmla="*/ 493987 w 1024759"/>
            <a:gd name="connsiteY30" fmla="*/ 99996 h 115762"/>
            <a:gd name="connsiteX31" fmla="*/ 509752 w 1024759"/>
            <a:gd name="connsiteY31" fmla="*/ 78976 h 115762"/>
            <a:gd name="connsiteX32" fmla="*/ 520263 w 1024759"/>
            <a:gd name="connsiteY32" fmla="*/ 21169 h 115762"/>
            <a:gd name="connsiteX33" fmla="*/ 551794 w 1024759"/>
            <a:gd name="connsiteY33" fmla="*/ 148 h 115762"/>
            <a:gd name="connsiteX34" fmla="*/ 567559 w 1024759"/>
            <a:gd name="connsiteY34" fmla="*/ 5403 h 115762"/>
            <a:gd name="connsiteX35" fmla="*/ 593835 w 1024759"/>
            <a:gd name="connsiteY35" fmla="*/ 42189 h 115762"/>
            <a:gd name="connsiteX36" fmla="*/ 609600 w 1024759"/>
            <a:gd name="connsiteY36" fmla="*/ 94741 h 115762"/>
            <a:gd name="connsiteX37" fmla="*/ 625366 w 1024759"/>
            <a:gd name="connsiteY37" fmla="*/ 105251 h 115762"/>
            <a:gd name="connsiteX38" fmla="*/ 656897 w 1024759"/>
            <a:gd name="connsiteY38" fmla="*/ 99996 h 115762"/>
            <a:gd name="connsiteX39" fmla="*/ 672663 w 1024759"/>
            <a:gd name="connsiteY39" fmla="*/ 47445 h 115762"/>
            <a:gd name="connsiteX40" fmla="*/ 693683 w 1024759"/>
            <a:gd name="connsiteY40" fmla="*/ 21169 h 115762"/>
            <a:gd name="connsiteX41" fmla="*/ 725214 w 1024759"/>
            <a:gd name="connsiteY41" fmla="*/ 26424 h 115762"/>
            <a:gd name="connsiteX42" fmla="*/ 740980 w 1024759"/>
            <a:gd name="connsiteY42" fmla="*/ 57955 h 115762"/>
            <a:gd name="connsiteX43" fmla="*/ 756745 w 1024759"/>
            <a:gd name="connsiteY43" fmla="*/ 105251 h 115762"/>
            <a:gd name="connsiteX44" fmla="*/ 767256 w 1024759"/>
            <a:gd name="connsiteY44" fmla="*/ 115762 h 115762"/>
            <a:gd name="connsiteX45" fmla="*/ 809297 w 1024759"/>
            <a:gd name="connsiteY45" fmla="*/ 68465 h 115762"/>
            <a:gd name="connsiteX46" fmla="*/ 830318 w 1024759"/>
            <a:gd name="connsiteY46" fmla="*/ 15913 h 115762"/>
            <a:gd name="connsiteX47" fmla="*/ 861849 w 1024759"/>
            <a:gd name="connsiteY47" fmla="*/ 10658 h 115762"/>
            <a:gd name="connsiteX48" fmla="*/ 877614 w 1024759"/>
            <a:gd name="connsiteY48" fmla="*/ 57955 h 115762"/>
            <a:gd name="connsiteX49" fmla="*/ 888125 w 1024759"/>
            <a:gd name="connsiteY49" fmla="*/ 99996 h 115762"/>
            <a:gd name="connsiteX50" fmla="*/ 903890 w 1024759"/>
            <a:gd name="connsiteY50" fmla="*/ 115762 h 115762"/>
            <a:gd name="connsiteX51" fmla="*/ 935421 w 1024759"/>
            <a:gd name="connsiteY51" fmla="*/ 105251 h 115762"/>
            <a:gd name="connsiteX52" fmla="*/ 945932 w 1024759"/>
            <a:gd name="connsiteY52" fmla="*/ 78976 h 115762"/>
            <a:gd name="connsiteX53" fmla="*/ 966952 w 1024759"/>
            <a:gd name="connsiteY53" fmla="*/ 26424 h 115762"/>
            <a:gd name="connsiteX54" fmla="*/ 977463 w 1024759"/>
            <a:gd name="connsiteY54" fmla="*/ 15913 h 115762"/>
            <a:gd name="connsiteX55" fmla="*/ 1014249 w 1024759"/>
            <a:gd name="connsiteY55" fmla="*/ 63210 h 115762"/>
            <a:gd name="connsiteX56" fmla="*/ 1019504 w 1024759"/>
            <a:gd name="connsiteY56" fmla="*/ 94741 h 115762"/>
            <a:gd name="connsiteX57" fmla="*/ 1024759 w 1024759"/>
            <a:gd name="connsiteY57" fmla="*/ 110507 h 11576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</a:cxnLst>
          <a:rect l="l" t="t" r="r" b="b"/>
          <a:pathLst>
            <a:path w="1024759" h="115762">
              <a:moveTo>
                <a:pt x="0" y="99996"/>
              </a:moveTo>
              <a:cubicBezTo>
                <a:pt x="1752" y="70217"/>
                <a:pt x="-890" y="39849"/>
                <a:pt x="5256" y="10658"/>
              </a:cubicBezTo>
              <a:cubicBezTo>
                <a:pt x="6557" y="4478"/>
                <a:pt x="14769" y="1041"/>
                <a:pt x="21021" y="148"/>
              </a:cubicBezTo>
              <a:cubicBezTo>
                <a:pt x="28171" y="-873"/>
                <a:pt x="35035" y="3651"/>
                <a:pt x="42042" y="5403"/>
              </a:cubicBezTo>
              <a:cubicBezTo>
                <a:pt x="43794" y="10658"/>
                <a:pt x="46565" y="15678"/>
                <a:pt x="47297" y="21169"/>
              </a:cubicBezTo>
              <a:cubicBezTo>
                <a:pt x="49209" y="35511"/>
                <a:pt x="42009" y="83153"/>
                <a:pt x="63063" y="99996"/>
              </a:cubicBezTo>
              <a:cubicBezTo>
                <a:pt x="67388" y="103456"/>
                <a:pt x="73573" y="103499"/>
                <a:pt x="78828" y="105251"/>
              </a:cubicBezTo>
              <a:cubicBezTo>
                <a:pt x="84083" y="103499"/>
                <a:pt x="91374" y="104504"/>
                <a:pt x="94594" y="99996"/>
              </a:cubicBezTo>
              <a:cubicBezTo>
                <a:pt x="98819" y="94081"/>
                <a:pt x="108003" y="58047"/>
                <a:pt x="110359" y="47445"/>
              </a:cubicBezTo>
              <a:cubicBezTo>
                <a:pt x="112297" y="38726"/>
                <a:pt x="112095" y="29379"/>
                <a:pt x="115614" y="21169"/>
              </a:cubicBezTo>
              <a:cubicBezTo>
                <a:pt x="117566" y="16615"/>
                <a:pt x="122621" y="14162"/>
                <a:pt x="126125" y="10658"/>
              </a:cubicBezTo>
              <a:cubicBezTo>
                <a:pt x="136635" y="12410"/>
                <a:pt x="148790" y="10002"/>
                <a:pt x="157656" y="15913"/>
              </a:cubicBezTo>
              <a:cubicBezTo>
                <a:pt x="178150" y="29576"/>
                <a:pt x="181846" y="88526"/>
                <a:pt x="183932" y="99996"/>
              </a:cubicBezTo>
              <a:cubicBezTo>
                <a:pt x="194442" y="98244"/>
                <a:pt x="209742" y="103730"/>
                <a:pt x="215463" y="94741"/>
              </a:cubicBezTo>
              <a:cubicBezTo>
                <a:pt x="224914" y="79889"/>
                <a:pt x="218228" y="59617"/>
                <a:pt x="220718" y="42189"/>
              </a:cubicBezTo>
              <a:cubicBezTo>
                <a:pt x="221739" y="35039"/>
                <a:pt x="222743" y="27629"/>
                <a:pt x="225973" y="21169"/>
              </a:cubicBezTo>
              <a:cubicBezTo>
                <a:pt x="228189" y="16737"/>
                <a:pt x="232051" y="12874"/>
                <a:pt x="236483" y="10658"/>
              </a:cubicBezTo>
              <a:cubicBezTo>
                <a:pt x="242943" y="7428"/>
                <a:pt x="250497" y="7155"/>
                <a:pt x="257504" y="5403"/>
              </a:cubicBezTo>
              <a:cubicBezTo>
                <a:pt x="262759" y="7155"/>
                <a:pt x="268519" y="7808"/>
                <a:pt x="273269" y="10658"/>
              </a:cubicBezTo>
              <a:cubicBezTo>
                <a:pt x="286236" y="18438"/>
                <a:pt x="289964" y="34467"/>
                <a:pt x="294290" y="47445"/>
              </a:cubicBezTo>
              <a:cubicBezTo>
                <a:pt x="299516" y="63125"/>
                <a:pt x="302212" y="84470"/>
                <a:pt x="304800" y="99996"/>
              </a:cubicBezTo>
              <a:cubicBezTo>
                <a:pt x="322317" y="98244"/>
                <a:pt x="340807" y="100757"/>
                <a:pt x="357352" y="94741"/>
              </a:cubicBezTo>
              <a:cubicBezTo>
                <a:pt x="362558" y="92848"/>
                <a:pt x="361263" y="84350"/>
                <a:pt x="362607" y="78976"/>
              </a:cubicBezTo>
              <a:cubicBezTo>
                <a:pt x="364774" y="70311"/>
                <a:pt x="366394" y="61511"/>
                <a:pt x="367863" y="52700"/>
              </a:cubicBezTo>
              <a:cubicBezTo>
                <a:pt x="375431" y="7294"/>
                <a:pt x="363602" y="25429"/>
                <a:pt x="388883" y="148"/>
              </a:cubicBezTo>
              <a:cubicBezTo>
                <a:pt x="401145" y="5403"/>
                <a:pt x="415698" y="7050"/>
                <a:pt x="425669" y="15913"/>
              </a:cubicBezTo>
              <a:cubicBezTo>
                <a:pt x="432720" y="22180"/>
                <a:pt x="432868" y="33356"/>
                <a:pt x="436180" y="42189"/>
              </a:cubicBezTo>
              <a:cubicBezTo>
                <a:pt x="438125" y="47376"/>
                <a:pt x="440092" y="52581"/>
                <a:pt x="441435" y="57955"/>
              </a:cubicBezTo>
              <a:cubicBezTo>
                <a:pt x="443601" y="66620"/>
                <a:pt x="443062" y="76069"/>
                <a:pt x="446690" y="84231"/>
              </a:cubicBezTo>
              <a:cubicBezTo>
                <a:pt x="450247" y="92235"/>
                <a:pt x="457201" y="98244"/>
                <a:pt x="462456" y="105251"/>
              </a:cubicBezTo>
              <a:cubicBezTo>
                <a:pt x="472966" y="103499"/>
                <a:pt x="484673" y="105171"/>
                <a:pt x="493987" y="99996"/>
              </a:cubicBezTo>
              <a:cubicBezTo>
                <a:pt x="501643" y="95743"/>
                <a:pt x="506499" y="87108"/>
                <a:pt x="509752" y="78976"/>
              </a:cubicBezTo>
              <a:cubicBezTo>
                <a:pt x="510976" y="75915"/>
                <a:pt x="517527" y="26641"/>
                <a:pt x="520263" y="21169"/>
              </a:cubicBezTo>
              <a:cubicBezTo>
                <a:pt x="528137" y="5422"/>
                <a:pt x="537779" y="4819"/>
                <a:pt x="551794" y="148"/>
              </a:cubicBezTo>
              <a:cubicBezTo>
                <a:pt x="557049" y="1900"/>
                <a:pt x="563304" y="1857"/>
                <a:pt x="567559" y="5403"/>
              </a:cubicBezTo>
              <a:cubicBezTo>
                <a:pt x="572449" y="9478"/>
                <a:pt x="589042" y="34999"/>
                <a:pt x="593835" y="42189"/>
              </a:cubicBezTo>
              <a:cubicBezTo>
                <a:pt x="597142" y="65342"/>
                <a:pt x="593667" y="78809"/>
                <a:pt x="609600" y="94741"/>
              </a:cubicBezTo>
              <a:cubicBezTo>
                <a:pt x="614066" y="99207"/>
                <a:pt x="620111" y="101748"/>
                <a:pt x="625366" y="105251"/>
              </a:cubicBezTo>
              <a:cubicBezTo>
                <a:pt x="635876" y="103499"/>
                <a:pt x="647861" y="105643"/>
                <a:pt x="656897" y="99996"/>
              </a:cubicBezTo>
              <a:cubicBezTo>
                <a:pt x="668613" y="92674"/>
                <a:pt x="670960" y="55108"/>
                <a:pt x="672663" y="47445"/>
              </a:cubicBezTo>
              <a:cubicBezTo>
                <a:pt x="677078" y="27579"/>
                <a:pt x="676543" y="32595"/>
                <a:pt x="693683" y="21169"/>
              </a:cubicBezTo>
              <a:cubicBezTo>
                <a:pt x="704193" y="22921"/>
                <a:pt x="715684" y="21659"/>
                <a:pt x="725214" y="26424"/>
              </a:cubicBezTo>
              <a:cubicBezTo>
                <a:pt x="732555" y="30094"/>
                <a:pt x="739203" y="50848"/>
                <a:pt x="740980" y="57955"/>
              </a:cubicBezTo>
              <a:cubicBezTo>
                <a:pt x="747180" y="82756"/>
                <a:pt x="742759" y="84272"/>
                <a:pt x="756745" y="105251"/>
              </a:cubicBezTo>
              <a:cubicBezTo>
                <a:pt x="759494" y="109374"/>
                <a:pt x="763752" y="112258"/>
                <a:pt x="767256" y="115762"/>
              </a:cubicBezTo>
              <a:cubicBezTo>
                <a:pt x="806636" y="89508"/>
                <a:pt x="794096" y="106469"/>
                <a:pt x="809297" y="68465"/>
              </a:cubicBezTo>
              <a:cubicBezTo>
                <a:pt x="812141" y="51400"/>
                <a:pt x="811324" y="26465"/>
                <a:pt x="830318" y="15913"/>
              </a:cubicBezTo>
              <a:cubicBezTo>
                <a:pt x="839632" y="10738"/>
                <a:pt x="851339" y="12410"/>
                <a:pt x="861849" y="10658"/>
              </a:cubicBezTo>
              <a:cubicBezTo>
                <a:pt x="878056" y="43074"/>
                <a:pt x="868881" y="20114"/>
                <a:pt x="877614" y="57955"/>
              </a:cubicBezTo>
              <a:cubicBezTo>
                <a:pt x="880862" y="72030"/>
                <a:pt x="877911" y="89782"/>
                <a:pt x="888125" y="99996"/>
              </a:cubicBezTo>
              <a:lnTo>
                <a:pt x="903890" y="115762"/>
              </a:lnTo>
              <a:cubicBezTo>
                <a:pt x="914400" y="112258"/>
                <a:pt x="927083" y="112546"/>
                <a:pt x="935421" y="105251"/>
              </a:cubicBezTo>
              <a:cubicBezTo>
                <a:pt x="942520" y="99039"/>
                <a:pt x="942708" y="87841"/>
                <a:pt x="945932" y="78976"/>
              </a:cubicBezTo>
              <a:cubicBezTo>
                <a:pt x="952769" y="60175"/>
                <a:pt x="955837" y="43097"/>
                <a:pt x="966952" y="26424"/>
              </a:cubicBezTo>
              <a:cubicBezTo>
                <a:pt x="969700" y="22301"/>
                <a:pt x="973959" y="19417"/>
                <a:pt x="977463" y="15913"/>
              </a:cubicBezTo>
              <a:cubicBezTo>
                <a:pt x="1009512" y="35143"/>
                <a:pt x="1004550" y="24414"/>
                <a:pt x="1014249" y="63210"/>
              </a:cubicBezTo>
              <a:cubicBezTo>
                <a:pt x="1016833" y="73547"/>
                <a:pt x="1017193" y="84339"/>
                <a:pt x="1019504" y="94741"/>
              </a:cubicBezTo>
              <a:cubicBezTo>
                <a:pt x="1020706" y="100149"/>
                <a:pt x="1024759" y="110507"/>
                <a:pt x="1024759" y="110507"/>
              </a:cubicBezTo>
            </a:path>
          </a:pathLst>
        </a:custGeom>
        <a:noFill/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76</xdr:col>
      <xdr:colOff>730470</xdr:colOff>
      <xdr:row>20</xdr:row>
      <xdr:rowOff>110359</xdr:rowOff>
    </xdr:from>
    <xdr:to>
      <xdr:col>77</xdr:col>
      <xdr:colOff>572815</xdr:colOff>
      <xdr:row>21</xdr:row>
      <xdr:rowOff>15765</xdr:rowOff>
    </xdr:to>
    <xdr:sp macro="" textlink="">
      <xdr:nvSpPr>
        <xdr:cNvPr id="34" name="Forma libre: forma 33">
          <a:extLst>
            <a:ext uri="{FF2B5EF4-FFF2-40B4-BE49-F238E27FC236}">
              <a16:creationId xmlns:a16="http://schemas.microsoft.com/office/drawing/2014/main" id="{49C84F94-3038-4F7C-BD8C-7C1B71D3815A}"/>
            </a:ext>
          </a:extLst>
        </xdr:cNvPr>
        <xdr:cNvSpPr/>
      </xdr:nvSpPr>
      <xdr:spPr>
        <a:xfrm>
          <a:off x="36595270" y="4650609"/>
          <a:ext cx="851995" cy="102256"/>
        </a:xfrm>
        <a:custGeom>
          <a:avLst/>
          <a:gdLst>
            <a:gd name="connsiteX0" fmla="*/ 0 w 1024759"/>
            <a:gd name="connsiteY0" fmla="*/ 99996 h 115762"/>
            <a:gd name="connsiteX1" fmla="*/ 5256 w 1024759"/>
            <a:gd name="connsiteY1" fmla="*/ 10658 h 115762"/>
            <a:gd name="connsiteX2" fmla="*/ 21021 w 1024759"/>
            <a:gd name="connsiteY2" fmla="*/ 148 h 115762"/>
            <a:gd name="connsiteX3" fmla="*/ 42042 w 1024759"/>
            <a:gd name="connsiteY3" fmla="*/ 5403 h 115762"/>
            <a:gd name="connsiteX4" fmla="*/ 47297 w 1024759"/>
            <a:gd name="connsiteY4" fmla="*/ 21169 h 115762"/>
            <a:gd name="connsiteX5" fmla="*/ 63063 w 1024759"/>
            <a:gd name="connsiteY5" fmla="*/ 99996 h 115762"/>
            <a:gd name="connsiteX6" fmla="*/ 78828 w 1024759"/>
            <a:gd name="connsiteY6" fmla="*/ 105251 h 115762"/>
            <a:gd name="connsiteX7" fmla="*/ 94594 w 1024759"/>
            <a:gd name="connsiteY7" fmla="*/ 99996 h 115762"/>
            <a:gd name="connsiteX8" fmla="*/ 110359 w 1024759"/>
            <a:gd name="connsiteY8" fmla="*/ 47445 h 115762"/>
            <a:gd name="connsiteX9" fmla="*/ 115614 w 1024759"/>
            <a:gd name="connsiteY9" fmla="*/ 21169 h 115762"/>
            <a:gd name="connsiteX10" fmla="*/ 126125 w 1024759"/>
            <a:gd name="connsiteY10" fmla="*/ 10658 h 115762"/>
            <a:gd name="connsiteX11" fmla="*/ 157656 w 1024759"/>
            <a:gd name="connsiteY11" fmla="*/ 15913 h 115762"/>
            <a:gd name="connsiteX12" fmla="*/ 183932 w 1024759"/>
            <a:gd name="connsiteY12" fmla="*/ 99996 h 115762"/>
            <a:gd name="connsiteX13" fmla="*/ 215463 w 1024759"/>
            <a:gd name="connsiteY13" fmla="*/ 94741 h 115762"/>
            <a:gd name="connsiteX14" fmla="*/ 220718 w 1024759"/>
            <a:gd name="connsiteY14" fmla="*/ 42189 h 115762"/>
            <a:gd name="connsiteX15" fmla="*/ 225973 w 1024759"/>
            <a:gd name="connsiteY15" fmla="*/ 21169 h 115762"/>
            <a:gd name="connsiteX16" fmla="*/ 236483 w 1024759"/>
            <a:gd name="connsiteY16" fmla="*/ 10658 h 115762"/>
            <a:gd name="connsiteX17" fmla="*/ 257504 w 1024759"/>
            <a:gd name="connsiteY17" fmla="*/ 5403 h 115762"/>
            <a:gd name="connsiteX18" fmla="*/ 273269 w 1024759"/>
            <a:gd name="connsiteY18" fmla="*/ 10658 h 115762"/>
            <a:gd name="connsiteX19" fmla="*/ 294290 w 1024759"/>
            <a:gd name="connsiteY19" fmla="*/ 47445 h 115762"/>
            <a:gd name="connsiteX20" fmla="*/ 304800 w 1024759"/>
            <a:gd name="connsiteY20" fmla="*/ 99996 h 115762"/>
            <a:gd name="connsiteX21" fmla="*/ 357352 w 1024759"/>
            <a:gd name="connsiteY21" fmla="*/ 94741 h 115762"/>
            <a:gd name="connsiteX22" fmla="*/ 362607 w 1024759"/>
            <a:gd name="connsiteY22" fmla="*/ 78976 h 115762"/>
            <a:gd name="connsiteX23" fmla="*/ 367863 w 1024759"/>
            <a:gd name="connsiteY23" fmla="*/ 52700 h 115762"/>
            <a:gd name="connsiteX24" fmla="*/ 388883 w 1024759"/>
            <a:gd name="connsiteY24" fmla="*/ 148 h 115762"/>
            <a:gd name="connsiteX25" fmla="*/ 425669 w 1024759"/>
            <a:gd name="connsiteY25" fmla="*/ 15913 h 115762"/>
            <a:gd name="connsiteX26" fmla="*/ 436180 w 1024759"/>
            <a:gd name="connsiteY26" fmla="*/ 42189 h 115762"/>
            <a:gd name="connsiteX27" fmla="*/ 441435 w 1024759"/>
            <a:gd name="connsiteY27" fmla="*/ 57955 h 115762"/>
            <a:gd name="connsiteX28" fmla="*/ 446690 w 1024759"/>
            <a:gd name="connsiteY28" fmla="*/ 84231 h 115762"/>
            <a:gd name="connsiteX29" fmla="*/ 462456 w 1024759"/>
            <a:gd name="connsiteY29" fmla="*/ 105251 h 115762"/>
            <a:gd name="connsiteX30" fmla="*/ 493987 w 1024759"/>
            <a:gd name="connsiteY30" fmla="*/ 99996 h 115762"/>
            <a:gd name="connsiteX31" fmla="*/ 509752 w 1024759"/>
            <a:gd name="connsiteY31" fmla="*/ 78976 h 115762"/>
            <a:gd name="connsiteX32" fmla="*/ 520263 w 1024759"/>
            <a:gd name="connsiteY32" fmla="*/ 21169 h 115762"/>
            <a:gd name="connsiteX33" fmla="*/ 551794 w 1024759"/>
            <a:gd name="connsiteY33" fmla="*/ 148 h 115762"/>
            <a:gd name="connsiteX34" fmla="*/ 567559 w 1024759"/>
            <a:gd name="connsiteY34" fmla="*/ 5403 h 115762"/>
            <a:gd name="connsiteX35" fmla="*/ 593835 w 1024759"/>
            <a:gd name="connsiteY35" fmla="*/ 42189 h 115762"/>
            <a:gd name="connsiteX36" fmla="*/ 609600 w 1024759"/>
            <a:gd name="connsiteY36" fmla="*/ 94741 h 115762"/>
            <a:gd name="connsiteX37" fmla="*/ 625366 w 1024759"/>
            <a:gd name="connsiteY37" fmla="*/ 105251 h 115762"/>
            <a:gd name="connsiteX38" fmla="*/ 656897 w 1024759"/>
            <a:gd name="connsiteY38" fmla="*/ 99996 h 115762"/>
            <a:gd name="connsiteX39" fmla="*/ 672663 w 1024759"/>
            <a:gd name="connsiteY39" fmla="*/ 47445 h 115762"/>
            <a:gd name="connsiteX40" fmla="*/ 693683 w 1024759"/>
            <a:gd name="connsiteY40" fmla="*/ 21169 h 115762"/>
            <a:gd name="connsiteX41" fmla="*/ 725214 w 1024759"/>
            <a:gd name="connsiteY41" fmla="*/ 26424 h 115762"/>
            <a:gd name="connsiteX42" fmla="*/ 740980 w 1024759"/>
            <a:gd name="connsiteY42" fmla="*/ 57955 h 115762"/>
            <a:gd name="connsiteX43" fmla="*/ 756745 w 1024759"/>
            <a:gd name="connsiteY43" fmla="*/ 105251 h 115762"/>
            <a:gd name="connsiteX44" fmla="*/ 767256 w 1024759"/>
            <a:gd name="connsiteY44" fmla="*/ 115762 h 115762"/>
            <a:gd name="connsiteX45" fmla="*/ 809297 w 1024759"/>
            <a:gd name="connsiteY45" fmla="*/ 68465 h 115762"/>
            <a:gd name="connsiteX46" fmla="*/ 830318 w 1024759"/>
            <a:gd name="connsiteY46" fmla="*/ 15913 h 115762"/>
            <a:gd name="connsiteX47" fmla="*/ 861849 w 1024759"/>
            <a:gd name="connsiteY47" fmla="*/ 10658 h 115762"/>
            <a:gd name="connsiteX48" fmla="*/ 877614 w 1024759"/>
            <a:gd name="connsiteY48" fmla="*/ 57955 h 115762"/>
            <a:gd name="connsiteX49" fmla="*/ 888125 w 1024759"/>
            <a:gd name="connsiteY49" fmla="*/ 99996 h 115762"/>
            <a:gd name="connsiteX50" fmla="*/ 903890 w 1024759"/>
            <a:gd name="connsiteY50" fmla="*/ 115762 h 115762"/>
            <a:gd name="connsiteX51" fmla="*/ 935421 w 1024759"/>
            <a:gd name="connsiteY51" fmla="*/ 105251 h 115762"/>
            <a:gd name="connsiteX52" fmla="*/ 945932 w 1024759"/>
            <a:gd name="connsiteY52" fmla="*/ 78976 h 115762"/>
            <a:gd name="connsiteX53" fmla="*/ 966952 w 1024759"/>
            <a:gd name="connsiteY53" fmla="*/ 26424 h 115762"/>
            <a:gd name="connsiteX54" fmla="*/ 977463 w 1024759"/>
            <a:gd name="connsiteY54" fmla="*/ 15913 h 115762"/>
            <a:gd name="connsiteX55" fmla="*/ 1014249 w 1024759"/>
            <a:gd name="connsiteY55" fmla="*/ 63210 h 115762"/>
            <a:gd name="connsiteX56" fmla="*/ 1019504 w 1024759"/>
            <a:gd name="connsiteY56" fmla="*/ 94741 h 115762"/>
            <a:gd name="connsiteX57" fmla="*/ 1024759 w 1024759"/>
            <a:gd name="connsiteY57" fmla="*/ 110507 h 11576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</a:cxnLst>
          <a:rect l="l" t="t" r="r" b="b"/>
          <a:pathLst>
            <a:path w="1024759" h="115762">
              <a:moveTo>
                <a:pt x="0" y="99996"/>
              </a:moveTo>
              <a:cubicBezTo>
                <a:pt x="1752" y="70217"/>
                <a:pt x="-890" y="39849"/>
                <a:pt x="5256" y="10658"/>
              </a:cubicBezTo>
              <a:cubicBezTo>
                <a:pt x="6557" y="4478"/>
                <a:pt x="14769" y="1041"/>
                <a:pt x="21021" y="148"/>
              </a:cubicBezTo>
              <a:cubicBezTo>
                <a:pt x="28171" y="-873"/>
                <a:pt x="35035" y="3651"/>
                <a:pt x="42042" y="5403"/>
              </a:cubicBezTo>
              <a:cubicBezTo>
                <a:pt x="43794" y="10658"/>
                <a:pt x="46565" y="15678"/>
                <a:pt x="47297" y="21169"/>
              </a:cubicBezTo>
              <a:cubicBezTo>
                <a:pt x="49209" y="35511"/>
                <a:pt x="42009" y="83153"/>
                <a:pt x="63063" y="99996"/>
              </a:cubicBezTo>
              <a:cubicBezTo>
                <a:pt x="67388" y="103456"/>
                <a:pt x="73573" y="103499"/>
                <a:pt x="78828" y="105251"/>
              </a:cubicBezTo>
              <a:cubicBezTo>
                <a:pt x="84083" y="103499"/>
                <a:pt x="91374" y="104504"/>
                <a:pt x="94594" y="99996"/>
              </a:cubicBezTo>
              <a:cubicBezTo>
                <a:pt x="98819" y="94081"/>
                <a:pt x="108003" y="58047"/>
                <a:pt x="110359" y="47445"/>
              </a:cubicBezTo>
              <a:cubicBezTo>
                <a:pt x="112297" y="38726"/>
                <a:pt x="112095" y="29379"/>
                <a:pt x="115614" y="21169"/>
              </a:cubicBezTo>
              <a:cubicBezTo>
                <a:pt x="117566" y="16615"/>
                <a:pt x="122621" y="14162"/>
                <a:pt x="126125" y="10658"/>
              </a:cubicBezTo>
              <a:cubicBezTo>
                <a:pt x="136635" y="12410"/>
                <a:pt x="148790" y="10002"/>
                <a:pt x="157656" y="15913"/>
              </a:cubicBezTo>
              <a:cubicBezTo>
                <a:pt x="178150" y="29576"/>
                <a:pt x="181846" y="88526"/>
                <a:pt x="183932" y="99996"/>
              </a:cubicBezTo>
              <a:cubicBezTo>
                <a:pt x="194442" y="98244"/>
                <a:pt x="209742" y="103730"/>
                <a:pt x="215463" y="94741"/>
              </a:cubicBezTo>
              <a:cubicBezTo>
                <a:pt x="224914" y="79889"/>
                <a:pt x="218228" y="59617"/>
                <a:pt x="220718" y="42189"/>
              </a:cubicBezTo>
              <a:cubicBezTo>
                <a:pt x="221739" y="35039"/>
                <a:pt x="222743" y="27629"/>
                <a:pt x="225973" y="21169"/>
              </a:cubicBezTo>
              <a:cubicBezTo>
                <a:pt x="228189" y="16737"/>
                <a:pt x="232051" y="12874"/>
                <a:pt x="236483" y="10658"/>
              </a:cubicBezTo>
              <a:cubicBezTo>
                <a:pt x="242943" y="7428"/>
                <a:pt x="250497" y="7155"/>
                <a:pt x="257504" y="5403"/>
              </a:cubicBezTo>
              <a:cubicBezTo>
                <a:pt x="262759" y="7155"/>
                <a:pt x="268519" y="7808"/>
                <a:pt x="273269" y="10658"/>
              </a:cubicBezTo>
              <a:cubicBezTo>
                <a:pt x="286236" y="18438"/>
                <a:pt x="289964" y="34467"/>
                <a:pt x="294290" y="47445"/>
              </a:cubicBezTo>
              <a:cubicBezTo>
                <a:pt x="299516" y="63125"/>
                <a:pt x="302212" y="84470"/>
                <a:pt x="304800" y="99996"/>
              </a:cubicBezTo>
              <a:cubicBezTo>
                <a:pt x="322317" y="98244"/>
                <a:pt x="340807" y="100757"/>
                <a:pt x="357352" y="94741"/>
              </a:cubicBezTo>
              <a:cubicBezTo>
                <a:pt x="362558" y="92848"/>
                <a:pt x="361263" y="84350"/>
                <a:pt x="362607" y="78976"/>
              </a:cubicBezTo>
              <a:cubicBezTo>
                <a:pt x="364774" y="70311"/>
                <a:pt x="366394" y="61511"/>
                <a:pt x="367863" y="52700"/>
              </a:cubicBezTo>
              <a:cubicBezTo>
                <a:pt x="375431" y="7294"/>
                <a:pt x="363602" y="25429"/>
                <a:pt x="388883" y="148"/>
              </a:cubicBezTo>
              <a:cubicBezTo>
                <a:pt x="401145" y="5403"/>
                <a:pt x="415698" y="7050"/>
                <a:pt x="425669" y="15913"/>
              </a:cubicBezTo>
              <a:cubicBezTo>
                <a:pt x="432720" y="22180"/>
                <a:pt x="432868" y="33356"/>
                <a:pt x="436180" y="42189"/>
              </a:cubicBezTo>
              <a:cubicBezTo>
                <a:pt x="438125" y="47376"/>
                <a:pt x="440092" y="52581"/>
                <a:pt x="441435" y="57955"/>
              </a:cubicBezTo>
              <a:cubicBezTo>
                <a:pt x="443601" y="66620"/>
                <a:pt x="443062" y="76069"/>
                <a:pt x="446690" y="84231"/>
              </a:cubicBezTo>
              <a:cubicBezTo>
                <a:pt x="450247" y="92235"/>
                <a:pt x="457201" y="98244"/>
                <a:pt x="462456" y="105251"/>
              </a:cubicBezTo>
              <a:cubicBezTo>
                <a:pt x="472966" y="103499"/>
                <a:pt x="484673" y="105171"/>
                <a:pt x="493987" y="99996"/>
              </a:cubicBezTo>
              <a:cubicBezTo>
                <a:pt x="501643" y="95743"/>
                <a:pt x="506499" y="87108"/>
                <a:pt x="509752" y="78976"/>
              </a:cubicBezTo>
              <a:cubicBezTo>
                <a:pt x="510976" y="75915"/>
                <a:pt x="517527" y="26641"/>
                <a:pt x="520263" y="21169"/>
              </a:cubicBezTo>
              <a:cubicBezTo>
                <a:pt x="528137" y="5422"/>
                <a:pt x="537779" y="4819"/>
                <a:pt x="551794" y="148"/>
              </a:cubicBezTo>
              <a:cubicBezTo>
                <a:pt x="557049" y="1900"/>
                <a:pt x="563304" y="1857"/>
                <a:pt x="567559" y="5403"/>
              </a:cubicBezTo>
              <a:cubicBezTo>
                <a:pt x="572449" y="9478"/>
                <a:pt x="589042" y="34999"/>
                <a:pt x="593835" y="42189"/>
              </a:cubicBezTo>
              <a:cubicBezTo>
                <a:pt x="597142" y="65342"/>
                <a:pt x="593667" y="78809"/>
                <a:pt x="609600" y="94741"/>
              </a:cubicBezTo>
              <a:cubicBezTo>
                <a:pt x="614066" y="99207"/>
                <a:pt x="620111" y="101748"/>
                <a:pt x="625366" y="105251"/>
              </a:cubicBezTo>
              <a:cubicBezTo>
                <a:pt x="635876" y="103499"/>
                <a:pt x="647861" y="105643"/>
                <a:pt x="656897" y="99996"/>
              </a:cubicBezTo>
              <a:cubicBezTo>
                <a:pt x="668613" y="92674"/>
                <a:pt x="670960" y="55108"/>
                <a:pt x="672663" y="47445"/>
              </a:cubicBezTo>
              <a:cubicBezTo>
                <a:pt x="677078" y="27579"/>
                <a:pt x="676543" y="32595"/>
                <a:pt x="693683" y="21169"/>
              </a:cubicBezTo>
              <a:cubicBezTo>
                <a:pt x="704193" y="22921"/>
                <a:pt x="715684" y="21659"/>
                <a:pt x="725214" y="26424"/>
              </a:cubicBezTo>
              <a:cubicBezTo>
                <a:pt x="732555" y="30094"/>
                <a:pt x="739203" y="50848"/>
                <a:pt x="740980" y="57955"/>
              </a:cubicBezTo>
              <a:cubicBezTo>
                <a:pt x="747180" y="82756"/>
                <a:pt x="742759" y="84272"/>
                <a:pt x="756745" y="105251"/>
              </a:cubicBezTo>
              <a:cubicBezTo>
                <a:pt x="759494" y="109374"/>
                <a:pt x="763752" y="112258"/>
                <a:pt x="767256" y="115762"/>
              </a:cubicBezTo>
              <a:cubicBezTo>
                <a:pt x="806636" y="89508"/>
                <a:pt x="794096" y="106469"/>
                <a:pt x="809297" y="68465"/>
              </a:cubicBezTo>
              <a:cubicBezTo>
                <a:pt x="812141" y="51400"/>
                <a:pt x="811324" y="26465"/>
                <a:pt x="830318" y="15913"/>
              </a:cubicBezTo>
              <a:cubicBezTo>
                <a:pt x="839632" y="10738"/>
                <a:pt x="851339" y="12410"/>
                <a:pt x="861849" y="10658"/>
              </a:cubicBezTo>
              <a:cubicBezTo>
                <a:pt x="878056" y="43074"/>
                <a:pt x="868881" y="20114"/>
                <a:pt x="877614" y="57955"/>
              </a:cubicBezTo>
              <a:cubicBezTo>
                <a:pt x="880862" y="72030"/>
                <a:pt x="877911" y="89782"/>
                <a:pt x="888125" y="99996"/>
              </a:cubicBezTo>
              <a:lnTo>
                <a:pt x="903890" y="115762"/>
              </a:lnTo>
              <a:cubicBezTo>
                <a:pt x="914400" y="112258"/>
                <a:pt x="927083" y="112546"/>
                <a:pt x="935421" y="105251"/>
              </a:cubicBezTo>
              <a:cubicBezTo>
                <a:pt x="942520" y="99039"/>
                <a:pt x="942708" y="87841"/>
                <a:pt x="945932" y="78976"/>
              </a:cubicBezTo>
              <a:cubicBezTo>
                <a:pt x="952769" y="60175"/>
                <a:pt x="955837" y="43097"/>
                <a:pt x="966952" y="26424"/>
              </a:cubicBezTo>
              <a:cubicBezTo>
                <a:pt x="969700" y="22301"/>
                <a:pt x="973959" y="19417"/>
                <a:pt x="977463" y="15913"/>
              </a:cubicBezTo>
              <a:cubicBezTo>
                <a:pt x="1009512" y="35143"/>
                <a:pt x="1004550" y="24414"/>
                <a:pt x="1014249" y="63210"/>
              </a:cubicBezTo>
              <a:cubicBezTo>
                <a:pt x="1016833" y="73547"/>
                <a:pt x="1017193" y="84339"/>
                <a:pt x="1019504" y="94741"/>
              </a:cubicBezTo>
              <a:cubicBezTo>
                <a:pt x="1020706" y="100149"/>
                <a:pt x="1024759" y="110507"/>
                <a:pt x="1024759" y="110507"/>
              </a:cubicBezTo>
            </a:path>
          </a:pathLst>
        </a:custGeom>
        <a:noFill/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77</xdr:col>
      <xdr:colOff>583324</xdr:colOff>
      <xdr:row>20</xdr:row>
      <xdr:rowOff>110358</xdr:rowOff>
    </xdr:from>
    <xdr:to>
      <xdr:col>78</xdr:col>
      <xdr:colOff>425669</xdr:colOff>
      <xdr:row>21</xdr:row>
      <xdr:rowOff>21020</xdr:rowOff>
    </xdr:to>
    <xdr:sp macro="" textlink="">
      <xdr:nvSpPr>
        <xdr:cNvPr id="35" name="Forma libre: forma 34">
          <a:extLst>
            <a:ext uri="{FF2B5EF4-FFF2-40B4-BE49-F238E27FC236}">
              <a16:creationId xmlns:a16="http://schemas.microsoft.com/office/drawing/2014/main" id="{E78FCBBD-478B-43FC-99E0-D2FF3B863A22}"/>
            </a:ext>
          </a:extLst>
        </xdr:cNvPr>
        <xdr:cNvSpPr/>
      </xdr:nvSpPr>
      <xdr:spPr>
        <a:xfrm>
          <a:off x="37457774" y="4650608"/>
          <a:ext cx="851995" cy="107512"/>
        </a:xfrm>
        <a:custGeom>
          <a:avLst/>
          <a:gdLst>
            <a:gd name="connsiteX0" fmla="*/ 0 w 1024759"/>
            <a:gd name="connsiteY0" fmla="*/ 99996 h 115762"/>
            <a:gd name="connsiteX1" fmla="*/ 5256 w 1024759"/>
            <a:gd name="connsiteY1" fmla="*/ 10658 h 115762"/>
            <a:gd name="connsiteX2" fmla="*/ 21021 w 1024759"/>
            <a:gd name="connsiteY2" fmla="*/ 148 h 115762"/>
            <a:gd name="connsiteX3" fmla="*/ 42042 w 1024759"/>
            <a:gd name="connsiteY3" fmla="*/ 5403 h 115762"/>
            <a:gd name="connsiteX4" fmla="*/ 47297 w 1024759"/>
            <a:gd name="connsiteY4" fmla="*/ 21169 h 115762"/>
            <a:gd name="connsiteX5" fmla="*/ 63063 w 1024759"/>
            <a:gd name="connsiteY5" fmla="*/ 99996 h 115762"/>
            <a:gd name="connsiteX6" fmla="*/ 78828 w 1024759"/>
            <a:gd name="connsiteY6" fmla="*/ 105251 h 115762"/>
            <a:gd name="connsiteX7" fmla="*/ 94594 w 1024759"/>
            <a:gd name="connsiteY7" fmla="*/ 99996 h 115762"/>
            <a:gd name="connsiteX8" fmla="*/ 110359 w 1024759"/>
            <a:gd name="connsiteY8" fmla="*/ 47445 h 115762"/>
            <a:gd name="connsiteX9" fmla="*/ 115614 w 1024759"/>
            <a:gd name="connsiteY9" fmla="*/ 21169 h 115762"/>
            <a:gd name="connsiteX10" fmla="*/ 126125 w 1024759"/>
            <a:gd name="connsiteY10" fmla="*/ 10658 h 115762"/>
            <a:gd name="connsiteX11" fmla="*/ 157656 w 1024759"/>
            <a:gd name="connsiteY11" fmla="*/ 15913 h 115762"/>
            <a:gd name="connsiteX12" fmla="*/ 183932 w 1024759"/>
            <a:gd name="connsiteY12" fmla="*/ 99996 h 115762"/>
            <a:gd name="connsiteX13" fmla="*/ 215463 w 1024759"/>
            <a:gd name="connsiteY13" fmla="*/ 94741 h 115762"/>
            <a:gd name="connsiteX14" fmla="*/ 220718 w 1024759"/>
            <a:gd name="connsiteY14" fmla="*/ 42189 h 115762"/>
            <a:gd name="connsiteX15" fmla="*/ 225973 w 1024759"/>
            <a:gd name="connsiteY15" fmla="*/ 21169 h 115762"/>
            <a:gd name="connsiteX16" fmla="*/ 236483 w 1024759"/>
            <a:gd name="connsiteY16" fmla="*/ 10658 h 115762"/>
            <a:gd name="connsiteX17" fmla="*/ 257504 w 1024759"/>
            <a:gd name="connsiteY17" fmla="*/ 5403 h 115762"/>
            <a:gd name="connsiteX18" fmla="*/ 273269 w 1024759"/>
            <a:gd name="connsiteY18" fmla="*/ 10658 h 115762"/>
            <a:gd name="connsiteX19" fmla="*/ 294290 w 1024759"/>
            <a:gd name="connsiteY19" fmla="*/ 47445 h 115762"/>
            <a:gd name="connsiteX20" fmla="*/ 304800 w 1024759"/>
            <a:gd name="connsiteY20" fmla="*/ 99996 h 115762"/>
            <a:gd name="connsiteX21" fmla="*/ 357352 w 1024759"/>
            <a:gd name="connsiteY21" fmla="*/ 94741 h 115762"/>
            <a:gd name="connsiteX22" fmla="*/ 362607 w 1024759"/>
            <a:gd name="connsiteY22" fmla="*/ 78976 h 115762"/>
            <a:gd name="connsiteX23" fmla="*/ 367863 w 1024759"/>
            <a:gd name="connsiteY23" fmla="*/ 52700 h 115762"/>
            <a:gd name="connsiteX24" fmla="*/ 388883 w 1024759"/>
            <a:gd name="connsiteY24" fmla="*/ 148 h 115762"/>
            <a:gd name="connsiteX25" fmla="*/ 425669 w 1024759"/>
            <a:gd name="connsiteY25" fmla="*/ 15913 h 115762"/>
            <a:gd name="connsiteX26" fmla="*/ 436180 w 1024759"/>
            <a:gd name="connsiteY26" fmla="*/ 42189 h 115762"/>
            <a:gd name="connsiteX27" fmla="*/ 441435 w 1024759"/>
            <a:gd name="connsiteY27" fmla="*/ 57955 h 115762"/>
            <a:gd name="connsiteX28" fmla="*/ 446690 w 1024759"/>
            <a:gd name="connsiteY28" fmla="*/ 84231 h 115762"/>
            <a:gd name="connsiteX29" fmla="*/ 462456 w 1024759"/>
            <a:gd name="connsiteY29" fmla="*/ 105251 h 115762"/>
            <a:gd name="connsiteX30" fmla="*/ 493987 w 1024759"/>
            <a:gd name="connsiteY30" fmla="*/ 99996 h 115762"/>
            <a:gd name="connsiteX31" fmla="*/ 509752 w 1024759"/>
            <a:gd name="connsiteY31" fmla="*/ 78976 h 115762"/>
            <a:gd name="connsiteX32" fmla="*/ 520263 w 1024759"/>
            <a:gd name="connsiteY32" fmla="*/ 21169 h 115762"/>
            <a:gd name="connsiteX33" fmla="*/ 551794 w 1024759"/>
            <a:gd name="connsiteY33" fmla="*/ 148 h 115762"/>
            <a:gd name="connsiteX34" fmla="*/ 567559 w 1024759"/>
            <a:gd name="connsiteY34" fmla="*/ 5403 h 115762"/>
            <a:gd name="connsiteX35" fmla="*/ 593835 w 1024759"/>
            <a:gd name="connsiteY35" fmla="*/ 42189 h 115762"/>
            <a:gd name="connsiteX36" fmla="*/ 609600 w 1024759"/>
            <a:gd name="connsiteY36" fmla="*/ 94741 h 115762"/>
            <a:gd name="connsiteX37" fmla="*/ 625366 w 1024759"/>
            <a:gd name="connsiteY37" fmla="*/ 105251 h 115762"/>
            <a:gd name="connsiteX38" fmla="*/ 656897 w 1024759"/>
            <a:gd name="connsiteY38" fmla="*/ 99996 h 115762"/>
            <a:gd name="connsiteX39" fmla="*/ 672663 w 1024759"/>
            <a:gd name="connsiteY39" fmla="*/ 47445 h 115762"/>
            <a:gd name="connsiteX40" fmla="*/ 693683 w 1024759"/>
            <a:gd name="connsiteY40" fmla="*/ 21169 h 115762"/>
            <a:gd name="connsiteX41" fmla="*/ 725214 w 1024759"/>
            <a:gd name="connsiteY41" fmla="*/ 26424 h 115762"/>
            <a:gd name="connsiteX42" fmla="*/ 740980 w 1024759"/>
            <a:gd name="connsiteY42" fmla="*/ 57955 h 115762"/>
            <a:gd name="connsiteX43" fmla="*/ 756745 w 1024759"/>
            <a:gd name="connsiteY43" fmla="*/ 105251 h 115762"/>
            <a:gd name="connsiteX44" fmla="*/ 767256 w 1024759"/>
            <a:gd name="connsiteY44" fmla="*/ 115762 h 115762"/>
            <a:gd name="connsiteX45" fmla="*/ 809297 w 1024759"/>
            <a:gd name="connsiteY45" fmla="*/ 68465 h 115762"/>
            <a:gd name="connsiteX46" fmla="*/ 830318 w 1024759"/>
            <a:gd name="connsiteY46" fmla="*/ 15913 h 115762"/>
            <a:gd name="connsiteX47" fmla="*/ 861849 w 1024759"/>
            <a:gd name="connsiteY47" fmla="*/ 10658 h 115762"/>
            <a:gd name="connsiteX48" fmla="*/ 877614 w 1024759"/>
            <a:gd name="connsiteY48" fmla="*/ 57955 h 115762"/>
            <a:gd name="connsiteX49" fmla="*/ 888125 w 1024759"/>
            <a:gd name="connsiteY49" fmla="*/ 99996 h 115762"/>
            <a:gd name="connsiteX50" fmla="*/ 903890 w 1024759"/>
            <a:gd name="connsiteY50" fmla="*/ 115762 h 115762"/>
            <a:gd name="connsiteX51" fmla="*/ 935421 w 1024759"/>
            <a:gd name="connsiteY51" fmla="*/ 105251 h 115762"/>
            <a:gd name="connsiteX52" fmla="*/ 945932 w 1024759"/>
            <a:gd name="connsiteY52" fmla="*/ 78976 h 115762"/>
            <a:gd name="connsiteX53" fmla="*/ 966952 w 1024759"/>
            <a:gd name="connsiteY53" fmla="*/ 26424 h 115762"/>
            <a:gd name="connsiteX54" fmla="*/ 977463 w 1024759"/>
            <a:gd name="connsiteY54" fmla="*/ 15913 h 115762"/>
            <a:gd name="connsiteX55" fmla="*/ 1014249 w 1024759"/>
            <a:gd name="connsiteY55" fmla="*/ 63210 h 115762"/>
            <a:gd name="connsiteX56" fmla="*/ 1019504 w 1024759"/>
            <a:gd name="connsiteY56" fmla="*/ 94741 h 115762"/>
            <a:gd name="connsiteX57" fmla="*/ 1024759 w 1024759"/>
            <a:gd name="connsiteY57" fmla="*/ 110507 h 11576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</a:cxnLst>
          <a:rect l="l" t="t" r="r" b="b"/>
          <a:pathLst>
            <a:path w="1024759" h="115762">
              <a:moveTo>
                <a:pt x="0" y="99996"/>
              </a:moveTo>
              <a:cubicBezTo>
                <a:pt x="1752" y="70217"/>
                <a:pt x="-890" y="39849"/>
                <a:pt x="5256" y="10658"/>
              </a:cubicBezTo>
              <a:cubicBezTo>
                <a:pt x="6557" y="4478"/>
                <a:pt x="14769" y="1041"/>
                <a:pt x="21021" y="148"/>
              </a:cubicBezTo>
              <a:cubicBezTo>
                <a:pt x="28171" y="-873"/>
                <a:pt x="35035" y="3651"/>
                <a:pt x="42042" y="5403"/>
              </a:cubicBezTo>
              <a:cubicBezTo>
                <a:pt x="43794" y="10658"/>
                <a:pt x="46565" y="15678"/>
                <a:pt x="47297" y="21169"/>
              </a:cubicBezTo>
              <a:cubicBezTo>
                <a:pt x="49209" y="35511"/>
                <a:pt x="42009" y="83153"/>
                <a:pt x="63063" y="99996"/>
              </a:cubicBezTo>
              <a:cubicBezTo>
                <a:pt x="67388" y="103456"/>
                <a:pt x="73573" y="103499"/>
                <a:pt x="78828" y="105251"/>
              </a:cubicBezTo>
              <a:cubicBezTo>
                <a:pt x="84083" y="103499"/>
                <a:pt x="91374" y="104504"/>
                <a:pt x="94594" y="99996"/>
              </a:cubicBezTo>
              <a:cubicBezTo>
                <a:pt x="98819" y="94081"/>
                <a:pt x="108003" y="58047"/>
                <a:pt x="110359" y="47445"/>
              </a:cubicBezTo>
              <a:cubicBezTo>
                <a:pt x="112297" y="38726"/>
                <a:pt x="112095" y="29379"/>
                <a:pt x="115614" y="21169"/>
              </a:cubicBezTo>
              <a:cubicBezTo>
                <a:pt x="117566" y="16615"/>
                <a:pt x="122621" y="14162"/>
                <a:pt x="126125" y="10658"/>
              </a:cubicBezTo>
              <a:cubicBezTo>
                <a:pt x="136635" y="12410"/>
                <a:pt x="148790" y="10002"/>
                <a:pt x="157656" y="15913"/>
              </a:cubicBezTo>
              <a:cubicBezTo>
                <a:pt x="178150" y="29576"/>
                <a:pt x="181846" y="88526"/>
                <a:pt x="183932" y="99996"/>
              </a:cubicBezTo>
              <a:cubicBezTo>
                <a:pt x="194442" y="98244"/>
                <a:pt x="209742" y="103730"/>
                <a:pt x="215463" y="94741"/>
              </a:cubicBezTo>
              <a:cubicBezTo>
                <a:pt x="224914" y="79889"/>
                <a:pt x="218228" y="59617"/>
                <a:pt x="220718" y="42189"/>
              </a:cubicBezTo>
              <a:cubicBezTo>
                <a:pt x="221739" y="35039"/>
                <a:pt x="222743" y="27629"/>
                <a:pt x="225973" y="21169"/>
              </a:cubicBezTo>
              <a:cubicBezTo>
                <a:pt x="228189" y="16737"/>
                <a:pt x="232051" y="12874"/>
                <a:pt x="236483" y="10658"/>
              </a:cubicBezTo>
              <a:cubicBezTo>
                <a:pt x="242943" y="7428"/>
                <a:pt x="250497" y="7155"/>
                <a:pt x="257504" y="5403"/>
              </a:cubicBezTo>
              <a:cubicBezTo>
                <a:pt x="262759" y="7155"/>
                <a:pt x="268519" y="7808"/>
                <a:pt x="273269" y="10658"/>
              </a:cubicBezTo>
              <a:cubicBezTo>
                <a:pt x="286236" y="18438"/>
                <a:pt x="289964" y="34467"/>
                <a:pt x="294290" y="47445"/>
              </a:cubicBezTo>
              <a:cubicBezTo>
                <a:pt x="299516" y="63125"/>
                <a:pt x="302212" y="84470"/>
                <a:pt x="304800" y="99996"/>
              </a:cubicBezTo>
              <a:cubicBezTo>
                <a:pt x="322317" y="98244"/>
                <a:pt x="340807" y="100757"/>
                <a:pt x="357352" y="94741"/>
              </a:cubicBezTo>
              <a:cubicBezTo>
                <a:pt x="362558" y="92848"/>
                <a:pt x="361263" y="84350"/>
                <a:pt x="362607" y="78976"/>
              </a:cubicBezTo>
              <a:cubicBezTo>
                <a:pt x="364774" y="70311"/>
                <a:pt x="366394" y="61511"/>
                <a:pt x="367863" y="52700"/>
              </a:cubicBezTo>
              <a:cubicBezTo>
                <a:pt x="375431" y="7294"/>
                <a:pt x="363602" y="25429"/>
                <a:pt x="388883" y="148"/>
              </a:cubicBezTo>
              <a:cubicBezTo>
                <a:pt x="401145" y="5403"/>
                <a:pt x="415698" y="7050"/>
                <a:pt x="425669" y="15913"/>
              </a:cubicBezTo>
              <a:cubicBezTo>
                <a:pt x="432720" y="22180"/>
                <a:pt x="432868" y="33356"/>
                <a:pt x="436180" y="42189"/>
              </a:cubicBezTo>
              <a:cubicBezTo>
                <a:pt x="438125" y="47376"/>
                <a:pt x="440092" y="52581"/>
                <a:pt x="441435" y="57955"/>
              </a:cubicBezTo>
              <a:cubicBezTo>
                <a:pt x="443601" y="66620"/>
                <a:pt x="443062" y="76069"/>
                <a:pt x="446690" y="84231"/>
              </a:cubicBezTo>
              <a:cubicBezTo>
                <a:pt x="450247" y="92235"/>
                <a:pt x="457201" y="98244"/>
                <a:pt x="462456" y="105251"/>
              </a:cubicBezTo>
              <a:cubicBezTo>
                <a:pt x="472966" y="103499"/>
                <a:pt x="484673" y="105171"/>
                <a:pt x="493987" y="99996"/>
              </a:cubicBezTo>
              <a:cubicBezTo>
                <a:pt x="501643" y="95743"/>
                <a:pt x="506499" y="87108"/>
                <a:pt x="509752" y="78976"/>
              </a:cubicBezTo>
              <a:cubicBezTo>
                <a:pt x="510976" y="75915"/>
                <a:pt x="517527" y="26641"/>
                <a:pt x="520263" y="21169"/>
              </a:cubicBezTo>
              <a:cubicBezTo>
                <a:pt x="528137" y="5422"/>
                <a:pt x="537779" y="4819"/>
                <a:pt x="551794" y="148"/>
              </a:cubicBezTo>
              <a:cubicBezTo>
                <a:pt x="557049" y="1900"/>
                <a:pt x="563304" y="1857"/>
                <a:pt x="567559" y="5403"/>
              </a:cubicBezTo>
              <a:cubicBezTo>
                <a:pt x="572449" y="9478"/>
                <a:pt x="589042" y="34999"/>
                <a:pt x="593835" y="42189"/>
              </a:cubicBezTo>
              <a:cubicBezTo>
                <a:pt x="597142" y="65342"/>
                <a:pt x="593667" y="78809"/>
                <a:pt x="609600" y="94741"/>
              </a:cubicBezTo>
              <a:cubicBezTo>
                <a:pt x="614066" y="99207"/>
                <a:pt x="620111" y="101748"/>
                <a:pt x="625366" y="105251"/>
              </a:cubicBezTo>
              <a:cubicBezTo>
                <a:pt x="635876" y="103499"/>
                <a:pt x="647861" y="105643"/>
                <a:pt x="656897" y="99996"/>
              </a:cubicBezTo>
              <a:cubicBezTo>
                <a:pt x="668613" y="92674"/>
                <a:pt x="670960" y="55108"/>
                <a:pt x="672663" y="47445"/>
              </a:cubicBezTo>
              <a:cubicBezTo>
                <a:pt x="677078" y="27579"/>
                <a:pt x="676543" y="32595"/>
                <a:pt x="693683" y="21169"/>
              </a:cubicBezTo>
              <a:cubicBezTo>
                <a:pt x="704193" y="22921"/>
                <a:pt x="715684" y="21659"/>
                <a:pt x="725214" y="26424"/>
              </a:cubicBezTo>
              <a:cubicBezTo>
                <a:pt x="732555" y="30094"/>
                <a:pt x="739203" y="50848"/>
                <a:pt x="740980" y="57955"/>
              </a:cubicBezTo>
              <a:cubicBezTo>
                <a:pt x="747180" y="82756"/>
                <a:pt x="742759" y="84272"/>
                <a:pt x="756745" y="105251"/>
              </a:cubicBezTo>
              <a:cubicBezTo>
                <a:pt x="759494" y="109374"/>
                <a:pt x="763752" y="112258"/>
                <a:pt x="767256" y="115762"/>
              </a:cubicBezTo>
              <a:cubicBezTo>
                <a:pt x="806636" y="89508"/>
                <a:pt x="794096" y="106469"/>
                <a:pt x="809297" y="68465"/>
              </a:cubicBezTo>
              <a:cubicBezTo>
                <a:pt x="812141" y="51400"/>
                <a:pt x="811324" y="26465"/>
                <a:pt x="830318" y="15913"/>
              </a:cubicBezTo>
              <a:cubicBezTo>
                <a:pt x="839632" y="10738"/>
                <a:pt x="851339" y="12410"/>
                <a:pt x="861849" y="10658"/>
              </a:cubicBezTo>
              <a:cubicBezTo>
                <a:pt x="878056" y="43074"/>
                <a:pt x="868881" y="20114"/>
                <a:pt x="877614" y="57955"/>
              </a:cubicBezTo>
              <a:cubicBezTo>
                <a:pt x="880862" y="72030"/>
                <a:pt x="877911" y="89782"/>
                <a:pt x="888125" y="99996"/>
              </a:cubicBezTo>
              <a:lnTo>
                <a:pt x="903890" y="115762"/>
              </a:lnTo>
              <a:cubicBezTo>
                <a:pt x="914400" y="112258"/>
                <a:pt x="927083" y="112546"/>
                <a:pt x="935421" y="105251"/>
              </a:cubicBezTo>
              <a:cubicBezTo>
                <a:pt x="942520" y="99039"/>
                <a:pt x="942708" y="87841"/>
                <a:pt x="945932" y="78976"/>
              </a:cubicBezTo>
              <a:cubicBezTo>
                <a:pt x="952769" y="60175"/>
                <a:pt x="955837" y="43097"/>
                <a:pt x="966952" y="26424"/>
              </a:cubicBezTo>
              <a:cubicBezTo>
                <a:pt x="969700" y="22301"/>
                <a:pt x="973959" y="19417"/>
                <a:pt x="977463" y="15913"/>
              </a:cubicBezTo>
              <a:cubicBezTo>
                <a:pt x="1009512" y="35143"/>
                <a:pt x="1004550" y="24414"/>
                <a:pt x="1014249" y="63210"/>
              </a:cubicBezTo>
              <a:cubicBezTo>
                <a:pt x="1016833" y="73547"/>
                <a:pt x="1017193" y="84339"/>
                <a:pt x="1019504" y="94741"/>
              </a:cubicBezTo>
              <a:cubicBezTo>
                <a:pt x="1020706" y="100149"/>
                <a:pt x="1024759" y="110507"/>
                <a:pt x="1024759" y="110507"/>
              </a:cubicBezTo>
            </a:path>
          </a:pathLst>
        </a:custGeom>
        <a:noFill/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78</xdr:col>
      <xdr:colOff>436180</xdr:colOff>
      <xdr:row>20</xdr:row>
      <xdr:rowOff>115614</xdr:rowOff>
    </xdr:from>
    <xdr:to>
      <xdr:col>79</xdr:col>
      <xdr:colOff>278525</xdr:colOff>
      <xdr:row>21</xdr:row>
      <xdr:rowOff>21020</xdr:rowOff>
    </xdr:to>
    <xdr:sp macro="" textlink="">
      <xdr:nvSpPr>
        <xdr:cNvPr id="36" name="Forma libre: forma 35">
          <a:extLst>
            <a:ext uri="{FF2B5EF4-FFF2-40B4-BE49-F238E27FC236}">
              <a16:creationId xmlns:a16="http://schemas.microsoft.com/office/drawing/2014/main" id="{5B8711C1-9B88-4962-866F-5BAC4916E19E}"/>
            </a:ext>
          </a:extLst>
        </xdr:cNvPr>
        <xdr:cNvSpPr/>
      </xdr:nvSpPr>
      <xdr:spPr>
        <a:xfrm>
          <a:off x="38320280" y="4655864"/>
          <a:ext cx="851995" cy="102256"/>
        </a:xfrm>
        <a:custGeom>
          <a:avLst/>
          <a:gdLst>
            <a:gd name="connsiteX0" fmla="*/ 0 w 1024759"/>
            <a:gd name="connsiteY0" fmla="*/ 99996 h 115762"/>
            <a:gd name="connsiteX1" fmla="*/ 5256 w 1024759"/>
            <a:gd name="connsiteY1" fmla="*/ 10658 h 115762"/>
            <a:gd name="connsiteX2" fmla="*/ 21021 w 1024759"/>
            <a:gd name="connsiteY2" fmla="*/ 148 h 115762"/>
            <a:gd name="connsiteX3" fmla="*/ 42042 w 1024759"/>
            <a:gd name="connsiteY3" fmla="*/ 5403 h 115762"/>
            <a:gd name="connsiteX4" fmla="*/ 47297 w 1024759"/>
            <a:gd name="connsiteY4" fmla="*/ 21169 h 115762"/>
            <a:gd name="connsiteX5" fmla="*/ 63063 w 1024759"/>
            <a:gd name="connsiteY5" fmla="*/ 99996 h 115762"/>
            <a:gd name="connsiteX6" fmla="*/ 78828 w 1024759"/>
            <a:gd name="connsiteY6" fmla="*/ 105251 h 115762"/>
            <a:gd name="connsiteX7" fmla="*/ 94594 w 1024759"/>
            <a:gd name="connsiteY7" fmla="*/ 99996 h 115762"/>
            <a:gd name="connsiteX8" fmla="*/ 110359 w 1024759"/>
            <a:gd name="connsiteY8" fmla="*/ 47445 h 115762"/>
            <a:gd name="connsiteX9" fmla="*/ 115614 w 1024759"/>
            <a:gd name="connsiteY9" fmla="*/ 21169 h 115762"/>
            <a:gd name="connsiteX10" fmla="*/ 126125 w 1024759"/>
            <a:gd name="connsiteY10" fmla="*/ 10658 h 115762"/>
            <a:gd name="connsiteX11" fmla="*/ 157656 w 1024759"/>
            <a:gd name="connsiteY11" fmla="*/ 15913 h 115762"/>
            <a:gd name="connsiteX12" fmla="*/ 183932 w 1024759"/>
            <a:gd name="connsiteY12" fmla="*/ 99996 h 115762"/>
            <a:gd name="connsiteX13" fmla="*/ 215463 w 1024759"/>
            <a:gd name="connsiteY13" fmla="*/ 94741 h 115762"/>
            <a:gd name="connsiteX14" fmla="*/ 220718 w 1024759"/>
            <a:gd name="connsiteY14" fmla="*/ 42189 h 115762"/>
            <a:gd name="connsiteX15" fmla="*/ 225973 w 1024759"/>
            <a:gd name="connsiteY15" fmla="*/ 21169 h 115762"/>
            <a:gd name="connsiteX16" fmla="*/ 236483 w 1024759"/>
            <a:gd name="connsiteY16" fmla="*/ 10658 h 115762"/>
            <a:gd name="connsiteX17" fmla="*/ 257504 w 1024759"/>
            <a:gd name="connsiteY17" fmla="*/ 5403 h 115762"/>
            <a:gd name="connsiteX18" fmla="*/ 273269 w 1024759"/>
            <a:gd name="connsiteY18" fmla="*/ 10658 h 115762"/>
            <a:gd name="connsiteX19" fmla="*/ 294290 w 1024759"/>
            <a:gd name="connsiteY19" fmla="*/ 47445 h 115762"/>
            <a:gd name="connsiteX20" fmla="*/ 304800 w 1024759"/>
            <a:gd name="connsiteY20" fmla="*/ 99996 h 115762"/>
            <a:gd name="connsiteX21" fmla="*/ 357352 w 1024759"/>
            <a:gd name="connsiteY21" fmla="*/ 94741 h 115762"/>
            <a:gd name="connsiteX22" fmla="*/ 362607 w 1024759"/>
            <a:gd name="connsiteY22" fmla="*/ 78976 h 115762"/>
            <a:gd name="connsiteX23" fmla="*/ 367863 w 1024759"/>
            <a:gd name="connsiteY23" fmla="*/ 52700 h 115762"/>
            <a:gd name="connsiteX24" fmla="*/ 388883 w 1024759"/>
            <a:gd name="connsiteY24" fmla="*/ 148 h 115762"/>
            <a:gd name="connsiteX25" fmla="*/ 425669 w 1024759"/>
            <a:gd name="connsiteY25" fmla="*/ 15913 h 115762"/>
            <a:gd name="connsiteX26" fmla="*/ 436180 w 1024759"/>
            <a:gd name="connsiteY26" fmla="*/ 42189 h 115762"/>
            <a:gd name="connsiteX27" fmla="*/ 441435 w 1024759"/>
            <a:gd name="connsiteY27" fmla="*/ 57955 h 115762"/>
            <a:gd name="connsiteX28" fmla="*/ 446690 w 1024759"/>
            <a:gd name="connsiteY28" fmla="*/ 84231 h 115762"/>
            <a:gd name="connsiteX29" fmla="*/ 462456 w 1024759"/>
            <a:gd name="connsiteY29" fmla="*/ 105251 h 115762"/>
            <a:gd name="connsiteX30" fmla="*/ 493987 w 1024759"/>
            <a:gd name="connsiteY30" fmla="*/ 99996 h 115762"/>
            <a:gd name="connsiteX31" fmla="*/ 509752 w 1024759"/>
            <a:gd name="connsiteY31" fmla="*/ 78976 h 115762"/>
            <a:gd name="connsiteX32" fmla="*/ 520263 w 1024759"/>
            <a:gd name="connsiteY32" fmla="*/ 21169 h 115762"/>
            <a:gd name="connsiteX33" fmla="*/ 551794 w 1024759"/>
            <a:gd name="connsiteY33" fmla="*/ 148 h 115762"/>
            <a:gd name="connsiteX34" fmla="*/ 567559 w 1024759"/>
            <a:gd name="connsiteY34" fmla="*/ 5403 h 115762"/>
            <a:gd name="connsiteX35" fmla="*/ 593835 w 1024759"/>
            <a:gd name="connsiteY35" fmla="*/ 42189 h 115762"/>
            <a:gd name="connsiteX36" fmla="*/ 609600 w 1024759"/>
            <a:gd name="connsiteY36" fmla="*/ 94741 h 115762"/>
            <a:gd name="connsiteX37" fmla="*/ 625366 w 1024759"/>
            <a:gd name="connsiteY37" fmla="*/ 105251 h 115762"/>
            <a:gd name="connsiteX38" fmla="*/ 656897 w 1024759"/>
            <a:gd name="connsiteY38" fmla="*/ 99996 h 115762"/>
            <a:gd name="connsiteX39" fmla="*/ 672663 w 1024759"/>
            <a:gd name="connsiteY39" fmla="*/ 47445 h 115762"/>
            <a:gd name="connsiteX40" fmla="*/ 693683 w 1024759"/>
            <a:gd name="connsiteY40" fmla="*/ 21169 h 115762"/>
            <a:gd name="connsiteX41" fmla="*/ 725214 w 1024759"/>
            <a:gd name="connsiteY41" fmla="*/ 26424 h 115762"/>
            <a:gd name="connsiteX42" fmla="*/ 740980 w 1024759"/>
            <a:gd name="connsiteY42" fmla="*/ 57955 h 115762"/>
            <a:gd name="connsiteX43" fmla="*/ 756745 w 1024759"/>
            <a:gd name="connsiteY43" fmla="*/ 105251 h 115762"/>
            <a:gd name="connsiteX44" fmla="*/ 767256 w 1024759"/>
            <a:gd name="connsiteY44" fmla="*/ 115762 h 115762"/>
            <a:gd name="connsiteX45" fmla="*/ 809297 w 1024759"/>
            <a:gd name="connsiteY45" fmla="*/ 68465 h 115762"/>
            <a:gd name="connsiteX46" fmla="*/ 830318 w 1024759"/>
            <a:gd name="connsiteY46" fmla="*/ 15913 h 115762"/>
            <a:gd name="connsiteX47" fmla="*/ 861849 w 1024759"/>
            <a:gd name="connsiteY47" fmla="*/ 10658 h 115762"/>
            <a:gd name="connsiteX48" fmla="*/ 877614 w 1024759"/>
            <a:gd name="connsiteY48" fmla="*/ 57955 h 115762"/>
            <a:gd name="connsiteX49" fmla="*/ 888125 w 1024759"/>
            <a:gd name="connsiteY49" fmla="*/ 99996 h 115762"/>
            <a:gd name="connsiteX50" fmla="*/ 903890 w 1024759"/>
            <a:gd name="connsiteY50" fmla="*/ 115762 h 115762"/>
            <a:gd name="connsiteX51" fmla="*/ 935421 w 1024759"/>
            <a:gd name="connsiteY51" fmla="*/ 105251 h 115762"/>
            <a:gd name="connsiteX52" fmla="*/ 945932 w 1024759"/>
            <a:gd name="connsiteY52" fmla="*/ 78976 h 115762"/>
            <a:gd name="connsiteX53" fmla="*/ 966952 w 1024759"/>
            <a:gd name="connsiteY53" fmla="*/ 26424 h 115762"/>
            <a:gd name="connsiteX54" fmla="*/ 977463 w 1024759"/>
            <a:gd name="connsiteY54" fmla="*/ 15913 h 115762"/>
            <a:gd name="connsiteX55" fmla="*/ 1014249 w 1024759"/>
            <a:gd name="connsiteY55" fmla="*/ 63210 h 115762"/>
            <a:gd name="connsiteX56" fmla="*/ 1019504 w 1024759"/>
            <a:gd name="connsiteY56" fmla="*/ 94741 h 115762"/>
            <a:gd name="connsiteX57" fmla="*/ 1024759 w 1024759"/>
            <a:gd name="connsiteY57" fmla="*/ 110507 h 11576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</a:cxnLst>
          <a:rect l="l" t="t" r="r" b="b"/>
          <a:pathLst>
            <a:path w="1024759" h="115762">
              <a:moveTo>
                <a:pt x="0" y="99996"/>
              </a:moveTo>
              <a:cubicBezTo>
                <a:pt x="1752" y="70217"/>
                <a:pt x="-890" y="39849"/>
                <a:pt x="5256" y="10658"/>
              </a:cubicBezTo>
              <a:cubicBezTo>
                <a:pt x="6557" y="4478"/>
                <a:pt x="14769" y="1041"/>
                <a:pt x="21021" y="148"/>
              </a:cubicBezTo>
              <a:cubicBezTo>
                <a:pt x="28171" y="-873"/>
                <a:pt x="35035" y="3651"/>
                <a:pt x="42042" y="5403"/>
              </a:cubicBezTo>
              <a:cubicBezTo>
                <a:pt x="43794" y="10658"/>
                <a:pt x="46565" y="15678"/>
                <a:pt x="47297" y="21169"/>
              </a:cubicBezTo>
              <a:cubicBezTo>
                <a:pt x="49209" y="35511"/>
                <a:pt x="42009" y="83153"/>
                <a:pt x="63063" y="99996"/>
              </a:cubicBezTo>
              <a:cubicBezTo>
                <a:pt x="67388" y="103456"/>
                <a:pt x="73573" y="103499"/>
                <a:pt x="78828" y="105251"/>
              </a:cubicBezTo>
              <a:cubicBezTo>
                <a:pt x="84083" y="103499"/>
                <a:pt x="91374" y="104504"/>
                <a:pt x="94594" y="99996"/>
              </a:cubicBezTo>
              <a:cubicBezTo>
                <a:pt x="98819" y="94081"/>
                <a:pt x="108003" y="58047"/>
                <a:pt x="110359" y="47445"/>
              </a:cubicBezTo>
              <a:cubicBezTo>
                <a:pt x="112297" y="38726"/>
                <a:pt x="112095" y="29379"/>
                <a:pt x="115614" y="21169"/>
              </a:cubicBezTo>
              <a:cubicBezTo>
                <a:pt x="117566" y="16615"/>
                <a:pt x="122621" y="14162"/>
                <a:pt x="126125" y="10658"/>
              </a:cubicBezTo>
              <a:cubicBezTo>
                <a:pt x="136635" y="12410"/>
                <a:pt x="148790" y="10002"/>
                <a:pt x="157656" y="15913"/>
              </a:cubicBezTo>
              <a:cubicBezTo>
                <a:pt x="178150" y="29576"/>
                <a:pt x="181846" y="88526"/>
                <a:pt x="183932" y="99996"/>
              </a:cubicBezTo>
              <a:cubicBezTo>
                <a:pt x="194442" y="98244"/>
                <a:pt x="209742" y="103730"/>
                <a:pt x="215463" y="94741"/>
              </a:cubicBezTo>
              <a:cubicBezTo>
                <a:pt x="224914" y="79889"/>
                <a:pt x="218228" y="59617"/>
                <a:pt x="220718" y="42189"/>
              </a:cubicBezTo>
              <a:cubicBezTo>
                <a:pt x="221739" y="35039"/>
                <a:pt x="222743" y="27629"/>
                <a:pt x="225973" y="21169"/>
              </a:cubicBezTo>
              <a:cubicBezTo>
                <a:pt x="228189" y="16737"/>
                <a:pt x="232051" y="12874"/>
                <a:pt x="236483" y="10658"/>
              </a:cubicBezTo>
              <a:cubicBezTo>
                <a:pt x="242943" y="7428"/>
                <a:pt x="250497" y="7155"/>
                <a:pt x="257504" y="5403"/>
              </a:cubicBezTo>
              <a:cubicBezTo>
                <a:pt x="262759" y="7155"/>
                <a:pt x="268519" y="7808"/>
                <a:pt x="273269" y="10658"/>
              </a:cubicBezTo>
              <a:cubicBezTo>
                <a:pt x="286236" y="18438"/>
                <a:pt x="289964" y="34467"/>
                <a:pt x="294290" y="47445"/>
              </a:cubicBezTo>
              <a:cubicBezTo>
                <a:pt x="299516" y="63125"/>
                <a:pt x="302212" y="84470"/>
                <a:pt x="304800" y="99996"/>
              </a:cubicBezTo>
              <a:cubicBezTo>
                <a:pt x="322317" y="98244"/>
                <a:pt x="340807" y="100757"/>
                <a:pt x="357352" y="94741"/>
              </a:cubicBezTo>
              <a:cubicBezTo>
                <a:pt x="362558" y="92848"/>
                <a:pt x="361263" y="84350"/>
                <a:pt x="362607" y="78976"/>
              </a:cubicBezTo>
              <a:cubicBezTo>
                <a:pt x="364774" y="70311"/>
                <a:pt x="366394" y="61511"/>
                <a:pt x="367863" y="52700"/>
              </a:cubicBezTo>
              <a:cubicBezTo>
                <a:pt x="375431" y="7294"/>
                <a:pt x="363602" y="25429"/>
                <a:pt x="388883" y="148"/>
              </a:cubicBezTo>
              <a:cubicBezTo>
                <a:pt x="401145" y="5403"/>
                <a:pt x="415698" y="7050"/>
                <a:pt x="425669" y="15913"/>
              </a:cubicBezTo>
              <a:cubicBezTo>
                <a:pt x="432720" y="22180"/>
                <a:pt x="432868" y="33356"/>
                <a:pt x="436180" y="42189"/>
              </a:cubicBezTo>
              <a:cubicBezTo>
                <a:pt x="438125" y="47376"/>
                <a:pt x="440092" y="52581"/>
                <a:pt x="441435" y="57955"/>
              </a:cubicBezTo>
              <a:cubicBezTo>
                <a:pt x="443601" y="66620"/>
                <a:pt x="443062" y="76069"/>
                <a:pt x="446690" y="84231"/>
              </a:cubicBezTo>
              <a:cubicBezTo>
                <a:pt x="450247" y="92235"/>
                <a:pt x="457201" y="98244"/>
                <a:pt x="462456" y="105251"/>
              </a:cubicBezTo>
              <a:cubicBezTo>
                <a:pt x="472966" y="103499"/>
                <a:pt x="484673" y="105171"/>
                <a:pt x="493987" y="99996"/>
              </a:cubicBezTo>
              <a:cubicBezTo>
                <a:pt x="501643" y="95743"/>
                <a:pt x="506499" y="87108"/>
                <a:pt x="509752" y="78976"/>
              </a:cubicBezTo>
              <a:cubicBezTo>
                <a:pt x="510976" y="75915"/>
                <a:pt x="517527" y="26641"/>
                <a:pt x="520263" y="21169"/>
              </a:cubicBezTo>
              <a:cubicBezTo>
                <a:pt x="528137" y="5422"/>
                <a:pt x="537779" y="4819"/>
                <a:pt x="551794" y="148"/>
              </a:cubicBezTo>
              <a:cubicBezTo>
                <a:pt x="557049" y="1900"/>
                <a:pt x="563304" y="1857"/>
                <a:pt x="567559" y="5403"/>
              </a:cubicBezTo>
              <a:cubicBezTo>
                <a:pt x="572449" y="9478"/>
                <a:pt x="589042" y="34999"/>
                <a:pt x="593835" y="42189"/>
              </a:cubicBezTo>
              <a:cubicBezTo>
                <a:pt x="597142" y="65342"/>
                <a:pt x="593667" y="78809"/>
                <a:pt x="609600" y="94741"/>
              </a:cubicBezTo>
              <a:cubicBezTo>
                <a:pt x="614066" y="99207"/>
                <a:pt x="620111" y="101748"/>
                <a:pt x="625366" y="105251"/>
              </a:cubicBezTo>
              <a:cubicBezTo>
                <a:pt x="635876" y="103499"/>
                <a:pt x="647861" y="105643"/>
                <a:pt x="656897" y="99996"/>
              </a:cubicBezTo>
              <a:cubicBezTo>
                <a:pt x="668613" y="92674"/>
                <a:pt x="670960" y="55108"/>
                <a:pt x="672663" y="47445"/>
              </a:cubicBezTo>
              <a:cubicBezTo>
                <a:pt x="677078" y="27579"/>
                <a:pt x="676543" y="32595"/>
                <a:pt x="693683" y="21169"/>
              </a:cubicBezTo>
              <a:cubicBezTo>
                <a:pt x="704193" y="22921"/>
                <a:pt x="715684" y="21659"/>
                <a:pt x="725214" y="26424"/>
              </a:cubicBezTo>
              <a:cubicBezTo>
                <a:pt x="732555" y="30094"/>
                <a:pt x="739203" y="50848"/>
                <a:pt x="740980" y="57955"/>
              </a:cubicBezTo>
              <a:cubicBezTo>
                <a:pt x="747180" y="82756"/>
                <a:pt x="742759" y="84272"/>
                <a:pt x="756745" y="105251"/>
              </a:cubicBezTo>
              <a:cubicBezTo>
                <a:pt x="759494" y="109374"/>
                <a:pt x="763752" y="112258"/>
                <a:pt x="767256" y="115762"/>
              </a:cubicBezTo>
              <a:cubicBezTo>
                <a:pt x="806636" y="89508"/>
                <a:pt x="794096" y="106469"/>
                <a:pt x="809297" y="68465"/>
              </a:cubicBezTo>
              <a:cubicBezTo>
                <a:pt x="812141" y="51400"/>
                <a:pt x="811324" y="26465"/>
                <a:pt x="830318" y="15913"/>
              </a:cubicBezTo>
              <a:cubicBezTo>
                <a:pt x="839632" y="10738"/>
                <a:pt x="851339" y="12410"/>
                <a:pt x="861849" y="10658"/>
              </a:cubicBezTo>
              <a:cubicBezTo>
                <a:pt x="878056" y="43074"/>
                <a:pt x="868881" y="20114"/>
                <a:pt x="877614" y="57955"/>
              </a:cubicBezTo>
              <a:cubicBezTo>
                <a:pt x="880862" y="72030"/>
                <a:pt x="877911" y="89782"/>
                <a:pt x="888125" y="99996"/>
              </a:cubicBezTo>
              <a:lnTo>
                <a:pt x="903890" y="115762"/>
              </a:lnTo>
              <a:cubicBezTo>
                <a:pt x="914400" y="112258"/>
                <a:pt x="927083" y="112546"/>
                <a:pt x="935421" y="105251"/>
              </a:cubicBezTo>
              <a:cubicBezTo>
                <a:pt x="942520" y="99039"/>
                <a:pt x="942708" y="87841"/>
                <a:pt x="945932" y="78976"/>
              </a:cubicBezTo>
              <a:cubicBezTo>
                <a:pt x="952769" y="60175"/>
                <a:pt x="955837" y="43097"/>
                <a:pt x="966952" y="26424"/>
              </a:cubicBezTo>
              <a:cubicBezTo>
                <a:pt x="969700" y="22301"/>
                <a:pt x="973959" y="19417"/>
                <a:pt x="977463" y="15913"/>
              </a:cubicBezTo>
              <a:cubicBezTo>
                <a:pt x="1009512" y="35143"/>
                <a:pt x="1004550" y="24414"/>
                <a:pt x="1014249" y="63210"/>
              </a:cubicBezTo>
              <a:cubicBezTo>
                <a:pt x="1016833" y="73547"/>
                <a:pt x="1017193" y="84339"/>
                <a:pt x="1019504" y="94741"/>
              </a:cubicBezTo>
              <a:cubicBezTo>
                <a:pt x="1020706" y="100149"/>
                <a:pt x="1024759" y="110507"/>
                <a:pt x="1024759" y="110507"/>
              </a:cubicBezTo>
            </a:path>
          </a:pathLst>
        </a:custGeom>
        <a:noFill/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79</xdr:col>
      <xdr:colOff>304800</xdr:colOff>
      <xdr:row>20</xdr:row>
      <xdr:rowOff>110359</xdr:rowOff>
    </xdr:from>
    <xdr:to>
      <xdr:col>80</xdr:col>
      <xdr:colOff>147145</xdr:colOff>
      <xdr:row>21</xdr:row>
      <xdr:rowOff>21021</xdr:rowOff>
    </xdr:to>
    <xdr:sp macro="" textlink="">
      <xdr:nvSpPr>
        <xdr:cNvPr id="37" name="Forma libre: forma 36">
          <a:extLst>
            <a:ext uri="{FF2B5EF4-FFF2-40B4-BE49-F238E27FC236}">
              <a16:creationId xmlns:a16="http://schemas.microsoft.com/office/drawing/2014/main" id="{EE6344A6-3528-42C1-9958-AFB148A2A0A2}"/>
            </a:ext>
          </a:extLst>
        </xdr:cNvPr>
        <xdr:cNvSpPr/>
      </xdr:nvSpPr>
      <xdr:spPr>
        <a:xfrm>
          <a:off x="39198550" y="4650609"/>
          <a:ext cx="851995" cy="107512"/>
        </a:xfrm>
        <a:custGeom>
          <a:avLst/>
          <a:gdLst>
            <a:gd name="connsiteX0" fmla="*/ 0 w 1024759"/>
            <a:gd name="connsiteY0" fmla="*/ 99996 h 115762"/>
            <a:gd name="connsiteX1" fmla="*/ 5256 w 1024759"/>
            <a:gd name="connsiteY1" fmla="*/ 10658 h 115762"/>
            <a:gd name="connsiteX2" fmla="*/ 21021 w 1024759"/>
            <a:gd name="connsiteY2" fmla="*/ 148 h 115762"/>
            <a:gd name="connsiteX3" fmla="*/ 42042 w 1024759"/>
            <a:gd name="connsiteY3" fmla="*/ 5403 h 115762"/>
            <a:gd name="connsiteX4" fmla="*/ 47297 w 1024759"/>
            <a:gd name="connsiteY4" fmla="*/ 21169 h 115762"/>
            <a:gd name="connsiteX5" fmla="*/ 63063 w 1024759"/>
            <a:gd name="connsiteY5" fmla="*/ 99996 h 115762"/>
            <a:gd name="connsiteX6" fmla="*/ 78828 w 1024759"/>
            <a:gd name="connsiteY6" fmla="*/ 105251 h 115762"/>
            <a:gd name="connsiteX7" fmla="*/ 94594 w 1024759"/>
            <a:gd name="connsiteY7" fmla="*/ 99996 h 115762"/>
            <a:gd name="connsiteX8" fmla="*/ 110359 w 1024759"/>
            <a:gd name="connsiteY8" fmla="*/ 47445 h 115762"/>
            <a:gd name="connsiteX9" fmla="*/ 115614 w 1024759"/>
            <a:gd name="connsiteY9" fmla="*/ 21169 h 115762"/>
            <a:gd name="connsiteX10" fmla="*/ 126125 w 1024759"/>
            <a:gd name="connsiteY10" fmla="*/ 10658 h 115762"/>
            <a:gd name="connsiteX11" fmla="*/ 157656 w 1024759"/>
            <a:gd name="connsiteY11" fmla="*/ 15913 h 115762"/>
            <a:gd name="connsiteX12" fmla="*/ 183932 w 1024759"/>
            <a:gd name="connsiteY12" fmla="*/ 99996 h 115762"/>
            <a:gd name="connsiteX13" fmla="*/ 215463 w 1024759"/>
            <a:gd name="connsiteY13" fmla="*/ 94741 h 115762"/>
            <a:gd name="connsiteX14" fmla="*/ 220718 w 1024759"/>
            <a:gd name="connsiteY14" fmla="*/ 42189 h 115762"/>
            <a:gd name="connsiteX15" fmla="*/ 225973 w 1024759"/>
            <a:gd name="connsiteY15" fmla="*/ 21169 h 115762"/>
            <a:gd name="connsiteX16" fmla="*/ 236483 w 1024759"/>
            <a:gd name="connsiteY16" fmla="*/ 10658 h 115762"/>
            <a:gd name="connsiteX17" fmla="*/ 257504 w 1024759"/>
            <a:gd name="connsiteY17" fmla="*/ 5403 h 115762"/>
            <a:gd name="connsiteX18" fmla="*/ 273269 w 1024759"/>
            <a:gd name="connsiteY18" fmla="*/ 10658 h 115762"/>
            <a:gd name="connsiteX19" fmla="*/ 294290 w 1024759"/>
            <a:gd name="connsiteY19" fmla="*/ 47445 h 115762"/>
            <a:gd name="connsiteX20" fmla="*/ 304800 w 1024759"/>
            <a:gd name="connsiteY20" fmla="*/ 99996 h 115762"/>
            <a:gd name="connsiteX21" fmla="*/ 357352 w 1024759"/>
            <a:gd name="connsiteY21" fmla="*/ 94741 h 115762"/>
            <a:gd name="connsiteX22" fmla="*/ 362607 w 1024759"/>
            <a:gd name="connsiteY22" fmla="*/ 78976 h 115762"/>
            <a:gd name="connsiteX23" fmla="*/ 367863 w 1024759"/>
            <a:gd name="connsiteY23" fmla="*/ 52700 h 115762"/>
            <a:gd name="connsiteX24" fmla="*/ 388883 w 1024759"/>
            <a:gd name="connsiteY24" fmla="*/ 148 h 115762"/>
            <a:gd name="connsiteX25" fmla="*/ 425669 w 1024759"/>
            <a:gd name="connsiteY25" fmla="*/ 15913 h 115762"/>
            <a:gd name="connsiteX26" fmla="*/ 436180 w 1024759"/>
            <a:gd name="connsiteY26" fmla="*/ 42189 h 115762"/>
            <a:gd name="connsiteX27" fmla="*/ 441435 w 1024759"/>
            <a:gd name="connsiteY27" fmla="*/ 57955 h 115762"/>
            <a:gd name="connsiteX28" fmla="*/ 446690 w 1024759"/>
            <a:gd name="connsiteY28" fmla="*/ 84231 h 115762"/>
            <a:gd name="connsiteX29" fmla="*/ 462456 w 1024759"/>
            <a:gd name="connsiteY29" fmla="*/ 105251 h 115762"/>
            <a:gd name="connsiteX30" fmla="*/ 493987 w 1024759"/>
            <a:gd name="connsiteY30" fmla="*/ 99996 h 115762"/>
            <a:gd name="connsiteX31" fmla="*/ 509752 w 1024759"/>
            <a:gd name="connsiteY31" fmla="*/ 78976 h 115762"/>
            <a:gd name="connsiteX32" fmla="*/ 520263 w 1024759"/>
            <a:gd name="connsiteY32" fmla="*/ 21169 h 115762"/>
            <a:gd name="connsiteX33" fmla="*/ 551794 w 1024759"/>
            <a:gd name="connsiteY33" fmla="*/ 148 h 115762"/>
            <a:gd name="connsiteX34" fmla="*/ 567559 w 1024759"/>
            <a:gd name="connsiteY34" fmla="*/ 5403 h 115762"/>
            <a:gd name="connsiteX35" fmla="*/ 593835 w 1024759"/>
            <a:gd name="connsiteY35" fmla="*/ 42189 h 115762"/>
            <a:gd name="connsiteX36" fmla="*/ 609600 w 1024759"/>
            <a:gd name="connsiteY36" fmla="*/ 94741 h 115762"/>
            <a:gd name="connsiteX37" fmla="*/ 625366 w 1024759"/>
            <a:gd name="connsiteY37" fmla="*/ 105251 h 115762"/>
            <a:gd name="connsiteX38" fmla="*/ 656897 w 1024759"/>
            <a:gd name="connsiteY38" fmla="*/ 99996 h 115762"/>
            <a:gd name="connsiteX39" fmla="*/ 672663 w 1024759"/>
            <a:gd name="connsiteY39" fmla="*/ 47445 h 115762"/>
            <a:gd name="connsiteX40" fmla="*/ 693683 w 1024759"/>
            <a:gd name="connsiteY40" fmla="*/ 21169 h 115762"/>
            <a:gd name="connsiteX41" fmla="*/ 725214 w 1024759"/>
            <a:gd name="connsiteY41" fmla="*/ 26424 h 115762"/>
            <a:gd name="connsiteX42" fmla="*/ 740980 w 1024759"/>
            <a:gd name="connsiteY42" fmla="*/ 57955 h 115762"/>
            <a:gd name="connsiteX43" fmla="*/ 756745 w 1024759"/>
            <a:gd name="connsiteY43" fmla="*/ 105251 h 115762"/>
            <a:gd name="connsiteX44" fmla="*/ 767256 w 1024759"/>
            <a:gd name="connsiteY44" fmla="*/ 115762 h 115762"/>
            <a:gd name="connsiteX45" fmla="*/ 809297 w 1024759"/>
            <a:gd name="connsiteY45" fmla="*/ 68465 h 115762"/>
            <a:gd name="connsiteX46" fmla="*/ 830318 w 1024759"/>
            <a:gd name="connsiteY46" fmla="*/ 15913 h 115762"/>
            <a:gd name="connsiteX47" fmla="*/ 861849 w 1024759"/>
            <a:gd name="connsiteY47" fmla="*/ 10658 h 115762"/>
            <a:gd name="connsiteX48" fmla="*/ 877614 w 1024759"/>
            <a:gd name="connsiteY48" fmla="*/ 57955 h 115762"/>
            <a:gd name="connsiteX49" fmla="*/ 888125 w 1024759"/>
            <a:gd name="connsiteY49" fmla="*/ 99996 h 115762"/>
            <a:gd name="connsiteX50" fmla="*/ 903890 w 1024759"/>
            <a:gd name="connsiteY50" fmla="*/ 115762 h 115762"/>
            <a:gd name="connsiteX51" fmla="*/ 935421 w 1024759"/>
            <a:gd name="connsiteY51" fmla="*/ 105251 h 115762"/>
            <a:gd name="connsiteX52" fmla="*/ 945932 w 1024759"/>
            <a:gd name="connsiteY52" fmla="*/ 78976 h 115762"/>
            <a:gd name="connsiteX53" fmla="*/ 966952 w 1024759"/>
            <a:gd name="connsiteY53" fmla="*/ 26424 h 115762"/>
            <a:gd name="connsiteX54" fmla="*/ 977463 w 1024759"/>
            <a:gd name="connsiteY54" fmla="*/ 15913 h 115762"/>
            <a:gd name="connsiteX55" fmla="*/ 1014249 w 1024759"/>
            <a:gd name="connsiteY55" fmla="*/ 63210 h 115762"/>
            <a:gd name="connsiteX56" fmla="*/ 1019504 w 1024759"/>
            <a:gd name="connsiteY56" fmla="*/ 94741 h 115762"/>
            <a:gd name="connsiteX57" fmla="*/ 1024759 w 1024759"/>
            <a:gd name="connsiteY57" fmla="*/ 110507 h 11576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</a:cxnLst>
          <a:rect l="l" t="t" r="r" b="b"/>
          <a:pathLst>
            <a:path w="1024759" h="115762">
              <a:moveTo>
                <a:pt x="0" y="99996"/>
              </a:moveTo>
              <a:cubicBezTo>
                <a:pt x="1752" y="70217"/>
                <a:pt x="-890" y="39849"/>
                <a:pt x="5256" y="10658"/>
              </a:cubicBezTo>
              <a:cubicBezTo>
                <a:pt x="6557" y="4478"/>
                <a:pt x="14769" y="1041"/>
                <a:pt x="21021" y="148"/>
              </a:cubicBezTo>
              <a:cubicBezTo>
                <a:pt x="28171" y="-873"/>
                <a:pt x="35035" y="3651"/>
                <a:pt x="42042" y="5403"/>
              </a:cubicBezTo>
              <a:cubicBezTo>
                <a:pt x="43794" y="10658"/>
                <a:pt x="46565" y="15678"/>
                <a:pt x="47297" y="21169"/>
              </a:cubicBezTo>
              <a:cubicBezTo>
                <a:pt x="49209" y="35511"/>
                <a:pt x="42009" y="83153"/>
                <a:pt x="63063" y="99996"/>
              </a:cubicBezTo>
              <a:cubicBezTo>
                <a:pt x="67388" y="103456"/>
                <a:pt x="73573" y="103499"/>
                <a:pt x="78828" y="105251"/>
              </a:cubicBezTo>
              <a:cubicBezTo>
                <a:pt x="84083" y="103499"/>
                <a:pt x="91374" y="104504"/>
                <a:pt x="94594" y="99996"/>
              </a:cubicBezTo>
              <a:cubicBezTo>
                <a:pt x="98819" y="94081"/>
                <a:pt x="108003" y="58047"/>
                <a:pt x="110359" y="47445"/>
              </a:cubicBezTo>
              <a:cubicBezTo>
                <a:pt x="112297" y="38726"/>
                <a:pt x="112095" y="29379"/>
                <a:pt x="115614" y="21169"/>
              </a:cubicBezTo>
              <a:cubicBezTo>
                <a:pt x="117566" y="16615"/>
                <a:pt x="122621" y="14162"/>
                <a:pt x="126125" y="10658"/>
              </a:cubicBezTo>
              <a:cubicBezTo>
                <a:pt x="136635" y="12410"/>
                <a:pt x="148790" y="10002"/>
                <a:pt x="157656" y="15913"/>
              </a:cubicBezTo>
              <a:cubicBezTo>
                <a:pt x="178150" y="29576"/>
                <a:pt x="181846" y="88526"/>
                <a:pt x="183932" y="99996"/>
              </a:cubicBezTo>
              <a:cubicBezTo>
                <a:pt x="194442" y="98244"/>
                <a:pt x="209742" y="103730"/>
                <a:pt x="215463" y="94741"/>
              </a:cubicBezTo>
              <a:cubicBezTo>
                <a:pt x="224914" y="79889"/>
                <a:pt x="218228" y="59617"/>
                <a:pt x="220718" y="42189"/>
              </a:cubicBezTo>
              <a:cubicBezTo>
                <a:pt x="221739" y="35039"/>
                <a:pt x="222743" y="27629"/>
                <a:pt x="225973" y="21169"/>
              </a:cubicBezTo>
              <a:cubicBezTo>
                <a:pt x="228189" y="16737"/>
                <a:pt x="232051" y="12874"/>
                <a:pt x="236483" y="10658"/>
              </a:cubicBezTo>
              <a:cubicBezTo>
                <a:pt x="242943" y="7428"/>
                <a:pt x="250497" y="7155"/>
                <a:pt x="257504" y="5403"/>
              </a:cubicBezTo>
              <a:cubicBezTo>
                <a:pt x="262759" y="7155"/>
                <a:pt x="268519" y="7808"/>
                <a:pt x="273269" y="10658"/>
              </a:cubicBezTo>
              <a:cubicBezTo>
                <a:pt x="286236" y="18438"/>
                <a:pt x="289964" y="34467"/>
                <a:pt x="294290" y="47445"/>
              </a:cubicBezTo>
              <a:cubicBezTo>
                <a:pt x="299516" y="63125"/>
                <a:pt x="302212" y="84470"/>
                <a:pt x="304800" y="99996"/>
              </a:cubicBezTo>
              <a:cubicBezTo>
                <a:pt x="322317" y="98244"/>
                <a:pt x="340807" y="100757"/>
                <a:pt x="357352" y="94741"/>
              </a:cubicBezTo>
              <a:cubicBezTo>
                <a:pt x="362558" y="92848"/>
                <a:pt x="361263" y="84350"/>
                <a:pt x="362607" y="78976"/>
              </a:cubicBezTo>
              <a:cubicBezTo>
                <a:pt x="364774" y="70311"/>
                <a:pt x="366394" y="61511"/>
                <a:pt x="367863" y="52700"/>
              </a:cubicBezTo>
              <a:cubicBezTo>
                <a:pt x="375431" y="7294"/>
                <a:pt x="363602" y="25429"/>
                <a:pt x="388883" y="148"/>
              </a:cubicBezTo>
              <a:cubicBezTo>
                <a:pt x="401145" y="5403"/>
                <a:pt x="415698" y="7050"/>
                <a:pt x="425669" y="15913"/>
              </a:cubicBezTo>
              <a:cubicBezTo>
                <a:pt x="432720" y="22180"/>
                <a:pt x="432868" y="33356"/>
                <a:pt x="436180" y="42189"/>
              </a:cubicBezTo>
              <a:cubicBezTo>
                <a:pt x="438125" y="47376"/>
                <a:pt x="440092" y="52581"/>
                <a:pt x="441435" y="57955"/>
              </a:cubicBezTo>
              <a:cubicBezTo>
                <a:pt x="443601" y="66620"/>
                <a:pt x="443062" y="76069"/>
                <a:pt x="446690" y="84231"/>
              </a:cubicBezTo>
              <a:cubicBezTo>
                <a:pt x="450247" y="92235"/>
                <a:pt x="457201" y="98244"/>
                <a:pt x="462456" y="105251"/>
              </a:cubicBezTo>
              <a:cubicBezTo>
                <a:pt x="472966" y="103499"/>
                <a:pt x="484673" y="105171"/>
                <a:pt x="493987" y="99996"/>
              </a:cubicBezTo>
              <a:cubicBezTo>
                <a:pt x="501643" y="95743"/>
                <a:pt x="506499" y="87108"/>
                <a:pt x="509752" y="78976"/>
              </a:cubicBezTo>
              <a:cubicBezTo>
                <a:pt x="510976" y="75915"/>
                <a:pt x="517527" y="26641"/>
                <a:pt x="520263" y="21169"/>
              </a:cubicBezTo>
              <a:cubicBezTo>
                <a:pt x="528137" y="5422"/>
                <a:pt x="537779" y="4819"/>
                <a:pt x="551794" y="148"/>
              </a:cubicBezTo>
              <a:cubicBezTo>
                <a:pt x="557049" y="1900"/>
                <a:pt x="563304" y="1857"/>
                <a:pt x="567559" y="5403"/>
              </a:cubicBezTo>
              <a:cubicBezTo>
                <a:pt x="572449" y="9478"/>
                <a:pt x="589042" y="34999"/>
                <a:pt x="593835" y="42189"/>
              </a:cubicBezTo>
              <a:cubicBezTo>
                <a:pt x="597142" y="65342"/>
                <a:pt x="593667" y="78809"/>
                <a:pt x="609600" y="94741"/>
              </a:cubicBezTo>
              <a:cubicBezTo>
                <a:pt x="614066" y="99207"/>
                <a:pt x="620111" y="101748"/>
                <a:pt x="625366" y="105251"/>
              </a:cubicBezTo>
              <a:cubicBezTo>
                <a:pt x="635876" y="103499"/>
                <a:pt x="647861" y="105643"/>
                <a:pt x="656897" y="99996"/>
              </a:cubicBezTo>
              <a:cubicBezTo>
                <a:pt x="668613" y="92674"/>
                <a:pt x="670960" y="55108"/>
                <a:pt x="672663" y="47445"/>
              </a:cubicBezTo>
              <a:cubicBezTo>
                <a:pt x="677078" y="27579"/>
                <a:pt x="676543" y="32595"/>
                <a:pt x="693683" y="21169"/>
              </a:cubicBezTo>
              <a:cubicBezTo>
                <a:pt x="704193" y="22921"/>
                <a:pt x="715684" y="21659"/>
                <a:pt x="725214" y="26424"/>
              </a:cubicBezTo>
              <a:cubicBezTo>
                <a:pt x="732555" y="30094"/>
                <a:pt x="739203" y="50848"/>
                <a:pt x="740980" y="57955"/>
              </a:cubicBezTo>
              <a:cubicBezTo>
                <a:pt x="747180" y="82756"/>
                <a:pt x="742759" y="84272"/>
                <a:pt x="756745" y="105251"/>
              </a:cubicBezTo>
              <a:cubicBezTo>
                <a:pt x="759494" y="109374"/>
                <a:pt x="763752" y="112258"/>
                <a:pt x="767256" y="115762"/>
              </a:cubicBezTo>
              <a:cubicBezTo>
                <a:pt x="806636" y="89508"/>
                <a:pt x="794096" y="106469"/>
                <a:pt x="809297" y="68465"/>
              </a:cubicBezTo>
              <a:cubicBezTo>
                <a:pt x="812141" y="51400"/>
                <a:pt x="811324" y="26465"/>
                <a:pt x="830318" y="15913"/>
              </a:cubicBezTo>
              <a:cubicBezTo>
                <a:pt x="839632" y="10738"/>
                <a:pt x="851339" y="12410"/>
                <a:pt x="861849" y="10658"/>
              </a:cubicBezTo>
              <a:cubicBezTo>
                <a:pt x="878056" y="43074"/>
                <a:pt x="868881" y="20114"/>
                <a:pt x="877614" y="57955"/>
              </a:cubicBezTo>
              <a:cubicBezTo>
                <a:pt x="880862" y="72030"/>
                <a:pt x="877911" y="89782"/>
                <a:pt x="888125" y="99996"/>
              </a:cubicBezTo>
              <a:lnTo>
                <a:pt x="903890" y="115762"/>
              </a:lnTo>
              <a:cubicBezTo>
                <a:pt x="914400" y="112258"/>
                <a:pt x="927083" y="112546"/>
                <a:pt x="935421" y="105251"/>
              </a:cubicBezTo>
              <a:cubicBezTo>
                <a:pt x="942520" y="99039"/>
                <a:pt x="942708" y="87841"/>
                <a:pt x="945932" y="78976"/>
              </a:cubicBezTo>
              <a:cubicBezTo>
                <a:pt x="952769" y="60175"/>
                <a:pt x="955837" y="43097"/>
                <a:pt x="966952" y="26424"/>
              </a:cubicBezTo>
              <a:cubicBezTo>
                <a:pt x="969700" y="22301"/>
                <a:pt x="973959" y="19417"/>
                <a:pt x="977463" y="15913"/>
              </a:cubicBezTo>
              <a:cubicBezTo>
                <a:pt x="1009512" y="35143"/>
                <a:pt x="1004550" y="24414"/>
                <a:pt x="1014249" y="63210"/>
              </a:cubicBezTo>
              <a:cubicBezTo>
                <a:pt x="1016833" y="73547"/>
                <a:pt x="1017193" y="84339"/>
                <a:pt x="1019504" y="94741"/>
              </a:cubicBezTo>
              <a:cubicBezTo>
                <a:pt x="1020706" y="100149"/>
                <a:pt x="1024759" y="110507"/>
                <a:pt x="1024759" y="110507"/>
              </a:cubicBezTo>
            </a:path>
          </a:pathLst>
        </a:custGeom>
        <a:noFill/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80</xdr:col>
      <xdr:colOff>157656</xdr:colOff>
      <xdr:row>20</xdr:row>
      <xdr:rowOff>115615</xdr:rowOff>
    </xdr:from>
    <xdr:to>
      <xdr:col>81</xdr:col>
      <xdr:colOff>1</xdr:colOff>
      <xdr:row>21</xdr:row>
      <xdr:rowOff>21021</xdr:rowOff>
    </xdr:to>
    <xdr:sp macro="" textlink="">
      <xdr:nvSpPr>
        <xdr:cNvPr id="38" name="Forma libre: forma 37">
          <a:extLst>
            <a:ext uri="{FF2B5EF4-FFF2-40B4-BE49-F238E27FC236}">
              <a16:creationId xmlns:a16="http://schemas.microsoft.com/office/drawing/2014/main" id="{333C4FBD-2A9F-4AAD-8E96-97B9961CE20D}"/>
            </a:ext>
          </a:extLst>
        </xdr:cNvPr>
        <xdr:cNvSpPr/>
      </xdr:nvSpPr>
      <xdr:spPr>
        <a:xfrm>
          <a:off x="40061056" y="4655865"/>
          <a:ext cx="851995" cy="102256"/>
        </a:xfrm>
        <a:custGeom>
          <a:avLst/>
          <a:gdLst>
            <a:gd name="connsiteX0" fmla="*/ 0 w 1024759"/>
            <a:gd name="connsiteY0" fmla="*/ 99996 h 115762"/>
            <a:gd name="connsiteX1" fmla="*/ 5256 w 1024759"/>
            <a:gd name="connsiteY1" fmla="*/ 10658 h 115762"/>
            <a:gd name="connsiteX2" fmla="*/ 21021 w 1024759"/>
            <a:gd name="connsiteY2" fmla="*/ 148 h 115762"/>
            <a:gd name="connsiteX3" fmla="*/ 42042 w 1024759"/>
            <a:gd name="connsiteY3" fmla="*/ 5403 h 115762"/>
            <a:gd name="connsiteX4" fmla="*/ 47297 w 1024759"/>
            <a:gd name="connsiteY4" fmla="*/ 21169 h 115762"/>
            <a:gd name="connsiteX5" fmla="*/ 63063 w 1024759"/>
            <a:gd name="connsiteY5" fmla="*/ 99996 h 115762"/>
            <a:gd name="connsiteX6" fmla="*/ 78828 w 1024759"/>
            <a:gd name="connsiteY6" fmla="*/ 105251 h 115762"/>
            <a:gd name="connsiteX7" fmla="*/ 94594 w 1024759"/>
            <a:gd name="connsiteY7" fmla="*/ 99996 h 115762"/>
            <a:gd name="connsiteX8" fmla="*/ 110359 w 1024759"/>
            <a:gd name="connsiteY8" fmla="*/ 47445 h 115762"/>
            <a:gd name="connsiteX9" fmla="*/ 115614 w 1024759"/>
            <a:gd name="connsiteY9" fmla="*/ 21169 h 115762"/>
            <a:gd name="connsiteX10" fmla="*/ 126125 w 1024759"/>
            <a:gd name="connsiteY10" fmla="*/ 10658 h 115762"/>
            <a:gd name="connsiteX11" fmla="*/ 157656 w 1024759"/>
            <a:gd name="connsiteY11" fmla="*/ 15913 h 115762"/>
            <a:gd name="connsiteX12" fmla="*/ 183932 w 1024759"/>
            <a:gd name="connsiteY12" fmla="*/ 99996 h 115762"/>
            <a:gd name="connsiteX13" fmla="*/ 215463 w 1024759"/>
            <a:gd name="connsiteY13" fmla="*/ 94741 h 115762"/>
            <a:gd name="connsiteX14" fmla="*/ 220718 w 1024759"/>
            <a:gd name="connsiteY14" fmla="*/ 42189 h 115762"/>
            <a:gd name="connsiteX15" fmla="*/ 225973 w 1024759"/>
            <a:gd name="connsiteY15" fmla="*/ 21169 h 115762"/>
            <a:gd name="connsiteX16" fmla="*/ 236483 w 1024759"/>
            <a:gd name="connsiteY16" fmla="*/ 10658 h 115762"/>
            <a:gd name="connsiteX17" fmla="*/ 257504 w 1024759"/>
            <a:gd name="connsiteY17" fmla="*/ 5403 h 115762"/>
            <a:gd name="connsiteX18" fmla="*/ 273269 w 1024759"/>
            <a:gd name="connsiteY18" fmla="*/ 10658 h 115762"/>
            <a:gd name="connsiteX19" fmla="*/ 294290 w 1024759"/>
            <a:gd name="connsiteY19" fmla="*/ 47445 h 115762"/>
            <a:gd name="connsiteX20" fmla="*/ 304800 w 1024759"/>
            <a:gd name="connsiteY20" fmla="*/ 99996 h 115762"/>
            <a:gd name="connsiteX21" fmla="*/ 357352 w 1024759"/>
            <a:gd name="connsiteY21" fmla="*/ 94741 h 115762"/>
            <a:gd name="connsiteX22" fmla="*/ 362607 w 1024759"/>
            <a:gd name="connsiteY22" fmla="*/ 78976 h 115762"/>
            <a:gd name="connsiteX23" fmla="*/ 367863 w 1024759"/>
            <a:gd name="connsiteY23" fmla="*/ 52700 h 115762"/>
            <a:gd name="connsiteX24" fmla="*/ 388883 w 1024759"/>
            <a:gd name="connsiteY24" fmla="*/ 148 h 115762"/>
            <a:gd name="connsiteX25" fmla="*/ 425669 w 1024759"/>
            <a:gd name="connsiteY25" fmla="*/ 15913 h 115762"/>
            <a:gd name="connsiteX26" fmla="*/ 436180 w 1024759"/>
            <a:gd name="connsiteY26" fmla="*/ 42189 h 115762"/>
            <a:gd name="connsiteX27" fmla="*/ 441435 w 1024759"/>
            <a:gd name="connsiteY27" fmla="*/ 57955 h 115762"/>
            <a:gd name="connsiteX28" fmla="*/ 446690 w 1024759"/>
            <a:gd name="connsiteY28" fmla="*/ 84231 h 115762"/>
            <a:gd name="connsiteX29" fmla="*/ 462456 w 1024759"/>
            <a:gd name="connsiteY29" fmla="*/ 105251 h 115762"/>
            <a:gd name="connsiteX30" fmla="*/ 493987 w 1024759"/>
            <a:gd name="connsiteY30" fmla="*/ 99996 h 115762"/>
            <a:gd name="connsiteX31" fmla="*/ 509752 w 1024759"/>
            <a:gd name="connsiteY31" fmla="*/ 78976 h 115762"/>
            <a:gd name="connsiteX32" fmla="*/ 520263 w 1024759"/>
            <a:gd name="connsiteY32" fmla="*/ 21169 h 115762"/>
            <a:gd name="connsiteX33" fmla="*/ 551794 w 1024759"/>
            <a:gd name="connsiteY33" fmla="*/ 148 h 115762"/>
            <a:gd name="connsiteX34" fmla="*/ 567559 w 1024759"/>
            <a:gd name="connsiteY34" fmla="*/ 5403 h 115762"/>
            <a:gd name="connsiteX35" fmla="*/ 593835 w 1024759"/>
            <a:gd name="connsiteY35" fmla="*/ 42189 h 115762"/>
            <a:gd name="connsiteX36" fmla="*/ 609600 w 1024759"/>
            <a:gd name="connsiteY36" fmla="*/ 94741 h 115762"/>
            <a:gd name="connsiteX37" fmla="*/ 625366 w 1024759"/>
            <a:gd name="connsiteY37" fmla="*/ 105251 h 115762"/>
            <a:gd name="connsiteX38" fmla="*/ 656897 w 1024759"/>
            <a:gd name="connsiteY38" fmla="*/ 99996 h 115762"/>
            <a:gd name="connsiteX39" fmla="*/ 672663 w 1024759"/>
            <a:gd name="connsiteY39" fmla="*/ 47445 h 115762"/>
            <a:gd name="connsiteX40" fmla="*/ 693683 w 1024759"/>
            <a:gd name="connsiteY40" fmla="*/ 21169 h 115762"/>
            <a:gd name="connsiteX41" fmla="*/ 725214 w 1024759"/>
            <a:gd name="connsiteY41" fmla="*/ 26424 h 115762"/>
            <a:gd name="connsiteX42" fmla="*/ 740980 w 1024759"/>
            <a:gd name="connsiteY42" fmla="*/ 57955 h 115762"/>
            <a:gd name="connsiteX43" fmla="*/ 756745 w 1024759"/>
            <a:gd name="connsiteY43" fmla="*/ 105251 h 115762"/>
            <a:gd name="connsiteX44" fmla="*/ 767256 w 1024759"/>
            <a:gd name="connsiteY44" fmla="*/ 115762 h 115762"/>
            <a:gd name="connsiteX45" fmla="*/ 809297 w 1024759"/>
            <a:gd name="connsiteY45" fmla="*/ 68465 h 115762"/>
            <a:gd name="connsiteX46" fmla="*/ 830318 w 1024759"/>
            <a:gd name="connsiteY46" fmla="*/ 15913 h 115762"/>
            <a:gd name="connsiteX47" fmla="*/ 861849 w 1024759"/>
            <a:gd name="connsiteY47" fmla="*/ 10658 h 115762"/>
            <a:gd name="connsiteX48" fmla="*/ 877614 w 1024759"/>
            <a:gd name="connsiteY48" fmla="*/ 57955 h 115762"/>
            <a:gd name="connsiteX49" fmla="*/ 888125 w 1024759"/>
            <a:gd name="connsiteY49" fmla="*/ 99996 h 115762"/>
            <a:gd name="connsiteX50" fmla="*/ 903890 w 1024759"/>
            <a:gd name="connsiteY50" fmla="*/ 115762 h 115762"/>
            <a:gd name="connsiteX51" fmla="*/ 935421 w 1024759"/>
            <a:gd name="connsiteY51" fmla="*/ 105251 h 115762"/>
            <a:gd name="connsiteX52" fmla="*/ 945932 w 1024759"/>
            <a:gd name="connsiteY52" fmla="*/ 78976 h 115762"/>
            <a:gd name="connsiteX53" fmla="*/ 966952 w 1024759"/>
            <a:gd name="connsiteY53" fmla="*/ 26424 h 115762"/>
            <a:gd name="connsiteX54" fmla="*/ 977463 w 1024759"/>
            <a:gd name="connsiteY54" fmla="*/ 15913 h 115762"/>
            <a:gd name="connsiteX55" fmla="*/ 1014249 w 1024759"/>
            <a:gd name="connsiteY55" fmla="*/ 63210 h 115762"/>
            <a:gd name="connsiteX56" fmla="*/ 1019504 w 1024759"/>
            <a:gd name="connsiteY56" fmla="*/ 94741 h 115762"/>
            <a:gd name="connsiteX57" fmla="*/ 1024759 w 1024759"/>
            <a:gd name="connsiteY57" fmla="*/ 110507 h 11576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</a:cxnLst>
          <a:rect l="l" t="t" r="r" b="b"/>
          <a:pathLst>
            <a:path w="1024759" h="115762">
              <a:moveTo>
                <a:pt x="0" y="99996"/>
              </a:moveTo>
              <a:cubicBezTo>
                <a:pt x="1752" y="70217"/>
                <a:pt x="-890" y="39849"/>
                <a:pt x="5256" y="10658"/>
              </a:cubicBezTo>
              <a:cubicBezTo>
                <a:pt x="6557" y="4478"/>
                <a:pt x="14769" y="1041"/>
                <a:pt x="21021" y="148"/>
              </a:cubicBezTo>
              <a:cubicBezTo>
                <a:pt x="28171" y="-873"/>
                <a:pt x="35035" y="3651"/>
                <a:pt x="42042" y="5403"/>
              </a:cubicBezTo>
              <a:cubicBezTo>
                <a:pt x="43794" y="10658"/>
                <a:pt x="46565" y="15678"/>
                <a:pt x="47297" y="21169"/>
              </a:cubicBezTo>
              <a:cubicBezTo>
                <a:pt x="49209" y="35511"/>
                <a:pt x="42009" y="83153"/>
                <a:pt x="63063" y="99996"/>
              </a:cubicBezTo>
              <a:cubicBezTo>
                <a:pt x="67388" y="103456"/>
                <a:pt x="73573" y="103499"/>
                <a:pt x="78828" y="105251"/>
              </a:cubicBezTo>
              <a:cubicBezTo>
                <a:pt x="84083" y="103499"/>
                <a:pt x="91374" y="104504"/>
                <a:pt x="94594" y="99996"/>
              </a:cubicBezTo>
              <a:cubicBezTo>
                <a:pt x="98819" y="94081"/>
                <a:pt x="108003" y="58047"/>
                <a:pt x="110359" y="47445"/>
              </a:cubicBezTo>
              <a:cubicBezTo>
                <a:pt x="112297" y="38726"/>
                <a:pt x="112095" y="29379"/>
                <a:pt x="115614" y="21169"/>
              </a:cubicBezTo>
              <a:cubicBezTo>
                <a:pt x="117566" y="16615"/>
                <a:pt x="122621" y="14162"/>
                <a:pt x="126125" y="10658"/>
              </a:cubicBezTo>
              <a:cubicBezTo>
                <a:pt x="136635" y="12410"/>
                <a:pt x="148790" y="10002"/>
                <a:pt x="157656" y="15913"/>
              </a:cubicBezTo>
              <a:cubicBezTo>
                <a:pt x="178150" y="29576"/>
                <a:pt x="181846" y="88526"/>
                <a:pt x="183932" y="99996"/>
              </a:cubicBezTo>
              <a:cubicBezTo>
                <a:pt x="194442" y="98244"/>
                <a:pt x="209742" y="103730"/>
                <a:pt x="215463" y="94741"/>
              </a:cubicBezTo>
              <a:cubicBezTo>
                <a:pt x="224914" y="79889"/>
                <a:pt x="218228" y="59617"/>
                <a:pt x="220718" y="42189"/>
              </a:cubicBezTo>
              <a:cubicBezTo>
                <a:pt x="221739" y="35039"/>
                <a:pt x="222743" y="27629"/>
                <a:pt x="225973" y="21169"/>
              </a:cubicBezTo>
              <a:cubicBezTo>
                <a:pt x="228189" y="16737"/>
                <a:pt x="232051" y="12874"/>
                <a:pt x="236483" y="10658"/>
              </a:cubicBezTo>
              <a:cubicBezTo>
                <a:pt x="242943" y="7428"/>
                <a:pt x="250497" y="7155"/>
                <a:pt x="257504" y="5403"/>
              </a:cubicBezTo>
              <a:cubicBezTo>
                <a:pt x="262759" y="7155"/>
                <a:pt x="268519" y="7808"/>
                <a:pt x="273269" y="10658"/>
              </a:cubicBezTo>
              <a:cubicBezTo>
                <a:pt x="286236" y="18438"/>
                <a:pt x="289964" y="34467"/>
                <a:pt x="294290" y="47445"/>
              </a:cubicBezTo>
              <a:cubicBezTo>
                <a:pt x="299516" y="63125"/>
                <a:pt x="302212" y="84470"/>
                <a:pt x="304800" y="99996"/>
              </a:cubicBezTo>
              <a:cubicBezTo>
                <a:pt x="322317" y="98244"/>
                <a:pt x="340807" y="100757"/>
                <a:pt x="357352" y="94741"/>
              </a:cubicBezTo>
              <a:cubicBezTo>
                <a:pt x="362558" y="92848"/>
                <a:pt x="361263" y="84350"/>
                <a:pt x="362607" y="78976"/>
              </a:cubicBezTo>
              <a:cubicBezTo>
                <a:pt x="364774" y="70311"/>
                <a:pt x="366394" y="61511"/>
                <a:pt x="367863" y="52700"/>
              </a:cubicBezTo>
              <a:cubicBezTo>
                <a:pt x="375431" y="7294"/>
                <a:pt x="363602" y="25429"/>
                <a:pt x="388883" y="148"/>
              </a:cubicBezTo>
              <a:cubicBezTo>
                <a:pt x="401145" y="5403"/>
                <a:pt x="415698" y="7050"/>
                <a:pt x="425669" y="15913"/>
              </a:cubicBezTo>
              <a:cubicBezTo>
                <a:pt x="432720" y="22180"/>
                <a:pt x="432868" y="33356"/>
                <a:pt x="436180" y="42189"/>
              </a:cubicBezTo>
              <a:cubicBezTo>
                <a:pt x="438125" y="47376"/>
                <a:pt x="440092" y="52581"/>
                <a:pt x="441435" y="57955"/>
              </a:cubicBezTo>
              <a:cubicBezTo>
                <a:pt x="443601" y="66620"/>
                <a:pt x="443062" y="76069"/>
                <a:pt x="446690" y="84231"/>
              </a:cubicBezTo>
              <a:cubicBezTo>
                <a:pt x="450247" y="92235"/>
                <a:pt x="457201" y="98244"/>
                <a:pt x="462456" y="105251"/>
              </a:cubicBezTo>
              <a:cubicBezTo>
                <a:pt x="472966" y="103499"/>
                <a:pt x="484673" y="105171"/>
                <a:pt x="493987" y="99996"/>
              </a:cubicBezTo>
              <a:cubicBezTo>
                <a:pt x="501643" y="95743"/>
                <a:pt x="506499" y="87108"/>
                <a:pt x="509752" y="78976"/>
              </a:cubicBezTo>
              <a:cubicBezTo>
                <a:pt x="510976" y="75915"/>
                <a:pt x="517527" y="26641"/>
                <a:pt x="520263" y="21169"/>
              </a:cubicBezTo>
              <a:cubicBezTo>
                <a:pt x="528137" y="5422"/>
                <a:pt x="537779" y="4819"/>
                <a:pt x="551794" y="148"/>
              </a:cubicBezTo>
              <a:cubicBezTo>
                <a:pt x="557049" y="1900"/>
                <a:pt x="563304" y="1857"/>
                <a:pt x="567559" y="5403"/>
              </a:cubicBezTo>
              <a:cubicBezTo>
                <a:pt x="572449" y="9478"/>
                <a:pt x="589042" y="34999"/>
                <a:pt x="593835" y="42189"/>
              </a:cubicBezTo>
              <a:cubicBezTo>
                <a:pt x="597142" y="65342"/>
                <a:pt x="593667" y="78809"/>
                <a:pt x="609600" y="94741"/>
              </a:cubicBezTo>
              <a:cubicBezTo>
                <a:pt x="614066" y="99207"/>
                <a:pt x="620111" y="101748"/>
                <a:pt x="625366" y="105251"/>
              </a:cubicBezTo>
              <a:cubicBezTo>
                <a:pt x="635876" y="103499"/>
                <a:pt x="647861" y="105643"/>
                <a:pt x="656897" y="99996"/>
              </a:cubicBezTo>
              <a:cubicBezTo>
                <a:pt x="668613" y="92674"/>
                <a:pt x="670960" y="55108"/>
                <a:pt x="672663" y="47445"/>
              </a:cubicBezTo>
              <a:cubicBezTo>
                <a:pt x="677078" y="27579"/>
                <a:pt x="676543" y="32595"/>
                <a:pt x="693683" y="21169"/>
              </a:cubicBezTo>
              <a:cubicBezTo>
                <a:pt x="704193" y="22921"/>
                <a:pt x="715684" y="21659"/>
                <a:pt x="725214" y="26424"/>
              </a:cubicBezTo>
              <a:cubicBezTo>
                <a:pt x="732555" y="30094"/>
                <a:pt x="739203" y="50848"/>
                <a:pt x="740980" y="57955"/>
              </a:cubicBezTo>
              <a:cubicBezTo>
                <a:pt x="747180" y="82756"/>
                <a:pt x="742759" y="84272"/>
                <a:pt x="756745" y="105251"/>
              </a:cubicBezTo>
              <a:cubicBezTo>
                <a:pt x="759494" y="109374"/>
                <a:pt x="763752" y="112258"/>
                <a:pt x="767256" y="115762"/>
              </a:cubicBezTo>
              <a:cubicBezTo>
                <a:pt x="806636" y="89508"/>
                <a:pt x="794096" y="106469"/>
                <a:pt x="809297" y="68465"/>
              </a:cubicBezTo>
              <a:cubicBezTo>
                <a:pt x="812141" y="51400"/>
                <a:pt x="811324" y="26465"/>
                <a:pt x="830318" y="15913"/>
              </a:cubicBezTo>
              <a:cubicBezTo>
                <a:pt x="839632" y="10738"/>
                <a:pt x="851339" y="12410"/>
                <a:pt x="861849" y="10658"/>
              </a:cubicBezTo>
              <a:cubicBezTo>
                <a:pt x="878056" y="43074"/>
                <a:pt x="868881" y="20114"/>
                <a:pt x="877614" y="57955"/>
              </a:cubicBezTo>
              <a:cubicBezTo>
                <a:pt x="880862" y="72030"/>
                <a:pt x="877911" y="89782"/>
                <a:pt x="888125" y="99996"/>
              </a:cubicBezTo>
              <a:lnTo>
                <a:pt x="903890" y="115762"/>
              </a:lnTo>
              <a:cubicBezTo>
                <a:pt x="914400" y="112258"/>
                <a:pt x="927083" y="112546"/>
                <a:pt x="935421" y="105251"/>
              </a:cubicBezTo>
              <a:cubicBezTo>
                <a:pt x="942520" y="99039"/>
                <a:pt x="942708" y="87841"/>
                <a:pt x="945932" y="78976"/>
              </a:cubicBezTo>
              <a:cubicBezTo>
                <a:pt x="952769" y="60175"/>
                <a:pt x="955837" y="43097"/>
                <a:pt x="966952" y="26424"/>
              </a:cubicBezTo>
              <a:cubicBezTo>
                <a:pt x="969700" y="22301"/>
                <a:pt x="973959" y="19417"/>
                <a:pt x="977463" y="15913"/>
              </a:cubicBezTo>
              <a:cubicBezTo>
                <a:pt x="1009512" y="35143"/>
                <a:pt x="1004550" y="24414"/>
                <a:pt x="1014249" y="63210"/>
              </a:cubicBezTo>
              <a:cubicBezTo>
                <a:pt x="1016833" y="73547"/>
                <a:pt x="1017193" y="84339"/>
                <a:pt x="1019504" y="94741"/>
              </a:cubicBezTo>
              <a:cubicBezTo>
                <a:pt x="1020706" y="100149"/>
                <a:pt x="1024759" y="110507"/>
                <a:pt x="1024759" y="110507"/>
              </a:cubicBezTo>
            </a:path>
          </a:pathLst>
        </a:custGeom>
        <a:noFill/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81</xdr:col>
      <xdr:colOff>10510</xdr:colOff>
      <xdr:row>20</xdr:row>
      <xdr:rowOff>115614</xdr:rowOff>
    </xdr:from>
    <xdr:to>
      <xdr:col>81</xdr:col>
      <xdr:colOff>646386</xdr:colOff>
      <xdr:row>21</xdr:row>
      <xdr:rowOff>26276</xdr:rowOff>
    </xdr:to>
    <xdr:sp macro="" textlink="">
      <xdr:nvSpPr>
        <xdr:cNvPr id="39" name="Forma libre: forma 38">
          <a:extLst>
            <a:ext uri="{FF2B5EF4-FFF2-40B4-BE49-F238E27FC236}">
              <a16:creationId xmlns:a16="http://schemas.microsoft.com/office/drawing/2014/main" id="{B6DDC7CC-9838-4E78-BA4B-DCC03C98D292}"/>
            </a:ext>
          </a:extLst>
        </xdr:cNvPr>
        <xdr:cNvSpPr/>
      </xdr:nvSpPr>
      <xdr:spPr>
        <a:xfrm>
          <a:off x="40923560" y="4655864"/>
          <a:ext cx="635876" cy="107512"/>
        </a:xfrm>
        <a:custGeom>
          <a:avLst/>
          <a:gdLst>
            <a:gd name="connsiteX0" fmla="*/ 0 w 1024759"/>
            <a:gd name="connsiteY0" fmla="*/ 99996 h 115762"/>
            <a:gd name="connsiteX1" fmla="*/ 5256 w 1024759"/>
            <a:gd name="connsiteY1" fmla="*/ 10658 h 115762"/>
            <a:gd name="connsiteX2" fmla="*/ 21021 w 1024759"/>
            <a:gd name="connsiteY2" fmla="*/ 148 h 115762"/>
            <a:gd name="connsiteX3" fmla="*/ 42042 w 1024759"/>
            <a:gd name="connsiteY3" fmla="*/ 5403 h 115762"/>
            <a:gd name="connsiteX4" fmla="*/ 47297 w 1024759"/>
            <a:gd name="connsiteY4" fmla="*/ 21169 h 115762"/>
            <a:gd name="connsiteX5" fmla="*/ 63063 w 1024759"/>
            <a:gd name="connsiteY5" fmla="*/ 99996 h 115762"/>
            <a:gd name="connsiteX6" fmla="*/ 78828 w 1024759"/>
            <a:gd name="connsiteY6" fmla="*/ 105251 h 115762"/>
            <a:gd name="connsiteX7" fmla="*/ 94594 w 1024759"/>
            <a:gd name="connsiteY7" fmla="*/ 99996 h 115762"/>
            <a:gd name="connsiteX8" fmla="*/ 110359 w 1024759"/>
            <a:gd name="connsiteY8" fmla="*/ 47445 h 115762"/>
            <a:gd name="connsiteX9" fmla="*/ 115614 w 1024759"/>
            <a:gd name="connsiteY9" fmla="*/ 21169 h 115762"/>
            <a:gd name="connsiteX10" fmla="*/ 126125 w 1024759"/>
            <a:gd name="connsiteY10" fmla="*/ 10658 h 115762"/>
            <a:gd name="connsiteX11" fmla="*/ 157656 w 1024759"/>
            <a:gd name="connsiteY11" fmla="*/ 15913 h 115762"/>
            <a:gd name="connsiteX12" fmla="*/ 183932 w 1024759"/>
            <a:gd name="connsiteY12" fmla="*/ 99996 h 115762"/>
            <a:gd name="connsiteX13" fmla="*/ 215463 w 1024759"/>
            <a:gd name="connsiteY13" fmla="*/ 94741 h 115762"/>
            <a:gd name="connsiteX14" fmla="*/ 220718 w 1024759"/>
            <a:gd name="connsiteY14" fmla="*/ 42189 h 115762"/>
            <a:gd name="connsiteX15" fmla="*/ 225973 w 1024759"/>
            <a:gd name="connsiteY15" fmla="*/ 21169 h 115762"/>
            <a:gd name="connsiteX16" fmla="*/ 236483 w 1024759"/>
            <a:gd name="connsiteY16" fmla="*/ 10658 h 115762"/>
            <a:gd name="connsiteX17" fmla="*/ 257504 w 1024759"/>
            <a:gd name="connsiteY17" fmla="*/ 5403 h 115762"/>
            <a:gd name="connsiteX18" fmla="*/ 273269 w 1024759"/>
            <a:gd name="connsiteY18" fmla="*/ 10658 h 115762"/>
            <a:gd name="connsiteX19" fmla="*/ 294290 w 1024759"/>
            <a:gd name="connsiteY19" fmla="*/ 47445 h 115762"/>
            <a:gd name="connsiteX20" fmla="*/ 304800 w 1024759"/>
            <a:gd name="connsiteY20" fmla="*/ 99996 h 115762"/>
            <a:gd name="connsiteX21" fmla="*/ 357352 w 1024759"/>
            <a:gd name="connsiteY21" fmla="*/ 94741 h 115762"/>
            <a:gd name="connsiteX22" fmla="*/ 362607 w 1024759"/>
            <a:gd name="connsiteY22" fmla="*/ 78976 h 115762"/>
            <a:gd name="connsiteX23" fmla="*/ 367863 w 1024759"/>
            <a:gd name="connsiteY23" fmla="*/ 52700 h 115762"/>
            <a:gd name="connsiteX24" fmla="*/ 388883 w 1024759"/>
            <a:gd name="connsiteY24" fmla="*/ 148 h 115762"/>
            <a:gd name="connsiteX25" fmla="*/ 425669 w 1024759"/>
            <a:gd name="connsiteY25" fmla="*/ 15913 h 115762"/>
            <a:gd name="connsiteX26" fmla="*/ 436180 w 1024759"/>
            <a:gd name="connsiteY26" fmla="*/ 42189 h 115762"/>
            <a:gd name="connsiteX27" fmla="*/ 441435 w 1024759"/>
            <a:gd name="connsiteY27" fmla="*/ 57955 h 115762"/>
            <a:gd name="connsiteX28" fmla="*/ 446690 w 1024759"/>
            <a:gd name="connsiteY28" fmla="*/ 84231 h 115762"/>
            <a:gd name="connsiteX29" fmla="*/ 462456 w 1024759"/>
            <a:gd name="connsiteY29" fmla="*/ 105251 h 115762"/>
            <a:gd name="connsiteX30" fmla="*/ 493987 w 1024759"/>
            <a:gd name="connsiteY30" fmla="*/ 99996 h 115762"/>
            <a:gd name="connsiteX31" fmla="*/ 509752 w 1024759"/>
            <a:gd name="connsiteY31" fmla="*/ 78976 h 115762"/>
            <a:gd name="connsiteX32" fmla="*/ 520263 w 1024759"/>
            <a:gd name="connsiteY32" fmla="*/ 21169 h 115762"/>
            <a:gd name="connsiteX33" fmla="*/ 551794 w 1024759"/>
            <a:gd name="connsiteY33" fmla="*/ 148 h 115762"/>
            <a:gd name="connsiteX34" fmla="*/ 567559 w 1024759"/>
            <a:gd name="connsiteY34" fmla="*/ 5403 h 115762"/>
            <a:gd name="connsiteX35" fmla="*/ 593835 w 1024759"/>
            <a:gd name="connsiteY35" fmla="*/ 42189 h 115762"/>
            <a:gd name="connsiteX36" fmla="*/ 609600 w 1024759"/>
            <a:gd name="connsiteY36" fmla="*/ 94741 h 115762"/>
            <a:gd name="connsiteX37" fmla="*/ 625366 w 1024759"/>
            <a:gd name="connsiteY37" fmla="*/ 105251 h 115762"/>
            <a:gd name="connsiteX38" fmla="*/ 656897 w 1024759"/>
            <a:gd name="connsiteY38" fmla="*/ 99996 h 115762"/>
            <a:gd name="connsiteX39" fmla="*/ 672663 w 1024759"/>
            <a:gd name="connsiteY39" fmla="*/ 47445 h 115762"/>
            <a:gd name="connsiteX40" fmla="*/ 693683 w 1024759"/>
            <a:gd name="connsiteY40" fmla="*/ 21169 h 115762"/>
            <a:gd name="connsiteX41" fmla="*/ 725214 w 1024759"/>
            <a:gd name="connsiteY41" fmla="*/ 26424 h 115762"/>
            <a:gd name="connsiteX42" fmla="*/ 740980 w 1024759"/>
            <a:gd name="connsiteY42" fmla="*/ 57955 h 115762"/>
            <a:gd name="connsiteX43" fmla="*/ 756745 w 1024759"/>
            <a:gd name="connsiteY43" fmla="*/ 105251 h 115762"/>
            <a:gd name="connsiteX44" fmla="*/ 767256 w 1024759"/>
            <a:gd name="connsiteY44" fmla="*/ 115762 h 115762"/>
            <a:gd name="connsiteX45" fmla="*/ 809297 w 1024759"/>
            <a:gd name="connsiteY45" fmla="*/ 68465 h 115762"/>
            <a:gd name="connsiteX46" fmla="*/ 830318 w 1024759"/>
            <a:gd name="connsiteY46" fmla="*/ 15913 h 115762"/>
            <a:gd name="connsiteX47" fmla="*/ 861849 w 1024759"/>
            <a:gd name="connsiteY47" fmla="*/ 10658 h 115762"/>
            <a:gd name="connsiteX48" fmla="*/ 877614 w 1024759"/>
            <a:gd name="connsiteY48" fmla="*/ 57955 h 115762"/>
            <a:gd name="connsiteX49" fmla="*/ 888125 w 1024759"/>
            <a:gd name="connsiteY49" fmla="*/ 99996 h 115762"/>
            <a:gd name="connsiteX50" fmla="*/ 903890 w 1024759"/>
            <a:gd name="connsiteY50" fmla="*/ 115762 h 115762"/>
            <a:gd name="connsiteX51" fmla="*/ 935421 w 1024759"/>
            <a:gd name="connsiteY51" fmla="*/ 105251 h 115762"/>
            <a:gd name="connsiteX52" fmla="*/ 945932 w 1024759"/>
            <a:gd name="connsiteY52" fmla="*/ 78976 h 115762"/>
            <a:gd name="connsiteX53" fmla="*/ 966952 w 1024759"/>
            <a:gd name="connsiteY53" fmla="*/ 26424 h 115762"/>
            <a:gd name="connsiteX54" fmla="*/ 977463 w 1024759"/>
            <a:gd name="connsiteY54" fmla="*/ 15913 h 115762"/>
            <a:gd name="connsiteX55" fmla="*/ 1014249 w 1024759"/>
            <a:gd name="connsiteY55" fmla="*/ 63210 h 115762"/>
            <a:gd name="connsiteX56" fmla="*/ 1019504 w 1024759"/>
            <a:gd name="connsiteY56" fmla="*/ 94741 h 115762"/>
            <a:gd name="connsiteX57" fmla="*/ 1024759 w 1024759"/>
            <a:gd name="connsiteY57" fmla="*/ 110507 h 11576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</a:cxnLst>
          <a:rect l="l" t="t" r="r" b="b"/>
          <a:pathLst>
            <a:path w="1024759" h="115762">
              <a:moveTo>
                <a:pt x="0" y="99996"/>
              </a:moveTo>
              <a:cubicBezTo>
                <a:pt x="1752" y="70217"/>
                <a:pt x="-890" y="39849"/>
                <a:pt x="5256" y="10658"/>
              </a:cubicBezTo>
              <a:cubicBezTo>
                <a:pt x="6557" y="4478"/>
                <a:pt x="14769" y="1041"/>
                <a:pt x="21021" y="148"/>
              </a:cubicBezTo>
              <a:cubicBezTo>
                <a:pt x="28171" y="-873"/>
                <a:pt x="35035" y="3651"/>
                <a:pt x="42042" y="5403"/>
              </a:cubicBezTo>
              <a:cubicBezTo>
                <a:pt x="43794" y="10658"/>
                <a:pt x="46565" y="15678"/>
                <a:pt x="47297" y="21169"/>
              </a:cubicBezTo>
              <a:cubicBezTo>
                <a:pt x="49209" y="35511"/>
                <a:pt x="42009" y="83153"/>
                <a:pt x="63063" y="99996"/>
              </a:cubicBezTo>
              <a:cubicBezTo>
                <a:pt x="67388" y="103456"/>
                <a:pt x="73573" y="103499"/>
                <a:pt x="78828" y="105251"/>
              </a:cubicBezTo>
              <a:cubicBezTo>
                <a:pt x="84083" y="103499"/>
                <a:pt x="91374" y="104504"/>
                <a:pt x="94594" y="99996"/>
              </a:cubicBezTo>
              <a:cubicBezTo>
                <a:pt x="98819" y="94081"/>
                <a:pt x="108003" y="58047"/>
                <a:pt x="110359" y="47445"/>
              </a:cubicBezTo>
              <a:cubicBezTo>
                <a:pt x="112297" y="38726"/>
                <a:pt x="112095" y="29379"/>
                <a:pt x="115614" y="21169"/>
              </a:cubicBezTo>
              <a:cubicBezTo>
                <a:pt x="117566" y="16615"/>
                <a:pt x="122621" y="14162"/>
                <a:pt x="126125" y="10658"/>
              </a:cubicBezTo>
              <a:cubicBezTo>
                <a:pt x="136635" y="12410"/>
                <a:pt x="148790" y="10002"/>
                <a:pt x="157656" y="15913"/>
              </a:cubicBezTo>
              <a:cubicBezTo>
                <a:pt x="178150" y="29576"/>
                <a:pt x="181846" y="88526"/>
                <a:pt x="183932" y="99996"/>
              </a:cubicBezTo>
              <a:cubicBezTo>
                <a:pt x="194442" y="98244"/>
                <a:pt x="209742" y="103730"/>
                <a:pt x="215463" y="94741"/>
              </a:cubicBezTo>
              <a:cubicBezTo>
                <a:pt x="224914" y="79889"/>
                <a:pt x="218228" y="59617"/>
                <a:pt x="220718" y="42189"/>
              </a:cubicBezTo>
              <a:cubicBezTo>
                <a:pt x="221739" y="35039"/>
                <a:pt x="222743" y="27629"/>
                <a:pt x="225973" y="21169"/>
              </a:cubicBezTo>
              <a:cubicBezTo>
                <a:pt x="228189" y="16737"/>
                <a:pt x="232051" y="12874"/>
                <a:pt x="236483" y="10658"/>
              </a:cubicBezTo>
              <a:cubicBezTo>
                <a:pt x="242943" y="7428"/>
                <a:pt x="250497" y="7155"/>
                <a:pt x="257504" y="5403"/>
              </a:cubicBezTo>
              <a:cubicBezTo>
                <a:pt x="262759" y="7155"/>
                <a:pt x="268519" y="7808"/>
                <a:pt x="273269" y="10658"/>
              </a:cubicBezTo>
              <a:cubicBezTo>
                <a:pt x="286236" y="18438"/>
                <a:pt x="289964" y="34467"/>
                <a:pt x="294290" y="47445"/>
              </a:cubicBezTo>
              <a:cubicBezTo>
                <a:pt x="299516" y="63125"/>
                <a:pt x="302212" y="84470"/>
                <a:pt x="304800" y="99996"/>
              </a:cubicBezTo>
              <a:cubicBezTo>
                <a:pt x="322317" y="98244"/>
                <a:pt x="340807" y="100757"/>
                <a:pt x="357352" y="94741"/>
              </a:cubicBezTo>
              <a:cubicBezTo>
                <a:pt x="362558" y="92848"/>
                <a:pt x="361263" y="84350"/>
                <a:pt x="362607" y="78976"/>
              </a:cubicBezTo>
              <a:cubicBezTo>
                <a:pt x="364774" y="70311"/>
                <a:pt x="366394" y="61511"/>
                <a:pt x="367863" y="52700"/>
              </a:cubicBezTo>
              <a:cubicBezTo>
                <a:pt x="375431" y="7294"/>
                <a:pt x="363602" y="25429"/>
                <a:pt x="388883" y="148"/>
              </a:cubicBezTo>
              <a:cubicBezTo>
                <a:pt x="401145" y="5403"/>
                <a:pt x="415698" y="7050"/>
                <a:pt x="425669" y="15913"/>
              </a:cubicBezTo>
              <a:cubicBezTo>
                <a:pt x="432720" y="22180"/>
                <a:pt x="432868" y="33356"/>
                <a:pt x="436180" y="42189"/>
              </a:cubicBezTo>
              <a:cubicBezTo>
                <a:pt x="438125" y="47376"/>
                <a:pt x="440092" y="52581"/>
                <a:pt x="441435" y="57955"/>
              </a:cubicBezTo>
              <a:cubicBezTo>
                <a:pt x="443601" y="66620"/>
                <a:pt x="443062" y="76069"/>
                <a:pt x="446690" y="84231"/>
              </a:cubicBezTo>
              <a:cubicBezTo>
                <a:pt x="450247" y="92235"/>
                <a:pt x="457201" y="98244"/>
                <a:pt x="462456" y="105251"/>
              </a:cubicBezTo>
              <a:cubicBezTo>
                <a:pt x="472966" y="103499"/>
                <a:pt x="484673" y="105171"/>
                <a:pt x="493987" y="99996"/>
              </a:cubicBezTo>
              <a:cubicBezTo>
                <a:pt x="501643" y="95743"/>
                <a:pt x="506499" y="87108"/>
                <a:pt x="509752" y="78976"/>
              </a:cubicBezTo>
              <a:cubicBezTo>
                <a:pt x="510976" y="75915"/>
                <a:pt x="517527" y="26641"/>
                <a:pt x="520263" y="21169"/>
              </a:cubicBezTo>
              <a:cubicBezTo>
                <a:pt x="528137" y="5422"/>
                <a:pt x="537779" y="4819"/>
                <a:pt x="551794" y="148"/>
              </a:cubicBezTo>
              <a:cubicBezTo>
                <a:pt x="557049" y="1900"/>
                <a:pt x="563304" y="1857"/>
                <a:pt x="567559" y="5403"/>
              </a:cubicBezTo>
              <a:cubicBezTo>
                <a:pt x="572449" y="9478"/>
                <a:pt x="589042" y="34999"/>
                <a:pt x="593835" y="42189"/>
              </a:cubicBezTo>
              <a:cubicBezTo>
                <a:pt x="597142" y="65342"/>
                <a:pt x="593667" y="78809"/>
                <a:pt x="609600" y="94741"/>
              </a:cubicBezTo>
              <a:cubicBezTo>
                <a:pt x="614066" y="99207"/>
                <a:pt x="620111" y="101748"/>
                <a:pt x="625366" y="105251"/>
              </a:cubicBezTo>
              <a:cubicBezTo>
                <a:pt x="635876" y="103499"/>
                <a:pt x="647861" y="105643"/>
                <a:pt x="656897" y="99996"/>
              </a:cubicBezTo>
              <a:cubicBezTo>
                <a:pt x="668613" y="92674"/>
                <a:pt x="670960" y="55108"/>
                <a:pt x="672663" y="47445"/>
              </a:cubicBezTo>
              <a:cubicBezTo>
                <a:pt x="677078" y="27579"/>
                <a:pt x="676543" y="32595"/>
                <a:pt x="693683" y="21169"/>
              </a:cubicBezTo>
              <a:cubicBezTo>
                <a:pt x="704193" y="22921"/>
                <a:pt x="715684" y="21659"/>
                <a:pt x="725214" y="26424"/>
              </a:cubicBezTo>
              <a:cubicBezTo>
                <a:pt x="732555" y="30094"/>
                <a:pt x="739203" y="50848"/>
                <a:pt x="740980" y="57955"/>
              </a:cubicBezTo>
              <a:cubicBezTo>
                <a:pt x="747180" y="82756"/>
                <a:pt x="742759" y="84272"/>
                <a:pt x="756745" y="105251"/>
              </a:cubicBezTo>
              <a:cubicBezTo>
                <a:pt x="759494" y="109374"/>
                <a:pt x="763752" y="112258"/>
                <a:pt x="767256" y="115762"/>
              </a:cubicBezTo>
              <a:cubicBezTo>
                <a:pt x="806636" y="89508"/>
                <a:pt x="794096" y="106469"/>
                <a:pt x="809297" y="68465"/>
              </a:cubicBezTo>
              <a:cubicBezTo>
                <a:pt x="812141" y="51400"/>
                <a:pt x="811324" y="26465"/>
                <a:pt x="830318" y="15913"/>
              </a:cubicBezTo>
              <a:cubicBezTo>
                <a:pt x="839632" y="10738"/>
                <a:pt x="851339" y="12410"/>
                <a:pt x="861849" y="10658"/>
              </a:cubicBezTo>
              <a:cubicBezTo>
                <a:pt x="878056" y="43074"/>
                <a:pt x="868881" y="20114"/>
                <a:pt x="877614" y="57955"/>
              </a:cubicBezTo>
              <a:cubicBezTo>
                <a:pt x="880862" y="72030"/>
                <a:pt x="877911" y="89782"/>
                <a:pt x="888125" y="99996"/>
              </a:cubicBezTo>
              <a:lnTo>
                <a:pt x="903890" y="115762"/>
              </a:lnTo>
              <a:cubicBezTo>
                <a:pt x="914400" y="112258"/>
                <a:pt x="927083" y="112546"/>
                <a:pt x="935421" y="105251"/>
              </a:cubicBezTo>
              <a:cubicBezTo>
                <a:pt x="942520" y="99039"/>
                <a:pt x="942708" y="87841"/>
                <a:pt x="945932" y="78976"/>
              </a:cubicBezTo>
              <a:cubicBezTo>
                <a:pt x="952769" y="60175"/>
                <a:pt x="955837" y="43097"/>
                <a:pt x="966952" y="26424"/>
              </a:cubicBezTo>
              <a:cubicBezTo>
                <a:pt x="969700" y="22301"/>
                <a:pt x="973959" y="19417"/>
                <a:pt x="977463" y="15913"/>
              </a:cubicBezTo>
              <a:cubicBezTo>
                <a:pt x="1009512" y="35143"/>
                <a:pt x="1004550" y="24414"/>
                <a:pt x="1014249" y="63210"/>
              </a:cubicBezTo>
              <a:cubicBezTo>
                <a:pt x="1016833" y="73547"/>
                <a:pt x="1017193" y="84339"/>
                <a:pt x="1019504" y="94741"/>
              </a:cubicBezTo>
              <a:cubicBezTo>
                <a:pt x="1020706" y="100149"/>
                <a:pt x="1024759" y="110507"/>
                <a:pt x="1024759" y="110507"/>
              </a:cubicBezTo>
            </a:path>
          </a:pathLst>
        </a:custGeom>
        <a:noFill/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81</xdr:col>
      <xdr:colOff>656897</xdr:colOff>
      <xdr:row>20</xdr:row>
      <xdr:rowOff>120870</xdr:rowOff>
    </xdr:from>
    <xdr:to>
      <xdr:col>82</xdr:col>
      <xdr:colOff>499242</xdr:colOff>
      <xdr:row>21</xdr:row>
      <xdr:rowOff>26276</xdr:rowOff>
    </xdr:to>
    <xdr:sp macro="" textlink="">
      <xdr:nvSpPr>
        <xdr:cNvPr id="40" name="Forma libre: forma 39">
          <a:extLst>
            <a:ext uri="{FF2B5EF4-FFF2-40B4-BE49-F238E27FC236}">
              <a16:creationId xmlns:a16="http://schemas.microsoft.com/office/drawing/2014/main" id="{B64F2747-B22F-42B8-8E52-763761A6FD0B}"/>
            </a:ext>
          </a:extLst>
        </xdr:cNvPr>
        <xdr:cNvSpPr/>
      </xdr:nvSpPr>
      <xdr:spPr>
        <a:xfrm>
          <a:off x="41569947" y="4661120"/>
          <a:ext cx="851995" cy="102256"/>
        </a:xfrm>
        <a:custGeom>
          <a:avLst/>
          <a:gdLst>
            <a:gd name="connsiteX0" fmla="*/ 0 w 1024759"/>
            <a:gd name="connsiteY0" fmla="*/ 99996 h 115762"/>
            <a:gd name="connsiteX1" fmla="*/ 5256 w 1024759"/>
            <a:gd name="connsiteY1" fmla="*/ 10658 h 115762"/>
            <a:gd name="connsiteX2" fmla="*/ 21021 w 1024759"/>
            <a:gd name="connsiteY2" fmla="*/ 148 h 115762"/>
            <a:gd name="connsiteX3" fmla="*/ 42042 w 1024759"/>
            <a:gd name="connsiteY3" fmla="*/ 5403 h 115762"/>
            <a:gd name="connsiteX4" fmla="*/ 47297 w 1024759"/>
            <a:gd name="connsiteY4" fmla="*/ 21169 h 115762"/>
            <a:gd name="connsiteX5" fmla="*/ 63063 w 1024759"/>
            <a:gd name="connsiteY5" fmla="*/ 99996 h 115762"/>
            <a:gd name="connsiteX6" fmla="*/ 78828 w 1024759"/>
            <a:gd name="connsiteY6" fmla="*/ 105251 h 115762"/>
            <a:gd name="connsiteX7" fmla="*/ 94594 w 1024759"/>
            <a:gd name="connsiteY7" fmla="*/ 99996 h 115762"/>
            <a:gd name="connsiteX8" fmla="*/ 110359 w 1024759"/>
            <a:gd name="connsiteY8" fmla="*/ 47445 h 115762"/>
            <a:gd name="connsiteX9" fmla="*/ 115614 w 1024759"/>
            <a:gd name="connsiteY9" fmla="*/ 21169 h 115762"/>
            <a:gd name="connsiteX10" fmla="*/ 126125 w 1024759"/>
            <a:gd name="connsiteY10" fmla="*/ 10658 h 115762"/>
            <a:gd name="connsiteX11" fmla="*/ 157656 w 1024759"/>
            <a:gd name="connsiteY11" fmla="*/ 15913 h 115762"/>
            <a:gd name="connsiteX12" fmla="*/ 183932 w 1024759"/>
            <a:gd name="connsiteY12" fmla="*/ 99996 h 115762"/>
            <a:gd name="connsiteX13" fmla="*/ 215463 w 1024759"/>
            <a:gd name="connsiteY13" fmla="*/ 94741 h 115762"/>
            <a:gd name="connsiteX14" fmla="*/ 220718 w 1024759"/>
            <a:gd name="connsiteY14" fmla="*/ 42189 h 115762"/>
            <a:gd name="connsiteX15" fmla="*/ 225973 w 1024759"/>
            <a:gd name="connsiteY15" fmla="*/ 21169 h 115762"/>
            <a:gd name="connsiteX16" fmla="*/ 236483 w 1024759"/>
            <a:gd name="connsiteY16" fmla="*/ 10658 h 115762"/>
            <a:gd name="connsiteX17" fmla="*/ 257504 w 1024759"/>
            <a:gd name="connsiteY17" fmla="*/ 5403 h 115762"/>
            <a:gd name="connsiteX18" fmla="*/ 273269 w 1024759"/>
            <a:gd name="connsiteY18" fmla="*/ 10658 h 115762"/>
            <a:gd name="connsiteX19" fmla="*/ 294290 w 1024759"/>
            <a:gd name="connsiteY19" fmla="*/ 47445 h 115762"/>
            <a:gd name="connsiteX20" fmla="*/ 304800 w 1024759"/>
            <a:gd name="connsiteY20" fmla="*/ 99996 h 115762"/>
            <a:gd name="connsiteX21" fmla="*/ 357352 w 1024759"/>
            <a:gd name="connsiteY21" fmla="*/ 94741 h 115762"/>
            <a:gd name="connsiteX22" fmla="*/ 362607 w 1024759"/>
            <a:gd name="connsiteY22" fmla="*/ 78976 h 115762"/>
            <a:gd name="connsiteX23" fmla="*/ 367863 w 1024759"/>
            <a:gd name="connsiteY23" fmla="*/ 52700 h 115762"/>
            <a:gd name="connsiteX24" fmla="*/ 388883 w 1024759"/>
            <a:gd name="connsiteY24" fmla="*/ 148 h 115762"/>
            <a:gd name="connsiteX25" fmla="*/ 425669 w 1024759"/>
            <a:gd name="connsiteY25" fmla="*/ 15913 h 115762"/>
            <a:gd name="connsiteX26" fmla="*/ 436180 w 1024759"/>
            <a:gd name="connsiteY26" fmla="*/ 42189 h 115762"/>
            <a:gd name="connsiteX27" fmla="*/ 441435 w 1024759"/>
            <a:gd name="connsiteY27" fmla="*/ 57955 h 115762"/>
            <a:gd name="connsiteX28" fmla="*/ 446690 w 1024759"/>
            <a:gd name="connsiteY28" fmla="*/ 84231 h 115762"/>
            <a:gd name="connsiteX29" fmla="*/ 462456 w 1024759"/>
            <a:gd name="connsiteY29" fmla="*/ 105251 h 115762"/>
            <a:gd name="connsiteX30" fmla="*/ 493987 w 1024759"/>
            <a:gd name="connsiteY30" fmla="*/ 99996 h 115762"/>
            <a:gd name="connsiteX31" fmla="*/ 509752 w 1024759"/>
            <a:gd name="connsiteY31" fmla="*/ 78976 h 115762"/>
            <a:gd name="connsiteX32" fmla="*/ 520263 w 1024759"/>
            <a:gd name="connsiteY32" fmla="*/ 21169 h 115762"/>
            <a:gd name="connsiteX33" fmla="*/ 551794 w 1024759"/>
            <a:gd name="connsiteY33" fmla="*/ 148 h 115762"/>
            <a:gd name="connsiteX34" fmla="*/ 567559 w 1024759"/>
            <a:gd name="connsiteY34" fmla="*/ 5403 h 115762"/>
            <a:gd name="connsiteX35" fmla="*/ 593835 w 1024759"/>
            <a:gd name="connsiteY35" fmla="*/ 42189 h 115762"/>
            <a:gd name="connsiteX36" fmla="*/ 609600 w 1024759"/>
            <a:gd name="connsiteY36" fmla="*/ 94741 h 115762"/>
            <a:gd name="connsiteX37" fmla="*/ 625366 w 1024759"/>
            <a:gd name="connsiteY37" fmla="*/ 105251 h 115762"/>
            <a:gd name="connsiteX38" fmla="*/ 656897 w 1024759"/>
            <a:gd name="connsiteY38" fmla="*/ 99996 h 115762"/>
            <a:gd name="connsiteX39" fmla="*/ 672663 w 1024759"/>
            <a:gd name="connsiteY39" fmla="*/ 47445 h 115762"/>
            <a:gd name="connsiteX40" fmla="*/ 693683 w 1024759"/>
            <a:gd name="connsiteY40" fmla="*/ 21169 h 115762"/>
            <a:gd name="connsiteX41" fmla="*/ 725214 w 1024759"/>
            <a:gd name="connsiteY41" fmla="*/ 26424 h 115762"/>
            <a:gd name="connsiteX42" fmla="*/ 740980 w 1024759"/>
            <a:gd name="connsiteY42" fmla="*/ 57955 h 115762"/>
            <a:gd name="connsiteX43" fmla="*/ 756745 w 1024759"/>
            <a:gd name="connsiteY43" fmla="*/ 105251 h 115762"/>
            <a:gd name="connsiteX44" fmla="*/ 767256 w 1024759"/>
            <a:gd name="connsiteY44" fmla="*/ 115762 h 115762"/>
            <a:gd name="connsiteX45" fmla="*/ 809297 w 1024759"/>
            <a:gd name="connsiteY45" fmla="*/ 68465 h 115762"/>
            <a:gd name="connsiteX46" fmla="*/ 830318 w 1024759"/>
            <a:gd name="connsiteY46" fmla="*/ 15913 h 115762"/>
            <a:gd name="connsiteX47" fmla="*/ 861849 w 1024759"/>
            <a:gd name="connsiteY47" fmla="*/ 10658 h 115762"/>
            <a:gd name="connsiteX48" fmla="*/ 877614 w 1024759"/>
            <a:gd name="connsiteY48" fmla="*/ 57955 h 115762"/>
            <a:gd name="connsiteX49" fmla="*/ 888125 w 1024759"/>
            <a:gd name="connsiteY49" fmla="*/ 99996 h 115762"/>
            <a:gd name="connsiteX50" fmla="*/ 903890 w 1024759"/>
            <a:gd name="connsiteY50" fmla="*/ 115762 h 115762"/>
            <a:gd name="connsiteX51" fmla="*/ 935421 w 1024759"/>
            <a:gd name="connsiteY51" fmla="*/ 105251 h 115762"/>
            <a:gd name="connsiteX52" fmla="*/ 945932 w 1024759"/>
            <a:gd name="connsiteY52" fmla="*/ 78976 h 115762"/>
            <a:gd name="connsiteX53" fmla="*/ 966952 w 1024759"/>
            <a:gd name="connsiteY53" fmla="*/ 26424 h 115762"/>
            <a:gd name="connsiteX54" fmla="*/ 977463 w 1024759"/>
            <a:gd name="connsiteY54" fmla="*/ 15913 h 115762"/>
            <a:gd name="connsiteX55" fmla="*/ 1014249 w 1024759"/>
            <a:gd name="connsiteY55" fmla="*/ 63210 h 115762"/>
            <a:gd name="connsiteX56" fmla="*/ 1019504 w 1024759"/>
            <a:gd name="connsiteY56" fmla="*/ 94741 h 115762"/>
            <a:gd name="connsiteX57" fmla="*/ 1024759 w 1024759"/>
            <a:gd name="connsiteY57" fmla="*/ 110507 h 11576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</a:cxnLst>
          <a:rect l="l" t="t" r="r" b="b"/>
          <a:pathLst>
            <a:path w="1024759" h="115762">
              <a:moveTo>
                <a:pt x="0" y="99996"/>
              </a:moveTo>
              <a:cubicBezTo>
                <a:pt x="1752" y="70217"/>
                <a:pt x="-890" y="39849"/>
                <a:pt x="5256" y="10658"/>
              </a:cubicBezTo>
              <a:cubicBezTo>
                <a:pt x="6557" y="4478"/>
                <a:pt x="14769" y="1041"/>
                <a:pt x="21021" y="148"/>
              </a:cubicBezTo>
              <a:cubicBezTo>
                <a:pt x="28171" y="-873"/>
                <a:pt x="35035" y="3651"/>
                <a:pt x="42042" y="5403"/>
              </a:cubicBezTo>
              <a:cubicBezTo>
                <a:pt x="43794" y="10658"/>
                <a:pt x="46565" y="15678"/>
                <a:pt x="47297" y="21169"/>
              </a:cubicBezTo>
              <a:cubicBezTo>
                <a:pt x="49209" y="35511"/>
                <a:pt x="42009" y="83153"/>
                <a:pt x="63063" y="99996"/>
              </a:cubicBezTo>
              <a:cubicBezTo>
                <a:pt x="67388" y="103456"/>
                <a:pt x="73573" y="103499"/>
                <a:pt x="78828" y="105251"/>
              </a:cubicBezTo>
              <a:cubicBezTo>
                <a:pt x="84083" y="103499"/>
                <a:pt x="91374" y="104504"/>
                <a:pt x="94594" y="99996"/>
              </a:cubicBezTo>
              <a:cubicBezTo>
                <a:pt x="98819" y="94081"/>
                <a:pt x="108003" y="58047"/>
                <a:pt x="110359" y="47445"/>
              </a:cubicBezTo>
              <a:cubicBezTo>
                <a:pt x="112297" y="38726"/>
                <a:pt x="112095" y="29379"/>
                <a:pt x="115614" y="21169"/>
              </a:cubicBezTo>
              <a:cubicBezTo>
                <a:pt x="117566" y="16615"/>
                <a:pt x="122621" y="14162"/>
                <a:pt x="126125" y="10658"/>
              </a:cubicBezTo>
              <a:cubicBezTo>
                <a:pt x="136635" y="12410"/>
                <a:pt x="148790" y="10002"/>
                <a:pt x="157656" y="15913"/>
              </a:cubicBezTo>
              <a:cubicBezTo>
                <a:pt x="178150" y="29576"/>
                <a:pt x="181846" y="88526"/>
                <a:pt x="183932" y="99996"/>
              </a:cubicBezTo>
              <a:cubicBezTo>
                <a:pt x="194442" y="98244"/>
                <a:pt x="209742" y="103730"/>
                <a:pt x="215463" y="94741"/>
              </a:cubicBezTo>
              <a:cubicBezTo>
                <a:pt x="224914" y="79889"/>
                <a:pt x="218228" y="59617"/>
                <a:pt x="220718" y="42189"/>
              </a:cubicBezTo>
              <a:cubicBezTo>
                <a:pt x="221739" y="35039"/>
                <a:pt x="222743" y="27629"/>
                <a:pt x="225973" y="21169"/>
              </a:cubicBezTo>
              <a:cubicBezTo>
                <a:pt x="228189" y="16737"/>
                <a:pt x="232051" y="12874"/>
                <a:pt x="236483" y="10658"/>
              </a:cubicBezTo>
              <a:cubicBezTo>
                <a:pt x="242943" y="7428"/>
                <a:pt x="250497" y="7155"/>
                <a:pt x="257504" y="5403"/>
              </a:cubicBezTo>
              <a:cubicBezTo>
                <a:pt x="262759" y="7155"/>
                <a:pt x="268519" y="7808"/>
                <a:pt x="273269" y="10658"/>
              </a:cubicBezTo>
              <a:cubicBezTo>
                <a:pt x="286236" y="18438"/>
                <a:pt x="289964" y="34467"/>
                <a:pt x="294290" y="47445"/>
              </a:cubicBezTo>
              <a:cubicBezTo>
                <a:pt x="299516" y="63125"/>
                <a:pt x="302212" y="84470"/>
                <a:pt x="304800" y="99996"/>
              </a:cubicBezTo>
              <a:cubicBezTo>
                <a:pt x="322317" y="98244"/>
                <a:pt x="340807" y="100757"/>
                <a:pt x="357352" y="94741"/>
              </a:cubicBezTo>
              <a:cubicBezTo>
                <a:pt x="362558" y="92848"/>
                <a:pt x="361263" y="84350"/>
                <a:pt x="362607" y="78976"/>
              </a:cubicBezTo>
              <a:cubicBezTo>
                <a:pt x="364774" y="70311"/>
                <a:pt x="366394" y="61511"/>
                <a:pt x="367863" y="52700"/>
              </a:cubicBezTo>
              <a:cubicBezTo>
                <a:pt x="375431" y="7294"/>
                <a:pt x="363602" y="25429"/>
                <a:pt x="388883" y="148"/>
              </a:cubicBezTo>
              <a:cubicBezTo>
                <a:pt x="401145" y="5403"/>
                <a:pt x="415698" y="7050"/>
                <a:pt x="425669" y="15913"/>
              </a:cubicBezTo>
              <a:cubicBezTo>
                <a:pt x="432720" y="22180"/>
                <a:pt x="432868" y="33356"/>
                <a:pt x="436180" y="42189"/>
              </a:cubicBezTo>
              <a:cubicBezTo>
                <a:pt x="438125" y="47376"/>
                <a:pt x="440092" y="52581"/>
                <a:pt x="441435" y="57955"/>
              </a:cubicBezTo>
              <a:cubicBezTo>
                <a:pt x="443601" y="66620"/>
                <a:pt x="443062" y="76069"/>
                <a:pt x="446690" y="84231"/>
              </a:cubicBezTo>
              <a:cubicBezTo>
                <a:pt x="450247" y="92235"/>
                <a:pt x="457201" y="98244"/>
                <a:pt x="462456" y="105251"/>
              </a:cubicBezTo>
              <a:cubicBezTo>
                <a:pt x="472966" y="103499"/>
                <a:pt x="484673" y="105171"/>
                <a:pt x="493987" y="99996"/>
              </a:cubicBezTo>
              <a:cubicBezTo>
                <a:pt x="501643" y="95743"/>
                <a:pt x="506499" y="87108"/>
                <a:pt x="509752" y="78976"/>
              </a:cubicBezTo>
              <a:cubicBezTo>
                <a:pt x="510976" y="75915"/>
                <a:pt x="517527" y="26641"/>
                <a:pt x="520263" y="21169"/>
              </a:cubicBezTo>
              <a:cubicBezTo>
                <a:pt x="528137" y="5422"/>
                <a:pt x="537779" y="4819"/>
                <a:pt x="551794" y="148"/>
              </a:cubicBezTo>
              <a:cubicBezTo>
                <a:pt x="557049" y="1900"/>
                <a:pt x="563304" y="1857"/>
                <a:pt x="567559" y="5403"/>
              </a:cubicBezTo>
              <a:cubicBezTo>
                <a:pt x="572449" y="9478"/>
                <a:pt x="589042" y="34999"/>
                <a:pt x="593835" y="42189"/>
              </a:cubicBezTo>
              <a:cubicBezTo>
                <a:pt x="597142" y="65342"/>
                <a:pt x="593667" y="78809"/>
                <a:pt x="609600" y="94741"/>
              </a:cubicBezTo>
              <a:cubicBezTo>
                <a:pt x="614066" y="99207"/>
                <a:pt x="620111" y="101748"/>
                <a:pt x="625366" y="105251"/>
              </a:cubicBezTo>
              <a:cubicBezTo>
                <a:pt x="635876" y="103499"/>
                <a:pt x="647861" y="105643"/>
                <a:pt x="656897" y="99996"/>
              </a:cubicBezTo>
              <a:cubicBezTo>
                <a:pt x="668613" y="92674"/>
                <a:pt x="670960" y="55108"/>
                <a:pt x="672663" y="47445"/>
              </a:cubicBezTo>
              <a:cubicBezTo>
                <a:pt x="677078" y="27579"/>
                <a:pt x="676543" y="32595"/>
                <a:pt x="693683" y="21169"/>
              </a:cubicBezTo>
              <a:cubicBezTo>
                <a:pt x="704193" y="22921"/>
                <a:pt x="715684" y="21659"/>
                <a:pt x="725214" y="26424"/>
              </a:cubicBezTo>
              <a:cubicBezTo>
                <a:pt x="732555" y="30094"/>
                <a:pt x="739203" y="50848"/>
                <a:pt x="740980" y="57955"/>
              </a:cubicBezTo>
              <a:cubicBezTo>
                <a:pt x="747180" y="82756"/>
                <a:pt x="742759" y="84272"/>
                <a:pt x="756745" y="105251"/>
              </a:cubicBezTo>
              <a:cubicBezTo>
                <a:pt x="759494" y="109374"/>
                <a:pt x="763752" y="112258"/>
                <a:pt x="767256" y="115762"/>
              </a:cubicBezTo>
              <a:cubicBezTo>
                <a:pt x="806636" y="89508"/>
                <a:pt x="794096" y="106469"/>
                <a:pt x="809297" y="68465"/>
              </a:cubicBezTo>
              <a:cubicBezTo>
                <a:pt x="812141" y="51400"/>
                <a:pt x="811324" y="26465"/>
                <a:pt x="830318" y="15913"/>
              </a:cubicBezTo>
              <a:cubicBezTo>
                <a:pt x="839632" y="10738"/>
                <a:pt x="851339" y="12410"/>
                <a:pt x="861849" y="10658"/>
              </a:cubicBezTo>
              <a:cubicBezTo>
                <a:pt x="878056" y="43074"/>
                <a:pt x="868881" y="20114"/>
                <a:pt x="877614" y="57955"/>
              </a:cubicBezTo>
              <a:cubicBezTo>
                <a:pt x="880862" y="72030"/>
                <a:pt x="877911" y="89782"/>
                <a:pt x="888125" y="99996"/>
              </a:cubicBezTo>
              <a:lnTo>
                <a:pt x="903890" y="115762"/>
              </a:lnTo>
              <a:cubicBezTo>
                <a:pt x="914400" y="112258"/>
                <a:pt x="927083" y="112546"/>
                <a:pt x="935421" y="105251"/>
              </a:cubicBezTo>
              <a:cubicBezTo>
                <a:pt x="942520" y="99039"/>
                <a:pt x="942708" y="87841"/>
                <a:pt x="945932" y="78976"/>
              </a:cubicBezTo>
              <a:cubicBezTo>
                <a:pt x="952769" y="60175"/>
                <a:pt x="955837" y="43097"/>
                <a:pt x="966952" y="26424"/>
              </a:cubicBezTo>
              <a:cubicBezTo>
                <a:pt x="969700" y="22301"/>
                <a:pt x="973959" y="19417"/>
                <a:pt x="977463" y="15913"/>
              </a:cubicBezTo>
              <a:cubicBezTo>
                <a:pt x="1009512" y="35143"/>
                <a:pt x="1004550" y="24414"/>
                <a:pt x="1014249" y="63210"/>
              </a:cubicBezTo>
              <a:cubicBezTo>
                <a:pt x="1016833" y="73547"/>
                <a:pt x="1017193" y="84339"/>
                <a:pt x="1019504" y="94741"/>
              </a:cubicBezTo>
              <a:cubicBezTo>
                <a:pt x="1020706" y="100149"/>
                <a:pt x="1024759" y="110507"/>
                <a:pt x="1024759" y="110507"/>
              </a:cubicBezTo>
            </a:path>
          </a:pathLst>
        </a:custGeom>
        <a:noFill/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82</xdr:col>
      <xdr:colOff>499241</xdr:colOff>
      <xdr:row>20</xdr:row>
      <xdr:rowOff>129540</xdr:rowOff>
    </xdr:from>
    <xdr:to>
      <xdr:col>83</xdr:col>
      <xdr:colOff>68580</xdr:colOff>
      <xdr:row>21</xdr:row>
      <xdr:rowOff>26276</xdr:rowOff>
    </xdr:to>
    <xdr:sp macro="" textlink="">
      <xdr:nvSpPr>
        <xdr:cNvPr id="41" name="Forma libre: forma 40">
          <a:extLst>
            <a:ext uri="{FF2B5EF4-FFF2-40B4-BE49-F238E27FC236}">
              <a16:creationId xmlns:a16="http://schemas.microsoft.com/office/drawing/2014/main" id="{C8D6844E-692C-42B6-9C64-AD8E7C581E51}"/>
            </a:ext>
          </a:extLst>
        </xdr:cNvPr>
        <xdr:cNvSpPr/>
      </xdr:nvSpPr>
      <xdr:spPr>
        <a:xfrm>
          <a:off x="42421941" y="4669790"/>
          <a:ext cx="578989" cy="93586"/>
        </a:xfrm>
        <a:custGeom>
          <a:avLst/>
          <a:gdLst>
            <a:gd name="connsiteX0" fmla="*/ 0 w 1024759"/>
            <a:gd name="connsiteY0" fmla="*/ 99996 h 115762"/>
            <a:gd name="connsiteX1" fmla="*/ 5256 w 1024759"/>
            <a:gd name="connsiteY1" fmla="*/ 10658 h 115762"/>
            <a:gd name="connsiteX2" fmla="*/ 21021 w 1024759"/>
            <a:gd name="connsiteY2" fmla="*/ 148 h 115762"/>
            <a:gd name="connsiteX3" fmla="*/ 42042 w 1024759"/>
            <a:gd name="connsiteY3" fmla="*/ 5403 h 115762"/>
            <a:gd name="connsiteX4" fmla="*/ 47297 w 1024759"/>
            <a:gd name="connsiteY4" fmla="*/ 21169 h 115762"/>
            <a:gd name="connsiteX5" fmla="*/ 63063 w 1024759"/>
            <a:gd name="connsiteY5" fmla="*/ 99996 h 115762"/>
            <a:gd name="connsiteX6" fmla="*/ 78828 w 1024759"/>
            <a:gd name="connsiteY6" fmla="*/ 105251 h 115762"/>
            <a:gd name="connsiteX7" fmla="*/ 94594 w 1024759"/>
            <a:gd name="connsiteY7" fmla="*/ 99996 h 115762"/>
            <a:gd name="connsiteX8" fmla="*/ 110359 w 1024759"/>
            <a:gd name="connsiteY8" fmla="*/ 47445 h 115762"/>
            <a:gd name="connsiteX9" fmla="*/ 115614 w 1024759"/>
            <a:gd name="connsiteY9" fmla="*/ 21169 h 115762"/>
            <a:gd name="connsiteX10" fmla="*/ 126125 w 1024759"/>
            <a:gd name="connsiteY10" fmla="*/ 10658 h 115762"/>
            <a:gd name="connsiteX11" fmla="*/ 157656 w 1024759"/>
            <a:gd name="connsiteY11" fmla="*/ 15913 h 115762"/>
            <a:gd name="connsiteX12" fmla="*/ 183932 w 1024759"/>
            <a:gd name="connsiteY12" fmla="*/ 99996 h 115762"/>
            <a:gd name="connsiteX13" fmla="*/ 215463 w 1024759"/>
            <a:gd name="connsiteY13" fmla="*/ 94741 h 115762"/>
            <a:gd name="connsiteX14" fmla="*/ 220718 w 1024759"/>
            <a:gd name="connsiteY14" fmla="*/ 42189 h 115762"/>
            <a:gd name="connsiteX15" fmla="*/ 225973 w 1024759"/>
            <a:gd name="connsiteY15" fmla="*/ 21169 h 115762"/>
            <a:gd name="connsiteX16" fmla="*/ 236483 w 1024759"/>
            <a:gd name="connsiteY16" fmla="*/ 10658 h 115762"/>
            <a:gd name="connsiteX17" fmla="*/ 257504 w 1024759"/>
            <a:gd name="connsiteY17" fmla="*/ 5403 h 115762"/>
            <a:gd name="connsiteX18" fmla="*/ 273269 w 1024759"/>
            <a:gd name="connsiteY18" fmla="*/ 10658 h 115762"/>
            <a:gd name="connsiteX19" fmla="*/ 294290 w 1024759"/>
            <a:gd name="connsiteY19" fmla="*/ 47445 h 115762"/>
            <a:gd name="connsiteX20" fmla="*/ 304800 w 1024759"/>
            <a:gd name="connsiteY20" fmla="*/ 99996 h 115762"/>
            <a:gd name="connsiteX21" fmla="*/ 357352 w 1024759"/>
            <a:gd name="connsiteY21" fmla="*/ 94741 h 115762"/>
            <a:gd name="connsiteX22" fmla="*/ 362607 w 1024759"/>
            <a:gd name="connsiteY22" fmla="*/ 78976 h 115762"/>
            <a:gd name="connsiteX23" fmla="*/ 367863 w 1024759"/>
            <a:gd name="connsiteY23" fmla="*/ 52700 h 115762"/>
            <a:gd name="connsiteX24" fmla="*/ 388883 w 1024759"/>
            <a:gd name="connsiteY24" fmla="*/ 148 h 115762"/>
            <a:gd name="connsiteX25" fmla="*/ 425669 w 1024759"/>
            <a:gd name="connsiteY25" fmla="*/ 15913 h 115762"/>
            <a:gd name="connsiteX26" fmla="*/ 436180 w 1024759"/>
            <a:gd name="connsiteY26" fmla="*/ 42189 h 115762"/>
            <a:gd name="connsiteX27" fmla="*/ 441435 w 1024759"/>
            <a:gd name="connsiteY27" fmla="*/ 57955 h 115762"/>
            <a:gd name="connsiteX28" fmla="*/ 446690 w 1024759"/>
            <a:gd name="connsiteY28" fmla="*/ 84231 h 115762"/>
            <a:gd name="connsiteX29" fmla="*/ 462456 w 1024759"/>
            <a:gd name="connsiteY29" fmla="*/ 105251 h 115762"/>
            <a:gd name="connsiteX30" fmla="*/ 493987 w 1024759"/>
            <a:gd name="connsiteY30" fmla="*/ 99996 h 115762"/>
            <a:gd name="connsiteX31" fmla="*/ 509752 w 1024759"/>
            <a:gd name="connsiteY31" fmla="*/ 78976 h 115762"/>
            <a:gd name="connsiteX32" fmla="*/ 520263 w 1024759"/>
            <a:gd name="connsiteY32" fmla="*/ 21169 h 115762"/>
            <a:gd name="connsiteX33" fmla="*/ 551794 w 1024759"/>
            <a:gd name="connsiteY33" fmla="*/ 148 h 115762"/>
            <a:gd name="connsiteX34" fmla="*/ 567559 w 1024759"/>
            <a:gd name="connsiteY34" fmla="*/ 5403 h 115762"/>
            <a:gd name="connsiteX35" fmla="*/ 593835 w 1024759"/>
            <a:gd name="connsiteY35" fmla="*/ 42189 h 115762"/>
            <a:gd name="connsiteX36" fmla="*/ 609600 w 1024759"/>
            <a:gd name="connsiteY36" fmla="*/ 94741 h 115762"/>
            <a:gd name="connsiteX37" fmla="*/ 625366 w 1024759"/>
            <a:gd name="connsiteY37" fmla="*/ 105251 h 115762"/>
            <a:gd name="connsiteX38" fmla="*/ 656897 w 1024759"/>
            <a:gd name="connsiteY38" fmla="*/ 99996 h 115762"/>
            <a:gd name="connsiteX39" fmla="*/ 672663 w 1024759"/>
            <a:gd name="connsiteY39" fmla="*/ 47445 h 115762"/>
            <a:gd name="connsiteX40" fmla="*/ 693683 w 1024759"/>
            <a:gd name="connsiteY40" fmla="*/ 21169 h 115762"/>
            <a:gd name="connsiteX41" fmla="*/ 725214 w 1024759"/>
            <a:gd name="connsiteY41" fmla="*/ 26424 h 115762"/>
            <a:gd name="connsiteX42" fmla="*/ 740980 w 1024759"/>
            <a:gd name="connsiteY42" fmla="*/ 57955 h 115762"/>
            <a:gd name="connsiteX43" fmla="*/ 756745 w 1024759"/>
            <a:gd name="connsiteY43" fmla="*/ 105251 h 115762"/>
            <a:gd name="connsiteX44" fmla="*/ 767256 w 1024759"/>
            <a:gd name="connsiteY44" fmla="*/ 115762 h 115762"/>
            <a:gd name="connsiteX45" fmla="*/ 809297 w 1024759"/>
            <a:gd name="connsiteY45" fmla="*/ 68465 h 115762"/>
            <a:gd name="connsiteX46" fmla="*/ 830318 w 1024759"/>
            <a:gd name="connsiteY46" fmla="*/ 15913 h 115762"/>
            <a:gd name="connsiteX47" fmla="*/ 861849 w 1024759"/>
            <a:gd name="connsiteY47" fmla="*/ 10658 h 115762"/>
            <a:gd name="connsiteX48" fmla="*/ 877614 w 1024759"/>
            <a:gd name="connsiteY48" fmla="*/ 57955 h 115762"/>
            <a:gd name="connsiteX49" fmla="*/ 888125 w 1024759"/>
            <a:gd name="connsiteY49" fmla="*/ 99996 h 115762"/>
            <a:gd name="connsiteX50" fmla="*/ 903890 w 1024759"/>
            <a:gd name="connsiteY50" fmla="*/ 115762 h 115762"/>
            <a:gd name="connsiteX51" fmla="*/ 935421 w 1024759"/>
            <a:gd name="connsiteY51" fmla="*/ 105251 h 115762"/>
            <a:gd name="connsiteX52" fmla="*/ 945932 w 1024759"/>
            <a:gd name="connsiteY52" fmla="*/ 78976 h 115762"/>
            <a:gd name="connsiteX53" fmla="*/ 966952 w 1024759"/>
            <a:gd name="connsiteY53" fmla="*/ 26424 h 115762"/>
            <a:gd name="connsiteX54" fmla="*/ 977463 w 1024759"/>
            <a:gd name="connsiteY54" fmla="*/ 15913 h 115762"/>
            <a:gd name="connsiteX55" fmla="*/ 1014249 w 1024759"/>
            <a:gd name="connsiteY55" fmla="*/ 63210 h 115762"/>
            <a:gd name="connsiteX56" fmla="*/ 1019504 w 1024759"/>
            <a:gd name="connsiteY56" fmla="*/ 94741 h 115762"/>
            <a:gd name="connsiteX57" fmla="*/ 1024759 w 1024759"/>
            <a:gd name="connsiteY57" fmla="*/ 110507 h 11576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</a:cxnLst>
          <a:rect l="l" t="t" r="r" b="b"/>
          <a:pathLst>
            <a:path w="1024759" h="115762">
              <a:moveTo>
                <a:pt x="0" y="99996"/>
              </a:moveTo>
              <a:cubicBezTo>
                <a:pt x="1752" y="70217"/>
                <a:pt x="-890" y="39849"/>
                <a:pt x="5256" y="10658"/>
              </a:cubicBezTo>
              <a:cubicBezTo>
                <a:pt x="6557" y="4478"/>
                <a:pt x="14769" y="1041"/>
                <a:pt x="21021" y="148"/>
              </a:cubicBezTo>
              <a:cubicBezTo>
                <a:pt x="28171" y="-873"/>
                <a:pt x="35035" y="3651"/>
                <a:pt x="42042" y="5403"/>
              </a:cubicBezTo>
              <a:cubicBezTo>
                <a:pt x="43794" y="10658"/>
                <a:pt x="46565" y="15678"/>
                <a:pt x="47297" y="21169"/>
              </a:cubicBezTo>
              <a:cubicBezTo>
                <a:pt x="49209" y="35511"/>
                <a:pt x="42009" y="83153"/>
                <a:pt x="63063" y="99996"/>
              </a:cubicBezTo>
              <a:cubicBezTo>
                <a:pt x="67388" y="103456"/>
                <a:pt x="73573" y="103499"/>
                <a:pt x="78828" y="105251"/>
              </a:cubicBezTo>
              <a:cubicBezTo>
                <a:pt x="84083" y="103499"/>
                <a:pt x="91374" y="104504"/>
                <a:pt x="94594" y="99996"/>
              </a:cubicBezTo>
              <a:cubicBezTo>
                <a:pt x="98819" y="94081"/>
                <a:pt x="108003" y="58047"/>
                <a:pt x="110359" y="47445"/>
              </a:cubicBezTo>
              <a:cubicBezTo>
                <a:pt x="112297" y="38726"/>
                <a:pt x="112095" y="29379"/>
                <a:pt x="115614" y="21169"/>
              </a:cubicBezTo>
              <a:cubicBezTo>
                <a:pt x="117566" y="16615"/>
                <a:pt x="122621" y="14162"/>
                <a:pt x="126125" y="10658"/>
              </a:cubicBezTo>
              <a:cubicBezTo>
                <a:pt x="136635" y="12410"/>
                <a:pt x="148790" y="10002"/>
                <a:pt x="157656" y="15913"/>
              </a:cubicBezTo>
              <a:cubicBezTo>
                <a:pt x="178150" y="29576"/>
                <a:pt x="181846" y="88526"/>
                <a:pt x="183932" y="99996"/>
              </a:cubicBezTo>
              <a:cubicBezTo>
                <a:pt x="194442" y="98244"/>
                <a:pt x="209742" y="103730"/>
                <a:pt x="215463" y="94741"/>
              </a:cubicBezTo>
              <a:cubicBezTo>
                <a:pt x="224914" y="79889"/>
                <a:pt x="218228" y="59617"/>
                <a:pt x="220718" y="42189"/>
              </a:cubicBezTo>
              <a:cubicBezTo>
                <a:pt x="221739" y="35039"/>
                <a:pt x="222743" y="27629"/>
                <a:pt x="225973" y="21169"/>
              </a:cubicBezTo>
              <a:cubicBezTo>
                <a:pt x="228189" y="16737"/>
                <a:pt x="232051" y="12874"/>
                <a:pt x="236483" y="10658"/>
              </a:cubicBezTo>
              <a:cubicBezTo>
                <a:pt x="242943" y="7428"/>
                <a:pt x="250497" y="7155"/>
                <a:pt x="257504" y="5403"/>
              </a:cubicBezTo>
              <a:cubicBezTo>
                <a:pt x="262759" y="7155"/>
                <a:pt x="268519" y="7808"/>
                <a:pt x="273269" y="10658"/>
              </a:cubicBezTo>
              <a:cubicBezTo>
                <a:pt x="286236" y="18438"/>
                <a:pt x="289964" y="34467"/>
                <a:pt x="294290" y="47445"/>
              </a:cubicBezTo>
              <a:cubicBezTo>
                <a:pt x="299516" y="63125"/>
                <a:pt x="302212" y="84470"/>
                <a:pt x="304800" y="99996"/>
              </a:cubicBezTo>
              <a:cubicBezTo>
                <a:pt x="322317" y="98244"/>
                <a:pt x="340807" y="100757"/>
                <a:pt x="357352" y="94741"/>
              </a:cubicBezTo>
              <a:cubicBezTo>
                <a:pt x="362558" y="92848"/>
                <a:pt x="361263" y="84350"/>
                <a:pt x="362607" y="78976"/>
              </a:cubicBezTo>
              <a:cubicBezTo>
                <a:pt x="364774" y="70311"/>
                <a:pt x="366394" y="61511"/>
                <a:pt x="367863" y="52700"/>
              </a:cubicBezTo>
              <a:cubicBezTo>
                <a:pt x="375431" y="7294"/>
                <a:pt x="363602" y="25429"/>
                <a:pt x="388883" y="148"/>
              </a:cubicBezTo>
              <a:cubicBezTo>
                <a:pt x="401145" y="5403"/>
                <a:pt x="415698" y="7050"/>
                <a:pt x="425669" y="15913"/>
              </a:cubicBezTo>
              <a:cubicBezTo>
                <a:pt x="432720" y="22180"/>
                <a:pt x="432868" y="33356"/>
                <a:pt x="436180" y="42189"/>
              </a:cubicBezTo>
              <a:cubicBezTo>
                <a:pt x="438125" y="47376"/>
                <a:pt x="440092" y="52581"/>
                <a:pt x="441435" y="57955"/>
              </a:cubicBezTo>
              <a:cubicBezTo>
                <a:pt x="443601" y="66620"/>
                <a:pt x="443062" y="76069"/>
                <a:pt x="446690" y="84231"/>
              </a:cubicBezTo>
              <a:cubicBezTo>
                <a:pt x="450247" y="92235"/>
                <a:pt x="457201" y="98244"/>
                <a:pt x="462456" y="105251"/>
              </a:cubicBezTo>
              <a:cubicBezTo>
                <a:pt x="472966" y="103499"/>
                <a:pt x="484673" y="105171"/>
                <a:pt x="493987" y="99996"/>
              </a:cubicBezTo>
              <a:cubicBezTo>
                <a:pt x="501643" y="95743"/>
                <a:pt x="506499" y="87108"/>
                <a:pt x="509752" y="78976"/>
              </a:cubicBezTo>
              <a:cubicBezTo>
                <a:pt x="510976" y="75915"/>
                <a:pt x="517527" y="26641"/>
                <a:pt x="520263" y="21169"/>
              </a:cubicBezTo>
              <a:cubicBezTo>
                <a:pt x="528137" y="5422"/>
                <a:pt x="537779" y="4819"/>
                <a:pt x="551794" y="148"/>
              </a:cubicBezTo>
              <a:cubicBezTo>
                <a:pt x="557049" y="1900"/>
                <a:pt x="563304" y="1857"/>
                <a:pt x="567559" y="5403"/>
              </a:cubicBezTo>
              <a:cubicBezTo>
                <a:pt x="572449" y="9478"/>
                <a:pt x="589042" y="34999"/>
                <a:pt x="593835" y="42189"/>
              </a:cubicBezTo>
              <a:cubicBezTo>
                <a:pt x="597142" y="65342"/>
                <a:pt x="593667" y="78809"/>
                <a:pt x="609600" y="94741"/>
              </a:cubicBezTo>
              <a:cubicBezTo>
                <a:pt x="614066" y="99207"/>
                <a:pt x="620111" y="101748"/>
                <a:pt x="625366" y="105251"/>
              </a:cubicBezTo>
              <a:cubicBezTo>
                <a:pt x="635876" y="103499"/>
                <a:pt x="647861" y="105643"/>
                <a:pt x="656897" y="99996"/>
              </a:cubicBezTo>
              <a:cubicBezTo>
                <a:pt x="668613" y="92674"/>
                <a:pt x="670960" y="55108"/>
                <a:pt x="672663" y="47445"/>
              </a:cubicBezTo>
              <a:cubicBezTo>
                <a:pt x="677078" y="27579"/>
                <a:pt x="676543" y="32595"/>
                <a:pt x="693683" y="21169"/>
              </a:cubicBezTo>
              <a:cubicBezTo>
                <a:pt x="704193" y="22921"/>
                <a:pt x="715684" y="21659"/>
                <a:pt x="725214" y="26424"/>
              </a:cubicBezTo>
              <a:cubicBezTo>
                <a:pt x="732555" y="30094"/>
                <a:pt x="739203" y="50848"/>
                <a:pt x="740980" y="57955"/>
              </a:cubicBezTo>
              <a:cubicBezTo>
                <a:pt x="747180" y="82756"/>
                <a:pt x="742759" y="84272"/>
                <a:pt x="756745" y="105251"/>
              </a:cubicBezTo>
              <a:cubicBezTo>
                <a:pt x="759494" y="109374"/>
                <a:pt x="763752" y="112258"/>
                <a:pt x="767256" y="115762"/>
              </a:cubicBezTo>
              <a:cubicBezTo>
                <a:pt x="806636" y="89508"/>
                <a:pt x="794096" y="106469"/>
                <a:pt x="809297" y="68465"/>
              </a:cubicBezTo>
              <a:cubicBezTo>
                <a:pt x="812141" y="51400"/>
                <a:pt x="811324" y="26465"/>
                <a:pt x="830318" y="15913"/>
              </a:cubicBezTo>
              <a:cubicBezTo>
                <a:pt x="839632" y="10738"/>
                <a:pt x="851339" y="12410"/>
                <a:pt x="861849" y="10658"/>
              </a:cubicBezTo>
              <a:cubicBezTo>
                <a:pt x="878056" y="43074"/>
                <a:pt x="868881" y="20114"/>
                <a:pt x="877614" y="57955"/>
              </a:cubicBezTo>
              <a:cubicBezTo>
                <a:pt x="880862" y="72030"/>
                <a:pt x="877911" y="89782"/>
                <a:pt x="888125" y="99996"/>
              </a:cubicBezTo>
              <a:lnTo>
                <a:pt x="903890" y="115762"/>
              </a:lnTo>
              <a:cubicBezTo>
                <a:pt x="914400" y="112258"/>
                <a:pt x="927083" y="112546"/>
                <a:pt x="935421" y="105251"/>
              </a:cubicBezTo>
              <a:cubicBezTo>
                <a:pt x="942520" y="99039"/>
                <a:pt x="942708" y="87841"/>
                <a:pt x="945932" y="78976"/>
              </a:cubicBezTo>
              <a:cubicBezTo>
                <a:pt x="952769" y="60175"/>
                <a:pt x="955837" y="43097"/>
                <a:pt x="966952" y="26424"/>
              </a:cubicBezTo>
              <a:cubicBezTo>
                <a:pt x="969700" y="22301"/>
                <a:pt x="973959" y="19417"/>
                <a:pt x="977463" y="15913"/>
              </a:cubicBezTo>
              <a:cubicBezTo>
                <a:pt x="1009512" y="35143"/>
                <a:pt x="1004550" y="24414"/>
                <a:pt x="1014249" y="63210"/>
              </a:cubicBezTo>
              <a:cubicBezTo>
                <a:pt x="1016833" y="73547"/>
                <a:pt x="1017193" y="84339"/>
                <a:pt x="1019504" y="94741"/>
              </a:cubicBezTo>
              <a:cubicBezTo>
                <a:pt x="1020706" y="100149"/>
                <a:pt x="1024759" y="110507"/>
                <a:pt x="1024759" y="110507"/>
              </a:cubicBezTo>
            </a:path>
          </a:pathLst>
        </a:custGeom>
        <a:noFill/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73</xdr:col>
      <xdr:colOff>83820</xdr:colOff>
      <xdr:row>20</xdr:row>
      <xdr:rowOff>181366</xdr:rowOff>
    </xdr:from>
    <xdr:to>
      <xdr:col>73</xdr:col>
      <xdr:colOff>649973</xdr:colOff>
      <xdr:row>24</xdr:row>
      <xdr:rowOff>129540</xdr:rowOff>
    </xdr:to>
    <xdr:cxnSp macro="">
      <xdr:nvCxnSpPr>
        <xdr:cNvPr id="42" name="Conector recto de flecha 41">
          <a:extLst>
            <a:ext uri="{FF2B5EF4-FFF2-40B4-BE49-F238E27FC236}">
              <a16:creationId xmlns:a16="http://schemas.microsoft.com/office/drawing/2014/main" id="{6ECE43EC-1C12-41A2-B3A2-ACF899AFB0A1}"/>
            </a:ext>
          </a:extLst>
        </xdr:cNvPr>
        <xdr:cNvCxnSpPr>
          <a:stCxn id="30" idx="12"/>
        </xdr:cNvCxnSpPr>
      </xdr:nvCxnSpPr>
      <xdr:spPr>
        <a:xfrm flipH="1">
          <a:off x="32919670" y="4721616"/>
          <a:ext cx="566153" cy="74192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777240</xdr:colOff>
      <xdr:row>30</xdr:row>
      <xdr:rowOff>144780</xdr:rowOff>
    </xdr:from>
    <xdr:to>
      <xdr:col>73</xdr:col>
      <xdr:colOff>784860</xdr:colOff>
      <xdr:row>51</xdr:row>
      <xdr:rowOff>30480</xdr:rowOff>
    </xdr:to>
    <xdr:cxnSp macro="">
      <xdr:nvCxnSpPr>
        <xdr:cNvPr id="43" name="Conector recto 42">
          <a:extLst>
            <a:ext uri="{FF2B5EF4-FFF2-40B4-BE49-F238E27FC236}">
              <a16:creationId xmlns:a16="http://schemas.microsoft.com/office/drawing/2014/main" id="{72E3C2CC-B899-4E69-9495-147A395E39DC}"/>
            </a:ext>
          </a:extLst>
        </xdr:cNvPr>
        <xdr:cNvCxnSpPr/>
      </xdr:nvCxnSpPr>
      <xdr:spPr>
        <a:xfrm flipH="1">
          <a:off x="32603440" y="6729730"/>
          <a:ext cx="1017270" cy="4191000"/>
        </a:xfrm>
        <a:prstGeom prst="line">
          <a:avLst/>
        </a:prstGeom>
        <a:ln w="76200">
          <a:solidFill>
            <a:schemeClr val="tx2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73</xdr:col>
      <xdr:colOff>784860</xdr:colOff>
      <xdr:row>30</xdr:row>
      <xdr:rowOff>175260</xdr:rowOff>
    </xdr:from>
    <xdr:to>
      <xdr:col>74</xdr:col>
      <xdr:colOff>411480</xdr:colOff>
      <xdr:row>49</xdr:row>
      <xdr:rowOff>15240</xdr:rowOff>
    </xdr:to>
    <xdr:cxnSp macro="">
      <xdr:nvCxnSpPr>
        <xdr:cNvPr id="44" name="Conector recto 43">
          <a:extLst>
            <a:ext uri="{FF2B5EF4-FFF2-40B4-BE49-F238E27FC236}">
              <a16:creationId xmlns:a16="http://schemas.microsoft.com/office/drawing/2014/main" id="{66151375-2F26-4D16-A99B-4E0F862421E8}"/>
            </a:ext>
          </a:extLst>
        </xdr:cNvPr>
        <xdr:cNvCxnSpPr/>
      </xdr:nvCxnSpPr>
      <xdr:spPr>
        <a:xfrm>
          <a:off x="33620710" y="6760210"/>
          <a:ext cx="636270" cy="3738880"/>
        </a:xfrm>
        <a:prstGeom prst="line">
          <a:avLst/>
        </a:prstGeom>
        <a:ln w="76200">
          <a:solidFill>
            <a:schemeClr val="accent2">
              <a:lumMod val="50000"/>
            </a:schemeClr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72</xdr:col>
      <xdr:colOff>678180</xdr:colOff>
      <xdr:row>49</xdr:row>
      <xdr:rowOff>38100</xdr:rowOff>
    </xdr:from>
    <xdr:to>
      <xdr:col>84</xdr:col>
      <xdr:colOff>91440</xdr:colOff>
      <xdr:row>49</xdr:row>
      <xdr:rowOff>38100</xdr:rowOff>
    </xdr:to>
    <xdr:cxnSp macro="">
      <xdr:nvCxnSpPr>
        <xdr:cNvPr id="45" name="Conector recto 44">
          <a:extLst>
            <a:ext uri="{FF2B5EF4-FFF2-40B4-BE49-F238E27FC236}">
              <a16:creationId xmlns:a16="http://schemas.microsoft.com/office/drawing/2014/main" id="{54ABA6B5-D7BD-4009-9ECF-660BE528AD16}"/>
            </a:ext>
          </a:extLst>
        </xdr:cNvPr>
        <xdr:cNvCxnSpPr/>
      </xdr:nvCxnSpPr>
      <xdr:spPr>
        <a:xfrm flipH="1">
          <a:off x="32504380" y="10521950"/>
          <a:ext cx="11529060" cy="0"/>
        </a:xfrm>
        <a:prstGeom prst="line">
          <a:avLst/>
        </a:prstGeom>
        <a:ln w="38100">
          <a:solidFill>
            <a:srgbClr val="928B4C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129540</xdr:colOff>
      <xdr:row>32</xdr:row>
      <xdr:rowOff>22860</xdr:rowOff>
    </xdr:from>
    <xdr:to>
      <xdr:col>81</xdr:col>
      <xdr:colOff>708660</xdr:colOff>
      <xdr:row>49</xdr:row>
      <xdr:rowOff>30480</xdr:rowOff>
    </xdr:to>
    <xdr:sp macro="" textlink="">
      <xdr:nvSpPr>
        <xdr:cNvPr id="46" name="Paralelogramo 45">
          <a:extLst>
            <a:ext uri="{FF2B5EF4-FFF2-40B4-BE49-F238E27FC236}">
              <a16:creationId xmlns:a16="http://schemas.microsoft.com/office/drawing/2014/main" id="{248F25C9-C7E9-4140-B849-263309AAE1B0}"/>
            </a:ext>
          </a:extLst>
        </xdr:cNvPr>
        <xdr:cNvSpPr/>
      </xdr:nvSpPr>
      <xdr:spPr>
        <a:xfrm>
          <a:off x="34984690" y="7020560"/>
          <a:ext cx="6637020" cy="3493770"/>
        </a:xfrm>
        <a:prstGeom prst="parallelogram">
          <a:avLst>
            <a:gd name="adj" fmla="val 21715"/>
          </a:avLst>
        </a:prstGeom>
        <a:solidFill>
          <a:schemeClr val="bg1">
            <a:lumMod val="85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75</xdr:col>
      <xdr:colOff>7620</xdr:colOff>
      <xdr:row>30</xdr:row>
      <xdr:rowOff>167640</xdr:rowOff>
    </xdr:from>
    <xdr:to>
      <xdr:col>76</xdr:col>
      <xdr:colOff>15240</xdr:colOff>
      <xdr:row>51</xdr:row>
      <xdr:rowOff>53340</xdr:rowOff>
    </xdr:to>
    <xdr:cxnSp macro="">
      <xdr:nvCxnSpPr>
        <xdr:cNvPr id="47" name="Conector recto 46">
          <a:extLst>
            <a:ext uri="{FF2B5EF4-FFF2-40B4-BE49-F238E27FC236}">
              <a16:creationId xmlns:a16="http://schemas.microsoft.com/office/drawing/2014/main" id="{9A0FBE7B-7639-41A1-BFD7-04809374E3CF}"/>
            </a:ext>
          </a:extLst>
        </xdr:cNvPr>
        <xdr:cNvCxnSpPr/>
      </xdr:nvCxnSpPr>
      <xdr:spPr>
        <a:xfrm flipH="1">
          <a:off x="34862770" y="6752590"/>
          <a:ext cx="1017270" cy="4191000"/>
        </a:xfrm>
        <a:prstGeom prst="line">
          <a:avLst/>
        </a:prstGeom>
        <a:ln w="76200">
          <a:solidFill>
            <a:schemeClr val="tx2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76</xdr:col>
      <xdr:colOff>15240</xdr:colOff>
      <xdr:row>31</xdr:row>
      <xdr:rowOff>15240</xdr:rowOff>
    </xdr:from>
    <xdr:to>
      <xdr:col>76</xdr:col>
      <xdr:colOff>434340</xdr:colOff>
      <xdr:row>49</xdr:row>
      <xdr:rowOff>38100</xdr:rowOff>
    </xdr:to>
    <xdr:cxnSp macro="">
      <xdr:nvCxnSpPr>
        <xdr:cNvPr id="48" name="Conector recto 47">
          <a:extLst>
            <a:ext uri="{FF2B5EF4-FFF2-40B4-BE49-F238E27FC236}">
              <a16:creationId xmlns:a16="http://schemas.microsoft.com/office/drawing/2014/main" id="{12FD6CCF-2C82-446C-840E-04E47D678DBB}"/>
            </a:ext>
          </a:extLst>
        </xdr:cNvPr>
        <xdr:cNvCxnSpPr/>
      </xdr:nvCxnSpPr>
      <xdr:spPr>
        <a:xfrm>
          <a:off x="35880040" y="6803390"/>
          <a:ext cx="419100" cy="3718560"/>
        </a:xfrm>
        <a:prstGeom prst="line">
          <a:avLst/>
        </a:prstGeom>
        <a:ln w="76200">
          <a:solidFill>
            <a:schemeClr val="accent2">
              <a:lumMod val="50000"/>
            </a:schemeClr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77</xdr:col>
      <xdr:colOff>7620</xdr:colOff>
      <xdr:row>31</xdr:row>
      <xdr:rowOff>0</xdr:rowOff>
    </xdr:from>
    <xdr:to>
      <xdr:col>78</xdr:col>
      <xdr:colOff>15240</xdr:colOff>
      <xdr:row>51</xdr:row>
      <xdr:rowOff>68580</xdr:rowOff>
    </xdr:to>
    <xdr:cxnSp macro="">
      <xdr:nvCxnSpPr>
        <xdr:cNvPr id="49" name="Conector recto 48">
          <a:extLst>
            <a:ext uri="{FF2B5EF4-FFF2-40B4-BE49-F238E27FC236}">
              <a16:creationId xmlns:a16="http://schemas.microsoft.com/office/drawing/2014/main" id="{A0FC9DDC-3990-417E-A316-FB2591349E71}"/>
            </a:ext>
          </a:extLst>
        </xdr:cNvPr>
        <xdr:cNvCxnSpPr/>
      </xdr:nvCxnSpPr>
      <xdr:spPr>
        <a:xfrm flipH="1">
          <a:off x="36882070" y="6788150"/>
          <a:ext cx="1017270" cy="4170680"/>
        </a:xfrm>
        <a:prstGeom prst="line">
          <a:avLst/>
        </a:prstGeom>
        <a:ln w="76200">
          <a:solidFill>
            <a:schemeClr val="tx2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78</xdr:col>
      <xdr:colOff>15240</xdr:colOff>
      <xdr:row>31</xdr:row>
      <xdr:rowOff>30480</xdr:rowOff>
    </xdr:from>
    <xdr:to>
      <xdr:col>78</xdr:col>
      <xdr:colOff>434340</xdr:colOff>
      <xdr:row>49</xdr:row>
      <xdr:rowOff>53340</xdr:rowOff>
    </xdr:to>
    <xdr:cxnSp macro="">
      <xdr:nvCxnSpPr>
        <xdr:cNvPr id="50" name="Conector recto 49">
          <a:extLst>
            <a:ext uri="{FF2B5EF4-FFF2-40B4-BE49-F238E27FC236}">
              <a16:creationId xmlns:a16="http://schemas.microsoft.com/office/drawing/2014/main" id="{195FCE99-69C7-4B66-AAFA-FC5A7648394F}"/>
            </a:ext>
          </a:extLst>
        </xdr:cNvPr>
        <xdr:cNvCxnSpPr/>
      </xdr:nvCxnSpPr>
      <xdr:spPr>
        <a:xfrm>
          <a:off x="37899340" y="6818630"/>
          <a:ext cx="419100" cy="3718560"/>
        </a:xfrm>
        <a:prstGeom prst="line">
          <a:avLst/>
        </a:prstGeom>
        <a:ln w="76200">
          <a:solidFill>
            <a:schemeClr val="accent2">
              <a:lumMod val="50000"/>
            </a:schemeClr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79</xdr:col>
      <xdr:colOff>0</xdr:colOff>
      <xdr:row>30</xdr:row>
      <xdr:rowOff>175260</xdr:rowOff>
    </xdr:from>
    <xdr:to>
      <xdr:col>80</xdr:col>
      <xdr:colOff>7620</xdr:colOff>
      <xdr:row>51</xdr:row>
      <xdr:rowOff>60960</xdr:rowOff>
    </xdr:to>
    <xdr:cxnSp macro="">
      <xdr:nvCxnSpPr>
        <xdr:cNvPr id="51" name="Conector recto 50">
          <a:extLst>
            <a:ext uri="{FF2B5EF4-FFF2-40B4-BE49-F238E27FC236}">
              <a16:creationId xmlns:a16="http://schemas.microsoft.com/office/drawing/2014/main" id="{85EACF42-8E9B-4E13-B399-08BFE320DA29}"/>
            </a:ext>
          </a:extLst>
        </xdr:cNvPr>
        <xdr:cNvCxnSpPr/>
      </xdr:nvCxnSpPr>
      <xdr:spPr>
        <a:xfrm flipH="1">
          <a:off x="38893750" y="6760210"/>
          <a:ext cx="1017270" cy="4191000"/>
        </a:xfrm>
        <a:prstGeom prst="line">
          <a:avLst/>
        </a:prstGeom>
        <a:ln w="76200">
          <a:solidFill>
            <a:schemeClr val="tx2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80</xdr:col>
      <xdr:colOff>7620</xdr:colOff>
      <xdr:row>31</xdr:row>
      <xdr:rowOff>22860</xdr:rowOff>
    </xdr:from>
    <xdr:to>
      <xdr:col>80</xdr:col>
      <xdr:colOff>426720</xdr:colOff>
      <xdr:row>49</xdr:row>
      <xdr:rowOff>45720</xdr:rowOff>
    </xdr:to>
    <xdr:cxnSp macro="">
      <xdr:nvCxnSpPr>
        <xdr:cNvPr id="52" name="Conector recto 51">
          <a:extLst>
            <a:ext uri="{FF2B5EF4-FFF2-40B4-BE49-F238E27FC236}">
              <a16:creationId xmlns:a16="http://schemas.microsoft.com/office/drawing/2014/main" id="{1BC05241-EB5A-40C6-88E0-B3541E6EC741}"/>
            </a:ext>
          </a:extLst>
        </xdr:cNvPr>
        <xdr:cNvCxnSpPr/>
      </xdr:nvCxnSpPr>
      <xdr:spPr>
        <a:xfrm>
          <a:off x="39911020" y="6811010"/>
          <a:ext cx="419100" cy="3718560"/>
        </a:xfrm>
        <a:prstGeom prst="line">
          <a:avLst/>
        </a:prstGeom>
        <a:ln w="76200">
          <a:solidFill>
            <a:schemeClr val="accent2">
              <a:lumMod val="50000"/>
            </a:schemeClr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81</xdr:col>
      <xdr:colOff>7620</xdr:colOff>
      <xdr:row>30</xdr:row>
      <xdr:rowOff>175260</xdr:rowOff>
    </xdr:from>
    <xdr:to>
      <xdr:col>82</xdr:col>
      <xdr:colOff>15240</xdr:colOff>
      <xdr:row>51</xdr:row>
      <xdr:rowOff>60960</xdr:rowOff>
    </xdr:to>
    <xdr:cxnSp macro="">
      <xdr:nvCxnSpPr>
        <xdr:cNvPr id="53" name="Conector recto 52">
          <a:extLst>
            <a:ext uri="{FF2B5EF4-FFF2-40B4-BE49-F238E27FC236}">
              <a16:creationId xmlns:a16="http://schemas.microsoft.com/office/drawing/2014/main" id="{F55493E5-296F-4A5C-A309-466032724624}"/>
            </a:ext>
          </a:extLst>
        </xdr:cNvPr>
        <xdr:cNvCxnSpPr/>
      </xdr:nvCxnSpPr>
      <xdr:spPr>
        <a:xfrm flipH="1">
          <a:off x="40920670" y="6760210"/>
          <a:ext cx="1017270" cy="4191000"/>
        </a:xfrm>
        <a:prstGeom prst="line">
          <a:avLst/>
        </a:prstGeom>
        <a:ln w="76200">
          <a:solidFill>
            <a:schemeClr val="tx2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82</xdr:col>
      <xdr:colOff>15240</xdr:colOff>
      <xdr:row>31</xdr:row>
      <xdr:rowOff>22860</xdr:rowOff>
    </xdr:from>
    <xdr:to>
      <xdr:col>82</xdr:col>
      <xdr:colOff>434340</xdr:colOff>
      <xdr:row>49</xdr:row>
      <xdr:rowOff>45720</xdr:rowOff>
    </xdr:to>
    <xdr:cxnSp macro="">
      <xdr:nvCxnSpPr>
        <xdr:cNvPr id="54" name="Conector recto 53">
          <a:extLst>
            <a:ext uri="{FF2B5EF4-FFF2-40B4-BE49-F238E27FC236}">
              <a16:creationId xmlns:a16="http://schemas.microsoft.com/office/drawing/2014/main" id="{B51EC007-7425-4528-B798-20B0CC8F34FB}"/>
            </a:ext>
          </a:extLst>
        </xdr:cNvPr>
        <xdr:cNvCxnSpPr/>
      </xdr:nvCxnSpPr>
      <xdr:spPr>
        <a:xfrm>
          <a:off x="41937940" y="6811010"/>
          <a:ext cx="419100" cy="3718560"/>
        </a:xfrm>
        <a:prstGeom prst="line">
          <a:avLst/>
        </a:prstGeom>
        <a:ln w="76200">
          <a:solidFill>
            <a:schemeClr val="accent2">
              <a:lumMod val="50000"/>
            </a:schemeClr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73</xdr:col>
      <xdr:colOff>335280</xdr:colOff>
      <xdr:row>31</xdr:row>
      <xdr:rowOff>175260</xdr:rowOff>
    </xdr:from>
    <xdr:to>
      <xdr:col>81</xdr:col>
      <xdr:colOff>784860</xdr:colOff>
      <xdr:row>32</xdr:row>
      <xdr:rowOff>0</xdr:rowOff>
    </xdr:to>
    <xdr:cxnSp macro="">
      <xdr:nvCxnSpPr>
        <xdr:cNvPr id="55" name="Conector recto 54">
          <a:extLst>
            <a:ext uri="{FF2B5EF4-FFF2-40B4-BE49-F238E27FC236}">
              <a16:creationId xmlns:a16="http://schemas.microsoft.com/office/drawing/2014/main" id="{0A87947A-9C55-4C37-80EA-5F752149863E}"/>
            </a:ext>
          </a:extLst>
        </xdr:cNvPr>
        <xdr:cNvCxnSpPr/>
      </xdr:nvCxnSpPr>
      <xdr:spPr>
        <a:xfrm flipV="1">
          <a:off x="33171130" y="6963410"/>
          <a:ext cx="8526780" cy="34290"/>
        </a:xfrm>
        <a:prstGeom prst="line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784860</xdr:colOff>
      <xdr:row>39</xdr:row>
      <xdr:rowOff>53340</xdr:rowOff>
    </xdr:from>
    <xdr:to>
      <xdr:col>81</xdr:col>
      <xdr:colOff>441960</xdr:colOff>
      <xdr:row>39</xdr:row>
      <xdr:rowOff>60960</xdr:rowOff>
    </xdr:to>
    <xdr:cxnSp macro="">
      <xdr:nvCxnSpPr>
        <xdr:cNvPr id="56" name="Conector recto 55">
          <a:extLst>
            <a:ext uri="{FF2B5EF4-FFF2-40B4-BE49-F238E27FC236}">
              <a16:creationId xmlns:a16="http://schemas.microsoft.com/office/drawing/2014/main" id="{A9E3EE77-0B08-4482-A5EC-E0836F690A5C}"/>
            </a:ext>
          </a:extLst>
        </xdr:cNvPr>
        <xdr:cNvCxnSpPr/>
      </xdr:nvCxnSpPr>
      <xdr:spPr>
        <a:xfrm flipV="1">
          <a:off x="32611060" y="8505190"/>
          <a:ext cx="8743950" cy="7620"/>
        </a:xfrm>
        <a:prstGeom prst="line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693420</xdr:colOff>
      <xdr:row>32</xdr:row>
      <xdr:rowOff>30480</xdr:rowOff>
    </xdr:from>
    <xdr:to>
      <xdr:col>80</xdr:col>
      <xdr:colOff>708660</xdr:colOff>
      <xdr:row>39</xdr:row>
      <xdr:rowOff>38100</xdr:rowOff>
    </xdr:to>
    <xdr:cxnSp macro="">
      <xdr:nvCxnSpPr>
        <xdr:cNvPr id="57" name="Conector recto de flecha 56">
          <a:extLst>
            <a:ext uri="{FF2B5EF4-FFF2-40B4-BE49-F238E27FC236}">
              <a16:creationId xmlns:a16="http://schemas.microsoft.com/office/drawing/2014/main" id="{67B97F33-3A67-45FF-AC54-62383C4DE151}"/>
            </a:ext>
          </a:extLst>
        </xdr:cNvPr>
        <xdr:cNvCxnSpPr/>
      </xdr:nvCxnSpPr>
      <xdr:spPr>
        <a:xfrm>
          <a:off x="40596820" y="7028180"/>
          <a:ext cx="15240" cy="1461770"/>
        </a:xfrm>
        <a:prstGeom prst="straightConnector1">
          <a:avLst/>
        </a:prstGeom>
        <a:ln w="6350"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685800</xdr:colOff>
      <xdr:row>34</xdr:row>
      <xdr:rowOff>60960</xdr:rowOff>
    </xdr:from>
    <xdr:to>
      <xdr:col>81</xdr:col>
      <xdr:colOff>495300</xdr:colOff>
      <xdr:row>36</xdr:row>
      <xdr:rowOff>7620</xdr:rowOff>
    </xdr:to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8564827D-B17E-42CE-AA48-94C29E99DCC8}"/>
            </a:ext>
          </a:extLst>
        </xdr:cNvPr>
        <xdr:cNvSpPr txBox="1"/>
      </xdr:nvSpPr>
      <xdr:spPr>
        <a:xfrm>
          <a:off x="40589200" y="7496810"/>
          <a:ext cx="819150" cy="35306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1,0</a:t>
          </a:r>
          <a:r>
            <a:rPr lang="es-CL" sz="1100" baseline="0"/>
            <a:t> mt</a:t>
          </a:r>
          <a:endParaRPr lang="es-CL" sz="1100"/>
        </a:p>
      </xdr:txBody>
    </xdr:sp>
    <xdr:clientData/>
  </xdr:twoCellAnchor>
  <xdr:twoCellAnchor>
    <xdr:from>
      <xdr:col>78</xdr:col>
      <xdr:colOff>762000</xdr:colOff>
      <xdr:row>39</xdr:row>
      <xdr:rowOff>83820</xdr:rowOff>
    </xdr:from>
    <xdr:to>
      <xdr:col>79</xdr:col>
      <xdr:colOff>388620</xdr:colOff>
      <xdr:row>49</xdr:row>
      <xdr:rowOff>7620</xdr:rowOff>
    </xdr:to>
    <xdr:cxnSp macro="">
      <xdr:nvCxnSpPr>
        <xdr:cNvPr id="59" name="Conector recto de flecha 58">
          <a:extLst>
            <a:ext uri="{FF2B5EF4-FFF2-40B4-BE49-F238E27FC236}">
              <a16:creationId xmlns:a16="http://schemas.microsoft.com/office/drawing/2014/main" id="{0D84F97C-7600-4FC8-8326-C1A81A84D370}"/>
            </a:ext>
          </a:extLst>
        </xdr:cNvPr>
        <xdr:cNvCxnSpPr/>
      </xdr:nvCxnSpPr>
      <xdr:spPr>
        <a:xfrm flipH="1">
          <a:off x="38646100" y="8535670"/>
          <a:ext cx="636270" cy="1955800"/>
        </a:xfrm>
        <a:prstGeom prst="straightConnector1">
          <a:avLst/>
        </a:prstGeom>
        <a:ln w="6350"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78</xdr:col>
      <xdr:colOff>510540</xdr:colOff>
      <xdr:row>43</xdr:row>
      <xdr:rowOff>53340</xdr:rowOff>
    </xdr:from>
    <xdr:to>
      <xdr:col>79</xdr:col>
      <xdr:colOff>320040</xdr:colOff>
      <xdr:row>45</xdr:row>
      <xdr:rowOff>0</xdr:rowOff>
    </xdr:to>
    <xdr:sp macro="" textlink="">
      <xdr:nvSpPr>
        <xdr:cNvPr id="60" name="CuadroTexto 59">
          <a:extLst>
            <a:ext uri="{FF2B5EF4-FFF2-40B4-BE49-F238E27FC236}">
              <a16:creationId xmlns:a16="http://schemas.microsoft.com/office/drawing/2014/main" id="{83089C1B-29C6-4523-908C-D13307997AD5}"/>
            </a:ext>
          </a:extLst>
        </xdr:cNvPr>
        <xdr:cNvSpPr txBox="1"/>
      </xdr:nvSpPr>
      <xdr:spPr>
        <a:xfrm>
          <a:off x="38394640" y="9317990"/>
          <a:ext cx="819150" cy="35306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2,2 mt</a:t>
          </a:r>
        </a:p>
      </xdr:txBody>
    </xdr:sp>
    <xdr:clientData/>
  </xdr:twoCellAnchor>
  <xdr:twoCellAnchor>
    <xdr:from>
      <xdr:col>74</xdr:col>
      <xdr:colOff>419100</xdr:colOff>
      <xdr:row>41</xdr:row>
      <xdr:rowOff>114300</xdr:rowOff>
    </xdr:from>
    <xdr:to>
      <xdr:col>75</xdr:col>
      <xdr:colOff>373380</xdr:colOff>
      <xdr:row>45</xdr:row>
      <xdr:rowOff>7620</xdr:rowOff>
    </xdr:to>
    <xdr:sp macro="" textlink="">
      <xdr:nvSpPr>
        <xdr:cNvPr id="61" name="CuadroTexto 60">
          <a:extLst>
            <a:ext uri="{FF2B5EF4-FFF2-40B4-BE49-F238E27FC236}">
              <a16:creationId xmlns:a16="http://schemas.microsoft.com/office/drawing/2014/main" id="{1F313079-35E0-4666-9F8B-F67AD3815902}"/>
            </a:ext>
          </a:extLst>
        </xdr:cNvPr>
        <xdr:cNvSpPr txBox="1"/>
      </xdr:nvSpPr>
      <xdr:spPr>
        <a:xfrm>
          <a:off x="34264600" y="8972550"/>
          <a:ext cx="963930" cy="706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900"/>
            <a:t>FIJACIÓN DEL ALAMBRE</a:t>
          </a:r>
        </a:p>
      </xdr:txBody>
    </xdr:sp>
    <xdr:clientData/>
  </xdr:twoCellAnchor>
  <xdr:twoCellAnchor>
    <xdr:from>
      <xdr:col>81</xdr:col>
      <xdr:colOff>320040</xdr:colOff>
      <xdr:row>45</xdr:row>
      <xdr:rowOff>160020</xdr:rowOff>
    </xdr:from>
    <xdr:to>
      <xdr:col>82</xdr:col>
      <xdr:colOff>274320</xdr:colOff>
      <xdr:row>49</xdr:row>
      <xdr:rowOff>53340</xdr:rowOff>
    </xdr:to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4B5F0B28-0174-4F25-ADF7-C0EBC28BDAD3}"/>
            </a:ext>
          </a:extLst>
        </xdr:cNvPr>
        <xdr:cNvSpPr txBox="1"/>
      </xdr:nvSpPr>
      <xdr:spPr>
        <a:xfrm>
          <a:off x="41233090" y="9831070"/>
          <a:ext cx="963930" cy="706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900"/>
            <a:t>PERIMETRO</a:t>
          </a:r>
        </a:p>
      </xdr:txBody>
    </xdr:sp>
    <xdr:clientData/>
  </xdr:twoCellAnchor>
  <xdr:twoCellAnchor>
    <xdr:from>
      <xdr:col>82</xdr:col>
      <xdr:colOff>312420</xdr:colOff>
      <xdr:row>47</xdr:row>
      <xdr:rowOff>7620</xdr:rowOff>
    </xdr:from>
    <xdr:to>
      <xdr:col>83</xdr:col>
      <xdr:colOff>708660</xdr:colOff>
      <xdr:row>50</xdr:row>
      <xdr:rowOff>83820</xdr:rowOff>
    </xdr:to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AD88F783-9B27-4BA9-9C26-D4E4331B8335}"/>
            </a:ext>
          </a:extLst>
        </xdr:cNvPr>
        <xdr:cNvSpPr txBox="1"/>
      </xdr:nvSpPr>
      <xdr:spPr>
        <a:xfrm>
          <a:off x="42235120" y="10085070"/>
          <a:ext cx="140589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900"/>
            <a:t>CABEZAL-FRONTAL</a:t>
          </a:r>
        </a:p>
      </xdr:txBody>
    </xdr:sp>
    <xdr:clientData/>
  </xdr:twoCellAnchor>
  <xdr:twoCellAnchor>
    <xdr:from>
      <xdr:col>81</xdr:col>
      <xdr:colOff>571500</xdr:colOff>
      <xdr:row>31</xdr:row>
      <xdr:rowOff>76200</xdr:rowOff>
    </xdr:from>
    <xdr:to>
      <xdr:col>83</xdr:col>
      <xdr:colOff>175260</xdr:colOff>
      <xdr:row>34</xdr:row>
      <xdr:rowOff>152400</xdr:rowOff>
    </xdr:to>
    <xdr:sp macro="" textlink="">
      <xdr:nvSpPr>
        <xdr:cNvPr id="64" name="CuadroTexto 63">
          <a:extLst>
            <a:ext uri="{FF2B5EF4-FFF2-40B4-BE49-F238E27FC236}">
              <a16:creationId xmlns:a16="http://schemas.microsoft.com/office/drawing/2014/main" id="{787405E2-9746-4749-9FDB-045E6F82ADD6}"/>
            </a:ext>
          </a:extLst>
        </xdr:cNvPr>
        <xdr:cNvSpPr txBox="1"/>
      </xdr:nvSpPr>
      <xdr:spPr>
        <a:xfrm>
          <a:off x="41484550" y="6864350"/>
          <a:ext cx="1623060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900"/>
            <a:t>PIOLA</a:t>
          </a:r>
          <a:r>
            <a:rPr lang="es-CL" sz="900" baseline="0"/>
            <a:t> 4MM</a:t>
          </a:r>
          <a:endParaRPr lang="es-CL" sz="900"/>
        </a:p>
      </xdr:txBody>
    </xdr:sp>
    <xdr:clientData/>
  </xdr:twoCellAnchor>
  <xdr:twoCellAnchor>
    <xdr:from>
      <xdr:col>80</xdr:col>
      <xdr:colOff>342900</xdr:colOff>
      <xdr:row>39</xdr:row>
      <xdr:rowOff>22860</xdr:rowOff>
    </xdr:from>
    <xdr:to>
      <xdr:col>81</xdr:col>
      <xdr:colOff>739140</xdr:colOff>
      <xdr:row>42</xdr:row>
      <xdr:rowOff>99060</xdr:rowOff>
    </xdr:to>
    <xdr:sp macro="" textlink="">
      <xdr:nvSpPr>
        <xdr:cNvPr id="65" name="CuadroTexto 64">
          <a:extLst>
            <a:ext uri="{FF2B5EF4-FFF2-40B4-BE49-F238E27FC236}">
              <a16:creationId xmlns:a16="http://schemas.microsoft.com/office/drawing/2014/main" id="{898F6BB2-AC61-4126-A3BA-51EA87DA0D49}"/>
            </a:ext>
          </a:extLst>
        </xdr:cNvPr>
        <xdr:cNvSpPr txBox="1"/>
      </xdr:nvSpPr>
      <xdr:spPr>
        <a:xfrm>
          <a:off x="40246300" y="8474710"/>
          <a:ext cx="140589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900"/>
            <a:t>PIOLA</a:t>
          </a:r>
          <a:r>
            <a:rPr lang="es-CL" sz="900" baseline="0"/>
            <a:t> 4MM</a:t>
          </a:r>
          <a:endParaRPr lang="es-CL" sz="900"/>
        </a:p>
      </xdr:txBody>
    </xdr:sp>
    <xdr:clientData/>
  </xdr:twoCellAnchor>
  <xdr:twoCellAnchor>
    <xdr:from>
      <xdr:col>72</xdr:col>
      <xdr:colOff>678180</xdr:colOff>
      <xdr:row>48</xdr:row>
      <xdr:rowOff>88750</xdr:rowOff>
    </xdr:from>
    <xdr:to>
      <xdr:col>83</xdr:col>
      <xdr:colOff>7620</xdr:colOff>
      <xdr:row>48</xdr:row>
      <xdr:rowOff>96370</xdr:rowOff>
    </xdr:to>
    <xdr:cxnSp macro="">
      <xdr:nvCxnSpPr>
        <xdr:cNvPr id="66" name="Conector recto 65">
          <a:extLst>
            <a:ext uri="{FF2B5EF4-FFF2-40B4-BE49-F238E27FC236}">
              <a16:creationId xmlns:a16="http://schemas.microsoft.com/office/drawing/2014/main" id="{50BBE0A4-88E3-4ED5-86C3-4906BF9CD3EA}"/>
            </a:ext>
          </a:extLst>
        </xdr:cNvPr>
        <xdr:cNvCxnSpPr/>
      </xdr:nvCxnSpPr>
      <xdr:spPr>
        <a:xfrm>
          <a:off x="32504380" y="10369400"/>
          <a:ext cx="10435590" cy="762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754436</xdr:colOff>
      <xdr:row>48</xdr:row>
      <xdr:rowOff>2073</xdr:rowOff>
    </xdr:from>
    <xdr:to>
      <xdr:col>72</xdr:col>
      <xdr:colOff>731576</xdr:colOff>
      <xdr:row>49</xdr:row>
      <xdr:rowOff>129708</xdr:rowOff>
    </xdr:to>
    <xdr:sp macro="" textlink="">
      <xdr:nvSpPr>
        <xdr:cNvPr id="67" name="CuadroTexto 66">
          <a:extLst>
            <a:ext uri="{FF2B5EF4-FFF2-40B4-BE49-F238E27FC236}">
              <a16:creationId xmlns:a16="http://schemas.microsoft.com/office/drawing/2014/main" id="{B2608709-3A17-4FF6-B68C-9C9B725AD09E}"/>
            </a:ext>
          </a:extLst>
        </xdr:cNvPr>
        <xdr:cNvSpPr txBox="1"/>
      </xdr:nvSpPr>
      <xdr:spPr>
        <a:xfrm>
          <a:off x="31570986" y="10282723"/>
          <a:ext cx="986790" cy="330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15-20 CM</a:t>
          </a:r>
        </a:p>
      </xdr:txBody>
    </xdr:sp>
    <xdr:clientData/>
  </xdr:twoCellAnchor>
  <xdr:twoCellAnchor>
    <xdr:from>
      <xdr:col>72</xdr:col>
      <xdr:colOff>683173</xdr:colOff>
      <xdr:row>48</xdr:row>
      <xdr:rowOff>99848</xdr:rowOff>
    </xdr:from>
    <xdr:to>
      <xdr:col>73</xdr:col>
      <xdr:colOff>525518</xdr:colOff>
      <xdr:row>49</xdr:row>
      <xdr:rowOff>10510</xdr:rowOff>
    </xdr:to>
    <xdr:sp macro="" textlink="">
      <xdr:nvSpPr>
        <xdr:cNvPr id="68" name="Forma libre: forma 67">
          <a:extLst>
            <a:ext uri="{FF2B5EF4-FFF2-40B4-BE49-F238E27FC236}">
              <a16:creationId xmlns:a16="http://schemas.microsoft.com/office/drawing/2014/main" id="{75F0A754-A458-4931-980C-5D65753FF390}"/>
            </a:ext>
          </a:extLst>
        </xdr:cNvPr>
        <xdr:cNvSpPr/>
      </xdr:nvSpPr>
      <xdr:spPr>
        <a:xfrm>
          <a:off x="32509373" y="10380498"/>
          <a:ext cx="851995" cy="113862"/>
        </a:xfrm>
        <a:custGeom>
          <a:avLst/>
          <a:gdLst>
            <a:gd name="connsiteX0" fmla="*/ 0 w 1024759"/>
            <a:gd name="connsiteY0" fmla="*/ 99996 h 115762"/>
            <a:gd name="connsiteX1" fmla="*/ 5256 w 1024759"/>
            <a:gd name="connsiteY1" fmla="*/ 10658 h 115762"/>
            <a:gd name="connsiteX2" fmla="*/ 21021 w 1024759"/>
            <a:gd name="connsiteY2" fmla="*/ 148 h 115762"/>
            <a:gd name="connsiteX3" fmla="*/ 42042 w 1024759"/>
            <a:gd name="connsiteY3" fmla="*/ 5403 h 115762"/>
            <a:gd name="connsiteX4" fmla="*/ 47297 w 1024759"/>
            <a:gd name="connsiteY4" fmla="*/ 21169 h 115762"/>
            <a:gd name="connsiteX5" fmla="*/ 63063 w 1024759"/>
            <a:gd name="connsiteY5" fmla="*/ 99996 h 115762"/>
            <a:gd name="connsiteX6" fmla="*/ 78828 w 1024759"/>
            <a:gd name="connsiteY6" fmla="*/ 105251 h 115762"/>
            <a:gd name="connsiteX7" fmla="*/ 94594 w 1024759"/>
            <a:gd name="connsiteY7" fmla="*/ 99996 h 115762"/>
            <a:gd name="connsiteX8" fmla="*/ 110359 w 1024759"/>
            <a:gd name="connsiteY8" fmla="*/ 47445 h 115762"/>
            <a:gd name="connsiteX9" fmla="*/ 115614 w 1024759"/>
            <a:gd name="connsiteY9" fmla="*/ 21169 h 115762"/>
            <a:gd name="connsiteX10" fmla="*/ 126125 w 1024759"/>
            <a:gd name="connsiteY10" fmla="*/ 10658 h 115762"/>
            <a:gd name="connsiteX11" fmla="*/ 157656 w 1024759"/>
            <a:gd name="connsiteY11" fmla="*/ 15913 h 115762"/>
            <a:gd name="connsiteX12" fmla="*/ 183932 w 1024759"/>
            <a:gd name="connsiteY12" fmla="*/ 99996 h 115762"/>
            <a:gd name="connsiteX13" fmla="*/ 215463 w 1024759"/>
            <a:gd name="connsiteY13" fmla="*/ 94741 h 115762"/>
            <a:gd name="connsiteX14" fmla="*/ 220718 w 1024759"/>
            <a:gd name="connsiteY14" fmla="*/ 42189 h 115762"/>
            <a:gd name="connsiteX15" fmla="*/ 225973 w 1024759"/>
            <a:gd name="connsiteY15" fmla="*/ 21169 h 115762"/>
            <a:gd name="connsiteX16" fmla="*/ 236483 w 1024759"/>
            <a:gd name="connsiteY16" fmla="*/ 10658 h 115762"/>
            <a:gd name="connsiteX17" fmla="*/ 257504 w 1024759"/>
            <a:gd name="connsiteY17" fmla="*/ 5403 h 115762"/>
            <a:gd name="connsiteX18" fmla="*/ 273269 w 1024759"/>
            <a:gd name="connsiteY18" fmla="*/ 10658 h 115762"/>
            <a:gd name="connsiteX19" fmla="*/ 294290 w 1024759"/>
            <a:gd name="connsiteY19" fmla="*/ 47445 h 115762"/>
            <a:gd name="connsiteX20" fmla="*/ 304800 w 1024759"/>
            <a:gd name="connsiteY20" fmla="*/ 99996 h 115762"/>
            <a:gd name="connsiteX21" fmla="*/ 357352 w 1024759"/>
            <a:gd name="connsiteY21" fmla="*/ 94741 h 115762"/>
            <a:gd name="connsiteX22" fmla="*/ 362607 w 1024759"/>
            <a:gd name="connsiteY22" fmla="*/ 78976 h 115762"/>
            <a:gd name="connsiteX23" fmla="*/ 367863 w 1024759"/>
            <a:gd name="connsiteY23" fmla="*/ 52700 h 115762"/>
            <a:gd name="connsiteX24" fmla="*/ 388883 w 1024759"/>
            <a:gd name="connsiteY24" fmla="*/ 148 h 115762"/>
            <a:gd name="connsiteX25" fmla="*/ 425669 w 1024759"/>
            <a:gd name="connsiteY25" fmla="*/ 15913 h 115762"/>
            <a:gd name="connsiteX26" fmla="*/ 436180 w 1024759"/>
            <a:gd name="connsiteY26" fmla="*/ 42189 h 115762"/>
            <a:gd name="connsiteX27" fmla="*/ 441435 w 1024759"/>
            <a:gd name="connsiteY27" fmla="*/ 57955 h 115762"/>
            <a:gd name="connsiteX28" fmla="*/ 446690 w 1024759"/>
            <a:gd name="connsiteY28" fmla="*/ 84231 h 115762"/>
            <a:gd name="connsiteX29" fmla="*/ 462456 w 1024759"/>
            <a:gd name="connsiteY29" fmla="*/ 105251 h 115762"/>
            <a:gd name="connsiteX30" fmla="*/ 493987 w 1024759"/>
            <a:gd name="connsiteY30" fmla="*/ 99996 h 115762"/>
            <a:gd name="connsiteX31" fmla="*/ 509752 w 1024759"/>
            <a:gd name="connsiteY31" fmla="*/ 78976 h 115762"/>
            <a:gd name="connsiteX32" fmla="*/ 520263 w 1024759"/>
            <a:gd name="connsiteY32" fmla="*/ 21169 h 115762"/>
            <a:gd name="connsiteX33" fmla="*/ 551794 w 1024759"/>
            <a:gd name="connsiteY33" fmla="*/ 148 h 115762"/>
            <a:gd name="connsiteX34" fmla="*/ 567559 w 1024759"/>
            <a:gd name="connsiteY34" fmla="*/ 5403 h 115762"/>
            <a:gd name="connsiteX35" fmla="*/ 593835 w 1024759"/>
            <a:gd name="connsiteY35" fmla="*/ 42189 h 115762"/>
            <a:gd name="connsiteX36" fmla="*/ 609600 w 1024759"/>
            <a:gd name="connsiteY36" fmla="*/ 94741 h 115762"/>
            <a:gd name="connsiteX37" fmla="*/ 625366 w 1024759"/>
            <a:gd name="connsiteY37" fmla="*/ 105251 h 115762"/>
            <a:gd name="connsiteX38" fmla="*/ 656897 w 1024759"/>
            <a:gd name="connsiteY38" fmla="*/ 99996 h 115762"/>
            <a:gd name="connsiteX39" fmla="*/ 672663 w 1024759"/>
            <a:gd name="connsiteY39" fmla="*/ 47445 h 115762"/>
            <a:gd name="connsiteX40" fmla="*/ 693683 w 1024759"/>
            <a:gd name="connsiteY40" fmla="*/ 21169 h 115762"/>
            <a:gd name="connsiteX41" fmla="*/ 725214 w 1024759"/>
            <a:gd name="connsiteY41" fmla="*/ 26424 h 115762"/>
            <a:gd name="connsiteX42" fmla="*/ 740980 w 1024759"/>
            <a:gd name="connsiteY42" fmla="*/ 57955 h 115762"/>
            <a:gd name="connsiteX43" fmla="*/ 756745 w 1024759"/>
            <a:gd name="connsiteY43" fmla="*/ 105251 h 115762"/>
            <a:gd name="connsiteX44" fmla="*/ 767256 w 1024759"/>
            <a:gd name="connsiteY44" fmla="*/ 115762 h 115762"/>
            <a:gd name="connsiteX45" fmla="*/ 809297 w 1024759"/>
            <a:gd name="connsiteY45" fmla="*/ 68465 h 115762"/>
            <a:gd name="connsiteX46" fmla="*/ 830318 w 1024759"/>
            <a:gd name="connsiteY46" fmla="*/ 15913 h 115762"/>
            <a:gd name="connsiteX47" fmla="*/ 861849 w 1024759"/>
            <a:gd name="connsiteY47" fmla="*/ 10658 h 115762"/>
            <a:gd name="connsiteX48" fmla="*/ 877614 w 1024759"/>
            <a:gd name="connsiteY48" fmla="*/ 57955 h 115762"/>
            <a:gd name="connsiteX49" fmla="*/ 888125 w 1024759"/>
            <a:gd name="connsiteY49" fmla="*/ 99996 h 115762"/>
            <a:gd name="connsiteX50" fmla="*/ 903890 w 1024759"/>
            <a:gd name="connsiteY50" fmla="*/ 115762 h 115762"/>
            <a:gd name="connsiteX51" fmla="*/ 935421 w 1024759"/>
            <a:gd name="connsiteY51" fmla="*/ 105251 h 115762"/>
            <a:gd name="connsiteX52" fmla="*/ 945932 w 1024759"/>
            <a:gd name="connsiteY52" fmla="*/ 78976 h 115762"/>
            <a:gd name="connsiteX53" fmla="*/ 966952 w 1024759"/>
            <a:gd name="connsiteY53" fmla="*/ 26424 h 115762"/>
            <a:gd name="connsiteX54" fmla="*/ 977463 w 1024759"/>
            <a:gd name="connsiteY54" fmla="*/ 15913 h 115762"/>
            <a:gd name="connsiteX55" fmla="*/ 1014249 w 1024759"/>
            <a:gd name="connsiteY55" fmla="*/ 63210 h 115762"/>
            <a:gd name="connsiteX56" fmla="*/ 1019504 w 1024759"/>
            <a:gd name="connsiteY56" fmla="*/ 94741 h 115762"/>
            <a:gd name="connsiteX57" fmla="*/ 1024759 w 1024759"/>
            <a:gd name="connsiteY57" fmla="*/ 110507 h 11576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</a:cxnLst>
          <a:rect l="l" t="t" r="r" b="b"/>
          <a:pathLst>
            <a:path w="1024759" h="115762">
              <a:moveTo>
                <a:pt x="0" y="99996"/>
              </a:moveTo>
              <a:cubicBezTo>
                <a:pt x="1752" y="70217"/>
                <a:pt x="-890" y="39849"/>
                <a:pt x="5256" y="10658"/>
              </a:cubicBezTo>
              <a:cubicBezTo>
                <a:pt x="6557" y="4478"/>
                <a:pt x="14769" y="1041"/>
                <a:pt x="21021" y="148"/>
              </a:cubicBezTo>
              <a:cubicBezTo>
                <a:pt x="28171" y="-873"/>
                <a:pt x="35035" y="3651"/>
                <a:pt x="42042" y="5403"/>
              </a:cubicBezTo>
              <a:cubicBezTo>
                <a:pt x="43794" y="10658"/>
                <a:pt x="46565" y="15678"/>
                <a:pt x="47297" y="21169"/>
              </a:cubicBezTo>
              <a:cubicBezTo>
                <a:pt x="49209" y="35511"/>
                <a:pt x="42009" y="83153"/>
                <a:pt x="63063" y="99996"/>
              </a:cubicBezTo>
              <a:cubicBezTo>
                <a:pt x="67388" y="103456"/>
                <a:pt x="73573" y="103499"/>
                <a:pt x="78828" y="105251"/>
              </a:cubicBezTo>
              <a:cubicBezTo>
                <a:pt x="84083" y="103499"/>
                <a:pt x="91374" y="104504"/>
                <a:pt x="94594" y="99996"/>
              </a:cubicBezTo>
              <a:cubicBezTo>
                <a:pt x="98819" y="94081"/>
                <a:pt x="108003" y="58047"/>
                <a:pt x="110359" y="47445"/>
              </a:cubicBezTo>
              <a:cubicBezTo>
                <a:pt x="112297" y="38726"/>
                <a:pt x="112095" y="29379"/>
                <a:pt x="115614" y="21169"/>
              </a:cubicBezTo>
              <a:cubicBezTo>
                <a:pt x="117566" y="16615"/>
                <a:pt x="122621" y="14162"/>
                <a:pt x="126125" y="10658"/>
              </a:cubicBezTo>
              <a:cubicBezTo>
                <a:pt x="136635" y="12410"/>
                <a:pt x="148790" y="10002"/>
                <a:pt x="157656" y="15913"/>
              </a:cubicBezTo>
              <a:cubicBezTo>
                <a:pt x="178150" y="29576"/>
                <a:pt x="181846" y="88526"/>
                <a:pt x="183932" y="99996"/>
              </a:cubicBezTo>
              <a:cubicBezTo>
                <a:pt x="194442" y="98244"/>
                <a:pt x="209742" y="103730"/>
                <a:pt x="215463" y="94741"/>
              </a:cubicBezTo>
              <a:cubicBezTo>
                <a:pt x="224914" y="79889"/>
                <a:pt x="218228" y="59617"/>
                <a:pt x="220718" y="42189"/>
              </a:cubicBezTo>
              <a:cubicBezTo>
                <a:pt x="221739" y="35039"/>
                <a:pt x="222743" y="27629"/>
                <a:pt x="225973" y="21169"/>
              </a:cubicBezTo>
              <a:cubicBezTo>
                <a:pt x="228189" y="16737"/>
                <a:pt x="232051" y="12874"/>
                <a:pt x="236483" y="10658"/>
              </a:cubicBezTo>
              <a:cubicBezTo>
                <a:pt x="242943" y="7428"/>
                <a:pt x="250497" y="7155"/>
                <a:pt x="257504" y="5403"/>
              </a:cubicBezTo>
              <a:cubicBezTo>
                <a:pt x="262759" y="7155"/>
                <a:pt x="268519" y="7808"/>
                <a:pt x="273269" y="10658"/>
              </a:cubicBezTo>
              <a:cubicBezTo>
                <a:pt x="286236" y="18438"/>
                <a:pt x="289964" y="34467"/>
                <a:pt x="294290" y="47445"/>
              </a:cubicBezTo>
              <a:cubicBezTo>
                <a:pt x="299516" y="63125"/>
                <a:pt x="302212" y="84470"/>
                <a:pt x="304800" y="99996"/>
              </a:cubicBezTo>
              <a:cubicBezTo>
                <a:pt x="322317" y="98244"/>
                <a:pt x="340807" y="100757"/>
                <a:pt x="357352" y="94741"/>
              </a:cubicBezTo>
              <a:cubicBezTo>
                <a:pt x="362558" y="92848"/>
                <a:pt x="361263" y="84350"/>
                <a:pt x="362607" y="78976"/>
              </a:cubicBezTo>
              <a:cubicBezTo>
                <a:pt x="364774" y="70311"/>
                <a:pt x="366394" y="61511"/>
                <a:pt x="367863" y="52700"/>
              </a:cubicBezTo>
              <a:cubicBezTo>
                <a:pt x="375431" y="7294"/>
                <a:pt x="363602" y="25429"/>
                <a:pt x="388883" y="148"/>
              </a:cubicBezTo>
              <a:cubicBezTo>
                <a:pt x="401145" y="5403"/>
                <a:pt x="415698" y="7050"/>
                <a:pt x="425669" y="15913"/>
              </a:cubicBezTo>
              <a:cubicBezTo>
                <a:pt x="432720" y="22180"/>
                <a:pt x="432868" y="33356"/>
                <a:pt x="436180" y="42189"/>
              </a:cubicBezTo>
              <a:cubicBezTo>
                <a:pt x="438125" y="47376"/>
                <a:pt x="440092" y="52581"/>
                <a:pt x="441435" y="57955"/>
              </a:cubicBezTo>
              <a:cubicBezTo>
                <a:pt x="443601" y="66620"/>
                <a:pt x="443062" y="76069"/>
                <a:pt x="446690" y="84231"/>
              </a:cubicBezTo>
              <a:cubicBezTo>
                <a:pt x="450247" y="92235"/>
                <a:pt x="457201" y="98244"/>
                <a:pt x="462456" y="105251"/>
              </a:cubicBezTo>
              <a:cubicBezTo>
                <a:pt x="472966" y="103499"/>
                <a:pt x="484673" y="105171"/>
                <a:pt x="493987" y="99996"/>
              </a:cubicBezTo>
              <a:cubicBezTo>
                <a:pt x="501643" y="95743"/>
                <a:pt x="506499" y="87108"/>
                <a:pt x="509752" y="78976"/>
              </a:cubicBezTo>
              <a:cubicBezTo>
                <a:pt x="510976" y="75915"/>
                <a:pt x="517527" y="26641"/>
                <a:pt x="520263" y="21169"/>
              </a:cubicBezTo>
              <a:cubicBezTo>
                <a:pt x="528137" y="5422"/>
                <a:pt x="537779" y="4819"/>
                <a:pt x="551794" y="148"/>
              </a:cubicBezTo>
              <a:cubicBezTo>
                <a:pt x="557049" y="1900"/>
                <a:pt x="563304" y="1857"/>
                <a:pt x="567559" y="5403"/>
              </a:cubicBezTo>
              <a:cubicBezTo>
                <a:pt x="572449" y="9478"/>
                <a:pt x="589042" y="34999"/>
                <a:pt x="593835" y="42189"/>
              </a:cubicBezTo>
              <a:cubicBezTo>
                <a:pt x="597142" y="65342"/>
                <a:pt x="593667" y="78809"/>
                <a:pt x="609600" y="94741"/>
              </a:cubicBezTo>
              <a:cubicBezTo>
                <a:pt x="614066" y="99207"/>
                <a:pt x="620111" y="101748"/>
                <a:pt x="625366" y="105251"/>
              </a:cubicBezTo>
              <a:cubicBezTo>
                <a:pt x="635876" y="103499"/>
                <a:pt x="647861" y="105643"/>
                <a:pt x="656897" y="99996"/>
              </a:cubicBezTo>
              <a:cubicBezTo>
                <a:pt x="668613" y="92674"/>
                <a:pt x="670960" y="55108"/>
                <a:pt x="672663" y="47445"/>
              </a:cubicBezTo>
              <a:cubicBezTo>
                <a:pt x="677078" y="27579"/>
                <a:pt x="676543" y="32595"/>
                <a:pt x="693683" y="21169"/>
              </a:cubicBezTo>
              <a:cubicBezTo>
                <a:pt x="704193" y="22921"/>
                <a:pt x="715684" y="21659"/>
                <a:pt x="725214" y="26424"/>
              </a:cubicBezTo>
              <a:cubicBezTo>
                <a:pt x="732555" y="30094"/>
                <a:pt x="739203" y="50848"/>
                <a:pt x="740980" y="57955"/>
              </a:cubicBezTo>
              <a:cubicBezTo>
                <a:pt x="747180" y="82756"/>
                <a:pt x="742759" y="84272"/>
                <a:pt x="756745" y="105251"/>
              </a:cubicBezTo>
              <a:cubicBezTo>
                <a:pt x="759494" y="109374"/>
                <a:pt x="763752" y="112258"/>
                <a:pt x="767256" y="115762"/>
              </a:cubicBezTo>
              <a:cubicBezTo>
                <a:pt x="806636" y="89508"/>
                <a:pt x="794096" y="106469"/>
                <a:pt x="809297" y="68465"/>
              </a:cubicBezTo>
              <a:cubicBezTo>
                <a:pt x="812141" y="51400"/>
                <a:pt x="811324" y="26465"/>
                <a:pt x="830318" y="15913"/>
              </a:cubicBezTo>
              <a:cubicBezTo>
                <a:pt x="839632" y="10738"/>
                <a:pt x="851339" y="12410"/>
                <a:pt x="861849" y="10658"/>
              </a:cubicBezTo>
              <a:cubicBezTo>
                <a:pt x="878056" y="43074"/>
                <a:pt x="868881" y="20114"/>
                <a:pt x="877614" y="57955"/>
              </a:cubicBezTo>
              <a:cubicBezTo>
                <a:pt x="880862" y="72030"/>
                <a:pt x="877911" y="89782"/>
                <a:pt x="888125" y="99996"/>
              </a:cubicBezTo>
              <a:lnTo>
                <a:pt x="903890" y="115762"/>
              </a:lnTo>
              <a:cubicBezTo>
                <a:pt x="914400" y="112258"/>
                <a:pt x="927083" y="112546"/>
                <a:pt x="935421" y="105251"/>
              </a:cubicBezTo>
              <a:cubicBezTo>
                <a:pt x="942520" y="99039"/>
                <a:pt x="942708" y="87841"/>
                <a:pt x="945932" y="78976"/>
              </a:cubicBezTo>
              <a:cubicBezTo>
                <a:pt x="952769" y="60175"/>
                <a:pt x="955837" y="43097"/>
                <a:pt x="966952" y="26424"/>
              </a:cubicBezTo>
              <a:cubicBezTo>
                <a:pt x="969700" y="22301"/>
                <a:pt x="973959" y="19417"/>
                <a:pt x="977463" y="15913"/>
              </a:cubicBezTo>
              <a:cubicBezTo>
                <a:pt x="1009512" y="35143"/>
                <a:pt x="1004550" y="24414"/>
                <a:pt x="1014249" y="63210"/>
              </a:cubicBezTo>
              <a:cubicBezTo>
                <a:pt x="1016833" y="73547"/>
                <a:pt x="1017193" y="84339"/>
                <a:pt x="1019504" y="94741"/>
              </a:cubicBezTo>
              <a:cubicBezTo>
                <a:pt x="1020706" y="100149"/>
                <a:pt x="1024759" y="110507"/>
                <a:pt x="1024759" y="110507"/>
              </a:cubicBezTo>
            </a:path>
          </a:pathLst>
        </a:custGeom>
        <a:noFill/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73</xdr:col>
      <xdr:colOff>536029</xdr:colOff>
      <xdr:row>48</xdr:row>
      <xdr:rowOff>105104</xdr:rowOff>
    </xdr:from>
    <xdr:to>
      <xdr:col>74</xdr:col>
      <xdr:colOff>378374</xdr:colOff>
      <xdr:row>49</xdr:row>
      <xdr:rowOff>10510</xdr:rowOff>
    </xdr:to>
    <xdr:sp macro="" textlink="">
      <xdr:nvSpPr>
        <xdr:cNvPr id="69" name="Forma libre: forma 68">
          <a:extLst>
            <a:ext uri="{FF2B5EF4-FFF2-40B4-BE49-F238E27FC236}">
              <a16:creationId xmlns:a16="http://schemas.microsoft.com/office/drawing/2014/main" id="{1209620C-CA00-4630-9CE3-251E2DF39B1C}"/>
            </a:ext>
          </a:extLst>
        </xdr:cNvPr>
        <xdr:cNvSpPr/>
      </xdr:nvSpPr>
      <xdr:spPr>
        <a:xfrm>
          <a:off x="33371879" y="10385754"/>
          <a:ext cx="851995" cy="108606"/>
        </a:xfrm>
        <a:custGeom>
          <a:avLst/>
          <a:gdLst>
            <a:gd name="connsiteX0" fmla="*/ 0 w 1024759"/>
            <a:gd name="connsiteY0" fmla="*/ 99996 h 115762"/>
            <a:gd name="connsiteX1" fmla="*/ 5256 w 1024759"/>
            <a:gd name="connsiteY1" fmla="*/ 10658 h 115762"/>
            <a:gd name="connsiteX2" fmla="*/ 21021 w 1024759"/>
            <a:gd name="connsiteY2" fmla="*/ 148 h 115762"/>
            <a:gd name="connsiteX3" fmla="*/ 42042 w 1024759"/>
            <a:gd name="connsiteY3" fmla="*/ 5403 h 115762"/>
            <a:gd name="connsiteX4" fmla="*/ 47297 w 1024759"/>
            <a:gd name="connsiteY4" fmla="*/ 21169 h 115762"/>
            <a:gd name="connsiteX5" fmla="*/ 63063 w 1024759"/>
            <a:gd name="connsiteY5" fmla="*/ 99996 h 115762"/>
            <a:gd name="connsiteX6" fmla="*/ 78828 w 1024759"/>
            <a:gd name="connsiteY6" fmla="*/ 105251 h 115762"/>
            <a:gd name="connsiteX7" fmla="*/ 94594 w 1024759"/>
            <a:gd name="connsiteY7" fmla="*/ 99996 h 115762"/>
            <a:gd name="connsiteX8" fmla="*/ 110359 w 1024759"/>
            <a:gd name="connsiteY8" fmla="*/ 47445 h 115762"/>
            <a:gd name="connsiteX9" fmla="*/ 115614 w 1024759"/>
            <a:gd name="connsiteY9" fmla="*/ 21169 h 115762"/>
            <a:gd name="connsiteX10" fmla="*/ 126125 w 1024759"/>
            <a:gd name="connsiteY10" fmla="*/ 10658 h 115762"/>
            <a:gd name="connsiteX11" fmla="*/ 157656 w 1024759"/>
            <a:gd name="connsiteY11" fmla="*/ 15913 h 115762"/>
            <a:gd name="connsiteX12" fmla="*/ 183932 w 1024759"/>
            <a:gd name="connsiteY12" fmla="*/ 99996 h 115762"/>
            <a:gd name="connsiteX13" fmla="*/ 215463 w 1024759"/>
            <a:gd name="connsiteY13" fmla="*/ 94741 h 115762"/>
            <a:gd name="connsiteX14" fmla="*/ 220718 w 1024759"/>
            <a:gd name="connsiteY14" fmla="*/ 42189 h 115762"/>
            <a:gd name="connsiteX15" fmla="*/ 225973 w 1024759"/>
            <a:gd name="connsiteY15" fmla="*/ 21169 h 115762"/>
            <a:gd name="connsiteX16" fmla="*/ 236483 w 1024759"/>
            <a:gd name="connsiteY16" fmla="*/ 10658 h 115762"/>
            <a:gd name="connsiteX17" fmla="*/ 257504 w 1024759"/>
            <a:gd name="connsiteY17" fmla="*/ 5403 h 115762"/>
            <a:gd name="connsiteX18" fmla="*/ 273269 w 1024759"/>
            <a:gd name="connsiteY18" fmla="*/ 10658 h 115762"/>
            <a:gd name="connsiteX19" fmla="*/ 294290 w 1024759"/>
            <a:gd name="connsiteY19" fmla="*/ 47445 h 115762"/>
            <a:gd name="connsiteX20" fmla="*/ 304800 w 1024759"/>
            <a:gd name="connsiteY20" fmla="*/ 99996 h 115762"/>
            <a:gd name="connsiteX21" fmla="*/ 357352 w 1024759"/>
            <a:gd name="connsiteY21" fmla="*/ 94741 h 115762"/>
            <a:gd name="connsiteX22" fmla="*/ 362607 w 1024759"/>
            <a:gd name="connsiteY22" fmla="*/ 78976 h 115762"/>
            <a:gd name="connsiteX23" fmla="*/ 367863 w 1024759"/>
            <a:gd name="connsiteY23" fmla="*/ 52700 h 115762"/>
            <a:gd name="connsiteX24" fmla="*/ 388883 w 1024759"/>
            <a:gd name="connsiteY24" fmla="*/ 148 h 115762"/>
            <a:gd name="connsiteX25" fmla="*/ 425669 w 1024759"/>
            <a:gd name="connsiteY25" fmla="*/ 15913 h 115762"/>
            <a:gd name="connsiteX26" fmla="*/ 436180 w 1024759"/>
            <a:gd name="connsiteY26" fmla="*/ 42189 h 115762"/>
            <a:gd name="connsiteX27" fmla="*/ 441435 w 1024759"/>
            <a:gd name="connsiteY27" fmla="*/ 57955 h 115762"/>
            <a:gd name="connsiteX28" fmla="*/ 446690 w 1024759"/>
            <a:gd name="connsiteY28" fmla="*/ 84231 h 115762"/>
            <a:gd name="connsiteX29" fmla="*/ 462456 w 1024759"/>
            <a:gd name="connsiteY29" fmla="*/ 105251 h 115762"/>
            <a:gd name="connsiteX30" fmla="*/ 493987 w 1024759"/>
            <a:gd name="connsiteY30" fmla="*/ 99996 h 115762"/>
            <a:gd name="connsiteX31" fmla="*/ 509752 w 1024759"/>
            <a:gd name="connsiteY31" fmla="*/ 78976 h 115762"/>
            <a:gd name="connsiteX32" fmla="*/ 520263 w 1024759"/>
            <a:gd name="connsiteY32" fmla="*/ 21169 h 115762"/>
            <a:gd name="connsiteX33" fmla="*/ 551794 w 1024759"/>
            <a:gd name="connsiteY33" fmla="*/ 148 h 115762"/>
            <a:gd name="connsiteX34" fmla="*/ 567559 w 1024759"/>
            <a:gd name="connsiteY34" fmla="*/ 5403 h 115762"/>
            <a:gd name="connsiteX35" fmla="*/ 593835 w 1024759"/>
            <a:gd name="connsiteY35" fmla="*/ 42189 h 115762"/>
            <a:gd name="connsiteX36" fmla="*/ 609600 w 1024759"/>
            <a:gd name="connsiteY36" fmla="*/ 94741 h 115762"/>
            <a:gd name="connsiteX37" fmla="*/ 625366 w 1024759"/>
            <a:gd name="connsiteY37" fmla="*/ 105251 h 115762"/>
            <a:gd name="connsiteX38" fmla="*/ 656897 w 1024759"/>
            <a:gd name="connsiteY38" fmla="*/ 99996 h 115762"/>
            <a:gd name="connsiteX39" fmla="*/ 672663 w 1024759"/>
            <a:gd name="connsiteY39" fmla="*/ 47445 h 115762"/>
            <a:gd name="connsiteX40" fmla="*/ 693683 w 1024759"/>
            <a:gd name="connsiteY40" fmla="*/ 21169 h 115762"/>
            <a:gd name="connsiteX41" fmla="*/ 725214 w 1024759"/>
            <a:gd name="connsiteY41" fmla="*/ 26424 h 115762"/>
            <a:gd name="connsiteX42" fmla="*/ 740980 w 1024759"/>
            <a:gd name="connsiteY42" fmla="*/ 57955 h 115762"/>
            <a:gd name="connsiteX43" fmla="*/ 756745 w 1024759"/>
            <a:gd name="connsiteY43" fmla="*/ 105251 h 115762"/>
            <a:gd name="connsiteX44" fmla="*/ 767256 w 1024759"/>
            <a:gd name="connsiteY44" fmla="*/ 115762 h 115762"/>
            <a:gd name="connsiteX45" fmla="*/ 809297 w 1024759"/>
            <a:gd name="connsiteY45" fmla="*/ 68465 h 115762"/>
            <a:gd name="connsiteX46" fmla="*/ 830318 w 1024759"/>
            <a:gd name="connsiteY46" fmla="*/ 15913 h 115762"/>
            <a:gd name="connsiteX47" fmla="*/ 861849 w 1024759"/>
            <a:gd name="connsiteY47" fmla="*/ 10658 h 115762"/>
            <a:gd name="connsiteX48" fmla="*/ 877614 w 1024759"/>
            <a:gd name="connsiteY48" fmla="*/ 57955 h 115762"/>
            <a:gd name="connsiteX49" fmla="*/ 888125 w 1024759"/>
            <a:gd name="connsiteY49" fmla="*/ 99996 h 115762"/>
            <a:gd name="connsiteX50" fmla="*/ 903890 w 1024759"/>
            <a:gd name="connsiteY50" fmla="*/ 115762 h 115762"/>
            <a:gd name="connsiteX51" fmla="*/ 935421 w 1024759"/>
            <a:gd name="connsiteY51" fmla="*/ 105251 h 115762"/>
            <a:gd name="connsiteX52" fmla="*/ 945932 w 1024759"/>
            <a:gd name="connsiteY52" fmla="*/ 78976 h 115762"/>
            <a:gd name="connsiteX53" fmla="*/ 966952 w 1024759"/>
            <a:gd name="connsiteY53" fmla="*/ 26424 h 115762"/>
            <a:gd name="connsiteX54" fmla="*/ 977463 w 1024759"/>
            <a:gd name="connsiteY54" fmla="*/ 15913 h 115762"/>
            <a:gd name="connsiteX55" fmla="*/ 1014249 w 1024759"/>
            <a:gd name="connsiteY55" fmla="*/ 63210 h 115762"/>
            <a:gd name="connsiteX56" fmla="*/ 1019504 w 1024759"/>
            <a:gd name="connsiteY56" fmla="*/ 94741 h 115762"/>
            <a:gd name="connsiteX57" fmla="*/ 1024759 w 1024759"/>
            <a:gd name="connsiteY57" fmla="*/ 110507 h 11576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</a:cxnLst>
          <a:rect l="l" t="t" r="r" b="b"/>
          <a:pathLst>
            <a:path w="1024759" h="115762">
              <a:moveTo>
                <a:pt x="0" y="99996"/>
              </a:moveTo>
              <a:cubicBezTo>
                <a:pt x="1752" y="70217"/>
                <a:pt x="-890" y="39849"/>
                <a:pt x="5256" y="10658"/>
              </a:cubicBezTo>
              <a:cubicBezTo>
                <a:pt x="6557" y="4478"/>
                <a:pt x="14769" y="1041"/>
                <a:pt x="21021" y="148"/>
              </a:cubicBezTo>
              <a:cubicBezTo>
                <a:pt x="28171" y="-873"/>
                <a:pt x="35035" y="3651"/>
                <a:pt x="42042" y="5403"/>
              </a:cubicBezTo>
              <a:cubicBezTo>
                <a:pt x="43794" y="10658"/>
                <a:pt x="46565" y="15678"/>
                <a:pt x="47297" y="21169"/>
              </a:cubicBezTo>
              <a:cubicBezTo>
                <a:pt x="49209" y="35511"/>
                <a:pt x="42009" y="83153"/>
                <a:pt x="63063" y="99996"/>
              </a:cubicBezTo>
              <a:cubicBezTo>
                <a:pt x="67388" y="103456"/>
                <a:pt x="73573" y="103499"/>
                <a:pt x="78828" y="105251"/>
              </a:cubicBezTo>
              <a:cubicBezTo>
                <a:pt x="84083" y="103499"/>
                <a:pt x="91374" y="104504"/>
                <a:pt x="94594" y="99996"/>
              </a:cubicBezTo>
              <a:cubicBezTo>
                <a:pt x="98819" y="94081"/>
                <a:pt x="108003" y="58047"/>
                <a:pt x="110359" y="47445"/>
              </a:cubicBezTo>
              <a:cubicBezTo>
                <a:pt x="112297" y="38726"/>
                <a:pt x="112095" y="29379"/>
                <a:pt x="115614" y="21169"/>
              </a:cubicBezTo>
              <a:cubicBezTo>
                <a:pt x="117566" y="16615"/>
                <a:pt x="122621" y="14162"/>
                <a:pt x="126125" y="10658"/>
              </a:cubicBezTo>
              <a:cubicBezTo>
                <a:pt x="136635" y="12410"/>
                <a:pt x="148790" y="10002"/>
                <a:pt x="157656" y="15913"/>
              </a:cubicBezTo>
              <a:cubicBezTo>
                <a:pt x="178150" y="29576"/>
                <a:pt x="181846" y="88526"/>
                <a:pt x="183932" y="99996"/>
              </a:cubicBezTo>
              <a:cubicBezTo>
                <a:pt x="194442" y="98244"/>
                <a:pt x="209742" y="103730"/>
                <a:pt x="215463" y="94741"/>
              </a:cubicBezTo>
              <a:cubicBezTo>
                <a:pt x="224914" y="79889"/>
                <a:pt x="218228" y="59617"/>
                <a:pt x="220718" y="42189"/>
              </a:cubicBezTo>
              <a:cubicBezTo>
                <a:pt x="221739" y="35039"/>
                <a:pt x="222743" y="27629"/>
                <a:pt x="225973" y="21169"/>
              </a:cubicBezTo>
              <a:cubicBezTo>
                <a:pt x="228189" y="16737"/>
                <a:pt x="232051" y="12874"/>
                <a:pt x="236483" y="10658"/>
              </a:cubicBezTo>
              <a:cubicBezTo>
                <a:pt x="242943" y="7428"/>
                <a:pt x="250497" y="7155"/>
                <a:pt x="257504" y="5403"/>
              </a:cubicBezTo>
              <a:cubicBezTo>
                <a:pt x="262759" y="7155"/>
                <a:pt x="268519" y="7808"/>
                <a:pt x="273269" y="10658"/>
              </a:cubicBezTo>
              <a:cubicBezTo>
                <a:pt x="286236" y="18438"/>
                <a:pt x="289964" y="34467"/>
                <a:pt x="294290" y="47445"/>
              </a:cubicBezTo>
              <a:cubicBezTo>
                <a:pt x="299516" y="63125"/>
                <a:pt x="302212" y="84470"/>
                <a:pt x="304800" y="99996"/>
              </a:cubicBezTo>
              <a:cubicBezTo>
                <a:pt x="322317" y="98244"/>
                <a:pt x="340807" y="100757"/>
                <a:pt x="357352" y="94741"/>
              </a:cubicBezTo>
              <a:cubicBezTo>
                <a:pt x="362558" y="92848"/>
                <a:pt x="361263" y="84350"/>
                <a:pt x="362607" y="78976"/>
              </a:cubicBezTo>
              <a:cubicBezTo>
                <a:pt x="364774" y="70311"/>
                <a:pt x="366394" y="61511"/>
                <a:pt x="367863" y="52700"/>
              </a:cubicBezTo>
              <a:cubicBezTo>
                <a:pt x="375431" y="7294"/>
                <a:pt x="363602" y="25429"/>
                <a:pt x="388883" y="148"/>
              </a:cubicBezTo>
              <a:cubicBezTo>
                <a:pt x="401145" y="5403"/>
                <a:pt x="415698" y="7050"/>
                <a:pt x="425669" y="15913"/>
              </a:cubicBezTo>
              <a:cubicBezTo>
                <a:pt x="432720" y="22180"/>
                <a:pt x="432868" y="33356"/>
                <a:pt x="436180" y="42189"/>
              </a:cubicBezTo>
              <a:cubicBezTo>
                <a:pt x="438125" y="47376"/>
                <a:pt x="440092" y="52581"/>
                <a:pt x="441435" y="57955"/>
              </a:cubicBezTo>
              <a:cubicBezTo>
                <a:pt x="443601" y="66620"/>
                <a:pt x="443062" y="76069"/>
                <a:pt x="446690" y="84231"/>
              </a:cubicBezTo>
              <a:cubicBezTo>
                <a:pt x="450247" y="92235"/>
                <a:pt x="457201" y="98244"/>
                <a:pt x="462456" y="105251"/>
              </a:cubicBezTo>
              <a:cubicBezTo>
                <a:pt x="472966" y="103499"/>
                <a:pt x="484673" y="105171"/>
                <a:pt x="493987" y="99996"/>
              </a:cubicBezTo>
              <a:cubicBezTo>
                <a:pt x="501643" y="95743"/>
                <a:pt x="506499" y="87108"/>
                <a:pt x="509752" y="78976"/>
              </a:cubicBezTo>
              <a:cubicBezTo>
                <a:pt x="510976" y="75915"/>
                <a:pt x="517527" y="26641"/>
                <a:pt x="520263" y="21169"/>
              </a:cubicBezTo>
              <a:cubicBezTo>
                <a:pt x="528137" y="5422"/>
                <a:pt x="537779" y="4819"/>
                <a:pt x="551794" y="148"/>
              </a:cubicBezTo>
              <a:cubicBezTo>
                <a:pt x="557049" y="1900"/>
                <a:pt x="563304" y="1857"/>
                <a:pt x="567559" y="5403"/>
              </a:cubicBezTo>
              <a:cubicBezTo>
                <a:pt x="572449" y="9478"/>
                <a:pt x="589042" y="34999"/>
                <a:pt x="593835" y="42189"/>
              </a:cubicBezTo>
              <a:cubicBezTo>
                <a:pt x="597142" y="65342"/>
                <a:pt x="593667" y="78809"/>
                <a:pt x="609600" y="94741"/>
              </a:cubicBezTo>
              <a:cubicBezTo>
                <a:pt x="614066" y="99207"/>
                <a:pt x="620111" y="101748"/>
                <a:pt x="625366" y="105251"/>
              </a:cubicBezTo>
              <a:cubicBezTo>
                <a:pt x="635876" y="103499"/>
                <a:pt x="647861" y="105643"/>
                <a:pt x="656897" y="99996"/>
              </a:cubicBezTo>
              <a:cubicBezTo>
                <a:pt x="668613" y="92674"/>
                <a:pt x="670960" y="55108"/>
                <a:pt x="672663" y="47445"/>
              </a:cubicBezTo>
              <a:cubicBezTo>
                <a:pt x="677078" y="27579"/>
                <a:pt x="676543" y="32595"/>
                <a:pt x="693683" y="21169"/>
              </a:cubicBezTo>
              <a:cubicBezTo>
                <a:pt x="704193" y="22921"/>
                <a:pt x="715684" y="21659"/>
                <a:pt x="725214" y="26424"/>
              </a:cubicBezTo>
              <a:cubicBezTo>
                <a:pt x="732555" y="30094"/>
                <a:pt x="739203" y="50848"/>
                <a:pt x="740980" y="57955"/>
              </a:cubicBezTo>
              <a:cubicBezTo>
                <a:pt x="747180" y="82756"/>
                <a:pt x="742759" y="84272"/>
                <a:pt x="756745" y="105251"/>
              </a:cubicBezTo>
              <a:cubicBezTo>
                <a:pt x="759494" y="109374"/>
                <a:pt x="763752" y="112258"/>
                <a:pt x="767256" y="115762"/>
              </a:cubicBezTo>
              <a:cubicBezTo>
                <a:pt x="806636" y="89508"/>
                <a:pt x="794096" y="106469"/>
                <a:pt x="809297" y="68465"/>
              </a:cubicBezTo>
              <a:cubicBezTo>
                <a:pt x="812141" y="51400"/>
                <a:pt x="811324" y="26465"/>
                <a:pt x="830318" y="15913"/>
              </a:cubicBezTo>
              <a:cubicBezTo>
                <a:pt x="839632" y="10738"/>
                <a:pt x="851339" y="12410"/>
                <a:pt x="861849" y="10658"/>
              </a:cubicBezTo>
              <a:cubicBezTo>
                <a:pt x="878056" y="43074"/>
                <a:pt x="868881" y="20114"/>
                <a:pt x="877614" y="57955"/>
              </a:cubicBezTo>
              <a:cubicBezTo>
                <a:pt x="880862" y="72030"/>
                <a:pt x="877911" y="89782"/>
                <a:pt x="888125" y="99996"/>
              </a:cubicBezTo>
              <a:lnTo>
                <a:pt x="903890" y="115762"/>
              </a:lnTo>
              <a:cubicBezTo>
                <a:pt x="914400" y="112258"/>
                <a:pt x="927083" y="112546"/>
                <a:pt x="935421" y="105251"/>
              </a:cubicBezTo>
              <a:cubicBezTo>
                <a:pt x="942520" y="99039"/>
                <a:pt x="942708" y="87841"/>
                <a:pt x="945932" y="78976"/>
              </a:cubicBezTo>
              <a:cubicBezTo>
                <a:pt x="952769" y="60175"/>
                <a:pt x="955837" y="43097"/>
                <a:pt x="966952" y="26424"/>
              </a:cubicBezTo>
              <a:cubicBezTo>
                <a:pt x="969700" y="22301"/>
                <a:pt x="973959" y="19417"/>
                <a:pt x="977463" y="15913"/>
              </a:cubicBezTo>
              <a:cubicBezTo>
                <a:pt x="1009512" y="35143"/>
                <a:pt x="1004550" y="24414"/>
                <a:pt x="1014249" y="63210"/>
              </a:cubicBezTo>
              <a:cubicBezTo>
                <a:pt x="1016833" y="73547"/>
                <a:pt x="1017193" y="84339"/>
                <a:pt x="1019504" y="94741"/>
              </a:cubicBezTo>
              <a:cubicBezTo>
                <a:pt x="1020706" y="100149"/>
                <a:pt x="1024759" y="110507"/>
                <a:pt x="1024759" y="110507"/>
              </a:cubicBezTo>
            </a:path>
          </a:pathLst>
        </a:custGeom>
        <a:noFill/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74</xdr:col>
      <xdr:colOff>388883</xdr:colOff>
      <xdr:row>48</xdr:row>
      <xdr:rowOff>105103</xdr:rowOff>
    </xdr:from>
    <xdr:to>
      <xdr:col>75</xdr:col>
      <xdr:colOff>231228</xdr:colOff>
      <xdr:row>49</xdr:row>
      <xdr:rowOff>15765</xdr:rowOff>
    </xdr:to>
    <xdr:sp macro="" textlink="">
      <xdr:nvSpPr>
        <xdr:cNvPr id="70" name="Forma libre: forma 69">
          <a:extLst>
            <a:ext uri="{FF2B5EF4-FFF2-40B4-BE49-F238E27FC236}">
              <a16:creationId xmlns:a16="http://schemas.microsoft.com/office/drawing/2014/main" id="{10881922-C524-44E1-90B9-E8758CA9BD89}"/>
            </a:ext>
          </a:extLst>
        </xdr:cNvPr>
        <xdr:cNvSpPr/>
      </xdr:nvSpPr>
      <xdr:spPr>
        <a:xfrm>
          <a:off x="34234383" y="10385753"/>
          <a:ext cx="851995" cy="113862"/>
        </a:xfrm>
        <a:custGeom>
          <a:avLst/>
          <a:gdLst>
            <a:gd name="connsiteX0" fmla="*/ 0 w 1024759"/>
            <a:gd name="connsiteY0" fmla="*/ 99996 h 115762"/>
            <a:gd name="connsiteX1" fmla="*/ 5256 w 1024759"/>
            <a:gd name="connsiteY1" fmla="*/ 10658 h 115762"/>
            <a:gd name="connsiteX2" fmla="*/ 21021 w 1024759"/>
            <a:gd name="connsiteY2" fmla="*/ 148 h 115762"/>
            <a:gd name="connsiteX3" fmla="*/ 42042 w 1024759"/>
            <a:gd name="connsiteY3" fmla="*/ 5403 h 115762"/>
            <a:gd name="connsiteX4" fmla="*/ 47297 w 1024759"/>
            <a:gd name="connsiteY4" fmla="*/ 21169 h 115762"/>
            <a:gd name="connsiteX5" fmla="*/ 63063 w 1024759"/>
            <a:gd name="connsiteY5" fmla="*/ 99996 h 115762"/>
            <a:gd name="connsiteX6" fmla="*/ 78828 w 1024759"/>
            <a:gd name="connsiteY6" fmla="*/ 105251 h 115762"/>
            <a:gd name="connsiteX7" fmla="*/ 94594 w 1024759"/>
            <a:gd name="connsiteY7" fmla="*/ 99996 h 115762"/>
            <a:gd name="connsiteX8" fmla="*/ 110359 w 1024759"/>
            <a:gd name="connsiteY8" fmla="*/ 47445 h 115762"/>
            <a:gd name="connsiteX9" fmla="*/ 115614 w 1024759"/>
            <a:gd name="connsiteY9" fmla="*/ 21169 h 115762"/>
            <a:gd name="connsiteX10" fmla="*/ 126125 w 1024759"/>
            <a:gd name="connsiteY10" fmla="*/ 10658 h 115762"/>
            <a:gd name="connsiteX11" fmla="*/ 157656 w 1024759"/>
            <a:gd name="connsiteY11" fmla="*/ 15913 h 115762"/>
            <a:gd name="connsiteX12" fmla="*/ 183932 w 1024759"/>
            <a:gd name="connsiteY12" fmla="*/ 99996 h 115762"/>
            <a:gd name="connsiteX13" fmla="*/ 215463 w 1024759"/>
            <a:gd name="connsiteY13" fmla="*/ 94741 h 115762"/>
            <a:gd name="connsiteX14" fmla="*/ 220718 w 1024759"/>
            <a:gd name="connsiteY14" fmla="*/ 42189 h 115762"/>
            <a:gd name="connsiteX15" fmla="*/ 225973 w 1024759"/>
            <a:gd name="connsiteY15" fmla="*/ 21169 h 115762"/>
            <a:gd name="connsiteX16" fmla="*/ 236483 w 1024759"/>
            <a:gd name="connsiteY16" fmla="*/ 10658 h 115762"/>
            <a:gd name="connsiteX17" fmla="*/ 257504 w 1024759"/>
            <a:gd name="connsiteY17" fmla="*/ 5403 h 115762"/>
            <a:gd name="connsiteX18" fmla="*/ 273269 w 1024759"/>
            <a:gd name="connsiteY18" fmla="*/ 10658 h 115762"/>
            <a:gd name="connsiteX19" fmla="*/ 294290 w 1024759"/>
            <a:gd name="connsiteY19" fmla="*/ 47445 h 115762"/>
            <a:gd name="connsiteX20" fmla="*/ 304800 w 1024759"/>
            <a:gd name="connsiteY20" fmla="*/ 99996 h 115762"/>
            <a:gd name="connsiteX21" fmla="*/ 357352 w 1024759"/>
            <a:gd name="connsiteY21" fmla="*/ 94741 h 115762"/>
            <a:gd name="connsiteX22" fmla="*/ 362607 w 1024759"/>
            <a:gd name="connsiteY22" fmla="*/ 78976 h 115762"/>
            <a:gd name="connsiteX23" fmla="*/ 367863 w 1024759"/>
            <a:gd name="connsiteY23" fmla="*/ 52700 h 115762"/>
            <a:gd name="connsiteX24" fmla="*/ 388883 w 1024759"/>
            <a:gd name="connsiteY24" fmla="*/ 148 h 115762"/>
            <a:gd name="connsiteX25" fmla="*/ 425669 w 1024759"/>
            <a:gd name="connsiteY25" fmla="*/ 15913 h 115762"/>
            <a:gd name="connsiteX26" fmla="*/ 436180 w 1024759"/>
            <a:gd name="connsiteY26" fmla="*/ 42189 h 115762"/>
            <a:gd name="connsiteX27" fmla="*/ 441435 w 1024759"/>
            <a:gd name="connsiteY27" fmla="*/ 57955 h 115762"/>
            <a:gd name="connsiteX28" fmla="*/ 446690 w 1024759"/>
            <a:gd name="connsiteY28" fmla="*/ 84231 h 115762"/>
            <a:gd name="connsiteX29" fmla="*/ 462456 w 1024759"/>
            <a:gd name="connsiteY29" fmla="*/ 105251 h 115762"/>
            <a:gd name="connsiteX30" fmla="*/ 493987 w 1024759"/>
            <a:gd name="connsiteY30" fmla="*/ 99996 h 115762"/>
            <a:gd name="connsiteX31" fmla="*/ 509752 w 1024759"/>
            <a:gd name="connsiteY31" fmla="*/ 78976 h 115762"/>
            <a:gd name="connsiteX32" fmla="*/ 520263 w 1024759"/>
            <a:gd name="connsiteY32" fmla="*/ 21169 h 115762"/>
            <a:gd name="connsiteX33" fmla="*/ 551794 w 1024759"/>
            <a:gd name="connsiteY33" fmla="*/ 148 h 115762"/>
            <a:gd name="connsiteX34" fmla="*/ 567559 w 1024759"/>
            <a:gd name="connsiteY34" fmla="*/ 5403 h 115762"/>
            <a:gd name="connsiteX35" fmla="*/ 593835 w 1024759"/>
            <a:gd name="connsiteY35" fmla="*/ 42189 h 115762"/>
            <a:gd name="connsiteX36" fmla="*/ 609600 w 1024759"/>
            <a:gd name="connsiteY36" fmla="*/ 94741 h 115762"/>
            <a:gd name="connsiteX37" fmla="*/ 625366 w 1024759"/>
            <a:gd name="connsiteY37" fmla="*/ 105251 h 115762"/>
            <a:gd name="connsiteX38" fmla="*/ 656897 w 1024759"/>
            <a:gd name="connsiteY38" fmla="*/ 99996 h 115762"/>
            <a:gd name="connsiteX39" fmla="*/ 672663 w 1024759"/>
            <a:gd name="connsiteY39" fmla="*/ 47445 h 115762"/>
            <a:gd name="connsiteX40" fmla="*/ 693683 w 1024759"/>
            <a:gd name="connsiteY40" fmla="*/ 21169 h 115762"/>
            <a:gd name="connsiteX41" fmla="*/ 725214 w 1024759"/>
            <a:gd name="connsiteY41" fmla="*/ 26424 h 115762"/>
            <a:gd name="connsiteX42" fmla="*/ 740980 w 1024759"/>
            <a:gd name="connsiteY42" fmla="*/ 57955 h 115762"/>
            <a:gd name="connsiteX43" fmla="*/ 756745 w 1024759"/>
            <a:gd name="connsiteY43" fmla="*/ 105251 h 115762"/>
            <a:gd name="connsiteX44" fmla="*/ 767256 w 1024759"/>
            <a:gd name="connsiteY44" fmla="*/ 115762 h 115762"/>
            <a:gd name="connsiteX45" fmla="*/ 809297 w 1024759"/>
            <a:gd name="connsiteY45" fmla="*/ 68465 h 115762"/>
            <a:gd name="connsiteX46" fmla="*/ 830318 w 1024759"/>
            <a:gd name="connsiteY46" fmla="*/ 15913 h 115762"/>
            <a:gd name="connsiteX47" fmla="*/ 861849 w 1024759"/>
            <a:gd name="connsiteY47" fmla="*/ 10658 h 115762"/>
            <a:gd name="connsiteX48" fmla="*/ 877614 w 1024759"/>
            <a:gd name="connsiteY48" fmla="*/ 57955 h 115762"/>
            <a:gd name="connsiteX49" fmla="*/ 888125 w 1024759"/>
            <a:gd name="connsiteY49" fmla="*/ 99996 h 115762"/>
            <a:gd name="connsiteX50" fmla="*/ 903890 w 1024759"/>
            <a:gd name="connsiteY50" fmla="*/ 115762 h 115762"/>
            <a:gd name="connsiteX51" fmla="*/ 935421 w 1024759"/>
            <a:gd name="connsiteY51" fmla="*/ 105251 h 115762"/>
            <a:gd name="connsiteX52" fmla="*/ 945932 w 1024759"/>
            <a:gd name="connsiteY52" fmla="*/ 78976 h 115762"/>
            <a:gd name="connsiteX53" fmla="*/ 966952 w 1024759"/>
            <a:gd name="connsiteY53" fmla="*/ 26424 h 115762"/>
            <a:gd name="connsiteX54" fmla="*/ 977463 w 1024759"/>
            <a:gd name="connsiteY54" fmla="*/ 15913 h 115762"/>
            <a:gd name="connsiteX55" fmla="*/ 1014249 w 1024759"/>
            <a:gd name="connsiteY55" fmla="*/ 63210 h 115762"/>
            <a:gd name="connsiteX56" fmla="*/ 1019504 w 1024759"/>
            <a:gd name="connsiteY56" fmla="*/ 94741 h 115762"/>
            <a:gd name="connsiteX57" fmla="*/ 1024759 w 1024759"/>
            <a:gd name="connsiteY57" fmla="*/ 110507 h 11576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</a:cxnLst>
          <a:rect l="l" t="t" r="r" b="b"/>
          <a:pathLst>
            <a:path w="1024759" h="115762">
              <a:moveTo>
                <a:pt x="0" y="99996"/>
              </a:moveTo>
              <a:cubicBezTo>
                <a:pt x="1752" y="70217"/>
                <a:pt x="-890" y="39849"/>
                <a:pt x="5256" y="10658"/>
              </a:cubicBezTo>
              <a:cubicBezTo>
                <a:pt x="6557" y="4478"/>
                <a:pt x="14769" y="1041"/>
                <a:pt x="21021" y="148"/>
              </a:cubicBezTo>
              <a:cubicBezTo>
                <a:pt x="28171" y="-873"/>
                <a:pt x="35035" y="3651"/>
                <a:pt x="42042" y="5403"/>
              </a:cubicBezTo>
              <a:cubicBezTo>
                <a:pt x="43794" y="10658"/>
                <a:pt x="46565" y="15678"/>
                <a:pt x="47297" y="21169"/>
              </a:cubicBezTo>
              <a:cubicBezTo>
                <a:pt x="49209" y="35511"/>
                <a:pt x="42009" y="83153"/>
                <a:pt x="63063" y="99996"/>
              </a:cubicBezTo>
              <a:cubicBezTo>
                <a:pt x="67388" y="103456"/>
                <a:pt x="73573" y="103499"/>
                <a:pt x="78828" y="105251"/>
              </a:cubicBezTo>
              <a:cubicBezTo>
                <a:pt x="84083" y="103499"/>
                <a:pt x="91374" y="104504"/>
                <a:pt x="94594" y="99996"/>
              </a:cubicBezTo>
              <a:cubicBezTo>
                <a:pt x="98819" y="94081"/>
                <a:pt x="108003" y="58047"/>
                <a:pt x="110359" y="47445"/>
              </a:cubicBezTo>
              <a:cubicBezTo>
                <a:pt x="112297" y="38726"/>
                <a:pt x="112095" y="29379"/>
                <a:pt x="115614" y="21169"/>
              </a:cubicBezTo>
              <a:cubicBezTo>
                <a:pt x="117566" y="16615"/>
                <a:pt x="122621" y="14162"/>
                <a:pt x="126125" y="10658"/>
              </a:cubicBezTo>
              <a:cubicBezTo>
                <a:pt x="136635" y="12410"/>
                <a:pt x="148790" y="10002"/>
                <a:pt x="157656" y="15913"/>
              </a:cubicBezTo>
              <a:cubicBezTo>
                <a:pt x="178150" y="29576"/>
                <a:pt x="181846" y="88526"/>
                <a:pt x="183932" y="99996"/>
              </a:cubicBezTo>
              <a:cubicBezTo>
                <a:pt x="194442" y="98244"/>
                <a:pt x="209742" y="103730"/>
                <a:pt x="215463" y="94741"/>
              </a:cubicBezTo>
              <a:cubicBezTo>
                <a:pt x="224914" y="79889"/>
                <a:pt x="218228" y="59617"/>
                <a:pt x="220718" y="42189"/>
              </a:cubicBezTo>
              <a:cubicBezTo>
                <a:pt x="221739" y="35039"/>
                <a:pt x="222743" y="27629"/>
                <a:pt x="225973" y="21169"/>
              </a:cubicBezTo>
              <a:cubicBezTo>
                <a:pt x="228189" y="16737"/>
                <a:pt x="232051" y="12874"/>
                <a:pt x="236483" y="10658"/>
              </a:cubicBezTo>
              <a:cubicBezTo>
                <a:pt x="242943" y="7428"/>
                <a:pt x="250497" y="7155"/>
                <a:pt x="257504" y="5403"/>
              </a:cubicBezTo>
              <a:cubicBezTo>
                <a:pt x="262759" y="7155"/>
                <a:pt x="268519" y="7808"/>
                <a:pt x="273269" y="10658"/>
              </a:cubicBezTo>
              <a:cubicBezTo>
                <a:pt x="286236" y="18438"/>
                <a:pt x="289964" y="34467"/>
                <a:pt x="294290" y="47445"/>
              </a:cubicBezTo>
              <a:cubicBezTo>
                <a:pt x="299516" y="63125"/>
                <a:pt x="302212" y="84470"/>
                <a:pt x="304800" y="99996"/>
              </a:cubicBezTo>
              <a:cubicBezTo>
                <a:pt x="322317" y="98244"/>
                <a:pt x="340807" y="100757"/>
                <a:pt x="357352" y="94741"/>
              </a:cubicBezTo>
              <a:cubicBezTo>
                <a:pt x="362558" y="92848"/>
                <a:pt x="361263" y="84350"/>
                <a:pt x="362607" y="78976"/>
              </a:cubicBezTo>
              <a:cubicBezTo>
                <a:pt x="364774" y="70311"/>
                <a:pt x="366394" y="61511"/>
                <a:pt x="367863" y="52700"/>
              </a:cubicBezTo>
              <a:cubicBezTo>
                <a:pt x="375431" y="7294"/>
                <a:pt x="363602" y="25429"/>
                <a:pt x="388883" y="148"/>
              </a:cubicBezTo>
              <a:cubicBezTo>
                <a:pt x="401145" y="5403"/>
                <a:pt x="415698" y="7050"/>
                <a:pt x="425669" y="15913"/>
              </a:cubicBezTo>
              <a:cubicBezTo>
                <a:pt x="432720" y="22180"/>
                <a:pt x="432868" y="33356"/>
                <a:pt x="436180" y="42189"/>
              </a:cubicBezTo>
              <a:cubicBezTo>
                <a:pt x="438125" y="47376"/>
                <a:pt x="440092" y="52581"/>
                <a:pt x="441435" y="57955"/>
              </a:cubicBezTo>
              <a:cubicBezTo>
                <a:pt x="443601" y="66620"/>
                <a:pt x="443062" y="76069"/>
                <a:pt x="446690" y="84231"/>
              </a:cubicBezTo>
              <a:cubicBezTo>
                <a:pt x="450247" y="92235"/>
                <a:pt x="457201" y="98244"/>
                <a:pt x="462456" y="105251"/>
              </a:cubicBezTo>
              <a:cubicBezTo>
                <a:pt x="472966" y="103499"/>
                <a:pt x="484673" y="105171"/>
                <a:pt x="493987" y="99996"/>
              </a:cubicBezTo>
              <a:cubicBezTo>
                <a:pt x="501643" y="95743"/>
                <a:pt x="506499" y="87108"/>
                <a:pt x="509752" y="78976"/>
              </a:cubicBezTo>
              <a:cubicBezTo>
                <a:pt x="510976" y="75915"/>
                <a:pt x="517527" y="26641"/>
                <a:pt x="520263" y="21169"/>
              </a:cubicBezTo>
              <a:cubicBezTo>
                <a:pt x="528137" y="5422"/>
                <a:pt x="537779" y="4819"/>
                <a:pt x="551794" y="148"/>
              </a:cubicBezTo>
              <a:cubicBezTo>
                <a:pt x="557049" y="1900"/>
                <a:pt x="563304" y="1857"/>
                <a:pt x="567559" y="5403"/>
              </a:cubicBezTo>
              <a:cubicBezTo>
                <a:pt x="572449" y="9478"/>
                <a:pt x="589042" y="34999"/>
                <a:pt x="593835" y="42189"/>
              </a:cubicBezTo>
              <a:cubicBezTo>
                <a:pt x="597142" y="65342"/>
                <a:pt x="593667" y="78809"/>
                <a:pt x="609600" y="94741"/>
              </a:cubicBezTo>
              <a:cubicBezTo>
                <a:pt x="614066" y="99207"/>
                <a:pt x="620111" y="101748"/>
                <a:pt x="625366" y="105251"/>
              </a:cubicBezTo>
              <a:cubicBezTo>
                <a:pt x="635876" y="103499"/>
                <a:pt x="647861" y="105643"/>
                <a:pt x="656897" y="99996"/>
              </a:cubicBezTo>
              <a:cubicBezTo>
                <a:pt x="668613" y="92674"/>
                <a:pt x="670960" y="55108"/>
                <a:pt x="672663" y="47445"/>
              </a:cubicBezTo>
              <a:cubicBezTo>
                <a:pt x="677078" y="27579"/>
                <a:pt x="676543" y="32595"/>
                <a:pt x="693683" y="21169"/>
              </a:cubicBezTo>
              <a:cubicBezTo>
                <a:pt x="704193" y="22921"/>
                <a:pt x="715684" y="21659"/>
                <a:pt x="725214" y="26424"/>
              </a:cubicBezTo>
              <a:cubicBezTo>
                <a:pt x="732555" y="30094"/>
                <a:pt x="739203" y="50848"/>
                <a:pt x="740980" y="57955"/>
              </a:cubicBezTo>
              <a:cubicBezTo>
                <a:pt x="747180" y="82756"/>
                <a:pt x="742759" y="84272"/>
                <a:pt x="756745" y="105251"/>
              </a:cubicBezTo>
              <a:cubicBezTo>
                <a:pt x="759494" y="109374"/>
                <a:pt x="763752" y="112258"/>
                <a:pt x="767256" y="115762"/>
              </a:cubicBezTo>
              <a:cubicBezTo>
                <a:pt x="806636" y="89508"/>
                <a:pt x="794096" y="106469"/>
                <a:pt x="809297" y="68465"/>
              </a:cubicBezTo>
              <a:cubicBezTo>
                <a:pt x="812141" y="51400"/>
                <a:pt x="811324" y="26465"/>
                <a:pt x="830318" y="15913"/>
              </a:cubicBezTo>
              <a:cubicBezTo>
                <a:pt x="839632" y="10738"/>
                <a:pt x="851339" y="12410"/>
                <a:pt x="861849" y="10658"/>
              </a:cubicBezTo>
              <a:cubicBezTo>
                <a:pt x="878056" y="43074"/>
                <a:pt x="868881" y="20114"/>
                <a:pt x="877614" y="57955"/>
              </a:cubicBezTo>
              <a:cubicBezTo>
                <a:pt x="880862" y="72030"/>
                <a:pt x="877911" y="89782"/>
                <a:pt x="888125" y="99996"/>
              </a:cubicBezTo>
              <a:lnTo>
                <a:pt x="903890" y="115762"/>
              </a:lnTo>
              <a:cubicBezTo>
                <a:pt x="914400" y="112258"/>
                <a:pt x="927083" y="112546"/>
                <a:pt x="935421" y="105251"/>
              </a:cubicBezTo>
              <a:cubicBezTo>
                <a:pt x="942520" y="99039"/>
                <a:pt x="942708" y="87841"/>
                <a:pt x="945932" y="78976"/>
              </a:cubicBezTo>
              <a:cubicBezTo>
                <a:pt x="952769" y="60175"/>
                <a:pt x="955837" y="43097"/>
                <a:pt x="966952" y="26424"/>
              </a:cubicBezTo>
              <a:cubicBezTo>
                <a:pt x="969700" y="22301"/>
                <a:pt x="973959" y="19417"/>
                <a:pt x="977463" y="15913"/>
              </a:cubicBezTo>
              <a:cubicBezTo>
                <a:pt x="1009512" y="35143"/>
                <a:pt x="1004550" y="24414"/>
                <a:pt x="1014249" y="63210"/>
              </a:cubicBezTo>
              <a:cubicBezTo>
                <a:pt x="1016833" y="73547"/>
                <a:pt x="1017193" y="84339"/>
                <a:pt x="1019504" y="94741"/>
              </a:cubicBezTo>
              <a:cubicBezTo>
                <a:pt x="1020706" y="100149"/>
                <a:pt x="1024759" y="110507"/>
                <a:pt x="1024759" y="110507"/>
              </a:cubicBezTo>
            </a:path>
          </a:pathLst>
        </a:custGeom>
        <a:noFill/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75</xdr:col>
      <xdr:colOff>241739</xdr:colOff>
      <xdr:row>48</xdr:row>
      <xdr:rowOff>110359</xdr:rowOff>
    </xdr:from>
    <xdr:to>
      <xdr:col>76</xdr:col>
      <xdr:colOff>84084</xdr:colOff>
      <xdr:row>49</xdr:row>
      <xdr:rowOff>15765</xdr:rowOff>
    </xdr:to>
    <xdr:sp macro="" textlink="">
      <xdr:nvSpPr>
        <xdr:cNvPr id="71" name="Forma libre: forma 70">
          <a:extLst>
            <a:ext uri="{FF2B5EF4-FFF2-40B4-BE49-F238E27FC236}">
              <a16:creationId xmlns:a16="http://schemas.microsoft.com/office/drawing/2014/main" id="{C419491A-4387-48E2-890C-A2D919922D1D}"/>
            </a:ext>
          </a:extLst>
        </xdr:cNvPr>
        <xdr:cNvSpPr/>
      </xdr:nvSpPr>
      <xdr:spPr>
        <a:xfrm>
          <a:off x="35096889" y="10391009"/>
          <a:ext cx="851995" cy="108606"/>
        </a:xfrm>
        <a:custGeom>
          <a:avLst/>
          <a:gdLst>
            <a:gd name="connsiteX0" fmla="*/ 0 w 1024759"/>
            <a:gd name="connsiteY0" fmla="*/ 99996 h 115762"/>
            <a:gd name="connsiteX1" fmla="*/ 5256 w 1024759"/>
            <a:gd name="connsiteY1" fmla="*/ 10658 h 115762"/>
            <a:gd name="connsiteX2" fmla="*/ 21021 w 1024759"/>
            <a:gd name="connsiteY2" fmla="*/ 148 h 115762"/>
            <a:gd name="connsiteX3" fmla="*/ 42042 w 1024759"/>
            <a:gd name="connsiteY3" fmla="*/ 5403 h 115762"/>
            <a:gd name="connsiteX4" fmla="*/ 47297 w 1024759"/>
            <a:gd name="connsiteY4" fmla="*/ 21169 h 115762"/>
            <a:gd name="connsiteX5" fmla="*/ 63063 w 1024759"/>
            <a:gd name="connsiteY5" fmla="*/ 99996 h 115762"/>
            <a:gd name="connsiteX6" fmla="*/ 78828 w 1024759"/>
            <a:gd name="connsiteY6" fmla="*/ 105251 h 115762"/>
            <a:gd name="connsiteX7" fmla="*/ 94594 w 1024759"/>
            <a:gd name="connsiteY7" fmla="*/ 99996 h 115762"/>
            <a:gd name="connsiteX8" fmla="*/ 110359 w 1024759"/>
            <a:gd name="connsiteY8" fmla="*/ 47445 h 115762"/>
            <a:gd name="connsiteX9" fmla="*/ 115614 w 1024759"/>
            <a:gd name="connsiteY9" fmla="*/ 21169 h 115762"/>
            <a:gd name="connsiteX10" fmla="*/ 126125 w 1024759"/>
            <a:gd name="connsiteY10" fmla="*/ 10658 h 115762"/>
            <a:gd name="connsiteX11" fmla="*/ 157656 w 1024759"/>
            <a:gd name="connsiteY11" fmla="*/ 15913 h 115762"/>
            <a:gd name="connsiteX12" fmla="*/ 183932 w 1024759"/>
            <a:gd name="connsiteY12" fmla="*/ 99996 h 115762"/>
            <a:gd name="connsiteX13" fmla="*/ 215463 w 1024759"/>
            <a:gd name="connsiteY13" fmla="*/ 94741 h 115762"/>
            <a:gd name="connsiteX14" fmla="*/ 220718 w 1024759"/>
            <a:gd name="connsiteY14" fmla="*/ 42189 h 115762"/>
            <a:gd name="connsiteX15" fmla="*/ 225973 w 1024759"/>
            <a:gd name="connsiteY15" fmla="*/ 21169 h 115762"/>
            <a:gd name="connsiteX16" fmla="*/ 236483 w 1024759"/>
            <a:gd name="connsiteY16" fmla="*/ 10658 h 115762"/>
            <a:gd name="connsiteX17" fmla="*/ 257504 w 1024759"/>
            <a:gd name="connsiteY17" fmla="*/ 5403 h 115762"/>
            <a:gd name="connsiteX18" fmla="*/ 273269 w 1024759"/>
            <a:gd name="connsiteY18" fmla="*/ 10658 h 115762"/>
            <a:gd name="connsiteX19" fmla="*/ 294290 w 1024759"/>
            <a:gd name="connsiteY19" fmla="*/ 47445 h 115762"/>
            <a:gd name="connsiteX20" fmla="*/ 304800 w 1024759"/>
            <a:gd name="connsiteY20" fmla="*/ 99996 h 115762"/>
            <a:gd name="connsiteX21" fmla="*/ 357352 w 1024759"/>
            <a:gd name="connsiteY21" fmla="*/ 94741 h 115762"/>
            <a:gd name="connsiteX22" fmla="*/ 362607 w 1024759"/>
            <a:gd name="connsiteY22" fmla="*/ 78976 h 115762"/>
            <a:gd name="connsiteX23" fmla="*/ 367863 w 1024759"/>
            <a:gd name="connsiteY23" fmla="*/ 52700 h 115762"/>
            <a:gd name="connsiteX24" fmla="*/ 388883 w 1024759"/>
            <a:gd name="connsiteY24" fmla="*/ 148 h 115762"/>
            <a:gd name="connsiteX25" fmla="*/ 425669 w 1024759"/>
            <a:gd name="connsiteY25" fmla="*/ 15913 h 115762"/>
            <a:gd name="connsiteX26" fmla="*/ 436180 w 1024759"/>
            <a:gd name="connsiteY26" fmla="*/ 42189 h 115762"/>
            <a:gd name="connsiteX27" fmla="*/ 441435 w 1024759"/>
            <a:gd name="connsiteY27" fmla="*/ 57955 h 115762"/>
            <a:gd name="connsiteX28" fmla="*/ 446690 w 1024759"/>
            <a:gd name="connsiteY28" fmla="*/ 84231 h 115762"/>
            <a:gd name="connsiteX29" fmla="*/ 462456 w 1024759"/>
            <a:gd name="connsiteY29" fmla="*/ 105251 h 115762"/>
            <a:gd name="connsiteX30" fmla="*/ 493987 w 1024759"/>
            <a:gd name="connsiteY30" fmla="*/ 99996 h 115762"/>
            <a:gd name="connsiteX31" fmla="*/ 509752 w 1024759"/>
            <a:gd name="connsiteY31" fmla="*/ 78976 h 115762"/>
            <a:gd name="connsiteX32" fmla="*/ 520263 w 1024759"/>
            <a:gd name="connsiteY32" fmla="*/ 21169 h 115762"/>
            <a:gd name="connsiteX33" fmla="*/ 551794 w 1024759"/>
            <a:gd name="connsiteY33" fmla="*/ 148 h 115762"/>
            <a:gd name="connsiteX34" fmla="*/ 567559 w 1024759"/>
            <a:gd name="connsiteY34" fmla="*/ 5403 h 115762"/>
            <a:gd name="connsiteX35" fmla="*/ 593835 w 1024759"/>
            <a:gd name="connsiteY35" fmla="*/ 42189 h 115762"/>
            <a:gd name="connsiteX36" fmla="*/ 609600 w 1024759"/>
            <a:gd name="connsiteY36" fmla="*/ 94741 h 115762"/>
            <a:gd name="connsiteX37" fmla="*/ 625366 w 1024759"/>
            <a:gd name="connsiteY37" fmla="*/ 105251 h 115762"/>
            <a:gd name="connsiteX38" fmla="*/ 656897 w 1024759"/>
            <a:gd name="connsiteY38" fmla="*/ 99996 h 115762"/>
            <a:gd name="connsiteX39" fmla="*/ 672663 w 1024759"/>
            <a:gd name="connsiteY39" fmla="*/ 47445 h 115762"/>
            <a:gd name="connsiteX40" fmla="*/ 693683 w 1024759"/>
            <a:gd name="connsiteY40" fmla="*/ 21169 h 115762"/>
            <a:gd name="connsiteX41" fmla="*/ 725214 w 1024759"/>
            <a:gd name="connsiteY41" fmla="*/ 26424 h 115762"/>
            <a:gd name="connsiteX42" fmla="*/ 740980 w 1024759"/>
            <a:gd name="connsiteY42" fmla="*/ 57955 h 115762"/>
            <a:gd name="connsiteX43" fmla="*/ 756745 w 1024759"/>
            <a:gd name="connsiteY43" fmla="*/ 105251 h 115762"/>
            <a:gd name="connsiteX44" fmla="*/ 767256 w 1024759"/>
            <a:gd name="connsiteY44" fmla="*/ 115762 h 115762"/>
            <a:gd name="connsiteX45" fmla="*/ 809297 w 1024759"/>
            <a:gd name="connsiteY45" fmla="*/ 68465 h 115762"/>
            <a:gd name="connsiteX46" fmla="*/ 830318 w 1024759"/>
            <a:gd name="connsiteY46" fmla="*/ 15913 h 115762"/>
            <a:gd name="connsiteX47" fmla="*/ 861849 w 1024759"/>
            <a:gd name="connsiteY47" fmla="*/ 10658 h 115762"/>
            <a:gd name="connsiteX48" fmla="*/ 877614 w 1024759"/>
            <a:gd name="connsiteY48" fmla="*/ 57955 h 115762"/>
            <a:gd name="connsiteX49" fmla="*/ 888125 w 1024759"/>
            <a:gd name="connsiteY49" fmla="*/ 99996 h 115762"/>
            <a:gd name="connsiteX50" fmla="*/ 903890 w 1024759"/>
            <a:gd name="connsiteY50" fmla="*/ 115762 h 115762"/>
            <a:gd name="connsiteX51" fmla="*/ 935421 w 1024759"/>
            <a:gd name="connsiteY51" fmla="*/ 105251 h 115762"/>
            <a:gd name="connsiteX52" fmla="*/ 945932 w 1024759"/>
            <a:gd name="connsiteY52" fmla="*/ 78976 h 115762"/>
            <a:gd name="connsiteX53" fmla="*/ 966952 w 1024759"/>
            <a:gd name="connsiteY53" fmla="*/ 26424 h 115762"/>
            <a:gd name="connsiteX54" fmla="*/ 977463 w 1024759"/>
            <a:gd name="connsiteY54" fmla="*/ 15913 h 115762"/>
            <a:gd name="connsiteX55" fmla="*/ 1014249 w 1024759"/>
            <a:gd name="connsiteY55" fmla="*/ 63210 h 115762"/>
            <a:gd name="connsiteX56" fmla="*/ 1019504 w 1024759"/>
            <a:gd name="connsiteY56" fmla="*/ 94741 h 115762"/>
            <a:gd name="connsiteX57" fmla="*/ 1024759 w 1024759"/>
            <a:gd name="connsiteY57" fmla="*/ 110507 h 11576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</a:cxnLst>
          <a:rect l="l" t="t" r="r" b="b"/>
          <a:pathLst>
            <a:path w="1024759" h="115762">
              <a:moveTo>
                <a:pt x="0" y="99996"/>
              </a:moveTo>
              <a:cubicBezTo>
                <a:pt x="1752" y="70217"/>
                <a:pt x="-890" y="39849"/>
                <a:pt x="5256" y="10658"/>
              </a:cubicBezTo>
              <a:cubicBezTo>
                <a:pt x="6557" y="4478"/>
                <a:pt x="14769" y="1041"/>
                <a:pt x="21021" y="148"/>
              </a:cubicBezTo>
              <a:cubicBezTo>
                <a:pt x="28171" y="-873"/>
                <a:pt x="35035" y="3651"/>
                <a:pt x="42042" y="5403"/>
              </a:cubicBezTo>
              <a:cubicBezTo>
                <a:pt x="43794" y="10658"/>
                <a:pt x="46565" y="15678"/>
                <a:pt x="47297" y="21169"/>
              </a:cubicBezTo>
              <a:cubicBezTo>
                <a:pt x="49209" y="35511"/>
                <a:pt x="42009" y="83153"/>
                <a:pt x="63063" y="99996"/>
              </a:cubicBezTo>
              <a:cubicBezTo>
                <a:pt x="67388" y="103456"/>
                <a:pt x="73573" y="103499"/>
                <a:pt x="78828" y="105251"/>
              </a:cubicBezTo>
              <a:cubicBezTo>
                <a:pt x="84083" y="103499"/>
                <a:pt x="91374" y="104504"/>
                <a:pt x="94594" y="99996"/>
              </a:cubicBezTo>
              <a:cubicBezTo>
                <a:pt x="98819" y="94081"/>
                <a:pt x="108003" y="58047"/>
                <a:pt x="110359" y="47445"/>
              </a:cubicBezTo>
              <a:cubicBezTo>
                <a:pt x="112297" y="38726"/>
                <a:pt x="112095" y="29379"/>
                <a:pt x="115614" y="21169"/>
              </a:cubicBezTo>
              <a:cubicBezTo>
                <a:pt x="117566" y="16615"/>
                <a:pt x="122621" y="14162"/>
                <a:pt x="126125" y="10658"/>
              </a:cubicBezTo>
              <a:cubicBezTo>
                <a:pt x="136635" y="12410"/>
                <a:pt x="148790" y="10002"/>
                <a:pt x="157656" y="15913"/>
              </a:cubicBezTo>
              <a:cubicBezTo>
                <a:pt x="178150" y="29576"/>
                <a:pt x="181846" y="88526"/>
                <a:pt x="183932" y="99996"/>
              </a:cubicBezTo>
              <a:cubicBezTo>
                <a:pt x="194442" y="98244"/>
                <a:pt x="209742" y="103730"/>
                <a:pt x="215463" y="94741"/>
              </a:cubicBezTo>
              <a:cubicBezTo>
                <a:pt x="224914" y="79889"/>
                <a:pt x="218228" y="59617"/>
                <a:pt x="220718" y="42189"/>
              </a:cubicBezTo>
              <a:cubicBezTo>
                <a:pt x="221739" y="35039"/>
                <a:pt x="222743" y="27629"/>
                <a:pt x="225973" y="21169"/>
              </a:cubicBezTo>
              <a:cubicBezTo>
                <a:pt x="228189" y="16737"/>
                <a:pt x="232051" y="12874"/>
                <a:pt x="236483" y="10658"/>
              </a:cubicBezTo>
              <a:cubicBezTo>
                <a:pt x="242943" y="7428"/>
                <a:pt x="250497" y="7155"/>
                <a:pt x="257504" y="5403"/>
              </a:cubicBezTo>
              <a:cubicBezTo>
                <a:pt x="262759" y="7155"/>
                <a:pt x="268519" y="7808"/>
                <a:pt x="273269" y="10658"/>
              </a:cubicBezTo>
              <a:cubicBezTo>
                <a:pt x="286236" y="18438"/>
                <a:pt x="289964" y="34467"/>
                <a:pt x="294290" y="47445"/>
              </a:cubicBezTo>
              <a:cubicBezTo>
                <a:pt x="299516" y="63125"/>
                <a:pt x="302212" y="84470"/>
                <a:pt x="304800" y="99996"/>
              </a:cubicBezTo>
              <a:cubicBezTo>
                <a:pt x="322317" y="98244"/>
                <a:pt x="340807" y="100757"/>
                <a:pt x="357352" y="94741"/>
              </a:cubicBezTo>
              <a:cubicBezTo>
                <a:pt x="362558" y="92848"/>
                <a:pt x="361263" y="84350"/>
                <a:pt x="362607" y="78976"/>
              </a:cubicBezTo>
              <a:cubicBezTo>
                <a:pt x="364774" y="70311"/>
                <a:pt x="366394" y="61511"/>
                <a:pt x="367863" y="52700"/>
              </a:cubicBezTo>
              <a:cubicBezTo>
                <a:pt x="375431" y="7294"/>
                <a:pt x="363602" y="25429"/>
                <a:pt x="388883" y="148"/>
              </a:cubicBezTo>
              <a:cubicBezTo>
                <a:pt x="401145" y="5403"/>
                <a:pt x="415698" y="7050"/>
                <a:pt x="425669" y="15913"/>
              </a:cubicBezTo>
              <a:cubicBezTo>
                <a:pt x="432720" y="22180"/>
                <a:pt x="432868" y="33356"/>
                <a:pt x="436180" y="42189"/>
              </a:cubicBezTo>
              <a:cubicBezTo>
                <a:pt x="438125" y="47376"/>
                <a:pt x="440092" y="52581"/>
                <a:pt x="441435" y="57955"/>
              </a:cubicBezTo>
              <a:cubicBezTo>
                <a:pt x="443601" y="66620"/>
                <a:pt x="443062" y="76069"/>
                <a:pt x="446690" y="84231"/>
              </a:cubicBezTo>
              <a:cubicBezTo>
                <a:pt x="450247" y="92235"/>
                <a:pt x="457201" y="98244"/>
                <a:pt x="462456" y="105251"/>
              </a:cubicBezTo>
              <a:cubicBezTo>
                <a:pt x="472966" y="103499"/>
                <a:pt x="484673" y="105171"/>
                <a:pt x="493987" y="99996"/>
              </a:cubicBezTo>
              <a:cubicBezTo>
                <a:pt x="501643" y="95743"/>
                <a:pt x="506499" y="87108"/>
                <a:pt x="509752" y="78976"/>
              </a:cubicBezTo>
              <a:cubicBezTo>
                <a:pt x="510976" y="75915"/>
                <a:pt x="517527" y="26641"/>
                <a:pt x="520263" y="21169"/>
              </a:cubicBezTo>
              <a:cubicBezTo>
                <a:pt x="528137" y="5422"/>
                <a:pt x="537779" y="4819"/>
                <a:pt x="551794" y="148"/>
              </a:cubicBezTo>
              <a:cubicBezTo>
                <a:pt x="557049" y="1900"/>
                <a:pt x="563304" y="1857"/>
                <a:pt x="567559" y="5403"/>
              </a:cubicBezTo>
              <a:cubicBezTo>
                <a:pt x="572449" y="9478"/>
                <a:pt x="589042" y="34999"/>
                <a:pt x="593835" y="42189"/>
              </a:cubicBezTo>
              <a:cubicBezTo>
                <a:pt x="597142" y="65342"/>
                <a:pt x="593667" y="78809"/>
                <a:pt x="609600" y="94741"/>
              </a:cubicBezTo>
              <a:cubicBezTo>
                <a:pt x="614066" y="99207"/>
                <a:pt x="620111" y="101748"/>
                <a:pt x="625366" y="105251"/>
              </a:cubicBezTo>
              <a:cubicBezTo>
                <a:pt x="635876" y="103499"/>
                <a:pt x="647861" y="105643"/>
                <a:pt x="656897" y="99996"/>
              </a:cubicBezTo>
              <a:cubicBezTo>
                <a:pt x="668613" y="92674"/>
                <a:pt x="670960" y="55108"/>
                <a:pt x="672663" y="47445"/>
              </a:cubicBezTo>
              <a:cubicBezTo>
                <a:pt x="677078" y="27579"/>
                <a:pt x="676543" y="32595"/>
                <a:pt x="693683" y="21169"/>
              </a:cubicBezTo>
              <a:cubicBezTo>
                <a:pt x="704193" y="22921"/>
                <a:pt x="715684" y="21659"/>
                <a:pt x="725214" y="26424"/>
              </a:cubicBezTo>
              <a:cubicBezTo>
                <a:pt x="732555" y="30094"/>
                <a:pt x="739203" y="50848"/>
                <a:pt x="740980" y="57955"/>
              </a:cubicBezTo>
              <a:cubicBezTo>
                <a:pt x="747180" y="82756"/>
                <a:pt x="742759" y="84272"/>
                <a:pt x="756745" y="105251"/>
              </a:cubicBezTo>
              <a:cubicBezTo>
                <a:pt x="759494" y="109374"/>
                <a:pt x="763752" y="112258"/>
                <a:pt x="767256" y="115762"/>
              </a:cubicBezTo>
              <a:cubicBezTo>
                <a:pt x="806636" y="89508"/>
                <a:pt x="794096" y="106469"/>
                <a:pt x="809297" y="68465"/>
              </a:cubicBezTo>
              <a:cubicBezTo>
                <a:pt x="812141" y="51400"/>
                <a:pt x="811324" y="26465"/>
                <a:pt x="830318" y="15913"/>
              </a:cubicBezTo>
              <a:cubicBezTo>
                <a:pt x="839632" y="10738"/>
                <a:pt x="851339" y="12410"/>
                <a:pt x="861849" y="10658"/>
              </a:cubicBezTo>
              <a:cubicBezTo>
                <a:pt x="878056" y="43074"/>
                <a:pt x="868881" y="20114"/>
                <a:pt x="877614" y="57955"/>
              </a:cubicBezTo>
              <a:cubicBezTo>
                <a:pt x="880862" y="72030"/>
                <a:pt x="877911" y="89782"/>
                <a:pt x="888125" y="99996"/>
              </a:cubicBezTo>
              <a:lnTo>
                <a:pt x="903890" y="115762"/>
              </a:lnTo>
              <a:cubicBezTo>
                <a:pt x="914400" y="112258"/>
                <a:pt x="927083" y="112546"/>
                <a:pt x="935421" y="105251"/>
              </a:cubicBezTo>
              <a:cubicBezTo>
                <a:pt x="942520" y="99039"/>
                <a:pt x="942708" y="87841"/>
                <a:pt x="945932" y="78976"/>
              </a:cubicBezTo>
              <a:cubicBezTo>
                <a:pt x="952769" y="60175"/>
                <a:pt x="955837" y="43097"/>
                <a:pt x="966952" y="26424"/>
              </a:cubicBezTo>
              <a:cubicBezTo>
                <a:pt x="969700" y="22301"/>
                <a:pt x="973959" y="19417"/>
                <a:pt x="977463" y="15913"/>
              </a:cubicBezTo>
              <a:cubicBezTo>
                <a:pt x="1009512" y="35143"/>
                <a:pt x="1004550" y="24414"/>
                <a:pt x="1014249" y="63210"/>
              </a:cubicBezTo>
              <a:cubicBezTo>
                <a:pt x="1016833" y="73547"/>
                <a:pt x="1017193" y="84339"/>
                <a:pt x="1019504" y="94741"/>
              </a:cubicBezTo>
              <a:cubicBezTo>
                <a:pt x="1020706" y="100149"/>
                <a:pt x="1024759" y="110507"/>
                <a:pt x="1024759" y="110507"/>
              </a:cubicBezTo>
            </a:path>
          </a:pathLst>
        </a:custGeom>
        <a:noFill/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76</xdr:col>
      <xdr:colOff>84083</xdr:colOff>
      <xdr:row>48</xdr:row>
      <xdr:rowOff>105103</xdr:rowOff>
    </xdr:from>
    <xdr:to>
      <xdr:col>76</xdr:col>
      <xdr:colOff>719959</xdr:colOff>
      <xdr:row>49</xdr:row>
      <xdr:rowOff>15765</xdr:rowOff>
    </xdr:to>
    <xdr:sp macro="" textlink="">
      <xdr:nvSpPr>
        <xdr:cNvPr id="72" name="Forma libre: forma 71">
          <a:extLst>
            <a:ext uri="{FF2B5EF4-FFF2-40B4-BE49-F238E27FC236}">
              <a16:creationId xmlns:a16="http://schemas.microsoft.com/office/drawing/2014/main" id="{6F0A2184-0146-4F16-A463-FAF64E34120C}"/>
            </a:ext>
          </a:extLst>
        </xdr:cNvPr>
        <xdr:cNvSpPr/>
      </xdr:nvSpPr>
      <xdr:spPr>
        <a:xfrm>
          <a:off x="35948883" y="10385753"/>
          <a:ext cx="635876" cy="113862"/>
        </a:xfrm>
        <a:custGeom>
          <a:avLst/>
          <a:gdLst>
            <a:gd name="connsiteX0" fmla="*/ 0 w 1024759"/>
            <a:gd name="connsiteY0" fmla="*/ 99996 h 115762"/>
            <a:gd name="connsiteX1" fmla="*/ 5256 w 1024759"/>
            <a:gd name="connsiteY1" fmla="*/ 10658 h 115762"/>
            <a:gd name="connsiteX2" fmla="*/ 21021 w 1024759"/>
            <a:gd name="connsiteY2" fmla="*/ 148 h 115762"/>
            <a:gd name="connsiteX3" fmla="*/ 42042 w 1024759"/>
            <a:gd name="connsiteY3" fmla="*/ 5403 h 115762"/>
            <a:gd name="connsiteX4" fmla="*/ 47297 w 1024759"/>
            <a:gd name="connsiteY4" fmla="*/ 21169 h 115762"/>
            <a:gd name="connsiteX5" fmla="*/ 63063 w 1024759"/>
            <a:gd name="connsiteY5" fmla="*/ 99996 h 115762"/>
            <a:gd name="connsiteX6" fmla="*/ 78828 w 1024759"/>
            <a:gd name="connsiteY6" fmla="*/ 105251 h 115762"/>
            <a:gd name="connsiteX7" fmla="*/ 94594 w 1024759"/>
            <a:gd name="connsiteY7" fmla="*/ 99996 h 115762"/>
            <a:gd name="connsiteX8" fmla="*/ 110359 w 1024759"/>
            <a:gd name="connsiteY8" fmla="*/ 47445 h 115762"/>
            <a:gd name="connsiteX9" fmla="*/ 115614 w 1024759"/>
            <a:gd name="connsiteY9" fmla="*/ 21169 h 115762"/>
            <a:gd name="connsiteX10" fmla="*/ 126125 w 1024759"/>
            <a:gd name="connsiteY10" fmla="*/ 10658 h 115762"/>
            <a:gd name="connsiteX11" fmla="*/ 157656 w 1024759"/>
            <a:gd name="connsiteY11" fmla="*/ 15913 h 115762"/>
            <a:gd name="connsiteX12" fmla="*/ 183932 w 1024759"/>
            <a:gd name="connsiteY12" fmla="*/ 99996 h 115762"/>
            <a:gd name="connsiteX13" fmla="*/ 215463 w 1024759"/>
            <a:gd name="connsiteY13" fmla="*/ 94741 h 115762"/>
            <a:gd name="connsiteX14" fmla="*/ 220718 w 1024759"/>
            <a:gd name="connsiteY14" fmla="*/ 42189 h 115762"/>
            <a:gd name="connsiteX15" fmla="*/ 225973 w 1024759"/>
            <a:gd name="connsiteY15" fmla="*/ 21169 h 115762"/>
            <a:gd name="connsiteX16" fmla="*/ 236483 w 1024759"/>
            <a:gd name="connsiteY16" fmla="*/ 10658 h 115762"/>
            <a:gd name="connsiteX17" fmla="*/ 257504 w 1024759"/>
            <a:gd name="connsiteY17" fmla="*/ 5403 h 115762"/>
            <a:gd name="connsiteX18" fmla="*/ 273269 w 1024759"/>
            <a:gd name="connsiteY18" fmla="*/ 10658 h 115762"/>
            <a:gd name="connsiteX19" fmla="*/ 294290 w 1024759"/>
            <a:gd name="connsiteY19" fmla="*/ 47445 h 115762"/>
            <a:gd name="connsiteX20" fmla="*/ 304800 w 1024759"/>
            <a:gd name="connsiteY20" fmla="*/ 99996 h 115762"/>
            <a:gd name="connsiteX21" fmla="*/ 357352 w 1024759"/>
            <a:gd name="connsiteY21" fmla="*/ 94741 h 115762"/>
            <a:gd name="connsiteX22" fmla="*/ 362607 w 1024759"/>
            <a:gd name="connsiteY22" fmla="*/ 78976 h 115762"/>
            <a:gd name="connsiteX23" fmla="*/ 367863 w 1024759"/>
            <a:gd name="connsiteY23" fmla="*/ 52700 h 115762"/>
            <a:gd name="connsiteX24" fmla="*/ 388883 w 1024759"/>
            <a:gd name="connsiteY24" fmla="*/ 148 h 115762"/>
            <a:gd name="connsiteX25" fmla="*/ 425669 w 1024759"/>
            <a:gd name="connsiteY25" fmla="*/ 15913 h 115762"/>
            <a:gd name="connsiteX26" fmla="*/ 436180 w 1024759"/>
            <a:gd name="connsiteY26" fmla="*/ 42189 h 115762"/>
            <a:gd name="connsiteX27" fmla="*/ 441435 w 1024759"/>
            <a:gd name="connsiteY27" fmla="*/ 57955 h 115762"/>
            <a:gd name="connsiteX28" fmla="*/ 446690 w 1024759"/>
            <a:gd name="connsiteY28" fmla="*/ 84231 h 115762"/>
            <a:gd name="connsiteX29" fmla="*/ 462456 w 1024759"/>
            <a:gd name="connsiteY29" fmla="*/ 105251 h 115762"/>
            <a:gd name="connsiteX30" fmla="*/ 493987 w 1024759"/>
            <a:gd name="connsiteY30" fmla="*/ 99996 h 115762"/>
            <a:gd name="connsiteX31" fmla="*/ 509752 w 1024759"/>
            <a:gd name="connsiteY31" fmla="*/ 78976 h 115762"/>
            <a:gd name="connsiteX32" fmla="*/ 520263 w 1024759"/>
            <a:gd name="connsiteY32" fmla="*/ 21169 h 115762"/>
            <a:gd name="connsiteX33" fmla="*/ 551794 w 1024759"/>
            <a:gd name="connsiteY33" fmla="*/ 148 h 115762"/>
            <a:gd name="connsiteX34" fmla="*/ 567559 w 1024759"/>
            <a:gd name="connsiteY34" fmla="*/ 5403 h 115762"/>
            <a:gd name="connsiteX35" fmla="*/ 593835 w 1024759"/>
            <a:gd name="connsiteY35" fmla="*/ 42189 h 115762"/>
            <a:gd name="connsiteX36" fmla="*/ 609600 w 1024759"/>
            <a:gd name="connsiteY36" fmla="*/ 94741 h 115762"/>
            <a:gd name="connsiteX37" fmla="*/ 625366 w 1024759"/>
            <a:gd name="connsiteY37" fmla="*/ 105251 h 115762"/>
            <a:gd name="connsiteX38" fmla="*/ 656897 w 1024759"/>
            <a:gd name="connsiteY38" fmla="*/ 99996 h 115762"/>
            <a:gd name="connsiteX39" fmla="*/ 672663 w 1024759"/>
            <a:gd name="connsiteY39" fmla="*/ 47445 h 115762"/>
            <a:gd name="connsiteX40" fmla="*/ 693683 w 1024759"/>
            <a:gd name="connsiteY40" fmla="*/ 21169 h 115762"/>
            <a:gd name="connsiteX41" fmla="*/ 725214 w 1024759"/>
            <a:gd name="connsiteY41" fmla="*/ 26424 h 115762"/>
            <a:gd name="connsiteX42" fmla="*/ 740980 w 1024759"/>
            <a:gd name="connsiteY42" fmla="*/ 57955 h 115762"/>
            <a:gd name="connsiteX43" fmla="*/ 756745 w 1024759"/>
            <a:gd name="connsiteY43" fmla="*/ 105251 h 115762"/>
            <a:gd name="connsiteX44" fmla="*/ 767256 w 1024759"/>
            <a:gd name="connsiteY44" fmla="*/ 115762 h 115762"/>
            <a:gd name="connsiteX45" fmla="*/ 809297 w 1024759"/>
            <a:gd name="connsiteY45" fmla="*/ 68465 h 115762"/>
            <a:gd name="connsiteX46" fmla="*/ 830318 w 1024759"/>
            <a:gd name="connsiteY46" fmla="*/ 15913 h 115762"/>
            <a:gd name="connsiteX47" fmla="*/ 861849 w 1024759"/>
            <a:gd name="connsiteY47" fmla="*/ 10658 h 115762"/>
            <a:gd name="connsiteX48" fmla="*/ 877614 w 1024759"/>
            <a:gd name="connsiteY48" fmla="*/ 57955 h 115762"/>
            <a:gd name="connsiteX49" fmla="*/ 888125 w 1024759"/>
            <a:gd name="connsiteY49" fmla="*/ 99996 h 115762"/>
            <a:gd name="connsiteX50" fmla="*/ 903890 w 1024759"/>
            <a:gd name="connsiteY50" fmla="*/ 115762 h 115762"/>
            <a:gd name="connsiteX51" fmla="*/ 935421 w 1024759"/>
            <a:gd name="connsiteY51" fmla="*/ 105251 h 115762"/>
            <a:gd name="connsiteX52" fmla="*/ 945932 w 1024759"/>
            <a:gd name="connsiteY52" fmla="*/ 78976 h 115762"/>
            <a:gd name="connsiteX53" fmla="*/ 966952 w 1024759"/>
            <a:gd name="connsiteY53" fmla="*/ 26424 h 115762"/>
            <a:gd name="connsiteX54" fmla="*/ 977463 w 1024759"/>
            <a:gd name="connsiteY54" fmla="*/ 15913 h 115762"/>
            <a:gd name="connsiteX55" fmla="*/ 1014249 w 1024759"/>
            <a:gd name="connsiteY55" fmla="*/ 63210 h 115762"/>
            <a:gd name="connsiteX56" fmla="*/ 1019504 w 1024759"/>
            <a:gd name="connsiteY56" fmla="*/ 94741 h 115762"/>
            <a:gd name="connsiteX57" fmla="*/ 1024759 w 1024759"/>
            <a:gd name="connsiteY57" fmla="*/ 110507 h 11576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</a:cxnLst>
          <a:rect l="l" t="t" r="r" b="b"/>
          <a:pathLst>
            <a:path w="1024759" h="115762">
              <a:moveTo>
                <a:pt x="0" y="99996"/>
              </a:moveTo>
              <a:cubicBezTo>
                <a:pt x="1752" y="70217"/>
                <a:pt x="-890" y="39849"/>
                <a:pt x="5256" y="10658"/>
              </a:cubicBezTo>
              <a:cubicBezTo>
                <a:pt x="6557" y="4478"/>
                <a:pt x="14769" y="1041"/>
                <a:pt x="21021" y="148"/>
              </a:cubicBezTo>
              <a:cubicBezTo>
                <a:pt x="28171" y="-873"/>
                <a:pt x="35035" y="3651"/>
                <a:pt x="42042" y="5403"/>
              </a:cubicBezTo>
              <a:cubicBezTo>
                <a:pt x="43794" y="10658"/>
                <a:pt x="46565" y="15678"/>
                <a:pt x="47297" y="21169"/>
              </a:cubicBezTo>
              <a:cubicBezTo>
                <a:pt x="49209" y="35511"/>
                <a:pt x="42009" y="83153"/>
                <a:pt x="63063" y="99996"/>
              </a:cubicBezTo>
              <a:cubicBezTo>
                <a:pt x="67388" y="103456"/>
                <a:pt x="73573" y="103499"/>
                <a:pt x="78828" y="105251"/>
              </a:cubicBezTo>
              <a:cubicBezTo>
                <a:pt x="84083" y="103499"/>
                <a:pt x="91374" y="104504"/>
                <a:pt x="94594" y="99996"/>
              </a:cubicBezTo>
              <a:cubicBezTo>
                <a:pt x="98819" y="94081"/>
                <a:pt x="108003" y="58047"/>
                <a:pt x="110359" y="47445"/>
              </a:cubicBezTo>
              <a:cubicBezTo>
                <a:pt x="112297" y="38726"/>
                <a:pt x="112095" y="29379"/>
                <a:pt x="115614" y="21169"/>
              </a:cubicBezTo>
              <a:cubicBezTo>
                <a:pt x="117566" y="16615"/>
                <a:pt x="122621" y="14162"/>
                <a:pt x="126125" y="10658"/>
              </a:cubicBezTo>
              <a:cubicBezTo>
                <a:pt x="136635" y="12410"/>
                <a:pt x="148790" y="10002"/>
                <a:pt x="157656" y="15913"/>
              </a:cubicBezTo>
              <a:cubicBezTo>
                <a:pt x="178150" y="29576"/>
                <a:pt x="181846" y="88526"/>
                <a:pt x="183932" y="99996"/>
              </a:cubicBezTo>
              <a:cubicBezTo>
                <a:pt x="194442" y="98244"/>
                <a:pt x="209742" y="103730"/>
                <a:pt x="215463" y="94741"/>
              </a:cubicBezTo>
              <a:cubicBezTo>
                <a:pt x="224914" y="79889"/>
                <a:pt x="218228" y="59617"/>
                <a:pt x="220718" y="42189"/>
              </a:cubicBezTo>
              <a:cubicBezTo>
                <a:pt x="221739" y="35039"/>
                <a:pt x="222743" y="27629"/>
                <a:pt x="225973" y="21169"/>
              </a:cubicBezTo>
              <a:cubicBezTo>
                <a:pt x="228189" y="16737"/>
                <a:pt x="232051" y="12874"/>
                <a:pt x="236483" y="10658"/>
              </a:cubicBezTo>
              <a:cubicBezTo>
                <a:pt x="242943" y="7428"/>
                <a:pt x="250497" y="7155"/>
                <a:pt x="257504" y="5403"/>
              </a:cubicBezTo>
              <a:cubicBezTo>
                <a:pt x="262759" y="7155"/>
                <a:pt x="268519" y="7808"/>
                <a:pt x="273269" y="10658"/>
              </a:cubicBezTo>
              <a:cubicBezTo>
                <a:pt x="286236" y="18438"/>
                <a:pt x="289964" y="34467"/>
                <a:pt x="294290" y="47445"/>
              </a:cubicBezTo>
              <a:cubicBezTo>
                <a:pt x="299516" y="63125"/>
                <a:pt x="302212" y="84470"/>
                <a:pt x="304800" y="99996"/>
              </a:cubicBezTo>
              <a:cubicBezTo>
                <a:pt x="322317" y="98244"/>
                <a:pt x="340807" y="100757"/>
                <a:pt x="357352" y="94741"/>
              </a:cubicBezTo>
              <a:cubicBezTo>
                <a:pt x="362558" y="92848"/>
                <a:pt x="361263" y="84350"/>
                <a:pt x="362607" y="78976"/>
              </a:cubicBezTo>
              <a:cubicBezTo>
                <a:pt x="364774" y="70311"/>
                <a:pt x="366394" y="61511"/>
                <a:pt x="367863" y="52700"/>
              </a:cubicBezTo>
              <a:cubicBezTo>
                <a:pt x="375431" y="7294"/>
                <a:pt x="363602" y="25429"/>
                <a:pt x="388883" y="148"/>
              </a:cubicBezTo>
              <a:cubicBezTo>
                <a:pt x="401145" y="5403"/>
                <a:pt x="415698" y="7050"/>
                <a:pt x="425669" y="15913"/>
              </a:cubicBezTo>
              <a:cubicBezTo>
                <a:pt x="432720" y="22180"/>
                <a:pt x="432868" y="33356"/>
                <a:pt x="436180" y="42189"/>
              </a:cubicBezTo>
              <a:cubicBezTo>
                <a:pt x="438125" y="47376"/>
                <a:pt x="440092" y="52581"/>
                <a:pt x="441435" y="57955"/>
              </a:cubicBezTo>
              <a:cubicBezTo>
                <a:pt x="443601" y="66620"/>
                <a:pt x="443062" y="76069"/>
                <a:pt x="446690" y="84231"/>
              </a:cubicBezTo>
              <a:cubicBezTo>
                <a:pt x="450247" y="92235"/>
                <a:pt x="457201" y="98244"/>
                <a:pt x="462456" y="105251"/>
              </a:cubicBezTo>
              <a:cubicBezTo>
                <a:pt x="472966" y="103499"/>
                <a:pt x="484673" y="105171"/>
                <a:pt x="493987" y="99996"/>
              </a:cubicBezTo>
              <a:cubicBezTo>
                <a:pt x="501643" y="95743"/>
                <a:pt x="506499" y="87108"/>
                <a:pt x="509752" y="78976"/>
              </a:cubicBezTo>
              <a:cubicBezTo>
                <a:pt x="510976" y="75915"/>
                <a:pt x="517527" y="26641"/>
                <a:pt x="520263" y="21169"/>
              </a:cubicBezTo>
              <a:cubicBezTo>
                <a:pt x="528137" y="5422"/>
                <a:pt x="537779" y="4819"/>
                <a:pt x="551794" y="148"/>
              </a:cubicBezTo>
              <a:cubicBezTo>
                <a:pt x="557049" y="1900"/>
                <a:pt x="563304" y="1857"/>
                <a:pt x="567559" y="5403"/>
              </a:cubicBezTo>
              <a:cubicBezTo>
                <a:pt x="572449" y="9478"/>
                <a:pt x="589042" y="34999"/>
                <a:pt x="593835" y="42189"/>
              </a:cubicBezTo>
              <a:cubicBezTo>
                <a:pt x="597142" y="65342"/>
                <a:pt x="593667" y="78809"/>
                <a:pt x="609600" y="94741"/>
              </a:cubicBezTo>
              <a:cubicBezTo>
                <a:pt x="614066" y="99207"/>
                <a:pt x="620111" y="101748"/>
                <a:pt x="625366" y="105251"/>
              </a:cubicBezTo>
              <a:cubicBezTo>
                <a:pt x="635876" y="103499"/>
                <a:pt x="647861" y="105643"/>
                <a:pt x="656897" y="99996"/>
              </a:cubicBezTo>
              <a:cubicBezTo>
                <a:pt x="668613" y="92674"/>
                <a:pt x="670960" y="55108"/>
                <a:pt x="672663" y="47445"/>
              </a:cubicBezTo>
              <a:cubicBezTo>
                <a:pt x="677078" y="27579"/>
                <a:pt x="676543" y="32595"/>
                <a:pt x="693683" y="21169"/>
              </a:cubicBezTo>
              <a:cubicBezTo>
                <a:pt x="704193" y="22921"/>
                <a:pt x="715684" y="21659"/>
                <a:pt x="725214" y="26424"/>
              </a:cubicBezTo>
              <a:cubicBezTo>
                <a:pt x="732555" y="30094"/>
                <a:pt x="739203" y="50848"/>
                <a:pt x="740980" y="57955"/>
              </a:cubicBezTo>
              <a:cubicBezTo>
                <a:pt x="747180" y="82756"/>
                <a:pt x="742759" y="84272"/>
                <a:pt x="756745" y="105251"/>
              </a:cubicBezTo>
              <a:cubicBezTo>
                <a:pt x="759494" y="109374"/>
                <a:pt x="763752" y="112258"/>
                <a:pt x="767256" y="115762"/>
              </a:cubicBezTo>
              <a:cubicBezTo>
                <a:pt x="806636" y="89508"/>
                <a:pt x="794096" y="106469"/>
                <a:pt x="809297" y="68465"/>
              </a:cubicBezTo>
              <a:cubicBezTo>
                <a:pt x="812141" y="51400"/>
                <a:pt x="811324" y="26465"/>
                <a:pt x="830318" y="15913"/>
              </a:cubicBezTo>
              <a:cubicBezTo>
                <a:pt x="839632" y="10738"/>
                <a:pt x="851339" y="12410"/>
                <a:pt x="861849" y="10658"/>
              </a:cubicBezTo>
              <a:cubicBezTo>
                <a:pt x="878056" y="43074"/>
                <a:pt x="868881" y="20114"/>
                <a:pt x="877614" y="57955"/>
              </a:cubicBezTo>
              <a:cubicBezTo>
                <a:pt x="880862" y="72030"/>
                <a:pt x="877911" y="89782"/>
                <a:pt x="888125" y="99996"/>
              </a:cubicBezTo>
              <a:lnTo>
                <a:pt x="903890" y="115762"/>
              </a:lnTo>
              <a:cubicBezTo>
                <a:pt x="914400" y="112258"/>
                <a:pt x="927083" y="112546"/>
                <a:pt x="935421" y="105251"/>
              </a:cubicBezTo>
              <a:cubicBezTo>
                <a:pt x="942520" y="99039"/>
                <a:pt x="942708" y="87841"/>
                <a:pt x="945932" y="78976"/>
              </a:cubicBezTo>
              <a:cubicBezTo>
                <a:pt x="952769" y="60175"/>
                <a:pt x="955837" y="43097"/>
                <a:pt x="966952" y="26424"/>
              </a:cubicBezTo>
              <a:cubicBezTo>
                <a:pt x="969700" y="22301"/>
                <a:pt x="973959" y="19417"/>
                <a:pt x="977463" y="15913"/>
              </a:cubicBezTo>
              <a:cubicBezTo>
                <a:pt x="1009512" y="35143"/>
                <a:pt x="1004550" y="24414"/>
                <a:pt x="1014249" y="63210"/>
              </a:cubicBezTo>
              <a:cubicBezTo>
                <a:pt x="1016833" y="73547"/>
                <a:pt x="1017193" y="84339"/>
                <a:pt x="1019504" y="94741"/>
              </a:cubicBezTo>
              <a:cubicBezTo>
                <a:pt x="1020706" y="100149"/>
                <a:pt x="1024759" y="110507"/>
                <a:pt x="1024759" y="110507"/>
              </a:cubicBezTo>
            </a:path>
          </a:pathLst>
        </a:custGeom>
        <a:noFill/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76</xdr:col>
      <xdr:colOff>730470</xdr:colOff>
      <xdr:row>48</xdr:row>
      <xdr:rowOff>110359</xdr:rowOff>
    </xdr:from>
    <xdr:to>
      <xdr:col>77</xdr:col>
      <xdr:colOff>572815</xdr:colOff>
      <xdr:row>49</xdr:row>
      <xdr:rowOff>15765</xdr:rowOff>
    </xdr:to>
    <xdr:sp macro="" textlink="">
      <xdr:nvSpPr>
        <xdr:cNvPr id="73" name="Forma libre: forma 72">
          <a:extLst>
            <a:ext uri="{FF2B5EF4-FFF2-40B4-BE49-F238E27FC236}">
              <a16:creationId xmlns:a16="http://schemas.microsoft.com/office/drawing/2014/main" id="{26E4B140-2C31-40A0-91B3-08301B23FB5D}"/>
            </a:ext>
          </a:extLst>
        </xdr:cNvPr>
        <xdr:cNvSpPr/>
      </xdr:nvSpPr>
      <xdr:spPr>
        <a:xfrm>
          <a:off x="36595270" y="10391009"/>
          <a:ext cx="851995" cy="108606"/>
        </a:xfrm>
        <a:custGeom>
          <a:avLst/>
          <a:gdLst>
            <a:gd name="connsiteX0" fmla="*/ 0 w 1024759"/>
            <a:gd name="connsiteY0" fmla="*/ 99996 h 115762"/>
            <a:gd name="connsiteX1" fmla="*/ 5256 w 1024759"/>
            <a:gd name="connsiteY1" fmla="*/ 10658 h 115762"/>
            <a:gd name="connsiteX2" fmla="*/ 21021 w 1024759"/>
            <a:gd name="connsiteY2" fmla="*/ 148 h 115762"/>
            <a:gd name="connsiteX3" fmla="*/ 42042 w 1024759"/>
            <a:gd name="connsiteY3" fmla="*/ 5403 h 115762"/>
            <a:gd name="connsiteX4" fmla="*/ 47297 w 1024759"/>
            <a:gd name="connsiteY4" fmla="*/ 21169 h 115762"/>
            <a:gd name="connsiteX5" fmla="*/ 63063 w 1024759"/>
            <a:gd name="connsiteY5" fmla="*/ 99996 h 115762"/>
            <a:gd name="connsiteX6" fmla="*/ 78828 w 1024759"/>
            <a:gd name="connsiteY6" fmla="*/ 105251 h 115762"/>
            <a:gd name="connsiteX7" fmla="*/ 94594 w 1024759"/>
            <a:gd name="connsiteY7" fmla="*/ 99996 h 115762"/>
            <a:gd name="connsiteX8" fmla="*/ 110359 w 1024759"/>
            <a:gd name="connsiteY8" fmla="*/ 47445 h 115762"/>
            <a:gd name="connsiteX9" fmla="*/ 115614 w 1024759"/>
            <a:gd name="connsiteY9" fmla="*/ 21169 h 115762"/>
            <a:gd name="connsiteX10" fmla="*/ 126125 w 1024759"/>
            <a:gd name="connsiteY10" fmla="*/ 10658 h 115762"/>
            <a:gd name="connsiteX11" fmla="*/ 157656 w 1024759"/>
            <a:gd name="connsiteY11" fmla="*/ 15913 h 115762"/>
            <a:gd name="connsiteX12" fmla="*/ 183932 w 1024759"/>
            <a:gd name="connsiteY12" fmla="*/ 99996 h 115762"/>
            <a:gd name="connsiteX13" fmla="*/ 215463 w 1024759"/>
            <a:gd name="connsiteY13" fmla="*/ 94741 h 115762"/>
            <a:gd name="connsiteX14" fmla="*/ 220718 w 1024759"/>
            <a:gd name="connsiteY14" fmla="*/ 42189 h 115762"/>
            <a:gd name="connsiteX15" fmla="*/ 225973 w 1024759"/>
            <a:gd name="connsiteY15" fmla="*/ 21169 h 115762"/>
            <a:gd name="connsiteX16" fmla="*/ 236483 w 1024759"/>
            <a:gd name="connsiteY16" fmla="*/ 10658 h 115762"/>
            <a:gd name="connsiteX17" fmla="*/ 257504 w 1024759"/>
            <a:gd name="connsiteY17" fmla="*/ 5403 h 115762"/>
            <a:gd name="connsiteX18" fmla="*/ 273269 w 1024759"/>
            <a:gd name="connsiteY18" fmla="*/ 10658 h 115762"/>
            <a:gd name="connsiteX19" fmla="*/ 294290 w 1024759"/>
            <a:gd name="connsiteY19" fmla="*/ 47445 h 115762"/>
            <a:gd name="connsiteX20" fmla="*/ 304800 w 1024759"/>
            <a:gd name="connsiteY20" fmla="*/ 99996 h 115762"/>
            <a:gd name="connsiteX21" fmla="*/ 357352 w 1024759"/>
            <a:gd name="connsiteY21" fmla="*/ 94741 h 115762"/>
            <a:gd name="connsiteX22" fmla="*/ 362607 w 1024759"/>
            <a:gd name="connsiteY22" fmla="*/ 78976 h 115762"/>
            <a:gd name="connsiteX23" fmla="*/ 367863 w 1024759"/>
            <a:gd name="connsiteY23" fmla="*/ 52700 h 115762"/>
            <a:gd name="connsiteX24" fmla="*/ 388883 w 1024759"/>
            <a:gd name="connsiteY24" fmla="*/ 148 h 115762"/>
            <a:gd name="connsiteX25" fmla="*/ 425669 w 1024759"/>
            <a:gd name="connsiteY25" fmla="*/ 15913 h 115762"/>
            <a:gd name="connsiteX26" fmla="*/ 436180 w 1024759"/>
            <a:gd name="connsiteY26" fmla="*/ 42189 h 115762"/>
            <a:gd name="connsiteX27" fmla="*/ 441435 w 1024759"/>
            <a:gd name="connsiteY27" fmla="*/ 57955 h 115762"/>
            <a:gd name="connsiteX28" fmla="*/ 446690 w 1024759"/>
            <a:gd name="connsiteY28" fmla="*/ 84231 h 115762"/>
            <a:gd name="connsiteX29" fmla="*/ 462456 w 1024759"/>
            <a:gd name="connsiteY29" fmla="*/ 105251 h 115762"/>
            <a:gd name="connsiteX30" fmla="*/ 493987 w 1024759"/>
            <a:gd name="connsiteY30" fmla="*/ 99996 h 115762"/>
            <a:gd name="connsiteX31" fmla="*/ 509752 w 1024759"/>
            <a:gd name="connsiteY31" fmla="*/ 78976 h 115762"/>
            <a:gd name="connsiteX32" fmla="*/ 520263 w 1024759"/>
            <a:gd name="connsiteY32" fmla="*/ 21169 h 115762"/>
            <a:gd name="connsiteX33" fmla="*/ 551794 w 1024759"/>
            <a:gd name="connsiteY33" fmla="*/ 148 h 115762"/>
            <a:gd name="connsiteX34" fmla="*/ 567559 w 1024759"/>
            <a:gd name="connsiteY34" fmla="*/ 5403 h 115762"/>
            <a:gd name="connsiteX35" fmla="*/ 593835 w 1024759"/>
            <a:gd name="connsiteY35" fmla="*/ 42189 h 115762"/>
            <a:gd name="connsiteX36" fmla="*/ 609600 w 1024759"/>
            <a:gd name="connsiteY36" fmla="*/ 94741 h 115762"/>
            <a:gd name="connsiteX37" fmla="*/ 625366 w 1024759"/>
            <a:gd name="connsiteY37" fmla="*/ 105251 h 115762"/>
            <a:gd name="connsiteX38" fmla="*/ 656897 w 1024759"/>
            <a:gd name="connsiteY38" fmla="*/ 99996 h 115762"/>
            <a:gd name="connsiteX39" fmla="*/ 672663 w 1024759"/>
            <a:gd name="connsiteY39" fmla="*/ 47445 h 115762"/>
            <a:gd name="connsiteX40" fmla="*/ 693683 w 1024759"/>
            <a:gd name="connsiteY40" fmla="*/ 21169 h 115762"/>
            <a:gd name="connsiteX41" fmla="*/ 725214 w 1024759"/>
            <a:gd name="connsiteY41" fmla="*/ 26424 h 115762"/>
            <a:gd name="connsiteX42" fmla="*/ 740980 w 1024759"/>
            <a:gd name="connsiteY42" fmla="*/ 57955 h 115762"/>
            <a:gd name="connsiteX43" fmla="*/ 756745 w 1024759"/>
            <a:gd name="connsiteY43" fmla="*/ 105251 h 115762"/>
            <a:gd name="connsiteX44" fmla="*/ 767256 w 1024759"/>
            <a:gd name="connsiteY44" fmla="*/ 115762 h 115762"/>
            <a:gd name="connsiteX45" fmla="*/ 809297 w 1024759"/>
            <a:gd name="connsiteY45" fmla="*/ 68465 h 115762"/>
            <a:gd name="connsiteX46" fmla="*/ 830318 w 1024759"/>
            <a:gd name="connsiteY46" fmla="*/ 15913 h 115762"/>
            <a:gd name="connsiteX47" fmla="*/ 861849 w 1024759"/>
            <a:gd name="connsiteY47" fmla="*/ 10658 h 115762"/>
            <a:gd name="connsiteX48" fmla="*/ 877614 w 1024759"/>
            <a:gd name="connsiteY48" fmla="*/ 57955 h 115762"/>
            <a:gd name="connsiteX49" fmla="*/ 888125 w 1024759"/>
            <a:gd name="connsiteY49" fmla="*/ 99996 h 115762"/>
            <a:gd name="connsiteX50" fmla="*/ 903890 w 1024759"/>
            <a:gd name="connsiteY50" fmla="*/ 115762 h 115762"/>
            <a:gd name="connsiteX51" fmla="*/ 935421 w 1024759"/>
            <a:gd name="connsiteY51" fmla="*/ 105251 h 115762"/>
            <a:gd name="connsiteX52" fmla="*/ 945932 w 1024759"/>
            <a:gd name="connsiteY52" fmla="*/ 78976 h 115762"/>
            <a:gd name="connsiteX53" fmla="*/ 966952 w 1024759"/>
            <a:gd name="connsiteY53" fmla="*/ 26424 h 115762"/>
            <a:gd name="connsiteX54" fmla="*/ 977463 w 1024759"/>
            <a:gd name="connsiteY54" fmla="*/ 15913 h 115762"/>
            <a:gd name="connsiteX55" fmla="*/ 1014249 w 1024759"/>
            <a:gd name="connsiteY55" fmla="*/ 63210 h 115762"/>
            <a:gd name="connsiteX56" fmla="*/ 1019504 w 1024759"/>
            <a:gd name="connsiteY56" fmla="*/ 94741 h 115762"/>
            <a:gd name="connsiteX57" fmla="*/ 1024759 w 1024759"/>
            <a:gd name="connsiteY57" fmla="*/ 110507 h 11576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</a:cxnLst>
          <a:rect l="l" t="t" r="r" b="b"/>
          <a:pathLst>
            <a:path w="1024759" h="115762">
              <a:moveTo>
                <a:pt x="0" y="99996"/>
              </a:moveTo>
              <a:cubicBezTo>
                <a:pt x="1752" y="70217"/>
                <a:pt x="-890" y="39849"/>
                <a:pt x="5256" y="10658"/>
              </a:cubicBezTo>
              <a:cubicBezTo>
                <a:pt x="6557" y="4478"/>
                <a:pt x="14769" y="1041"/>
                <a:pt x="21021" y="148"/>
              </a:cubicBezTo>
              <a:cubicBezTo>
                <a:pt x="28171" y="-873"/>
                <a:pt x="35035" y="3651"/>
                <a:pt x="42042" y="5403"/>
              </a:cubicBezTo>
              <a:cubicBezTo>
                <a:pt x="43794" y="10658"/>
                <a:pt x="46565" y="15678"/>
                <a:pt x="47297" y="21169"/>
              </a:cubicBezTo>
              <a:cubicBezTo>
                <a:pt x="49209" y="35511"/>
                <a:pt x="42009" y="83153"/>
                <a:pt x="63063" y="99996"/>
              </a:cubicBezTo>
              <a:cubicBezTo>
                <a:pt x="67388" y="103456"/>
                <a:pt x="73573" y="103499"/>
                <a:pt x="78828" y="105251"/>
              </a:cubicBezTo>
              <a:cubicBezTo>
                <a:pt x="84083" y="103499"/>
                <a:pt x="91374" y="104504"/>
                <a:pt x="94594" y="99996"/>
              </a:cubicBezTo>
              <a:cubicBezTo>
                <a:pt x="98819" y="94081"/>
                <a:pt x="108003" y="58047"/>
                <a:pt x="110359" y="47445"/>
              </a:cubicBezTo>
              <a:cubicBezTo>
                <a:pt x="112297" y="38726"/>
                <a:pt x="112095" y="29379"/>
                <a:pt x="115614" y="21169"/>
              </a:cubicBezTo>
              <a:cubicBezTo>
                <a:pt x="117566" y="16615"/>
                <a:pt x="122621" y="14162"/>
                <a:pt x="126125" y="10658"/>
              </a:cubicBezTo>
              <a:cubicBezTo>
                <a:pt x="136635" y="12410"/>
                <a:pt x="148790" y="10002"/>
                <a:pt x="157656" y="15913"/>
              </a:cubicBezTo>
              <a:cubicBezTo>
                <a:pt x="178150" y="29576"/>
                <a:pt x="181846" y="88526"/>
                <a:pt x="183932" y="99996"/>
              </a:cubicBezTo>
              <a:cubicBezTo>
                <a:pt x="194442" y="98244"/>
                <a:pt x="209742" y="103730"/>
                <a:pt x="215463" y="94741"/>
              </a:cubicBezTo>
              <a:cubicBezTo>
                <a:pt x="224914" y="79889"/>
                <a:pt x="218228" y="59617"/>
                <a:pt x="220718" y="42189"/>
              </a:cubicBezTo>
              <a:cubicBezTo>
                <a:pt x="221739" y="35039"/>
                <a:pt x="222743" y="27629"/>
                <a:pt x="225973" y="21169"/>
              </a:cubicBezTo>
              <a:cubicBezTo>
                <a:pt x="228189" y="16737"/>
                <a:pt x="232051" y="12874"/>
                <a:pt x="236483" y="10658"/>
              </a:cubicBezTo>
              <a:cubicBezTo>
                <a:pt x="242943" y="7428"/>
                <a:pt x="250497" y="7155"/>
                <a:pt x="257504" y="5403"/>
              </a:cubicBezTo>
              <a:cubicBezTo>
                <a:pt x="262759" y="7155"/>
                <a:pt x="268519" y="7808"/>
                <a:pt x="273269" y="10658"/>
              </a:cubicBezTo>
              <a:cubicBezTo>
                <a:pt x="286236" y="18438"/>
                <a:pt x="289964" y="34467"/>
                <a:pt x="294290" y="47445"/>
              </a:cubicBezTo>
              <a:cubicBezTo>
                <a:pt x="299516" y="63125"/>
                <a:pt x="302212" y="84470"/>
                <a:pt x="304800" y="99996"/>
              </a:cubicBezTo>
              <a:cubicBezTo>
                <a:pt x="322317" y="98244"/>
                <a:pt x="340807" y="100757"/>
                <a:pt x="357352" y="94741"/>
              </a:cubicBezTo>
              <a:cubicBezTo>
                <a:pt x="362558" y="92848"/>
                <a:pt x="361263" y="84350"/>
                <a:pt x="362607" y="78976"/>
              </a:cubicBezTo>
              <a:cubicBezTo>
                <a:pt x="364774" y="70311"/>
                <a:pt x="366394" y="61511"/>
                <a:pt x="367863" y="52700"/>
              </a:cubicBezTo>
              <a:cubicBezTo>
                <a:pt x="375431" y="7294"/>
                <a:pt x="363602" y="25429"/>
                <a:pt x="388883" y="148"/>
              </a:cubicBezTo>
              <a:cubicBezTo>
                <a:pt x="401145" y="5403"/>
                <a:pt x="415698" y="7050"/>
                <a:pt x="425669" y="15913"/>
              </a:cubicBezTo>
              <a:cubicBezTo>
                <a:pt x="432720" y="22180"/>
                <a:pt x="432868" y="33356"/>
                <a:pt x="436180" y="42189"/>
              </a:cubicBezTo>
              <a:cubicBezTo>
                <a:pt x="438125" y="47376"/>
                <a:pt x="440092" y="52581"/>
                <a:pt x="441435" y="57955"/>
              </a:cubicBezTo>
              <a:cubicBezTo>
                <a:pt x="443601" y="66620"/>
                <a:pt x="443062" y="76069"/>
                <a:pt x="446690" y="84231"/>
              </a:cubicBezTo>
              <a:cubicBezTo>
                <a:pt x="450247" y="92235"/>
                <a:pt x="457201" y="98244"/>
                <a:pt x="462456" y="105251"/>
              </a:cubicBezTo>
              <a:cubicBezTo>
                <a:pt x="472966" y="103499"/>
                <a:pt x="484673" y="105171"/>
                <a:pt x="493987" y="99996"/>
              </a:cubicBezTo>
              <a:cubicBezTo>
                <a:pt x="501643" y="95743"/>
                <a:pt x="506499" y="87108"/>
                <a:pt x="509752" y="78976"/>
              </a:cubicBezTo>
              <a:cubicBezTo>
                <a:pt x="510976" y="75915"/>
                <a:pt x="517527" y="26641"/>
                <a:pt x="520263" y="21169"/>
              </a:cubicBezTo>
              <a:cubicBezTo>
                <a:pt x="528137" y="5422"/>
                <a:pt x="537779" y="4819"/>
                <a:pt x="551794" y="148"/>
              </a:cubicBezTo>
              <a:cubicBezTo>
                <a:pt x="557049" y="1900"/>
                <a:pt x="563304" y="1857"/>
                <a:pt x="567559" y="5403"/>
              </a:cubicBezTo>
              <a:cubicBezTo>
                <a:pt x="572449" y="9478"/>
                <a:pt x="589042" y="34999"/>
                <a:pt x="593835" y="42189"/>
              </a:cubicBezTo>
              <a:cubicBezTo>
                <a:pt x="597142" y="65342"/>
                <a:pt x="593667" y="78809"/>
                <a:pt x="609600" y="94741"/>
              </a:cubicBezTo>
              <a:cubicBezTo>
                <a:pt x="614066" y="99207"/>
                <a:pt x="620111" y="101748"/>
                <a:pt x="625366" y="105251"/>
              </a:cubicBezTo>
              <a:cubicBezTo>
                <a:pt x="635876" y="103499"/>
                <a:pt x="647861" y="105643"/>
                <a:pt x="656897" y="99996"/>
              </a:cubicBezTo>
              <a:cubicBezTo>
                <a:pt x="668613" y="92674"/>
                <a:pt x="670960" y="55108"/>
                <a:pt x="672663" y="47445"/>
              </a:cubicBezTo>
              <a:cubicBezTo>
                <a:pt x="677078" y="27579"/>
                <a:pt x="676543" y="32595"/>
                <a:pt x="693683" y="21169"/>
              </a:cubicBezTo>
              <a:cubicBezTo>
                <a:pt x="704193" y="22921"/>
                <a:pt x="715684" y="21659"/>
                <a:pt x="725214" y="26424"/>
              </a:cubicBezTo>
              <a:cubicBezTo>
                <a:pt x="732555" y="30094"/>
                <a:pt x="739203" y="50848"/>
                <a:pt x="740980" y="57955"/>
              </a:cubicBezTo>
              <a:cubicBezTo>
                <a:pt x="747180" y="82756"/>
                <a:pt x="742759" y="84272"/>
                <a:pt x="756745" y="105251"/>
              </a:cubicBezTo>
              <a:cubicBezTo>
                <a:pt x="759494" y="109374"/>
                <a:pt x="763752" y="112258"/>
                <a:pt x="767256" y="115762"/>
              </a:cubicBezTo>
              <a:cubicBezTo>
                <a:pt x="806636" y="89508"/>
                <a:pt x="794096" y="106469"/>
                <a:pt x="809297" y="68465"/>
              </a:cubicBezTo>
              <a:cubicBezTo>
                <a:pt x="812141" y="51400"/>
                <a:pt x="811324" y="26465"/>
                <a:pt x="830318" y="15913"/>
              </a:cubicBezTo>
              <a:cubicBezTo>
                <a:pt x="839632" y="10738"/>
                <a:pt x="851339" y="12410"/>
                <a:pt x="861849" y="10658"/>
              </a:cubicBezTo>
              <a:cubicBezTo>
                <a:pt x="878056" y="43074"/>
                <a:pt x="868881" y="20114"/>
                <a:pt x="877614" y="57955"/>
              </a:cubicBezTo>
              <a:cubicBezTo>
                <a:pt x="880862" y="72030"/>
                <a:pt x="877911" y="89782"/>
                <a:pt x="888125" y="99996"/>
              </a:cubicBezTo>
              <a:lnTo>
                <a:pt x="903890" y="115762"/>
              </a:lnTo>
              <a:cubicBezTo>
                <a:pt x="914400" y="112258"/>
                <a:pt x="927083" y="112546"/>
                <a:pt x="935421" y="105251"/>
              </a:cubicBezTo>
              <a:cubicBezTo>
                <a:pt x="942520" y="99039"/>
                <a:pt x="942708" y="87841"/>
                <a:pt x="945932" y="78976"/>
              </a:cubicBezTo>
              <a:cubicBezTo>
                <a:pt x="952769" y="60175"/>
                <a:pt x="955837" y="43097"/>
                <a:pt x="966952" y="26424"/>
              </a:cubicBezTo>
              <a:cubicBezTo>
                <a:pt x="969700" y="22301"/>
                <a:pt x="973959" y="19417"/>
                <a:pt x="977463" y="15913"/>
              </a:cubicBezTo>
              <a:cubicBezTo>
                <a:pt x="1009512" y="35143"/>
                <a:pt x="1004550" y="24414"/>
                <a:pt x="1014249" y="63210"/>
              </a:cubicBezTo>
              <a:cubicBezTo>
                <a:pt x="1016833" y="73547"/>
                <a:pt x="1017193" y="84339"/>
                <a:pt x="1019504" y="94741"/>
              </a:cubicBezTo>
              <a:cubicBezTo>
                <a:pt x="1020706" y="100149"/>
                <a:pt x="1024759" y="110507"/>
                <a:pt x="1024759" y="110507"/>
              </a:cubicBezTo>
            </a:path>
          </a:pathLst>
        </a:custGeom>
        <a:noFill/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77</xdr:col>
      <xdr:colOff>583324</xdr:colOff>
      <xdr:row>48</xdr:row>
      <xdr:rowOff>110358</xdr:rowOff>
    </xdr:from>
    <xdr:to>
      <xdr:col>78</xdr:col>
      <xdr:colOff>425669</xdr:colOff>
      <xdr:row>49</xdr:row>
      <xdr:rowOff>21020</xdr:rowOff>
    </xdr:to>
    <xdr:sp macro="" textlink="">
      <xdr:nvSpPr>
        <xdr:cNvPr id="74" name="Forma libre: forma 73">
          <a:extLst>
            <a:ext uri="{FF2B5EF4-FFF2-40B4-BE49-F238E27FC236}">
              <a16:creationId xmlns:a16="http://schemas.microsoft.com/office/drawing/2014/main" id="{2E394BDA-B267-47C5-A24A-C050B141D4F1}"/>
            </a:ext>
          </a:extLst>
        </xdr:cNvPr>
        <xdr:cNvSpPr/>
      </xdr:nvSpPr>
      <xdr:spPr>
        <a:xfrm>
          <a:off x="37457774" y="10391008"/>
          <a:ext cx="851995" cy="113862"/>
        </a:xfrm>
        <a:custGeom>
          <a:avLst/>
          <a:gdLst>
            <a:gd name="connsiteX0" fmla="*/ 0 w 1024759"/>
            <a:gd name="connsiteY0" fmla="*/ 99996 h 115762"/>
            <a:gd name="connsiteX1" fmla="*/ 5256 w 1024759"/>
            <a:gd name="connsiteY1" fmla="*/ 10658 h 115762"/>
            <a:gd name="connsiteX2" fmla="*/ 21021 w 1024759"/>
            <a:gd name="connsiteY2" fmla="*/ 148 h 115762"/>
            <a:gd name="connsiteX3" fmla="*/ 42042 w 1024759"/>
            <a:gd name="connsiteY3" fmla="*/ 5403 h 115762"/>
            <a:gd name="connsiteX4" fmla="*/ 47297 w 1024759"/>
            <a:gd name="connsiteY4" fmla="*/ 21169 h 115762"/>
            <a:gd name="connsiteX5" fmla="*/ 63063 w 1024759"/>
            <a:gd name="connsiteY5" fmla="*/ 99996 h 115762"/>
            <a:gd name="connsiteX6" fmla="*/ 78828 w 1024759"/>
            <a:gd name="connsiteY6" fmla="*/ 105251 h 115762"/>
            <a:gd name="connsiteX7" fmla="*/ 94594 w 1024759"/>
            <a:gd name="connsiteY7" fmla="*/ 99996 h 115762"/>
            <a:gd name="connsiteX8" fmla="*/ 110359 w 1024759"/>
            <a:gd name="connsiteY8" fmla="*/ 47445 h 115762"/>
            <a:gd name="connsiteX9" fmla="*/ 115614 w 1024759"/>
            <a:gd name="connsiteY9" fmla="*/ 21169 h 115762"/>
            <a:gd name="connsiteX10" fmla="*/ 126125 w 1024759"/>
            <a:gd name="connsiteY10" fmla="*/ 10658 h 115762"/>
            <a:gd name="connsiteX11" fmla="*/ 157656 w 1024759"/>
            <a:gd name="connsiteY11" fmla="*/ 15913 h 115762"/>
            <a:gd name="connsiteX12" fmla="*/ 183932 w 1024759"/>
            <a:gd name="connsiteY12" fmla="*/ 99996 h 115762"/>
            <a:gd name="connsiteX13" fmla="*/ 215463 w 1024759"/>
            <a:gd name="connsiteY13" fmla="*/ 94741 h 115762"/>
            <a:gd name="connsiteX14" fmla="*/ 220718 w 1024759"/>
            <a:gd name="connsiteY14" fmla="*/ 42189 h 115762"/>
            <a:gd name="connsiteX15" fmla="*/ 225973 w 1024759"/>
            <a:gd name="connsiteY15" fmla="*/ 21169 h 115762"/>
            <a:gd name="connsiteX16" fmla="*/ 236483 w 1024759"/>
            <a:gd name="connsiteY16" fmla="*/ 10658 h 115762"/>
            <a:gd name="connsiteX17" fmla="*/ 257504 w 1024759"/>
            <a:gd name="connsiteY17" fmla="*/ 5403 h 115762"/>
            <a:gd name="connsiteX18" fmla="*/ 273269 w 1024759"/>
            <a:gd name="connsiteY18" fmla="*/ 10658 h 115762"/>
            <a:gd name="connsiteX19" fmla="*/ 294290 w 1024759"/>
            <a:gd name="connsiteY19" fmla="*/ 47445 h 115762"/>
            <a:gd name="connsiteX20" fmla="*/ 304800 w 1024759"/>
            <a:gd name="connsiteY20" fmla="*/ 99996 h 115762"/>
            <a:gd name="connsiteX21" fmla="*/ 357352 w 1024759"/>
            <a:gd name="connsiteY21" fmla="*/ 94741 h 115762"/>
            <a:gd name="connsiteX22" fmla="*/ 362607 w 1024759"/>
            <a:gd name="connsiteY22" fmla="*/ 78976 h 115762"/>
            <a:gd name="connsiteX23" fmla="*/ 367863 w 1024759"/>
            <a:gd name="connsiteY23" fmla="*/ 52700 h 115762"/>
            <a:gd name="connsiteX24" fmla="*/ 388883 w 1024759"/>
            <a:gd name="connsiteY24" fmla="*/ 148 h 115762"/>
            <a:gd name="connsiteX25" fmla="*/ 425669 w 1024759"/>
            <a:gd name="connsiteY25" fmla="*/ 15913 h 115762"/>
            <a:gd name="connsiteX26" fmla="*/ 436180 w 1024759"/>
            <a:gd name="connsiteY26" fmla="*/ 42189 h 115762"/>
            <a:gd name="connsiteX27" fmla="*/ 441435 w 1024759"/>
            <a:gd name="connsiteY27" fmla="*/ 57955 h 115762"/>
            <a:gd name="connsiteX28" fmla="*/ 446690 w 1024759"/>
            <a:gd name="connsiteY28" fmla="*/ 84231 h 115762"/>
            <a:gd name="connsiteX29" fmla="*/ 462456 w 1024759"/>
            <a:gd name="connsiteY29" fmla="*/ 105251 h 115762"/>
            <a:gd name="connsiteX30" fmla="*/ 493987 w 1024759"/>
            <a:gd name="connsiteY30" fmla="*/ 99996 h 115762"/>
            <a:gd name="connsiteX31" fmla="*/ 509752 w 1024759"/>
            <a:gd name="connsiteY31" fmla="*/ 78976 h 115762"/>
            <a:gd name="connsiteX32" fmla="*/ 520263 w 1024759"/>
            <a:gd name="connsiteY32" fmla="*/ 21169 h 115762"/>
            <a:gd name="connsiteX33" fmla="*/ 551794 w 1024759"/>
            <a:gd name="connsiteY33" fmla="*/ 148 h 115762"/>
            <a:gd name="connsiteX34" fmla="*/ 567559 w 1024759"/>
            <a:gd name="connsiteY34" fmla="*/ 5403 h 115762"/>
            <a:gd name="connsiteX35" fmla="*/ 593835 w 1024759"/>
            <a:gd name="connsiteY35" fmla="*/ 42189 h 115762"/>
            <a:gd name="connsiteX36" fmla="*/ 609600 w 1024759"/>
            <a:gd name="connsiteY36" fmla="*/ 94741 h 115762"/>
            <a:gd name="connsiteX37" fmla="*/ 625366 w 1024759"/>
            <a:gd name="connsiteY37" fmla="*/ 105251 h 115762"/>
            <a:gd name="connsiteX38" fmla="*/ 656897 w 1024759"/>
            <a:gd name="connsiteY38" fmla="*/ 99996 h 115762"/>
            <a:gd name="connsiteX39" fmla="*/ 672663 w 1024759"/>
            <a:gd name="connsiteY39" fmla="*/ 47445 h 115762"/>
            <a:gd name="connsiteX40" fmla="*/ 693683 w 1024759"/>
            <a:gd name="connsiteY40" fmla="*/ 21169 h 115762"/>
            <a:gd name="connsiteX41" fmla="*/ 725214 w 1024759"/>
            <a:gd name="connsiteY41" fmla="*/ 26424 h 115762"/>
            <a:gd name="connsiteX42" fmla="*/ 740980 w 1024759"/>
            <a:gd name="connsiteY42" fmla="*/ 57955 h 115762"/>
            <a:gd name="connsiteX43" fmla="*/ 756745 w 1024759"/>
            <a:gd name="connsiteY43" fmla="*/ 105251 h 115762"/>
            <a:gd name="connsiteX44" fmla="*/ 767256 w 1024759"/>
            <a:gd name="connsiteY44" fmla="*/ 115762 h 115762"/>
            <a:gd name="connsiteX45" fmla="*/ 809297 w 1024759"/>
            <a:gd name="connsiteY45" fmla="*/ 68465 h 115762"/>
            <a:gd name="connsiteX46" fmla="*/ 830318 w 1024759"/>
            <a:gd name="connsiteY46" fmla="*/ 15913 h 115762"/>
            <a:gd name="connsiteX47" fmla="*/ 861849 w 1024759"/>
            <a:gd name="connsiteY47" fmla="*/ 10658 h 115762"/>
            <a:gd name="connsiteX48" fmla="*/ 877614 w 1024759"/>
            <a:gd name="connsiteY48" fmla="*/ 57955 h 115762"/>
            <a:gd name="connsiteX49" fmla="*/ 888125 w 1024759"/>
            <a:gd name="connsiteY49" fmla="*/ 99996 h 115762"/>
            <a:gd name="connsiteX50" fmla="*/ 903890 w 1024759"/>
            <a:gd name="connsiteY50" fmla="*/ 115762 h 115762"/>
            <a:gd name="connsiteX51" fmla="*/ 935421 w 1024759"/>
            <a:gd name="connsiteY51" fmla="*/ 105251 h 115762"/>
            <a:gd name="connsiteX52" fmla="*/ 945932 w 1024759"/>
            <a:gd name="connsiteY52" fmla="*/ 78976 h 115762"/>
            <a:gd name="connsiteX53" fmla="*/ 966952 w 1024759"/>
            <a:gd name="connsiteY53" fmla="*/ 26424 h 115762"/>
            <a:gd name="connsiteX54" fmla="*/ 977463 w 1024759"/>
            <a:gd name="connsiteY54" fmla="*/ 15913 h 115762"/>
            <a:gd name="connsiteX55" fmla="*/ 1014249 w 1024759"/>
            <a:gd name="connsiteY55" fmla="*/ 63210 h 115762"/>
            <a:gd name="connsiteX56" fmla="*/ 1019504 w 1024759"/>
            <a:gd name="connsiteY56" fmla="*/ 94741 h 115762"/>
            <a:gd name="connsiteX57" fmla="*/ 1024759 w 1024759"/>
            <a:gd name="connsiteY57" fmla="*/ 110507 h 11576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</a:cxnLst>
          <a:rect l="l" t="t" r="r" b="b"/>
          <a:pathLst>
            <a:path w="1024759" h="115762">
              <a:moveTo>
                <a:pt x="0" y="99996"/>
              </a:moveTo>
              <a:cubicBezTo>
                <a:pt x="1752" y="70217"/>
                <a:pt x="-890" y="39849"/>
                <a:pt x="5256" y="10658"/>
              </a:cubicBezTo>
              <a:cubicBezTo>
                <a:pt x="6557" y="4478"/>
                <a:pt x="14769" y="1041"/>
                <a:pt x="21021" y="148"/>
              </a:cubicBezTo>
              <a:cubicBezTo>
                <a:pt x="28171" y="-873"/>
                <a:pt x="35035" y="3651"/>
                <a:pt x="42042" y="5403"/>
              </a:cubicBezTo>
              <a:cubicBezTo>
                <a:pt x="43794" y="10658"/>
                <a:pt x="46565" y="15678"/>
                <a:pt x="47297" y="21169"/>
              </a:cubicBezTo>
              <a:cubicBezTo>
                <a:pt x="49209" y="35511"/>
                <a:pt x="42009" y="83153"/>
                <a:pt x="63063" y="99996"/>
              </a:cubicBezTo>
              <a:cubicBezTo>
                <a:pt x="67388" y="103456"/>
                <a:pt x="73573" y="103499"/>
                <a:pt x="78828" y="105251"/>
              </a:cubicBezTo>
              <a:cubicBezTo>
                <a:pt x="84083" y="103499"/>
                <a:pt x="91374" y="104504"/>
                <a:pt x="94594" y="99996"/>
              </a:cubicBezTo>
              <a:cubicBezTo>
                <a:pt x="98819" y="94081"/>
                <a:pt x="108003" y="58047"/>
                <a:pt x="110359" y="47445"/>
              </a:cubicBezTo>
              <a:cubicBezTo>
                <a:pt x="112297" y="38726"/>
                <a:pt x="112095" y="29379"/>
                <a:pt x="115614" y="21169"/>
              </a:cubicBezTo>
              <a:cubicBezTo>
                <a:pt x="117566" y="16615"/>
                <a:pt x="122621" y="14162"/>
                <a:pt x="126125" y="10658"/>
              </a:cubicBezTo>
              <a:cubicBezTo>
                <a:pt x="136635" y="12410"/>
                <a:pt x="148790" y="10002"/>
                <a:pt x="157656" y="15913"/>
              </a:cubicBezTo>
              <a:cubicBezTo>
                <a:pt x="178150" y="29576"/>
                <a:pt x="181846" y="88526"/>
                <a:pt x="183932" y="99996"/>
              </a:cubicBezTo>
              <a:cubicBezTo>
                <a:pt x="194442" y="98244"/>
                <a:pt x="209742" y="103730"/>
                <a:pt x="215463" y="94741"/>
              </a:cubicBezTo>
              <a:cubicBezTo>
                <a:pt x="224914" y="79889"/>
                <a:pt x="218228" y="59617"/>
                <a:pt x="220718" y="42189"/>
              </a:cubicBezTo>
              <a:cubicBezTo>
                <a:pt x="221739" y="35039"/>
                <a:pt x="222743" y="27629"/>
                <a:pt x="225973" y="21169"/>
              </a:cubicBezTo>
              <a:cubicBezTo>
                <a:pt x="228189" y="16737"/>
                <a:pt x="232051" y="12874"/>
                <a:pt x="236483" y="10658"/>
              </a:cubicBezTo>
              <a:cubicBezTo>
                <a:pt x="242943" y="7428"/>
                <a:pt x="250497" y="7155"/>
                <a:pt x="257504" y="5403"/>
              </a:cubicBezTo>
              <a:cubicBezTo>
                <a:pt x="262759" y="7155"/>
                <a:pt x="268519" y="7808"/>
                <a:pt x="273269" y="10658"/>
              </a:cubicBezTo>
              <a:cubicBezTo>
                <a:pt x="286236" y="18438"/>
                <a:pt x="289964" y="34467"/>
                <a:pt x="294290" y="47445"/>
              </a:cubicBezTo>
              <a:cubicBezTo>
                <a:pt x="299516" y="63125"/>
                <a:pt x="302212" y="84470"/>
                <a:pt x="304800" y="99996"/>
              </a:cubicBezTo>
              <a:cubicBezTo>
                <a:pt x="322317" y="98244"/>
                <a:pt x="340807" y="100757"/>
                <a:pt x="357352" y="94741"/>
              </a:cubicBezTo>
              <a:cubicBezTo>
                <a:pt x="362558" y="92848"/>
                <a:pt x="361263" y="84350"/>
                <a:pt x="362607" y="78976"/>
              </a:cubicBezTo>
              <a:cubicBezTo>
                <a:pt x="364774" y="70311"/>
                <a:pt x="366394" y="61511"/>
                <a:pt x="367863" y="52700"/>
              </a:cubicBezTo>
              <a:cubicBezTo>
                <a:pt x="375431" y="7294"/>
                <a:pt x="363602" y="25429"/>
                <a:pt x="388883" y="148"/>
              </a:cubicBezTo>
              <a:cubicBezTo>
                <a:pt x="401145" y="5403"/>
                <a:pt x="415698" y="7050"/>
                <a:pt x="425669" y="15913"/>
              </a:cubicBezTo>
              <a:cubicBezTo>
                <a:pt x="432720" y="22180"/>
                <a:pt x="432868" y="33356"/>
                <a:pt x="436180" y="42189"/>
              </a:cubicBezTo>
              <a:cubicBezTo>
                <a:pt x="438125" y="47376"/>
                <a:pt x="440092" y="52581"/>
                <a:pt x="441435" y="57955"/>
              </a:cubicBezTo>
              <a:cubicBezTo>
                <a:pt x="443601" y="66620"/>
                <a:pt x="443062" y="76069"/>
                <a:pt x="446690" y="84231"/>
              </a:cubicBezTo>
              <a:cubicBezTo>
                <a:pt x="450247" y="92235"/>
                <a:pt x="457201" y="98244"/>
                <a:pt x="462456" y="105251"/>
              </a:cubicBezTo>
              <a:cubicBezTo>
                <a:pt x="472966" y="103499"/>
                <a:pt x="484673" y="105171"/>
                <a:pt x="493987" y="99996"/>
              </a:cubicBezTo>
              <a:cubicBezTo>
                <a:pt x="501643" y="95743"/>
                <a:pt x="506499" y="87108"/>
                <a:pt x="509752" y="78976"/>
              </a:cubicBezTo>
              <a:cubicBezTo>
                <a:pt x="510976" y="75915"/>
                <a:pt x="517527" y="26641"/>
                <a:pt x="520263" y="21169"/>
              </a:cubicBezTo>
              <a:cubicBezTo>
                <a:pt x="528137" y="5422"/>
                <a:pt x="537779" y="4819"/>
                <a:pt x="551794" y="148"/>
              </a:cubicBezTo>
              <a:cubicBezTo>
                <a:pt x="557049" y="1900"/>
                <a:pt x="563304" y="1857"/>
                <a:pt x="567559" y="5403"/>
              </a:cubicBezTo>
              <a:cubicBezTo>
                <a:pt x="572449" y="9478"/>
                <a:pt x="589042" y="34999"/>
                <a:pt x="593835" y="42189"/>
              </a:cubicBezTo>
              <a:cubicBezTo>
                <a:pt x="597142" y="65342"/>
                <a:pt x="593667" y="78809"/>
                <a:pt x="609600" y="94741"/>
              </a:cubicBezTo>
              <a:cubicBezTo>
                <a:pt x="614066" y="99207"/>
                <a:pt x="620111" y="101748"/>
                <a:pt x="625366" y="105251"/>
              </a:cubicBezTo>
              <a:cubicBezTo>
                <a:pt x="635876" y="103499"/>
                <a:pt x="647861" y="105643"/>
                <a:pt x="656897" y="99996"/>
              </a:cubicBezTo>
              <a:cubicBezTo>
                <a:pt x="668613" y="92674"/>
                <a:pt x="670960" y="55108"/>
                <a:pt x="672663" y="47445"/>
              </a:cubicBezTo>
              <a:cubicBezTo>
                <a:pt x="677078" y="27579"/>
                <a:pt x="676543" y="32595"/>
                <a:pt x="693683" y="21169"/>
              </a:cubicBezTo>
              <a:cubicBezTo>
                <a:pt x="704193" y="22921"/>
                <a:pt x="715684" y="21659"/>
                <a:pt x="725214" y="26424"/>
              </a:cubicBezTo>
              <a:cubicBezTo>
                <a:pt x="732555" y="30094"/>
                <a:pt x="739203" y="50848"/>
                <a:pt x="740980" y="57955"/>
              </a:cubicBezTo>
              <a:cubicBezTo>
                <a:pt x="747180" y="82756"/>
                <a:pt x="742759" y="84272"/>
                <a:pt x="756745" y="105251"/>
              </a:cubicBezTo>
              <a:cubicBezTo>
                <a:pt x="759494" y="109374"/>
                <a:pt x="763752" y="112258"/>
                <a:pt x="767256" y="115762"/>
              </a:cubicBezTo>
              <a:cubicBezTo>
                <a:pt x="806636" y="89508"/>
                <a:pt x="794096" y="106469"/>
                <a:pt x="809297" y="68465"/>
              </a:cubicBezTo>
              <a:cubicBezTo>
                <a:pt x="812141" y="51400"/>
                <a:pt x="811324" y="26465"/>
                <a:pt x="830318" y="15913"/>
              </a:cubicBezTo>
              <a:cubicBezTo>
                <a:pt x="839632" y="10738"/>
                <a:pt x="851339" y="12410"/>
                <a:pt x="861849" y="10658"/>
              </a:cubicBezTo>
              <a:cubicBezTo>
                <a:pt x="878056" y="43074"/>
                <a:pt x="868881" y="20114"/>
                <a:pt x="877614" y="57955"/>
              </a:cubicBezTo>
              <a:cubicBezTo>
                <a:pt x="880862" y="72030"/>
                <a:pt x="877911" y="89782"/>
                <a:pt x="888125" y="99996"/>
              </a:cubicBezTo>
              <a:lnTo>
                <a:pt x="903890" y="115762"/>
              </a:lnTo>
              <a:cubicBezTo>
                <a:pt x="914400" y="112258"/>
                <a:pt x="927083" y="112546"/>
                <a:pt x="935421" y="105251"/>
              </a:cubicBezTo>
              <a:cubicBezTo>
                <a:pt x="942520" y="99039"/>
                <a:pt x="942708" y="87841"/>
                <a:pt x="945932" y="78976"/>
              </a:cubicBezTo>
              <a:cubicBezTo>
                <a:pt x="952769" y="60175"/>
                <a:pt x="955837" y="43097"/>
                <a:pt x="966952" y="26424"/>
              </a:cubicBezTo>
              <a:cubicBezTo>
                <a:pt x="969700" y="22301"/>
                <a:pt x="973959" y="19417"/>
                <a:pt x="977463" y="15913"/>
              </a:cubicBezTo>
              <a:cubicBezTo>
                <a:pt x="1009512" y="35143"/>
                <a:pt x="1004550" y="24414"/>
                <a:pt x="1014249" y="63210"/>
              </a:cubicBezTo>
              <a:cubicBezTo>
                <a:pt x="1016833" y="73547"/>
                <a:pt x="1017193" y="84339"/>
                <a:pt x="1019504" y="94741"/>
              </a:cubicBezTo>
              <a:cubicBezTo>
                <a:pt x="1020706" y="100149"/>
                <a:pt x="1024759" y="110507"/>
                <a:pt x="1024759" y="110507"/>
              </a:cubicBezTo>
            </a:path>
          </a:pathLst>
        </a:custGeom>
        <a:noFill/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78</xdr:col>
      <xdr:colOff>436180</xdr:colOff>
      <xdr:row>48</xdr:row>
      <xdr:rowOff>115614</xdr:rowOff>
    </xdr:from>
    <xdr:to>
      <xdr:col>79</xdr:col>
      <xdr:colOff>278525</xdr:colOff>
      <xdr:row>49</xdr:row>
      <xdr:rowOff>21020</xdr:rowOff>
    </xdr:to>
    <xdr:sp macro="" textlink="">
      <xdr:nvSpPr>
        <xdr:cNvPr id="75" name="Forma libre: forma 74">
          <a:extLst>
            <a:ext uri="{FF2B5EF4-FFF2-40B4-BE49-F238E27FC236}">
              <a16:creationId xmlns:a16="http://schemas.microsoft.com/office/drawing/2014/main" id="{391F0BEB-309F-4AF6-B806-B047B2AC3A1F}"/>
            </a:ext>
          </a:extLst>
        </xdr:cNvPr>
        <xdr:cNvSpPr/>
      </xdr:nvSpPr>
      <xdr:spPr>
        <a:xfrm>
          <a:off x="38320280" y="10396264"/>
          <a:ext cx="851995" cy="108606"/>
        </a:xfrm>
        <a:custGeom>
          <a:avLst/>
          <a:gdLst>
            <a:gd name="connsiteX0" fmla="*/ 0 w 1024759"/>
            <a:gd name="connsiteY0" fmla="*/ 99996 h 115762"/>
            <a:gd name="connsiteX1" fmla="*/ 5256 w 1024759"/>
            <a:gd name="connsiteY1" fmla="*/ 10658 h 115762"/>
            <a:gd name="connsiteX2" fmla="*/ 21021 w 1024759"/>
            <a:gd name="connsiteY2" fmla="*/ 148 h 115762"/>
            <a:gd name="connsiteX3" fmla="*/ 42042 w 1024759"/>
            <a:gd name="connsiteY3" fmla="*/ 5403 h 115762"/>
            <a:gd name="connsiteX4" fmla="*/ 47297 w 1024759"/>
            <a:gd name="connsiteY4" fmla="*/ 21169 h 115762"/>
            <a:gd name="connsiteX5" fmla="*/ 63063 w 1024759"/>
            <a:gd name="connsiteY5" fmla="*/ 99996 h 115762"/>
            <a:gd name="connsiteX6" fmla="*/ 78828 w 1024759"/>
            <a:gd name="connsiteY6" fmla="*/ 105251 h 115762"/>
            <a:gd name="connsiteX7" fmla="*/ 94594 w 1024759"/>
            <a:gd name="connsiteY7" fmla="*/ 99996 h 115762"/>
            <a:gd name="connsiteX8" fmla="*/ 110359 w 1024759"/>
            <a:gd name="connsiteY8" fmla="*/ 47445 h 115762"/>
            <a:gd name="connsiteX9" fmla="*/ 115614 w 1024759"/>
            <a:gd name="connsiteY9" fmla="*/ 21169 h 115762"/>
            <a:gd name="connsiteX10" fmla="*/ 126125 w 1024759"/>
            <a:gd name="connsiteY10" fmla="*/ 10658 h 115762"/>
            <a:gd name="connsiteX11" fmla="*/ 157656 w 1024759"/>
            <a:gd name="connsiteY11" fmla="*/ 15913 h 115762"/>
            <a:gd name="connsiteX12" fmla="*/ 183932 w 1024759"/>
            <a:gd name="connsiteY12" fmla="*/ 99996 h 115762"/>
            <a:gd name="connsiteX13" fmla="*/ 215463 w 1024759"/>
            <a:gd name="connsiteY13" fmla="*/ 94741 h 115762"/>
            <a:gd name="connsiteX14" fmla="*/ 220718 w 1024759"/>
            <a:gd name="connsiteY14" fmla="*/ 42189 h 115762"/>
            <a:gd name="connsiteX15" fmla="*/ 225973 w 1024759"/>
            <a:gd name="connsiteY15" fmla="*/ 21169 h 115762"/>
            <a:gd name="connsiteX16" fmla="*/ 236483 w 1024759"/>
            <a:gd name="connsiteY16" fmla="*/ 10658 h 115762"/>
            <a:gd name="connsiteX17" fmla="*/ 257504 w 1024759"/>
            <a:gd name="connsiteY17" fmla="*/ 5403 h 115762"/>
            <a:gd name="connsiteX18" fmla="*/ 273269 w 1024759"/>
            <a:gd name="connsiteY18" fmla="*/ 10658 h 115762"/>
            <a:gd name="connsiteX19" fmla="*/ 294290 w 1024759"/>
            <a:gd name="connsiteY19" fmla="*/ 47445 h 115762"/>
            <a:gd name="connsiteX20" fmla="*/ 304800 w 1024759"/>
            <a:gd name="connsiteY20" fmla="*/ 99996 h 115762"/>
            <a:gd name="connsiteX21" fmla="*/ 357352 w 1024759"/>
            <a:gd name="connsiteY21" fmla="*/ 94741 h 115762"/>
            <a:gd name="connsiteX22" fmla="*/ 362607 w 1024759"/>
            <a:gd name="connsiteY22" fmla="*/ 78976 h 115762"/>
            <a:gd name="connsiteX23" fmla="*/ 367863 w 1024759"/>
            <a:gd name="connsiteY23" fmla="*/ 52700 h 115762"/>
            <a:gd name="connsiteX24" fmla="*/ 388883 w 1024759"/>
            <a:gd name="connsiteY24" fmla="*/ 148 h 115762"/>
            <a:gd name="connsiteX25" fmla="*/ 425669 w 1024759"/>
            <a:gd name="connsiteY25" fmla="*/ 15913 h 115762"/>
            <a:gd name="connsiteX26" fmla="*/ 436180 w 1024759"/>
            <a:gd name="connsiteY26" fmla="*/ 42189 h 115762"/>
            <a:gd name="connsiteX27" fmla="*/ 441435 w 1024759"/>
            <a:gd name="connsiteY27" fmla="*/ 57955 h 115762"/>
            <a:gd name="connsiteX28" fmla="*/ 446690 w 1024759"/>
            <a:gd name="connsiteY28" fmla="*/ 84231 h 115762"/>
            <a:gd name="connsiteX29" fmla="*/ 462456 w 1024759"/>
            <a:gd name="connsiteY29" fmla="*/ 105251 h 115762"/>
            <a:gd name="connsiteX30" fmla="*/ 493987 w 1024759"/>
            <a:gd name="connsiteY30" fmla="*/ 99996 h 115762"/>
            <a:gd name="connsiteX31" fmla="*/ 509752 w 1024759"/>
            <a:gd name="connsiteY31" fmla="*/ 78976 h 115762"/>
            <a:gd name="connsiteX32" fmla="*/ 520263 w 1024759"/>
            <a:gd name="connsiteY32" fmla="*/ 21169 h 115762"/>
            <a:gd name="connsiteX33" fmla="*/ 551794 w 1024759"/>
            <a:gd name="connsiteY33" fmla="*/ 148 h 115762"/>
            <a:gd name="connsiteX34" fmla="*/ 567559 w 1024759"/>
            <a:gd name="connsiteY34" fmla="*/ 5403 h 115762"/>
            <a:gd name="connsiteX35" fmla="*/ 593835 w 1024759"/>
            <a:gd name="connsiteY35" fmla="*/ 42189 h 115762"/>
            <a:gd name="connsiteX36" fmla="*/ 609600 w 1024759"/>
            <a:gd name="connsiteY36" fmla="*/ 94741 h 115762"/>
            <a:gd name="connsiteX37" fmla="*/ 625366 w 1024759"/>
            <a:gd name="connsiteY37" fmla="*/ 105251 h 115762"/>
            <a:gd name="connsiteX38" fmla="*/ 656897 w 1024759"/>
            <a:gd name="connsiteY38" fmla="*/ 99996 h 115762"/>
            <a:gd name="connsiteX39" fmla="*/ 672663 w 1024759"/>
            <a:gd name="connsiteY39" fmla="*/ 47445 h 115762"/>
            <a:gd name="connsiteX40" fmla="*/ 693683 w 1024759"/>
            <a:gd name="connsiteY40" fmla="*/ 21169 h 115762"/>
            <a:gd name="connsiteX41" fmla="*/ 725214 w 1024759"/>
            <a:gd name="connsiteY41" fmla="*/ 26424 h 115762"/>
            <a:gd name="connsiteX42" fmla="*/ 740980 w 1024759"/>
            <a:gd name="connsiteY42" fmla="*/ 57955 h 115762"/>
            <a:gd name="connsiteX43" fmla="*/ 756745 w 1024759"/>
            <a:gd name="connsiteY43" fmla="*/ 105251 h 115762"/>
            <a:gd name="connsiteX44" fmla="*/ 767256 w 1024759"/>
            <a:gd name="connsiteY44" fmla="*/ 115762 h 115762"/>
            <a:gd name="connsiteX45" fmla="*/ 809297 w 1024759"/>
            <a:gd name="connsiteY45" fmla="*/ 68465 h 115762"/>
            <a:gd name="connsiteX46" fmla="*/ 830318 w 1024759"/>
            <a:gd name="connsiteY46" fmla="*/ 15913 h 115762"/>
            <a:gd name="connsiteX47" fmla="*/ 861849 w 1024759"/>
            <a:gd name="connsiteY47" fmla="*/ 10658 h 115762"/>
            <a:gd name="connsiteX48" fmla="*/ 877614 w 1024759"/>
            <a:gd name="connsiteY48" fmla="*/ 57955 h 115762"/>
            <a:gd name="connsiteX49" fmla="*/ 888125 w 1024759"/>
            <a:gd name="connsiteY49" fmla="*/ 99996 h 115762"/>
            <a:gd name="connsiteX50" fmla="*/ 903890 w 1024759"/>
            <a:gd name="connsiteY50" fmla="*/ 115762 h 115762"/>
            <a:gd name="connsiteX51" fmla="*/ 935421 w 1024759"/>
            <a:gd name="connsiteY51" fmla="*/ 105251 h 115762"/>
            <a:gd name="connsiteX52" fmla="*/ 945932 w 1024759"/>
            <a:gd name="connsiteY52" fmla="*/ 78976 h 115762"/>
            <a:gd name="connsiteX53" fmla="*/ 966952 w 1024759"/>
            <a:gd name="connsiteY53" fmla="*/ 26424 h 115762"/>
            <a:gd name="connsiteX54" fmla="*/ 977463 w 1024759"/>
            <a:gd name="connsiteY54" fmla="*/ 15913 h 115762"/>
            <a:gd name="connsiteX55" fmla="*/ 1014249 w 1024759"/>
            <a:gd name="connsiteY55" fmla="*/ 63210 h 115762"/>
            <a:gd name="connsiteX56" fmla="*/ 1019504 w 1024759"/>
            <a:gd name="connsiteY56" fmla="*/ 94741 h 115762"/>
            <a:gd name="connsiteX57" fmla="*/ 1024759 w 1024759"/>
            <a:gd name="connsiteY57" fmla="*/ 110507 h 11576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</a:cxnLst>
          <a:rect l="l" t="t" r="r" b="b"/>
          <a:pathLst>
            <a:path w="1024759" h="115762">
              <a:moveTo>
                <a:pt x="0" y="99996"/>
              </a:moveTo>
              <a:cubicBezTo>
                <a:pt x="1752" y="70217"/>
                <a:pt x="-890" y="39849"/>
                <a:pt x="5256" y="10658"/>
              </a:cubicBezTo>
              <a:cubicBezTo>
                <a:pt x="6557" y="4478"/>
                <a:pt x="14769" y="1041"/>
                <a:pt x="21021" y="148"/>
              </a:cubicBezTo>
              <a:cubicBezTo>
                <a:pt x="28171" y="-873"/>
                <a:pt x="35035" y="3651"/>
                <a:pt x="42042" y="5403"/>
              </a:cubicBezTo>
              <a:cubicBezTo>
                <a:pt x="43794" y="10658"/>
                <a:pt x="46565" y="15678"/>
                <a:pt x="47297" y="21169"/>
              </a:cubicBezTo>
              <a:cubicBezTo>
                <a:pt x="49209" y="35511"/>
                <a:pt x="42009" y="83153"/>
                <a:pt x="63063" y="99996"/>
              </a:cubicBezTo>
              <a:cubicBezTo>
                <a:pt x="67388" y="103456"/>
                <a:pt x="73573" y="103499"/>
                <a:pt x="78828" y="105251"/>
              </a:cubicBezTo>
              <a:cubicBezTo>
                <a:pt x="84083" y="103499"/>
                <a:pt x="91374" y="104504"/>
                <a:pt x="94594" y="99996"/>
              </a:cubicBezTo>
              <a:cubicBezTo>
                <a:pt x="98819" y="94081"/>
                <a:pt x="108003" y="58047"/>
                <a:pt x="110359" y="47445"/>
              </a:cubicBezTo>
              <a:cubicBezTo>
                <a:pt x="112297" y="38726"/>
                <a:pt x="112095" y="29379"/>
                <a:pt x="115614" y="21169"/>
              </a:cubicBezTo>
              <a:cubicBezTo>
                <a:pt x="117566" y="16615"/>
                <a:pt x="122621" y="14162"/>
                <a:pt x="126125" y="10658"/>
              </a:cubicBezTo>
              <a:cubicBezTo>
                <a:pt x="136635" y="12410"/>
                <a:pt x="148790" y="10002"/>
                <a:pt x="157656" y="15913"/>
              </a:cubicBezTo>
              <a:cubicBezTo>
                <a:pt x="178150" y="29576"/>
                <a:pt x="181846" y="88526"/>
                <a:pt x="183932" y="99996"/>
              </a:cubicBezTo>
              <a:cubicBezTo>
                <a:pt x="194442" y="98244"/>
                <a:pt x="209742" y="103730"/>
                <a:pt x="215463" y="94741"/>
              </a:cubicBezTo>
              <a:cubicBezTo>
                <a:pt x="224914" y="79889"/>
                <a:pt x="218228" y="59617"/>
                <a:pt x="220718" y="42189"/>
              </a:cubicBezTo>
              <a:cubicBezTo>
                <a:pt x="221739" y="35039"/>
                <a:pt x="222743" y="27629"/>
                <a:pt x="225973" y="21169"/>
              </a:cubicBezTo>
              <a:cubicBezTo>
                <a:pt x="228189" y="16737"/>
                <a:pt x="232051" y="12874"/>
                <a:pt x="236483" y="10658"/>
              </a:cubicBezTo>
              <a:cubicBezTo>
                <a:pt x="242943" y="7428"/>
                <a:pt x="250497" y="7155"/>
                <a:pt x="257504" y="5403"/>
              </a:cubicBezTo>
              <a:cubicBezTo>
                <a:pt x="262759" y="7155"/>
                <a:pt x="268519" y="7808"/>
                <a:pt x="273269" y="10658"/>
              </a:cubicBezTo>
              <a:cubicBezTo>
                <a:pt x="286236" y="18438"/>
                <a:pt x="289964" y="34467"/>
                <a:pt x="294290" y="47445"/>
              </a:cubicBezTo>
              <a:cubicBezTo>
                <a:pt x="299516" y="63125"/>
                <a:pt x="302212" y="84470"/>
                <a:pt x="304800" y="99996"/>
              </a:cubicBezTo>
              <a:cubicBezTo>
                <a:pt x="322317" y="98244"/>
                <a:pt x="340807" y="100757"/>
                <a:pt x="357352" y="94741"/>
              </a:cubicBezTo>
              <a:cubicBezTo>
                <a:pt x="362558" y="92848"/>
                <a:pt x="361263" y="84350"/>
                <a:pt x="362607" y="78976"/>
              </a:cubicBezTo>
              <a:cubicBezTo>
                <a:pt x="364774" y="70311"/>
                <a:pt x="366394" y="61511"/>
                <a:pt x="367863" y="52700"/>
              </a:cubicBezTo>
              <a:cubicBezTo>
                <a:pt x="375431" y="7294"/>
                <a:pt x="363602" y="25429"/>
                <a:pt x="388883" y="148"/>
              </a:cubicBezTo>
              <a:cubicBezTo>
                <a:pt x="401145" y="5403"/>
                <a:pt x="415698" y="7050"/>
                <a:pt x="425669" y="15913"/>
              </a:cubicBezTo>
              <a:cubicBezTo>
                <a:pt x="432720" y="22180"/>
                <a:pt x="432868" y="33356"/>
                <a:pt x="436180" y="42189"/>
              </a:cubicBezTo>
              <a:cubicBezTo>
                <a:pt x="438125" y="47376"/>
                <a:pt x="440092" y="52581"/>
                <a:pt x="441435" y="57955"/>
              </a:cubicBezTo>
              <a:cubicBezTo>
                <a:pt x="443601" y="66620"/>
                <a:pt x="443062" y="76069"/>
                <a:pt x="446690" y="84231"/>
              </a:cubicBezTo>
              <a:cubicBezTo>
                <a:pt x="450247" y="92235"/>
                <a:pt x="457201" y="98244"/>
                <a:pt x="462456" y="105251"/>
              </a:cubicBezTo>
              <a:cubicBezTo>
                <a:pt x="472966" y="103499"/>
                <a:pt x="484673" y="105171"/>
                <a:pt x="493987" y="99996"/>
              </a:cubicBezTo>
              <a:cubicBezTo>
                <a:pt x="501643" y="95743"/>
                <a:pt x="506499" y="87108"/>
                <a:pt x="509752" y="78976"/>
              </a:cubicBezTo>
              <a:cubicBezTo>
                <a:pt x="510976" y="75915"/>
                <a:pt x="517527" y="26641"/>
                <a:pt x="520263" y="21169"/>
              </a:cubicBezTo>
              <a:cubicBezTo>
                <a:pt x="528137" y="5422"/>
                <a:pt x="537779" y="4819"/>
                <a:pt x="551794" y="148"/>
              </a:cubicBezTo>
              <a:cubicBezTo>
                <a:pt x="557049" y="1900"/>
                <a:pt x="563304" y="1857"/>
                <a:pt x="567559" y="5403"/>
              </a:cubicBezTo>
              <a:cubicBezTo>
                <a:pt x="572449" y="9478"/>
                <a:pt x="589042" y="34999"/>
                <a:pt x="593835" y="42189"/>
              </a:cubicBezTo>
              <a:cubicBezTo>
                <a:pt x="597142" y="65342"/>
                <a:pt x="593667" y="78809"/>
                <a:pt x="609600" y="94741"/>
              </a:cubicBezTo>
              <a:cubicBezTo>
                <a:pt x="614066" y="99207"/>
                <a:pt x="620111" y="101748"/>
                <a:pt x="625366" y="105251"/>
              </a:cubicBezTo>
              <a:cubicBezTo>
                <a:pt x="635876" y="103499"/>
                <a:pt x="647861" y="105643"/>
                <a:pt x="656897" y="99996"/>
              </a:cubicBezTo>
              <a:cubicBezTo>
                <a:pt x="668613" y="92674"/>
                <a:pt x="670960" y="55108"/>
                <a:pt x="672663" y="47445"/>
              </a:cubicBezTo>
              <a:cubicBezTo>
                <a:pt x="677078" y="27579"/>
                <a:pt x="676543" y="32595"/>
                <a:pt x="693683" y="21169"/>
              </a:cubicBezTo>
              <a:cubicBezTo>
                <a:pt x="704193" y="22921"/>
                <a:pt x="715684" y="21659"/>
                <a:pt x="725214" y="26424"/>
              </a:cubicBezTo>
              <a:cubicBezTo>
                <a:pt x="732555" y="30094"/>
                <a:pt x="739203" y="50848"/>
                <a:pt x="740980" y="57955"/>
              </a:cubicBezTo>
              <a:cubicBezTo>
                <a:pt x="747180" y="82756"/>
                <a:pt x="742759" y="84272"/>
                <a:pt x="756745" y="105251"/>
              </a:cubicBezTo>
              <a:cubicBezTo>
                <a:pt x="759494" y="109374"/>
                <a:pt x="763752" y="112258"/>
                <a:pt x="767256" y="115762"/>
              </a:cubicBezTo>
              <a:cubicBezTo>
                <a:pt x="806636" y="89508"/>
                <a:pt x="794096" y="106469"/>
                <a:pt x="809297" y="68465"/>
              </a:cubicBezTo>
              <a:cubicBezTo>
                <a:pt x="812141" y="51400"/>
                <a:pt x="811324" y="26465"/>
                <a:pt x="830318" y="15913"/>
              </a:cubicBezTo>
              <a:cubicBezTo>
                <a:pt x="839632" y="10738"/>
                <a:pt x="851339" y="12410"/>
                <a:pt x="861849" y="10658"/>
              </a:cubicBezTo>
              <a:cubicBezTo>
                <a:pt x="878056" y="43074"/>
                <a:pt x="868881" y="20114"/>
                <a:pt x="877614" y="57955"/>
              </a:cubicBezTo>
              <a:cubicBezTo>
                <a:pt x="880862" y="72030"/>
                <a:pt x="877911" y="89782"/>
                <a:pt x="888125" y="99996"/>
              </a:cubicBezTo>
              <a:lnTo>
                <a:pt x="903890" y="115762"/>
              </a:lnTo>
              <a:cubicBezTo>
                <a:pt x="914400" y="112258"/>
                <a:pt x="927083" y="112546"/>
                <a:pt x="935421" y="105251"/>
              </a:cubicBezTo>
              <a:cubicBezTo>
                <a:pt x="942520" y="99039"/>
                <a:pt x="942708" y="87841"/>
                <a:pt x="945932" y="78976"/>
              </a:cubicBezTo>
              <a:cubicBezTo>
                <a:pt x="952769" y="60175"/>
                <a:pt x="955837" y="43097"/>
                <a:pt x="966952" y="26424"/>
              </a:cubicBezTo>
              <a:cubicBezTo>
                <a:pt x="969700" y="22301"/>
                <a:pt x="973959" y="19417"/>
                <a:pt x="977463" y="15913"/>
              </a:cubicBezTo>
              <a:cubicBezTo>
                <a:pt x="1009512" y="35143"/>
                <a:pt x="1004550" y="24414"/>
                <a:pt x="1014249" y="63210"/>
              </a:cubicBezTo>
              <a:cubicBezTo>
                <a:pt x="1016833" y="73547"/>
                <a:pt x="1017193" y="84339"/>
                <a:pt x="1019504" y="94741"/>
              </a:cubicBezTo>
              <a:cubicBezTo>
                <a:pt x="1020706" y="100149"/>
                <a:pt x="1024759" y="110507"/>
                <a:pt x="1024759" y="110507"/>
              </a:cubicBezTo>
            </a:path>
          </a:pathLst>
        </a:custGeom>
        <a:noFill/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79</xdr:col>
      <xdr:colOff>304800</xdr:colOff>
      <xdr:row>48</xdr:row>
      <xdr:rowOff>110359</xdr:rowOff>
    </xdr:from>
    <xdr:to>
      <xdr:col>80</xdr:col>
      <xdr:colOff>147145</xdr:colOff>
      <xdr:row>49</xdr:row>
      <xdr:rowOff>21021</xdr:rowOff>
    </xdr:to>
    <xdr:sp macro="" textlink="">
      <xdr:nvSpPr>
        <xdr:cNvPr id="76" name="Forma libre: forma 75">
          <a:extLst>
            <a:ext uri="{FF2B5EF4-FFF2-40B4-BE49-F238E27FC236}">
              <a16:creationId xmlns:a16="http://schemas.microsoft.com/office/drawing/2014/main" id="{CD4E4C0F-4A6A-4905-AB09-377DB678B049}"/>
            </a:ext>
          </a:extLst>
        </xdr:cNvPr>
        <xdr:cNvSpPr/>
      </xdr:nvSpPr>
      <xdr:spPr>
        <a:xfrm>
          <a:off x="39198550" y="10391009"/>
          <a:ext cx="851995" cy="113862"/>
        </a:xfrm>
        <a:custGeom>
          <a:avLst/>
          <a:gdLst>
            <a:gd name="connsiteX0" fmla="*/ 0 w 1024759"/>
            <a:gd name="connsiteY0" fmla="*/ 99996 h 115762"/>
            <a:gd name="connsiteX1" fmla="*/ 5256 w 1024759"/>
            <a:gd name="connsiteY1" fmla="*/ 10658 h 115762"/>
            <a:gd name="connsiteX2" fmla="*/ 21021 w 1024759"/>
            <a:gd name="connsiteY2" fmla="*/ 148 h 115762"/>
            <a:gd name="connsiteX3" fmla="*/ 42042 w 1024759"/>
            <a:gd name="connsiteY3" fmla="*/ 5403 h 115762"/>
            <a:gd name="connsiteX4" fmla="*/ 47297 w 1024759"/>
            <a:gd name="connsiteY4" fmla="*/ 21169 h 115762"/>
            <a:gd name="connsiteX5" fmla="*/ 63063 w 1024759"/>
            <a:gd name="connsiteY5" fmla="*/ 99996 h 115762"/>
            <a:gd name="connsiteX6" fmla="*/ 78828 w 1024759"/>
            <a:gd name="connsiteY6" fmla="*/ 105251 h 115762"/>
            <a:gd name="connsiteX7" fmla="*/ 94594 w 1024759"/>
            <a:gd name="connsiteY7" fmla="*/ 99996 h 115762"/>
            <a:gd name="connsiteX8" fmla="*/ 110359 w 1024759"/>
            <a:gd name="connsiteY8" fmla="*/ 47445 h 115762"/>
            <a:gd name="connsiteX9" fmla="*/ 115614 w 1024759"/>
            <a:gd name="connsiteY9" fmla="*/ 21169 h 115762"/>
            <a:gd name="connsiteX10" fmla="*/ 126125 w 1024759"/>
            <a:gd name="connsiteY10" fmla="*/ 10658 h 115762"/>
            <a:gd name="connsiteX11" fmla="*/ 157656 w 1024759"/>
            <a:gd name="connsiteY11" fmla="*/ 15913 h 115762"/>
            <a:gd name="connsiteX12" fmla="*/ 183932 w 1024759"/>
            <a:gd name="connsiteY12" fmla="*/ 99996 h 115762"/>
            <a:gd name="connsiteX13" fmla="*/ 215463 w 1024759"/>
            <a:gd name="connsiteY13" fmla="*/ 94741 h 115762"/>
            <a:gd name="connsiteX14" fmla="*/ 220718 w 1024759"/>
            <a:gd name="connsiteY14" fmla="*/ 42189 h 115762"/>
            <a:gd name="connsiteX15" fmla="*/ 225973 w 1024759"/>
            <a:gd name="connsiteY15" fmla="*/ 21169 h 115762"/>
            <a:gd name="connsiteX16" fmla="*/ 236483 w 1024759"/>
            <a:gd name="connsiteY16" fmla="*/ 10658 h 115762"/>
            <a:gd name="connsiteX17" fmla="*/ 257504 w 1024759"/>
            <a:gd name="connsiteY17" fmla="*/ 5403 h 115762"/>
            <a:gd name="connsiteX18" fmla="*/ 273269 w 1024759"/>
            <a:gd name="connsiteY18" fmla="*/ 10658 h 115762"/>
            <a:gd name="connsiteX19" fmla="*/ 294290 w 1024759"/>
            <a:gd name="connsiteY19" fmla="*/ 47445 h 115762"/>
            <a:gd name="connsiteX20" fmla="*/ 304800 w 1024759"/>
            <a:gd name="connsiteY20" fmla="*/ 99996 h 115762"/>
            <a:gd name="connsiteX21" fmla="*/ 357352 w 1024759"/>
            <a:gd name="connsiteY21" fmla="*/ 94741 h 115762"/>
            <a:gd name="connsiteX22" fmla="*/ 362607 w 1024759"/>
            <a:gd name="connsiteY22" fmla="*/ 78976 h 115762"/>
            <a:gd name="connsiteX23" fmla="*/ 367863 w 1024759"/>
            <a:gd name="connsiteY23" fmla="*/ 52700 h 115762"/>
            <a:gd name="connsiteX24" fmla="*/ 388883 w 1024759"/>
            <a:gd name="connsiteY24" fmla="*/ 148 h 115762"/>
            <a:gd name="connsiteX25" fmla="*/ 425669 w 1024759"/>
            <a:gd name="connsiteY25" fmla="*/ 15913 h 115762"/>
            <a:gd name="connsiteX26" fmla="*/ 436180 w 1024759"/>
            <a:gd name="connsiteY26" fmla="*/ 42189 h 115762"/>
            <a:gd name="connsiteX27" fmla="*/ 441435 w 1024759"/>
            <a:gd name="connsiteY27" fmla="*/ 57955 h 115762"/>
            <a:gd name="connsiteX28" fmla="*/ 446690 w 1024759"/>
            <a:gd name="connsiteY28" fmla="*/ 84231 h 115762"/>
            <a:gd name="connsiteX29" fmla="*/ 462456 w 1024759"/>
            <a:gd name="connsiteY29" fmla="*/ 105251 h 115762"/>
            <a:gd name="connsiteX30" fmla="*/ 493987 w 1024759"/>
            <a:gd name="connsiteY30" fmla="*/ 99996 h 115762"/>
            <a:gd name="connsiteX31" fmla="*/ 509752 w 1024759"/>
            <a:gd name="connsiteY31" fmla="*/ 78976 h 115762"/>
            <a:gd name="connsiteX32" fmla="*/ 520263 w 1024759"/>
            <a:gd name="connsiteY32" fmla="*/ 21169 h 115762"/>
            <a:gd name="connsiteX33" fmla="*/ 551794 w 1024759"/>
            <a:gd name="connsiteY33" fmla="*/ 148 h 115762"/>
            <a:gd name="connsiteX34" fmla="*/ 567559 w 1024759"/>
            <a:gd name="connsiteY34" fmla="*/ 5403 h 115762"/>
            <a:gd name="connsiteX35" fmla="*/ 593835 w 1024759"/>
            <a:gd name="connsiteY35" fmla="*/ 42189 h 115762"/>
            <a:gd name="connsiteX36" fmla="*/ 609600 w 1024759"/>
            <a:gd name="connsiteY36" fmla="*/ 94741 h 115762"/>
            <a:gd name="connsiteX37" fmla="*/ 625366 w 1024759"/>
            <a:gd name="connsiteY37" fmla="*/ 105251 h 115762"/>
            <a:gd name="connsiteX38" fmla="*/ 656897 w 1024759"/>
            <a:gd name="connsiteY38" fmla="*/ 99996 h 115762"/>
            <a:gd name="connsiteX39" fmla="*/ 672663 w 1024759"/>
            <a:gd name="connsiteY39" fmla="*/ 47445 h 115762"/>
            <a:gd name="connsiteX40" fmla="*/ 693683 w 1024759"/>
            <a:gd name="connsiteY40" fmla="*/ 21169 h 115762"/>
            <a:gd name="connsiteX41" fmla="*/ 725214 w 1024759"/>
            <a:gd name="connsiteY41" fmla="*/ 26424 h 115762"/>
            <a:gd name="connsiteX42" fmla="*/ 740980 w 1024759"/>
            <a:gd name="connsiteY42" fmla="*/ 57955 h 115762"/>
            <a:gd name="connsiteX43" fmla="*/ 756745 w 1024759"/>
            <a:gd name="connsiteY43" fmla="*/ 105251 h 115762"/>
            <a:gd name="connsiteX44" fmla="*/ 767256 w 1024759"/>
            <a:gd name="connsiteY44" fmla="*/ 115762 h 115762"/>
            <a:gd name="connsiteX45" fmla="*/ 809297 w 1024759"/>
            <a:gd name="connsiteY45" fmla="*/ 68465 h 115762"/>
            <a:gd name="connsiteX46" fmla="*/ 830318 w 1024759"/>
            <a:gd name="connsiteY46" fmla="*/ 15913 h 115762"/>
            <a:gd name="connsiteX47" fmla="*/ 861849 w 1024759"/>
            <a:gd name="connsiteY47" fmla="*/ 10658 h 115762"/>
            <a:gd name="connsiteX48" fmla="*/ 877614 w 1024759"/>
            <a:gd name="connsiteY48" fmla="*/ 57955 h 115762"/>
            <a:gd name="connsiteX49" fmla="*/ 888125 w 1024759"/>
            <a:gd name="connsiteY49" fmla="*/ 99996 h 115762"/>
            <a:gd name="connsiteX50" fmla="*/ 903890 w 1024759"/>
            <a:gd name="connsiteY50" fmla="*/ 115762 h 115762"/>
            <a:gd name="connsiteX51" fmla="*/ 935421 w 1024759"/>
            <a:gd name="connsiteY51" fmla="*/ 105251 h 115762"/>
            <a:gd name="connsiteX52" fmla="*/ 945932 w 1024759"/>
            <a:gd name="connsiteY52" fmla="*/ 78976 h 115762"/>
            <a:gd name="connsiteX53" fmla="*/ 966952 w 1024759"/>
            <a:gd name="connsiteY53" fmla="*/ 26424 h 115762"/>
            <a:gd name="connsiteX54" fmla="*/ 977463 w 1024759"/>
            <a:gd name="connsiteY54" fmla="*/ 15913 h 115762"/>
            <a:gd name="connsiteX55" fmla="*/ 1014249 w 1024759"/>
            <a:gd name="connsiteY55" fmla="*/ 63210 h 115762"/>
            <a:gd name="connsiteX56" fmla="*/ 1019504 w 1024759"/>
            <a:gd name="connsiteY56" fmla="*/ 94741 h 115762"/>
            <a:gd name="connsiteX57" fmla="*/ 1024759 w 1024759"/>
            <a:gd name="connsiteY57" fmla="*/ 110507 h 11576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</a:cxnLst>
          <a:rect l="l" t="t" r="r" b="b"/>
          <a:pathLst>
            <a:path w="1024759" h="115762">
              <a:moveTo>
                <a:pt x="0" y="99996"/>
              </a:moveTo>
              <a:cubicBezTo>
                <a:pt x="1752" y="70217"/>
                <a:pt x="-890" y="39849"/>
                <a:pt x="5256" y="10658"/>
              </a:cubicBezTo>
              <a:cubicBezTo>
                <a:pt x="6557" y="4478"/>
                <a:pt x="14769" y="1041"/>
                <a:pt x="21021" y="148"/>
              </a:cubicBezTo>
              <a:cubicBezTo>
                <a:pt x="28171" y="-873"/>
                <a:pt x="35035" y="3651"/>
                <a:pt x="42042" y="5403"/>
              </a:cubicBezTo>
              <a:cubicBezTo>
                <a:pt x="43794" y="10658"/>
                <a:pt x="46565" y="15678"/>
                <a:pt x="47297" y="21169"/>
              </a:cubicBezTo>
              <a:cubicBezTo>
                <a:pt x="49209" y="35511"/>
                <a:pt x="42009" y="83153"/>
                <a:pt x="63063" y="99996"/>
              </a:cubicBezTo>
              <a:cubicBezTo>
                <a:pt x="67388" y="103456"/>
                <a:pt x="73573" y="103499"/>
                <a:pt x="78828" y="105251"/>
              </a:cubicBezTo>
              <a:cubicBezTo>
                <a:pt x="84083" y="103499"/>
                <a:pt x="91374" y="104504"/>
                <a:pt x="94594" y="99996"/>
              </a:cubicBezTo>
              <a:cubicBezTo>
                <a:pt x="98819" y="94081"/>
                <a:pt x="108003" y="58047"/>
                <a:pt x="110359" y="47445"/>
              </a:cubicBezTo>
              <a:cubicBezTo>
                <a:pt x="112297" y="38726"/>
                <a:pt x="112095" y="29379"/>
                <a:pt x="115614" y="21169"/>
              </a:cubicBezTo>
              <a:cubicBezTo>
                <a:pt x="117566" y="16615"/>
                <a:pt x="122621" y="14162"/>
                <a:pt x="126125" y="10658"/>
              </a:cubicBezTo>
              <a:cubicBezTo>
                <a:pt x="136635" y="12410"/>
                <a:pt x="148790" y="10002"/>
                <a:pt x="157656" y="15913"/>
              </a:cubicBezTo>
              <a:cubicBezTo>
                <a:pt x="178150" y="29576"/>
                <a:pt x="181846" y="88526"/>
                <a:pt x="183932" y="99996"/>
              </a:cubicBezTo>
              <a:cubicBezTo>
                <a:pt x="194442" y="98244"/>
                <a:pt x="209742" y="103730"/>
                <a:pt x="215463" y="94741"/>
              </a:cubicBezTo>
              <a:cubicBezTo>
                <a:pt x="224914" y="79889"/>
                <a:pt x="218228" y="59617"/>
                <a:pt x="220718" y="42189"/>
              </a:cubicBezTo>
              <a:cubicBezTo>
                <a:pt x="221739" y="35039"/>
                <a:pt x="222743" y="27629"/>
                <a:pt x="225973" y="21169"/>
              </a:cubicBezTo>
              <a:cubicBezTo>
                <a:pt x="228189" y="16737"/>
                <a:pt x="232051" y="12874"/>
                <a:pt x="236483" y="10658"/>
              </a:cubicBezTo>
              <a:cubicBezTo>
                <a:pt x="242943" y="7428"/>
                <a:pt x="250497" y="7155"/>
                <a:pt x="257504" y="5403"/>
              </a:cubicBezTo>
              <a:cubicBezTo>
                <a:pt x="262759" y="7155"/>
                <a:pt x="268519" y="7808"/>
                <a:pt x="273269" y="10658"/>
              </a:cubicBezTo>
              <a:cubicBezTo>
                <a:pt x="286236" y="18438"/>
                <a:pt x="289964" y="34467"/>
                <a:pt x="294290" y="47445"/>
              </a:cubicBezTo>
              <a:cubicBezTo>
                <a:pt x="299516" y="63125"/>
                <a:pt x="302212" y="84470"/>
                <a:pt x="304800" y="99996"/>
              </a:cubicBezTo>
              <a:cubicBezTo>
                <a:pt x="322317" y="98244"/>
                <a:pt x="340807" y="100757"/>
                <a:pt x="357352" y="94741"/>
              </a:cubicBezTo>
              <a:cubicBezTo>
                <a:pt x="362558" y="92848"/>
                <a:pt x="361263" y="84350"/>
                <a:pt x="362607" y="78976"/>
              </a:cubicBezTo>
              <a:cubicBezTo>
                <a:pt x="364774" y="70311"/>
                <a:pt x="366394" y="61511"/>
                <a:pt x="367863" y="52700"/>
              </a:cubicBezTo>
              <a:cubicBezTo>
                <a:pt x="375431" y="7294"/>
                <a:pt x="363602" y="25429"/>
                <a:pt x="388883" y="148"/>
              </a:cubicBezTo>
              <a:cubicBezTo>
                <a:pt x="401145" y="5403"/>
                <a:pt x="415698" y="7050"/>
                <a:pt x="425669" y="15913"/>
              </a:cubicBezTo>
              <a:cubicBezTo>
                <a:pt x="432720" y="22180"/>
                <a:pt x="432868" y="33356"/>
                <a:pt x="436180" y="42189"/>
              </a:cubicBezTo>
              <a:cubicBezTo>
                <a:pt x="438125" y="47376"/>
                <a:pt x="440092" y="52581"/>
                <a:pt x="441435" y="57955"/>
              </a:cubicBezTo>
              <a:cubicBezTo>
                <a:pt x="443601" y="66620"/>
                <a:pt x="443062" y="76069"/>
                <a:pt x="446690" y="84231"/>
              </a:cubicBezTo>
              <a:cubicBezTo>
                <a:pt x="450247" y="92235"/>
                <a:pt x="457201" y="98244"/>
                <a:pt x="462456" y="105251"/>
              </a:cubicBezTo>
              <a:cubicBezTo>
                <a:pt x="472966" y="103499"/>
                <a:pt x="484673" y="105171"/>
                <a:pt x="493987" y="99996"/>
              </a:cubicBezTo>
              <a:cubicBezTo>
                <a:pt x="501643" y="95743"/>
                <a:pt x="506499" y="87108"/>
                <a:pt x="509752" y="78976"/>
              </a:cubicBezTo>
              <a:cubicBezTo>
                <a:pt x="510976" y="75915"/>
                <a:pt x="517527" y="26641"/>
                <a:pt x="520263" y="21169"/>
              </a:cubicBezTo>
              <a:cubicBezTo>
                <a:pt x="528137" y="5422"/>
                <a:pt x="537779" y="4819"/>
                <a:pt x="551794" y="148"/>
              </a:cubicBezTo>
              <a:cubicBezTo>
                <a:pt x="557049" y="1900"/>
                <a:pt x="563304" y="1857"/>
                <a:pt x="567559" y="5403"/>
              </a:cubicBezTo>
              <a:cubicBezTo>
                <a:pt x="572449" y="9478"/>
                <a:pt x="589042" y="34999"/>
                <a:pt x="593835" y="42189"/>
              </a:cubicBezTo>
              <a:cubicBezTo>
                <a:pt x="597142" y="65342"/>
                <a:pt x="593667" y="78809"/>
                <a:pt x="609600" y="94741"/>
              </a:cubicBezTo>
              <a:cubicBezTo>
                <a:pt x="614066" y="99207"/>
                <a:pt x="620111" y="101748"/>
                <a:pt x="625366" y="105251"/>
              </a:cubicBezTo>
              <a:cubicBezTo>
                <a:pt x="635876" y="103499"/>
                <a:pt x="647861" y="105643"/>
                <a:pt x="656897" y="99996"/>
              </a:cubicBezTo>
              <a:cubicBezTo>
                <a:pt x="668613" y="92674"/>
                <a:pt x="670960" y="55108"/>
                <a:pt x="672663" y="47445"/>
              </a:cubicBezTo>
              <a:cubicBezTo>
                <a:pt x="677078" y="27579"/>
                <a:pt x="676543" y="32595"/>
                <a:pt x="693683" y="21169"/>
              </a:cubicBezTo>
              <a:cubicBezTo>
                <a:pt x="704193" y="22921"/>
                <a:pt x="715684" y="21659"/>
                <a:pt x="725214" y="26424"/>
              </a:cubicBezTo>
              <a:cubicBezTo>
                <a:pt x="732555" y="30094"/>
                <a:pt x="739203" y="50848"/>
                <a:pt x="740980" y="57955"/>
              </a:cubicBezTo>
              <a:cubicBezTo>
                <a:pt x="747180" y="82756"/>
                <a:pt x="742759" y="84272"/>
                <a:pt x="756745" y="105251"/>
              </a:cubicBezTo>
              <a:cubicBezTo>
                <a:pt x="759494" y="109374"/>
                <a:pt x="763752" y="112258"/>
                <a:pt x="767256" y="115762"/>
              </a:cubicBezTo>
              <a:cubicBezTo>
                <a:pt x="806636" y="89508"/>
                <a:pt x="794096" y="106469"/>
                <a:pt x="809297" y="68465"/>
              </a:cubicBezTo>
              <a:cubicBezTo>
                <a:pt x="812141" y="51400"/>
                <a:pt x="811324" y="26465"/>
                <a:pt x="830318" y="15913"/>
              </a:cubicBezTo>
              <a:cubicBezTo>
                <a:pt x="839632" y="10738"/>
                <a:pt x="851339" y="12410"/>
                <a:pt x="861849" y="10658"/>
              </a:cubicBezTo>
              <a:cubicBezTo>
                <a:pt x="878056" y="43074"/>
                <a:pt x="868881" y="20114"/>
                <a:pt x="877614" y="57955"/>
              </a:cubicBezTo>
              <a:cubicBezTo>
                <a:pt x="880862" y="72030"/>
                <a:pt x="877911" y="89782"/>
                <a:pt x="888125" y="99996"/>
              </a:cubicBezTo>
              <a:lnTo>
                <a:pt x="903890" y="115762"/>
              </a:lnTo>
              <a:cubicBezTo>
                <a:pt x="914400" y="112258"/>
                <a:pt x="927083" y="112546"/>
                <a:pt x="935421" y="105251"/>
              </a:cubicBezTo>
              <a:cubicBezTo>
                <a:pt x="942520" y="99039"/>
                <a:pt x="942708" y="87841"/>
                <a:pt x="945932" y="78976"/>
              </a:cubicBezTo>
              <a:cubicBezTo>
                <a:pt x="952769" y="60175"/>
                <a:pt x="955837" y="43097"/>
                <a:pt x="966952" y="26424"/>
              </a:cubicBezTo>
              <a:cubicBezTo>
                <a:pt x="969700" y="22301"/>
                <a:pt x="973959" y="19417"/>
                <a:pt x="977463" y="15913"/>
              </a:cubicBezTo>
              <a:cubicBezTo>
                <a:pt x="1009512" y="35143"/>
                <a:pt x="1004550" y="24414"/>
                <a:pt x="1014249" y="63210"/>
              </a:cubicBezTo>
              <a:cubicBezTo>
                <a:pt x="1016833" y="73547"/>
                <a:pt x="1017193" y="84339"/>
                <a:pt x="1019504" y="94741"/>
              </a:cubicBezTo>
              <a:cubicBezTo>
                <a:pt x="1020706" y="100149"/>
                <a:pt x="1024759" y="110507"/>
                <a:pt x="1024759" y="110507"/>
              </a:cubicBezTo>
            </a:path>
          </a:pathLst>
        </a:custGeom>
        <a:noFill/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80</xdr:col>
      <xdr:colOff>157656</xdr:colOff>
      <xdr:row>48</xdr:row>
      <xdr:rowOff>115615</xdr:rowOff>
    </xdr:from>
    <xdr:to>
      <xdr:col>81</xdr:col>
      <xdr:colOff>1</xdr:colOff>
      <xdr:row>49</xdr:row>
      <xdr:rowOff>21021</xdr:rowOff>
    </xdr:to>
    <xdr:sp macro="" textlink="">
      <xdr:nvSpPr>
        <xdr:cNvPr id="77" name="Forma libre: forma 76">
          <a:extLst>
            <a:ext uri="{FF2B5EF4-FFF2-40B4-BE49-F238E27FC236}">
              <a16:creationId xmlns:a16="http://schemas.microsoft.com/office/drawing/2014/main" id="{947294BB-F90C-4B49-8C97-CE2E031D7F34}"/>
            </a:ext>
          </a:extLst>
        </xdr:cNvPr>
        <xdr:cNvSpPr/>
      </xdr:nvSpPr>
      <xdr:spPr>
        <a:xfrm>
          <a:off x="40061056" y="10396265"/>
          <a:ext cx="851995" cy="108606"/>
        </a:xfrm>
        <a:custGeom>
          <a:avLst/>
          <a:gdLst>
            <a:gd name="connsiteX0" fmla="*/ 0 w 1024759"/>
            <a:gd name="connsiteY0" fmla="*/ 99996 h 115762"/>
            <a:gd name="connsiteX1" fmla="*/ 5256 w 1024759"/>
            <a:gd name="connsiteY1" fmla="*/ 10658 h 115762"/>
            <a:gd name="connsiteX2" fmla="*/ 21021 w 1024759"/>
            <a:gd name="connsiteY2" fmla="*/ 148 h 115762"/>
            <a:gd name="connsiteX3" fmla="*/ 42042 w 1024759"/>
            <a:gd name="connsiteY3" fmla="*/ 5403 h 115762"/>
            <a:gd name="connsiteX4" fmla="*/ 47297 w 1024759"/>
            <a:gd name="connsiteY4" fmla="*/ 21169 h 115762"/>
            <a:gd name="connsiteX5" fmla="*/ 63063 w 1024759"/>
            <a:gd name="connsiteY5" fmla="*/ 99996 h 115762"/>
            <a:gd name="connsiteX6" fmla="*/ 78828 w 1024759"/>
            <a:gd name="connsiteY6" fmla="*/ 105251 h 115762"/>
            <a:gd name="connsiteX7" fmla="*/ 94594 w 1024759"/>
            <a:gd name="connsiteY7" fmla="*/ 99996 h 115762"/>
            <a:gd name="connsiteX8" fmla="*/ 110359 w 1024759"/>
            <a:gd name="connsiteY8" fmla="*/ 47445 h 115762"/>
            <a:gd name="connsiteX9" fmla="*/ 115614 w 1024759"/>
            <a:gd name="connsiteY9" fmla="*/ 21169 h 115762"/>
            <a:gd name="connsiteX10" fmla="*/ 126125 w 1024759"/>
            <a:gd name="connsiteY10" fmla="*/ 10658 h 115762"/>
            <a:gd name="connsiteX11" fmla="*/ 157656 w 1024759"/>
            <a:gd name="connsiteY11" fmla="*/ 15913 h 115762"/>
            <a:gd name="connsiteX12" fmla="*/ 183932 w 1024759"/>
            <a:gd name="connsiteY12" fmla="*/ 99996 h 115762"/>
            <a:gd name="connsiteX13" fmla="*/ 215463 w 1024759"/>
            <a:gd name="connsiteY13" fmla="*/ 94741 h 115762"/>
            <a:gd name="connsiteX14" fmla="*/ 220718 w 1024759"/>
            <a:gd name="connsiteY14" fmla="*/ 42189 h 115762"/>
            <a:gd name="connsiteX15" fmla="*/ 225973 w 1024759"/>
            <a:gd name="connsiteY15" fmla="*/ 21169 h 115762"/>
            <a:gd name="connsiteX16" fmla="*/ 236483 w 1024759"/>
            <a:gd name="connsiteY16" fmla="*/ 10658 h 115762"/>
            <a:gd name="connsiteX17" fmla="*/ 257504 w 1024759"/>
            <a:gd name="connsiteY17" fmla="*/ 5403 h 115762"/>
            <a:gd name="connsiteX18" fmla="*/ 273269 w 1024759"/>
            <a:gd name="connsiteY18" fmla="*/ 10658 h 115762"/>
            <a:gd name="connsiteX19" fmla="*/ 294290 w 1024759"/>
            <a:gd name="connsiteY19" fmla="*/ 47445 h 115762"/>
            <a:gd name="connsiteX20" fmla="*/ 304800 w 1024759"/>
            <a:gd name="connsiteY20" fmla="*/ 99996 h 115762"/>
            <a:gd name="connsiteX21" fmla="*/ 357352 w 1024759"/>
            <a:gd name="connsiteY21" fmla="*/ 94741 h 115762"/>
            <a:gd name="connsiteX22" fmla="*/ 362607 w 1024759"/>
            <a:gd name="connsiteY22" fmla="*/ 78976 h 115762"/>
            <a:gd name="connsiteX23" fmla="*/ 367863 w 1024759"/>
            <a:gd name="connsiteY23" fmla="*/ 52700 h 115762"/>
            <a:gd name="connsiteX24" fmla="*/ 388883 w 1024759"/>
            <a:gd name="connsiteY24" fmla="*/ 148 h 115762"/>
            <a:gd name="connsiteX25" fmla="*/ 425669 w 1024759"/>
            <a:gd name="connsiteY25" fmla="*/ 15913 h 115762"/>
            <a:gd name="connsiteX26" fmla="*/ 436180 w 1024759"/>
            <a:gd name="connsiteY26" fmla="*/ 42189 h 115762"/>
            <a:gd name="connsiteX27" fmla="*/ 441435 w 1024759"/>
            <a:gd name="connsiteY27" fmla="*/ 57955 h 115762"/>
            <a:gd name="connsiteX28" fmla="*/ 446690 w 1024759"/>
            <a:gd name="connsiteY28" fmla="*/ 84231 h 115762"/>
            <a:gd name="connsiteX29" fmla="*/ 462456 w 1024759"/>
            <a:gd name="connsiteY29" fmla="*/ 105251 h 115762"/>
            <a:gd name="connsiteX30" fmla="*/ 493987 w 1024759"/>
            <a:gd name="connsiteY30" fmla="*/ 99996 h 115762"/>
            <a:gd name="connsiteX31" fmla="*/ 509752 w 1024759"/>
            <a:gd name="connsiteY31" fmla="*/ 78976 h 115762"/>
            <a:gd name="connsiteX32" fmla="*/ 520263 w 1024759"/>
            <a:gd name="connsiteY32" fmla="*/ 21169 h 115762"/>
            <a:gd name="connsiteX33" fmla="*/ 551794 w 1024759"/>
            <a:gd name="connsiteY33" fmla="*/ 148 h 115762"/>
            <a:gd name="connsiteX34" fmla="*/ 567559 w 1024759"/>
            <a:gd name="connsiteY34" fmla="*/ 5403 h 115762"/>
            <a:gd name="connsiteX35" fmla="*/ 593835 w 1024759"/>
            <a:gd name="connsiteY35" fmla="*/ 42189 h 115762"/>
            <a:gd name="connsiteX36" fmla="*/ 609600 w 1024759"/>
            <a:gd name="connsiteY36" fmla="*/ 94741 h 115762"/>
            <a:gd name="connsiteX37" fmla="*/ 625366 w 1024759"/>
            <a:gd name="connsiteY37" fmla="*/ 105251 h 115762"/>
            <a:gd name="connsiteX38" fmla="*/ 656897 w 1024759"/>
            <a:gd name="connsiteY38" fmla="*/ 99996 h 115762"/>
            <a:gd name="connsiteX39" fmla="*/ 672663 w 1024759"/>
            <a:gd name="connsiteY39" fmla="*/ 47445 h 115762"/>
            <a:gd name="connsiteX40" fmla="*/ 693683 w 1024759"/>
            <a:gd name="connsiteY40" fmla="*/ 21169 h 115762"/>
            <a:gd name="connsiteX41" fmla="*/ 725214 w 1024759"/>
            <a:gd name="connsiteY41" fmla="*/ 26424 h 115762"/>
            <a:gd name="connsiteX42" fmla="*/ 740980 w 1024759"/>
            <a:gd name="connsiteY42" fmla="*/ 57955 h 115762"/>
            <a:gd name="connsiteX43" fmla="*/ 756745 w 1024759"/>
            <a:gd name="connsiteY43" fmla="*/ 105251 h 115762"/>
            <a:gd name="connsiteX44" fmla="*/ 767256 w 1024759"/>
            <a:gd name="connsiteY44" fmla="*/ 115762 h 115762"/>
            <a:gd name="connsiteX45" fmla="*/ 809297 w 1024759"/>
            <a:gd name="connsiteY45" fmla="*/ 68465 h 115762"/>
            <a:gd name="connsiteX46" fmla="*/ 830318 w 1024759"/>
            <a:gd name="connsiteY46" fmla="*/ 15913 h 115762"/>
            <a:gd name="connsiteX47" fmla="*/ 861849 w 1024759"/>
            <a:gd name="connsiteY47" fmla="*/ 10658 h 115762"/>
            <a:gd name="connsiteX48" fmla="*/ 877614 w 1024759"/>
            <a:gd name="connsiteY48" fmla="*/ 57955 h 115762"/>
            <a:gd name="connsiteX49" fmla="*/ 888125 w 1024759"/>
            <a:gd name="connsiteY49" fmla="*/ 99996 h 115762"/>
            <a:gd name="connsiteX50" fmla="*/ 903890 w 1024759"/>
            <a:gd name="connsiteY50" fmla="*/ 115762 h 115762"/>
            <a:gd name="connsiteX51" fmla="*/ 935421 w 1024759"/>
            <a:gd name="connsiteY51" fmla="*/ 105251 h 115762"/>
            <a:gd name="connsiteX52" fmla="*/ 945932 w 1024759"/>
            <a:gd name="connsiteY52" fmla="*/ 78976 h 115762"/>
            <a:gd name="connsiteX53" fmla="*/ 966952 w 1024759"/>
            <a:gd name="connsiteY53" fmla="*/ 26424 h 115762"/>
            <a:gd name="connsiteX54" fmla="*/ 977463 w 1024759"/>
            <a:gd name="connsiteY54" fmla="*/ 15913 h 115762"/>
            <a:gd name="connsiteX55" fmla="*/ 1014249 w 1024759"/>
            <a:gd name="connsiteY55" fmla="*/ 63210 h 115762"/>
            <a:gd name="connsiteX56" fmla="*/ 1019504 w 1024759"/>
            <a:gd name="connsiteY56" fmla="*/ 94741 h 115762"/>
            <a:gd name="connsiteX57" fmla="*/ 1024759 w 1024759"/>
            <a:gd name="connsiteY57" fmla="*/ 110507 h 11576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</a:cxnLst>
          <a:rect l="l" t="t" r="r" b="b"/>
          <a:pathLst>
            <a:path w="1024759" h="115762">
              <a:moveTo>
                <a:pt x="0" y="99996"/>
              </a:moveTo>
              <a:cubicBezTo>
                <a:pt x="1752" y="70217"/>
                <a:pt x="-890" y="39849"/>
                <a:pt x="5256" y="10658"/>
              </a:cubicBezTo>
              <a:cubicBezTo>
                <a:pt x="6557" y="4478"/>
                <a:pt x="14769" y="1041"/>
                <a:pt x="21021" y="148"/>
              </a:cubicBezTo>
              <a:cubicBezTo>
                <a:pt x="28171" y="-873"/>
                <a:pt x="35035" y="3651"/>
                <a:pt x="42042" y="5403"/>
              </a:cubicBezTo>
              <a:cubicBezTo>
                <a:pt x="43794" y="10658"/>
                <a:pt x="46565" y="15678"/>
                <a:pt x="47297" y="21169"/>
              </a:cubicBezTo>
              <a:cubicBezTo>
                <a:pt x="49209" y="35511"/>
                <a:pt x="42009" y="83153"/>
                <a:pt x="63063" y="99996"/>
              </a:cubicBezTo>
              <a:cubicBezTo>
                <a:pt x="67388" y="103456"/>
                <a:pt x="73573" y="103499"/>
                <a:pt x="78828" y="105251"/>
              </a:cubicBezTo>
              <a:cubicBezTo>
                <a:pt x="84083" y="103499"/>
                <a:pt x="91374" y="104504"/>
                <a:pt x="94594" y="99996"/>
              </a:cubicBezTo>
              <a:cubicBezTo>
                <a:pt x="98819" y="94081"/>
                <a:pt x="108003" y="58047"/>
                <a:pt x="110359" y="47445"/>
              </a:cubicBezTo>
              <a:cubicBezTo>
                <a:pt x="112297" y="38726"/>
                <a:pt x="112095" y="29379"/>
                <a:pt x="115614" y="21169"/>
              </a:cubicBezTo>
              <a:cubicBezTo>
                <a:pt x="117566" y="16615"/>
                <a:pt x="122621" y="14162"/>
                <a:pt x="126125" y="10658"/>
              </a:cubicBezTo>
              <a:cubicBezTo>
                <a:pt x="136635" y="12410"/>
                <a:pt x="148790" y="10002"/>
                <a:pt x="157656" y="15913"/>
              </a:cubicBezTo>
              <a:cubicBezTo>
                <a:pt x="178150" y="29576"/>
                <a:pt x="181846" y="88526"/>
                <a:pt x="183932" y="99996"/>
              </a:cubicBezTo>
              <a:cubicBezTo>
                <a:pt x="194442" y="98244"/>
                <a:pt x="209742" y="103730"/>
                <a:pt x="215463" y="94741"/>
              </a:cubicBezTo>
              <a:cubicBezTo>
                <a:pt x="224914" y="79889"/>
                <a:pt x="218228" y="59617"/>
                <a:pt x="220718" y="42189"/>
              </a:cubicBezTo>
              <a:cubicBezTo>
                <a:pt x="221739" y="35039"/>
                <a:pt x="222743" y="27629"/>
                <a:pt x="225973" y="21169"/>
              </a:cubicBezTo>
              <a:cubicBezTo>
                <a:pt x="228189" y="16737"/>
                <a:pt x="232051" y="12874"/>
                <a:pt x="236483" y="10658"/>
              </a:cubicBezTo>
              <a:cubicBezTo>
                <a:pt x="242943" y="7428"/>
                <a:pt x="250497" y="7155"/>
                <a:pt x="257504" y="5403"/>
              </a:cubicBezTo>
              <a:cubicBezTo>
                <a:pt x="262759" y="7155"/>
                <a:pt x="268519" y="7808"/>
                <a:pt x="273269" y="10658"/>
              </a:cubicBezTo>
              <a:cubicBezTo>
                <a:pt x="286236" y="18438"/>
                <a:pt x="289964" y="34467"/>
                <a:pt x="294290" y="47445"/>
              </a:cubicBezTo>
              <a:cubicBezTo>
                <a:pt x="299516" y="63125"/>
                <a:pt x="302212" y="84470"/>
                <a:pt x="304800" y="99996"/>
              </a:cubicBezTo>
              <a:cubicBezTo>
                <a:pt x="322317" y="98244"/>
                <a:pt x="340807" y="100757"/>
                <a:pt x="357352" y="94741"/>
              </a:cubicBezTo>
              <a:cubicBezTo>
                <a:pt x="362558" y="92848"/>
                <a:pt x="361263" y="84350"/>
                <a:pt x="362607" y="78976"/>
              </a:cubicBezTo>
              <a:cubicBezTo>
                <a:pt x="364774" y="70311"/>
                <a:pt x="366394" y="61511"/>
                <a:pt x="367863" y="52700"/>
              </a:cubicBezTo>
              <a:cubicBezTo>
                <a:pt x="375431" y="7294"/>
                <a:pt x="363602" y="25429"/>
                <a:pt x="388883" y="148"/>
              </a:cubicBezTo>
              <a:cubicBezTo>
                <a:pt x="401145" y="5403"/>
                <a:pt x="415698" y="7050"/>
                <a:pt x="425669" y="15913"/>
              </a:cubicBezTo>
              <a:cubicBezTo>
                <a:pt x="432720" y="22180"/>
                <a:pt x="432868" y="33356"/>
                <a:pt x="436180" y="42189"/>
              </a:cubicBezTo>
              <a:cubicBezTo>
                <a:pt x="438125" y="47376"/>
                <a:pt x="440092" y="52581"/>
                <a:pt x="441435" y="57955"/>
              </a:cubicBezTo>
              <a:cubicBezTo>
                <a:pt x="443601" y="66620"/>
                <a:pt x="443062" y="76069"/>
                <a:pt x="446690" y="84231"/>
              </a:cubicBezTo>
              <a:cubicBezTo>
                <a:pt x="450247" y="92235"/>
                <a:pt x="457201" y="98244"/>
                <a:pt x="462456" y="105251"/>
              </a:cubicBezTo>
              <a:cubicBezTo>
                <a:pt x="472966" y="103499"/>
                <a:pt x="484673" y="105171"/>
                <a:pt x="493987" y="99996"/>
              </a:cubicBezTo>
              <a:cubicBezTo>
                <a:pt x="501643" y="95743"/>
                <a:pt x="506499" y="87108"/>
                <a:pt x="509752" y="78976"/>
              </a:cubicBezTo>
              <a:cubicBezTo>
                <a:pt x="510976" y="75915"/>
                <a:pt x="517527" y="26641"/>
                <a:pt x="520263" y="21169"/>
              </a:cubicBezTo>
              <a:cubicBezTo>
                <a:pt x="528137" y="5422"/>
                <a:pt x="537779" y="4819"/>
                <a:pt x="551794" y="148"/>
              </a:cubicBezTo>
              <a:cubicBezTo>
                <a:pt x="557049" y="1900"/>
                <a:pt x="563304" y="1857"/>
                <a:pt x="567559" y="5403"/>
              </a:cubicBezTo>
              <a:cubicBezTo>
                <a:pt x="572449" y="9478"/>
                <a:pt x="589042" y="34999"/>
                <a:pt x="593835" y="42189"/>
              </a:cubicBezTo>
              <a:cubicBezTo>
                <a:pt x="597142" y="65342"/>
                <a:pt x="593667" y="78809"/>
                <a:pt x="609600" y="94741"/>
              </a:cubicBezTo>
              <a:cubicBezTo>
                <a:pt x="614066" y="99207"/>
                <a:pt x="620111" y="101748"/>
                <a:pt x="625366" y="105251"/>
              </a:cubicBezTo>
              <a:cubicBezTo>
                <a:pt x="635876" y="103499"/>
                <a:pt x="647861" y="105643"/>
                <a:pt x="656897" y="99996"/>
              </a:cubicBezTo>
              <a:cubicBezTo>
                <a:pt x="668613" y="92674"/>
                <a:pt x="670960" y="55108"/>
                <a:pt x="672663" y="47445"/>
              </a:cubicBezTo>
              <a:cubicBezTo>
                <a:pt x="677078" y="27579"/>
                <a:pt x="676543" y="32595"/>
                <a:pt x="693683" y="21169"/>
              </a:cubicBezTo>
              <a:cubicBezTo>
                <a:pt x="704193" y="22921"/>
                <a:pt x="715684" y="21659"/>
                <a:pt x="725214" y="26424"/>
              </a:cubicBezTo>
              <a:cubicBezTo>
                <a:pt x="732555" y="30094"/>
                <a:pt x="739203" y="50848"/>
                <a:pt x="740980" y="57955"/>
              </a:cubicBezTo>
              <a:cubicBezTo>
                <a:pt x="747180" y="82756"/>
                <a:pt x="742759" y="84272"/>
                <a:pt x="756745" y="105251"/>
              </a:cubicBezTo>
              <a:cubicBezTo>
                <a:pt x="759494" y="109374"/>
                <a:pt x="763752" y="112258"/>
                <a:pt x="767256" y="115762"/>
              </a:cubicBezTo>
              <a:cubicBezTo>
                <a:pt x="806636" y="89508"/>
                <a:pt x="794096" y="106469"/>
                <a:pt x="809297" y="68465"/>
              </a:cubicBezTo>
              <a:cubicBezTo>
                <a:pt x="812141" y="51400"/>
                <a:pt x="811324" y="26465"/>
                <a:pt x="830318" y="15913"/>
              </a:cubicBezTo>
              <a:cubicBezTo>
                <a:pt x="839632" y="10738"/>
                <a:pt x="851339" y="12410"/>
                <a:pt x="861849" y="10658"/>
              </a:cubicBezTo>
              <a:cubicBezTo>
                <a:pt x="878056" y="43074"/>
                <a:pt x="868881" y="20114"/>
                <a:pt x="877614" y="57955"/>
              </a:cubicBezTo>
              <a:cubicBezTo>
                <a:pt x="880862" y="72030"/>
                <a:pt x="877911" y="89782"/>
                <a:pt x="888125" y="99996"/>
              </a:cubicBezTo>
              <a:lnTo>
                <a:pt x="903890" y="115762"/>
              </a:lnTo>
              <a:cubicBezTo>
                <a:pt x="914400" y="112258"/>
                <a:pt x="927083" y="112546"/>
                <a:pt x="935421" y="105251"/>
              </a:cubicBezTo>
              <a:cubicBezTo>
                <a:pt x="942520" y="99039"/>
                <a:pt x="942708" y="87841"/>
                <a:pt x="945932" y="78976"/>
              </a:cubicBezTo>
              <a:cubicBezTo>
                <a:pt x="952769" y="60175"/>
                <a:pt x="955837" y="43097"/>
                <a:pt x="966952" y="26424"/>
              </a:cubicBezTo>
              <a:cubicBezTo>
                <a:pt x="969700" y="22301"/>
                <a:pt x="973959" y="19417"/>
                <a:pt x="977463" y="15913"/>
              </a:cubicBezTo>
              <a:cubicBezTo>
                <a:pt x="1009512" y="35143"/>
                <a:pt x="1004550" y="24414"/>
                <a:pt x="1014249" y="63210"/>
              </a:cubicBezTo>
              <a:cubicBezTo>
                <a:pt x="1016833" y="73547"/>
                <a:pt x="1017193" y="84339"/>
                <a:pt x="1019504" y="94741"/>
              </a:cubicBezTo>
              <a:cubicBezTo>
                <a:pt x="1020706" y="100149"/>
                <a:pt x="1024759" y="110507"/>
                <a:pt x="1024759" y="110507"/>
              </a:cubicBezTo>
            </a:path>
          </a:pathLst>
        </a:custGeom>
        <a:noFill/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81</xdr:col>
      <xdr:colOff>10510</xdr:colOff>
      <xdr:row>48</xdr:row>
      <xdr:rowOff>115614</xdr:rowOff>
    </xdr:from>
    <xdr:to>
      <xdr:col>81</xdr:col>
      <xdr:colOff>646386</xdr:colOff>
      <xdr:row>49</xdr:row>
      <xdr:rowOff>26276</xdr:rowOff>
    </xdr:to>
    <xdr:sp macro="" textlink="">
      <xdr:nvSpPr>
        <xdr:cNvPr id="78" name="Forma libre: forma 77">
          <a:extLst>
            <a:ext uri="{FF2B5EF4-FFF2-40B4-BE49-F238E27FC236}">
              <a16:creationId xmlns:a16="http://schemas.microsoft.com/office/drawing/2014/main" id="{086952CA-F2FC-4EA5-9149-BBE528EB90C2}"/>
            </a:ext>
          </a:extLst>
        </xdr:cNvPr>
        <xdr:cNvSpPr/>
      </xdr:nvSpPr>
      <xdr:spPr>
        <a:xfrm>
          <a:off x="40923560" y="10396264"/>
          <a:ext cx="635876" cy="113862"/>
        </a:xfrm>
        <a:custGeom>
          <a:avLst/>
          <a:gdLst>
            <a:gd name="connsiteX0" fmla="*/ 0 w 1024759"/>
            <a:gd name="connsiteY0" fmla="*/ 99996 h 115762"/>
            <a:gd name="connsiteX1" fmla="*/ 5256 w 1024759"/>
            <a:gd name="connsiteY1" fmla="*/ 10658 h 115762"/>
            <a:gd name="connsiteX2" fmla="*/ 21021 w 1024759"/>
            <a:gd name="connsiteY2" fmla="*/ 148 h 115762"/>
            <a:gd name="connsiteX3" fmla="*/ 42042 w 1024759"/>
            <a:gd name="connsiteY3" fmla="*/ 5403 h 115762"/>
            <a:gd name="connsiteX4" fmla="*/ 47297 w 1024759"/>
            <a:gd name="connsiteY4" fmla="*/ 21169 h 115762"/>
            <a:gd name="connsiteX5" fmla="*/ 63063 w 1024759"/>
            <a:gd name="connsiteY5" fmla="*/ 99996 h 115762"/>
            <a:gd name="connsiteX6" fmla="*/ 78828 w 1024759"/>
            <a:gd name="connsiteY6" fmla="*/ 105251 h 115762"/>
            <a:gd name="connsiteX7" fmla="*/ 94594 w 1024759"/>
            <a:gd name="connsiteY7" fmla="*/ 99996 h 115762"/>
            <a:gd name="connsiteX8" fmla="*/ 110359 w 1024759"/>
            <a:gd name="connsiteY8" fmla="*/ 47445 h 115762"/>
            <a:gd name="connsiteX9" fmla="*/ 115614 w 1024759"/>
            <a:gd name="connsiteY9" fmla="*/ 21169 h 115762"/>
            <a:gd name="connsiteX10" fmla="*/ 126125 w 1024759"/>
            <a:gd name="connsiteY10" fmla="*/ 10658 h 115762"/>
            <a:gd name="connsiteX11" fmla="*/ 157656 w 1024759"/>
            <a:gd name="connsiteY11" fmla="*/ 15913 h 115762"/>
            <a:gd name="connsiteX12" fmla="*/ 183932 w 1024759"/>
            <a:gd name="connsiteY12" fmla="*/ 99996 h 115762"/>
            <a:gd name="connsiteX13" fmla="*/ 215463 w 1024759"/>
            <a:gd name="connsiteY13" fmla="*/ 94741 h 115762"/>
            <a:gd name="connsiteX14" fmla="*/ 220718 w 1024759"/>
            <a:gd name="connsiteY14" fmla="*/ 42189 h 115762"/>
            <a:gd name="connsiteX15" fmla="*/ 225973 w 1024759"/>
            <a:gd name="connsiteY15" fmla="*/ 21169 h 115762"/>
            <a:gd name="connsiteX16" fmla="*/ 236483 w 1024759"/>
            <a:gd name="connsiteY16" fmla="*/ 10658 h 115762"/>
            <a:gd name="connsiteX17" fmla="*/ 257504 w 1024759"/>
            <a:gd name="connsiteY17" fmla="*/ 5403 h 115762"/>
            <a:gd name="connsiteX18" fmla="*/ 273269 w 1024759"/>
            <a:gd name="connsiteY18" fmla="*/ 10658 h 115762"/>
            <a:gd name="connsiteX19" fmla="*/ 294290 w 1024759"/>
            <a:gd name="connsiteY19" fmla="*/ 47445 h 115762"/>
            <a:gd name="connsiteX20" fmla="*/ 304800 w 1024759"/>
            <a:gd name="connsiteY20" fmla="*/ 99996 h 115762"/>
            <a:gd name="connsiteX21" fmla="*/ 357352 w 1024759"/>
            <a:gd name="connsiteY21" fmla="*/ 94741 h 115762"/>
            <a:gd name="connsiteX22" fmla="*/ 362607 w 1024759"/>
            <a:gd name="connsiteY22" fmla="*/ 78976 h 115762"/>
            <a:gd name="connsiteX23" fmla="*/ 367863 w 1024759"/>
            <a:gd name="connsiteY23" fmla="*/ 52700 h 115762"/>
            <a:gd name="connsiteX24" fmla="*/ 388883 w 1024759"/>
            <a:gd name="connsiteY24" fmla="*/ 148 h 115762"/>
            <a:gd name="connsiteX25" fmla="*/ 425669 w 1024759"/>
            <a:gd name="connsiteY25" fmla="*/ 15913 h 115762"/>
            <a:gd name="connsiteX26" fmla="*/ 436180 w 1024759"/>
            <a:gd name="connsiteY26" fmla="*/ 42189 h 115762"/>
            <a:gd name="connsiteX27" fmla="*/ 441435 w 1024759"/>
            <a:gd name="connsiteY27" fmla="*/ 57955 h 115762"/>
            <a:gd name="connsiteX28" fmla="*/ 446690 w 1024759"/>
            <a:gd name="connsiteY28" fmla="*/ 84231 h 115762"/>
            <a:gd name="connsiteX29" fmla="*/ 462456 w 1024759"/>
            <a:gd name="connsiteY29" fmla="*/ 105251 h 115762"/>
            <a:gd name="connsiteX30" fmla="*/ 493987 w 1024759"/>
            <a:gd name="connsiteY30" fmla="*/ 99996 h 115762"/>
            <a:gd name="connsiteX31" fmla="*/ 509752 w 1024759"/>
            <a:gd name="connsiteY31" fmla="*/ 78976 h 115762"/>
            <a:gd name="connsiteX32" fmla="*/ 520263 w 1024759"/>
            <a:gd name="connsiteY32" fmla="*/ 21169 h 115762"/>
            <a:gd name="connsiteX33" fmla="*/ 551794 w 1024759"/>
            <a:gd name="connsiteY33" fmla="*/ 148 h 115762"/>
            <a:gd name="connsiteX34" fmla="*/ 567559 w 1024759"/>
            <a:gd name="connsiteY34" fmla="*/ 5403 h 115762"/>
            <a:gd name="connsiteX35" fmla="*/ 593835 w 1024759"/>
            <a:gd name="connsiteY35" fmla="*/ 42189 h 115762"/>
            <a:gd name="connsiteX36" fmla="*/ 609600 w 1024759"/>
            <a:gd name="connsiteY36" fmla="*/ 94741 h 115762"/>
            <a:gd name="connsiteX37" fmla="*/ 625366 w 1024759"/>
            <a:gd name="connsiteY37" fmla="*/ 105251 h 115762"/>
            <a:gd name="connsiteX38" fmla="*/ 656897 w 1024759"/>
            <a:gd name="connsiteY38" fmla="*/ 99996 h 115762"/>
            <a:gd name="connsiteX39" fmla="*/ 672663 w 1024759"/>
            <a:gd name="connsiteY39" fmla="*/ 47445 h 115762"/>
            <a:gd name="connsiteX40" fmla="*/ 693683 w 1024759"/>
            <a:gd name="connsiteY40" fmla="*/ 21169 h 115762"/>
            <a:gd name="connsiteX41" fmla="*/ 725214 w 1024759"/>
            <a:gd name="connsiteY41" fmla="*/ 26424 h 115762"/>
            <a:gd name="connsiteX42" fmla="*/ 740980 w 1024759"/>
            <a:gd name="connsiteY42" fmla="*/ 57955 h 115762"/>
            <a:gd name="connsiteX43" fmla="*/ 756745 w 1024759"/>
            <a:gd name="connsiteY43" fmla="*/ 105251 h 115762"/>
            <a:gd name="connsiteX44" fmla="*/ 767256 w 1024759"/>
            <a:gd name="connsiteY44" fmla="*/ 115762 h 115762"/>
            <a:gd name="connsiteX45" fmla="*/ 809297 w 1024759"/>
            <a:gd name="connsiteY45" fmla="*/ 68465 h 115762"/>
            <a:gd name="connsiteX46" fmla="*/ 830318 w 1024759"/>
            <a:gd name="connsiteY46" fmla="*/ 15913 h 115762"/>
            <a:gd name="connsiteX47" fmla="*/ 861849 w 1024759"/>
            <a:gd name="connsiteY47" fmla="*/ 10658 h 115762"/>
            <a:gd name="connsiteX48" fmla="*/ 877614 w 1024759"/>
            <a:gd name="connsiteY48" fmla="*/ 57955 h 115762"/>
            <a:gd name="connsiteX49" fmla="*/ 888125 w 1024759"/>
            <a:gd name="connsiteY49" fmla="*/ 99996 h 115762"/>
            <a:gd name="connsiteX50" fmla="*/ 903890 w 1024759"/>
            <a:gd name="connsiteY50" fmla="*/ 115762 h 115762"/>
            <a:gd name="connsiteX51" fmla="*/ 935421 w 1024759"/>
            <a:gd name="connsiteY51" fmla="*/ 105251 h 115762"/>
            <a:gd name="connsiteX52" fmla="*/ 945932 w 1024759"/>
            <a:gd name="connsiteY52" fmla="*/ 78976 h 115762"/>
            <a:gd name="connsiteX53" fmla="*/ 966952 w 1024759"/>
            <a:gd name="connsiteY53" fmla="*/ 26424 h 115762"/>
            <a:gd name="connsiteX54" fmla="*/ 977463 w 1024759"/>
            <a:gd name="connsiteY54" fmla="*/ 15913 h 115762"/>
            <a:gd name="connsiteX55" fmla="*/ 1014249 w 1024759"/>
            <a:gd name="connsiteY55" fmla="*/ 63210 h 115762"/>
            <a:gd name="connsiteX56" fmla="*/ 1019504 w 1024759"/>
            <a:gd name="connsiteY56" fmla="*/ 94741 h 115762"/>
            <a:gd name="connsiteX57" fmla="*/ 1024759 w 1024759"/>
            <a:gd name="connsiteY57" fmla="*/ 110507 h 11576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</a:cxnLst>
          <a:rect l="l" t="t" r="r" b="b"/>
          <a:pathLst>
            <a:path w="1024759" h="115762">
              <a:moveTo>
                <a:pt x="0" y="99996"/>
              </a:moveTo>
              <a:cubicBezTo>
                <a:pt x="1752" y="70217"/>
                <a:pt x="-890" y="39849"/>
                <a:pt x="5256" y="10658"/>
              </a:cubicBezTo>
              <a:cubicBezTo>
                <a:pt x="6557" y="4478"/>
                <a:pt x="14769" y="1041"/>
                <a:pt x="21021" y="148"/>
              </a:cubicBezTo>
              <a:cubicBezTo>
                <a:pt x="28171" y="-873"/>
                <a:pt x="35035" y="3651"/>
                <a:pt x="42042" y="5403"/>
              </a:cubicBezTo>
              <a:cubicBezTo>
                <a:pt x="43794" y="10658"/>
                <a:pt x="46565" y="15678"/>
                <a:pt x="47297" y="21169"/>
              </a:cubicBezTo>
              <a:cubicBezTo>
                <a:pt x="49209" y="35511"/>
                <a:pt x="42009" y="83153"/>
                <a:pt x="63063" y="99996"/>
              </a:cubicBezTo>
              <a:cubicBezTo>
                <a:pt x="67388" y="103456"/>
                <a:pt x="73573" y="103499"/>
                <a:pt x="78828" y="105251"/>
              </a:cubicBezTo>
              <a:cubicBezTo>
                <a:pt x="84083" y="103499"/>
                <a:pt x="91374" y="104504"/>
                <a:pt x="94594" y="99996"/>
              </a:cubicBezTo>
              <a:cubicBezTo>
                <a:pt x="98819" y="94081"/>
                <a:pt x="108003" y="58047"/>
                <a:pt x="110359" y="47445"/>
              </a:cubicBezTo>
              <a:cubicBezTo>
                <a:pt x="112297" y="38726"/>
                <a:pt x="112095" y="29379"/>
                <a:pt x="115614" y="21169"/>
              </a:cubicBezTo>
              <a:cubicBezTo>
                <a:pt x="117566" y="16615"/>
                <a:pt x="122621" y="14162"/>
                <a:pt x="126125" y="10658"/>
              </a:cubicBezTo>
              <a:cubicBezTo>
                <a:pt x="136635" y="12410"/>
                <a:pt x="148790" y="10002"/>
                <a:pt x="157656" y="15913"/>
              </a:cubicBezTo>
              <a:cubicBezTo>
                <a:pt x="178150" y="29576"/>
                <a:pt x="181846" y="88526"/>
                <a:pt x="183932" y="99996"/>
              </a:cubicBezTo>
              <a:cubicBezTo>
                <a:pt x="194442" y="98244"/>
                <a:pt x="209742" y="103730"/>
                <a:pt x="215463" y="94741"/>
              </a:cubicBezTo>
              <a:cubicBezTo>
                <a:pt x="224914" y="79889"/>
                <a:pt x="218228" y="59617"/>
                <a:pt x="220718" y="42189"/>
              </a:cubicBezTo>
              <a:cubicBezTo>
                <a:pt x="221739" y="35039"/>
                <a:pt x="222743" y="27629"/>
                <a:pt x="225973" y="21169"/>
              </a:cubicBezTo>
              <a:cubicBezTo>
                <a:pt x="228189" y="16737"/>
                <a:pt x="232051" y="12874"/>
                <a:pt x="236483" y="10658"/>
              </a:cubicBezTo>
              <a:cubicBezTo>
                <a:pt x="242943" y="7428"/>
                <a:pt x="250497" y="7155"/>
                <a:pt x="257504" y="5403"/>
              </a:cubicBezTo>
              <a:cubicBezTo>
                <a:pt x="262759" y="7155"/>
                <a:pt x="268519" y="7808"/>
                <a:pt x="273269" y="10658"/>
              </a:cubicBezTo>
              <a:cubicBezTo>
                <a:pt x="286236" y="18438"/>
                <a:pt x="289964" y="34467"/>
                <a:pt x="294290" y="47445"/>
              </a:cubicBezTo>
              <a:cubicBezTo>
                <a:pt x="299516" y="63125"/>
                <a:pt x="302212" y="84470"/>
                <a:pt x="304800" y="99996"/>
              </a:cubicBezTo>
              <a:cubicBezTo>
                <a:pt x="322317" y="98244"/>
                <a:pt x="340807" y="100757"/>
                <a:pt x="357352" y="94741"/>
              </a:cubicBezTo>
              <a:cubicBezTo>
                <a:pt x="362558" y="92848"/>
                <a:pt x="361263" y="84350"/>
                <a:pt x="362607" y="78976"/>
              </a:cubicBezTo>
              <a:cubicBezTo>
                <a:pt x="364774" y="70311"/>
                <a:pt x="366394" y="61511"/>
                <a:pt x="367863" y="52700"/>
              </a:cubicBezTo>
              <a:cubicBezTo>
                <a:pt x="375431" y="7294"/>
                <a:pt x="363602" y="25429"/>
                <a:pt x="388883" y="148"/>
              </a:cubicBezTo>
              <a:cubicBezTo>
                <a:pt x="401145" y="5403"/>
                <a:pt x="415698" y="7050"/>
                <a:pt x="425669" y="15913"/>
              </a:cubicBezTo>
              <a:cubicBezTo>
                <a:pt x="432720" y="22180"/>
                <a:pt x="432868" y="33356"/>
                <a:pt x="436180" y="42189"/>
              </a:cubicBezTo>
              <a:cubicBezTo>
                <a:pt x="438125" y="47376"/>
                <a:pt x="440092" y="52581"/>
                <a:pt x="441435" y="57955"/>
              </a:cubicBezTo>
              <a:cubicBezTo>
                <a:pt x="443601" y="66620"/>
                <a:pt x="443062" y="76069"/>
                <a:pt x="446690" y="84231"/>
              </a:cubicBezTo>
              <a:cubicBezTo>
                <a:pt x="450247" y="92235"/>
                <a:pt x="457201" y="98244"/>
                <a:pt x="462456" y="105251"/>
              </a:cubicBezTo>
              <a:cubicBezTo>
                <a:pt x="472966" y="103499"/>
                <a:pt x="484673" y="105171"/>
                <a:pt x="493987" y="99996"/>
              </a:cubicBezTo>
              <a:cubicBezTo>
                <a:pt x="501643" y="95743"/>
                <a:pt x="506499" y="87108"/>
                <a:pt x="509752" y="78976"/>
              </a:cubicBezTo>
              <a:cubicBezTo>
                <a:pt x="510976" y="75915"/>
                <a:pt x="517527" y="26641"/>
                <a:pt x="520263" y="21169"/>
              </a:cubicBezTo>
              <a:cubicBezTo>
                <a:pt x="528137" y="5422"/>
                <a:pt x="537779" y="4819"/>
                <a:pt x="551794" y="148"/>
              </a:cubicBezTo>
              <a:cubicBezTo>
                <a:pt x="557049" y="1900"/>
                <a:pt x="563304" y="1857"/>
                <a:pt x="567559" y="5403"/>
              </a:cubicBezTo>
              <a:cubicBezTo>
                <a:pt x="572449" y="9478"/>
                <a:pt x="589042" y="34999"/>
                <a:pt x="593835" y="42189"/>
              </a:cubicBezTo>
              <a:cubicBezTo>
                <a:pt x="597142" y="65342"/>
                <a:pt x="593667" y="78809"/>
                <a:pt x="609600" y="94741"/>
              </a:cubicBezTo>
              <a:cubicBezTo>
                <a:pt x="614066" y="99207"/>
                <a:pt x="620111" y="101748"/>
                <a:pt x="625366" y="105251"/>
              </a:cubicBezTo>
              <a:cubicBezTo>
                <a:pt x="635876" y="103499"/>
                <a:pt x="647861" y="105643"/>
                <a:pt x="656897" y="99996"/>
              </a:cubicBezTo>
              <a:cubicBezTo>
                <a:pt x="668613" y="92674"/>
                <a:pt x="670960" y="55108"/>
                <a:pt x="672663" y="47445"/>
              </a:cubicBezTo>
              <a:cubicBezTo>
                <a:pt x="677078" y="27579"/>
                <a:pt x="676543" y="32595"/>
                <a:pt x="693683" y="21169"/>
              </a:cubicBezTo>
              <a:cubicBezTo>
                <a:pt x="704193" y="22921"/>
                <a:pt x="715684" y="21659"/>
                <a:pt x="725214" y="26424"/>
              </a:cubicBezTo>
              <a:cubicBezTo>
                <a:pt x="732555" y="30094"/>
                <a:pt x="739203" y="50848"/>
                <a:pt x="740980" y="57955"/>
              </a:cubicBezTo>
              <a:cubicBezTo>
                <a:pt x="747180" y="82756"/>
                <a:pt x="742759" y="84272"/>
                <a:pt x="756745" y="105251"/>
              </a:cubicBezTo>
              <a:cubicBezTo>
                <a:pt x="759494" y="109374"/>
                <a:pt x="763752" y="112258"/>
                <a:pt x="767256" y="115762"/>
              </a:cubicBezTo>
              <a:cubicBezTo>
                <a:pt x="806636" y="89508"/>
                <a:pt x="794096" y="106469"/>
                <a:pt x="809297" y="68465"/>
              </a:cubicBezTo>
              <a:cubicBezTo>
                <a:pt x="812141" y="51400"/>
                <a:pt x="811324" y="26465"/>
                <a:pt x="830318" y="15913"/>
              </a:cubicBezTo>
              <a:cubicBezTo>
                <a:pt x="839632" y="10738"/>
                <a:pt x="851339" y="12410"/>
                <a:pt x="861849" y="10658"/>
              </a:cubicBezTo>
              <a:cubicBezTo>
                <a:pt x="878056" y="43074"/>
                <a:pt x="868881" y="20114"/>
                <a:pt x="877614" y="57955"/>
              </a:cubicBezTo>
              <a:cubicBezTo>
                <a:pt x="880862" y="72030"/>
                <a:pt x="877911" y="89782"/>
                <a:pt x="888125" y="99996"/>
              </a:cubicBezTo>
              <a:lnTo>
                <a:pt x="903890" y="115762"/>
              </a:lnTo>
              <a:cubicBezTo>
                <a:pt x="914400" y="112258"/>
                <a:pt x="927083" y="112546"/>
                <a:pt x="935421" y="105251"/>
              </a:cubicBezTo>
              <a:cubicBezTo>
                <a:pt x="942520" y="99039"/>
                <a:pt x="942708" y="87841"/>
                <a:pt x="945932" y="78976"/>
              </a:cubicBezTo>
              <a:cubicBezTo>
                <a:pt x="952769" y="60175"/>
                <a:pt x="955837" y="43097"/>
                <a:pt x="966952" y="26424"/>
              </a:cubicBezTo>
              <a:cubicBezTo>
                <a:pt x="969700" y="22301"/>
                <a:pt x="973959" y="19417"/>
                <a:pt x="977463" y="15913"/>
              </a:cubicBezTo>
              <a:cubicBezTo>
                <a:pt x="1009512" y="35143"/>
                <a:pt x="1004550" y="24414"/>
                <a:pt x="1014249" y="63210"/>
              </a:cubicBezTo>
              <a:cubicBezTo>
                <a:pt x="1016833" y="73547"/>
                <a:pt x="1017193" y="84339"/>
                <a:pt x="1019504" y="94741"/>
              </a:cubicBezTo>
              <a:cubicBezTo>
                <a:pt x="1020706" y="100149"/>
                <a:pt x="1024759" y="110507"/>
                <a:pt x="1024759" y="110507"/>
              </a:cubicBezTo>
            </a:path>
          </a:pathLst>
        </a:custGeom>
        <a:noFill/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81</xdr:col>
      <xdr:colOff>656897</xdr:colOff>
      <xdr:row>48</xdr:row>
      <xdr:rowOff>120870</xdr:rowOff>
    </xdr:from>
    <xdr:to>
      <xdr:col>82</xdr:col>
      <xdr:colOff>499242</xdr:colOff>
      <xdr:row>49</xdr:row>
      <xdr:rowOff>26276</xdr:rowOff>
    </xdr:to>
    <xdr:sp macro="" textlink="">
      <xdr:nvSpPr>
        <xdr:cNvPr id="79" name="Forma libre: forma 78">
          <a:extLst>
            <a:ext uri="{FF2B5EF4-FFF2-40B4-BE49-F238E27FC236}">
              <a16:creationId xmlns:a16="http://schemas.microsoft.com/office/drawing/2014/main" id="{1A30C44A-FCBD-4CB5-BE5C-9632A4FEC0DC}"/>
            </a:ext>
          </a:extLst>
        </xdr:cNvPr>
        <xdr:cNvSpPr/>
      </xdr:nvSpPr>
      <xdr:spPr>
        <a:xfrm>
          <a:off x="41569947" y="10401520"/>
          <a:ext cx="851995" cy="108606"/>
        </a:xfrm>
        <a:custGeom>
          <a:avLst/>
          <a:gdLst>
            <a:gd name="connsiteX0" fmla="*/ 0 w 1024759"/>
            <a:gd name="connsiteY0" fmla="*/ 99996 h 115762"/>
            <a:gd name="connsiteX1" fmla="*/ 5256 w 1024759"/>
            <a:gd name="connsiteY1" fmla="*/ 10658 h 115762"/>
            <a:gd name="connsiteX2" fmla="*/ 21021 w 1024759"/>
            <a:gd name="connsiteY2" fmla="*/ 148 h 115762"/>
            <a:gd name="connsiteX3" fmla="*/ 42042 w 1024759"/>
            <a:gd name="connsiteY3" fmla="*/ 5403 h 115762"/>
            <a:gd name="connsiteX4" fmla="*/ 47297 w 1024759"/>
            <a:gd name="connsiteY4" fmla="*/ 21169 h 115762"/>
            <a:gd name="connsiteX5" fmla="*/ 63063 w 1024759"/>
            <a:gd name="connsiteY5" fmla="*/ 99996 h 115762"/>
            <a:gd name="connsiteX6" fmla="*/ 78828 w 1024759"/>
            <a:gd name="connsiteY6" fmla="*/ 105251 h 115762"/>
            <a:gd name="connsiteX7" fmla="*/ 94594 w 1024759"/>
            <a:gd name="connsiteY7" fmla="*/ 99996 h 115762"/>
            <a:gd name="connsiteX8" fmla="*/ 110359 w 1024759"/>
            <a:gd name="connsiteY8" fmla="*/ 47445 h 115762"/>
            <a:gd name="connsiteX9" fmla="*/ 115614 w 1024759"/>
            <a:gd name="connsiteY9" fmla="*/ 21169 h 115762"/>
            <a:gd name="connsiteX10" fmla="*/ 126125 w 1024759"/>
            <a:gd name="connsiteY10" fmla="*/ 10658 h 115762"/>
            <a:gd name="connsiteX11" fmla="*/ 157656 w 1024759"/>
            <a:gd name="connsiteY11" fmla="*/ 15913 h 115762"/>
            <a:gd name="connsiteX12" fmla="*/ 183932 w 1024759"/>
            <a:gd name="connsiteY12" fmla="*/ 99996 h 115762"/>
            <a:gd name="connsiteX13" fmla="*/ 215463 w 1024759"/>
            <a:gd name="connsiteY13" fmla="*/ 94741 h 115762"/>
            <a:gd name="connsiteX14" fmla="*/ 220718 w 1024759"/>
            <a:gd name="connsiteY14" fmla="*/ 42189 h 115762"/>
            <a:gd name="connsiteX15" fmla="*/ 225973 w 1024759"/>
            <a:gd name="connsiteY15" fmla="*/ 21169 h 115762"/>
            <a:gd name="connsiteX16" fmla="*/ 236483 w 1024759"/>
            <a:gd name="connsiteY16" fmla="*/ 10658 h 115762"/>
            <a:gd name="connsiteX17" fmla="*/ 257504 w 1024759"/>
            <a:gd name="connsiteY17" fmla="*/ 5403 h 115762"/>
            <a:gd name="connsiteX18" fmla="*/ 273269 w 1024759"/>
            <a:gd name="connsiteY18" fmla="*/ 10658 h 115762"/>
            <a:gd name="connsiteX19" fmla="*/ 294290 w 1024759"/>
            <a:gd name="connsiteY19" fmla="*/ 47445 h 115762"/>
            <a:gd name="connsiteX20" fmla="*/ 304800 w 1024759"/>
            <a:gd name="connsiteY20" fmla="*/ 99996 h 115762"/>
            <a:gd name="connsiteX21" fmla="*/ 357352 w 1024759"/>
            <a:gd name="connsiteY21" fmla="*/ 94741 h 115762"/>
            <a:gd name="connsiteX22" fmla="*/ 362607 w 1024759"/>
            <a:gd name="connsiteY22" fmla="*/ 78976 h 115762"/>
            <a:gd name="connsiteX23" fmla="*/ 367863 w 1024759"/>
            <a:gd name="connsiteY23" fmla="*/ 52700 h 115762"/>
            <a:gd name="connsiteX24" fmla="*/ 388883 w 1024759"/>
            <a:gd name="connsiteY24" fmla="*/ 148 h 115762"/>
            <a:gd name="connsiteX25" fmla="*/ 425669 w 1024759"/>
            <a:gd name="connsiteY25" fmla="*/ 15913 h 115762"/>
            <a:gd name="connsiteX26" fmla="*/ 436180 w 1024759"/>
            <a:gd name="connsiteY26" fmla="*/ 42189 h 115762"/>
            <a:gd name="connsiteX27" fmla="*/ 441435 w 1024759"/>
            <a:gd name="connsiteY27" fmla="*/ 57955 h 115762"/>
            <a:gd name="connsiteX28" fmla="*/ 446690 w 1024759"/>
            <a:gd name="connsiteY28" fmla="*/ 84231 h 115762"/>
            <a:gd name="connsiteX29" fmla="*/ 462456 w 1024759"/>
            <a:gd name="connsiteY29" fmla="*/ 105251 h 115762"/>
            <a:gd name="connsiteX30" fmla="*/ 493987 w 1024759"/>
            <a:gd name="connsiteY30" fmla="*/ 99996 h 115762"/>
            <a:gd name="connsiteX31" fmla="*/ 509752 w 1024759"/>
            <a:gd name="connsiteY31" fmla="*/ 78976 h 115762"/>
            <a:gd name="connsiteX32" fmla="*/ 520263 w 1024759"/>
            <a:gd name="connsiteY32" fmla="*/ 21169 h 115762"/>
            <a:gd name="connsiteX33" fmla="*/ 551794 w 1024759"/>
            <a:gd name="connsiteY33" fmla="*/ 148 h 115762"/>
            <a:gd name="connsiteX34" fmla="*/ 567559 w 1024759"/>
            <a:gd name="connsiteY34" fmla="*/ 5403 h 115762"/>
            <a:gd name="connsiteX35" fmla="*/ 593835 w 1024759"/>
            <a:gd name="connsiteY35" fmla="*/ 42189 h 115762"/>
            <a:gd name="connsiteX36" fmla="*/ 609600 w 1024759"/>
            <a:gd name="connsiteY36" fmla="*/ 94741 h 115762"/>
            <a:gd name="connsiteX37" fmla="*/ 625366 w 1024759"/>
            <a:gd name="connsiteY37" fmla="*/ 105251 h 115762"/>
            <a:gd name="connsiteX38" fmla="*/ 656897 w 1024759"/>
            <a:gd name="connsiteY38" fmla="*/ 99996 h 115762"/>
            <a:gd name="connsiteX39" fmla="*/ 672663 w 1024759"/>
            <a:gd name="connsiteY39" fmla="*/ 47445 h 115762"/>
            <a:gd name="connsiteX40" fmla="*/ 693683 w 1024759"/>
            <a:gd name="connsiteY40" fmla="*/ 21169 h 115762"/>
            <a:gd name="connsiteX41" fmla="*/ 725214 w 1024759"/>
            <a:gd name="connsiteY41" fmla="*/ 26424 h 115762"/>
            <a:gd name="connsiteX42" fmla="*/ 740980 w 1024759"/>
            <a:gd name="connsiteY42" fmla="*/ 57955 h 115762"/>
            <a:gd name="connsiteX43" fmla="*/ 756745 w 1024759"/>
            <a:gd name="connsiteY43" fmla="*/ 105251 h 115762"/>
            <a:gd name="connsiteX44" fmla="*/ 767256 w 1024759"/>
            <a:gd name="connsiteY44" fmla="*/ 115762 h 115762"/>
            <a:gd name="connsiteX45" fmla="*/ 809297 w 1024759"/>
            <a:gd name="connsiteY45" fmla="*/ 68465 h 115762"/>
            <a:gd name="connsiteX46" fmla="*/ 830318 w 1024759"/>
            <a:gd name="connsiteY46" fmla="*/ 15913 h 115762"/>
            <a:gd name="connsiteX47" fmla="*/ 861849 w 1024759"/>
            <a:gd name="connsiteY47" fmla="*/ 10658 h 115762"/>
            <a:gd name="connsiteX48" fmla="*/ 877614 w 1024759"/>
            <a:gd name="connsiteY48" fmla="*/ 57955 h 115762"/>
            <a:gd name="connsiteX49" fmla="*/ 888125 w 1024759"/>
            <a:gd name="connsiteY49" fmla="*/ 99996 h 115762"/>
            <a:gd name="connsiteX50" fmla="*/ 903890 w 1024759"/>
            <a:gd name="connsiteY50" fmla="*/ 115762 h 115762"/>
            <a:gd name="connsiteX51" fmla="*/ 935421 w 1024759"/>
            <a:gd name="connsiteY51" fmla="*/ 105251 h 115762"/>
            <a:gd name="connsiteX52" fmla="*/ 945932 w 1024759"/>
            <a:gd name="connsiteY52" fmla="*/ 78976 h 115762"/>
            <a:gd name="connsiteX53" fmla="*/ 966952 w 1024759"/>
            <a:gd name="connsiteY53" fmla="*/ 26424 h 115762"/>
            <a:gd name="connsiteX54" fmla="*/ 977463 w 1024759"/>
            <a:gd name="connsiteY54" fmla="*/ 15913 h 115762"/>
            <a:gd name="connsiteX55" fmla="*/ 1014249 w 1024759"/>
            <a:gd name="connsiteY55" fmla="*/ 63210 h 115762"/>
            <a:gd name="connsiteX56" fmla="*/ 1019504 w 1024759"/>
            <a:gd name="connsiteY56" fmla="*/ 94741 h 115762"/>
            <a:gd name="connsiteX57" fmla="*/ 1024759 w 1024759"/>
            <a:gd name="connsiteY57" fmla="*/ 110507 h 11576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</a:cxnLst>
          <a:rect l="l" t="t" r="r" b="b"/>
          <a:pathLst>
            <a:path w="1024759" h="115762">
              <a:moveTo>
                <a:pt x="0" y="99996"/>
              </a:moveTo>
              <a:cubicBezTo>
                <a:pt x="1752" y="70217"/>
                <a:pt x="-890" y="39849"/>
                <a:pt x="5256" y="10658"/>
              </a:cubicBezTo>
              <a:cubicBezTo>
                <a:pt x="6557" y="4478"/>
                <a:pt x="14769" y="1041"/>
                <a:pt x="21021" y="148"/>
              </a:cubicBezTo>
              <a:cubicBezTo>
                <a:pt x="28171" y="-873"/>
                <a:pt x="35035" y="3651"/>
                <a:pt x="42042" y="5403"/>
              </a:cubicBezTo>
              <a:cubicBezTo>
                <a:pt x="43794" y="10658"/>
                <a:pt x="46565" y="15678"/>
                <a:pt x="47297" y="21169"/>
              </a:cubicBezTo>
              <a:cubicBezTo>
                <a:pt x="49209" y="35511"/>
                <a:pt x="42009" y="83153"/>
                <a:pt x="63063" y="99996"/>
              </a:cubicBezTo>
              <a:cubicBezTo>
                <a:pt x="67388" y="103456"/>
                <a:pt x="73573" y="103499"/>
                <a:pt x="78828" y="105251"/>
              </a:cubicBezTo>
              <a:cubicBezTo>
                <a:pt x="84083" y="103499"/>
                <a:pt x="91374" y="104504"/>
                <a:pt x="94594" y="99996"/>
              </a:cubicBezTo>
              <a:cubicBezTo>
                <a:pt x="98819" y="94081"/>
                <a:pt x="108003" y="58047"/>
                <a:pt x="110359" y="47445"/>
              </a:cubicBezTo>
              <a:cubicBezTo>
                <a:pt x="112297" y="38726"/>
                <a:pt x="112095" y="29379"/>
                <a:pt x="115614" y="21169"/>
              </a:cubicBezTo>
              <a:cubicBezTo>
                <a:pt x="117566" y="16615"/>
                <a:pt x="122621" y="14162"/>
                <a:pt x="126125" y="10658"/>
              </a:cubicBezTo>
              <a:cubicBezTo>
                <a:pt x="136635" y="12410"/>
                <a:pt x="148790" y="10002"/>
                <a:pt x="157656" y="15913"/>
              </a:cubicBezTo>
              <a:cubicBezTo>
                <a:pt x="178150" y="29576"/>
                <a:pt x="181846" y="88526"/>
                <a:pt x="183932" y="99996"/>
              </a:cubicBezTo>
              <a:cubicBezTo>
                <a:pt x="194442" y="98244"/>
                <a:pt x="209742" y="103730"/>
                <a:pt x="215463" y="94741"/>
              </a:cubicBezTo>
              <a:cubicBezTo>
                <a:pt x="224914" y="79889"/>
                <a:pt x="218228" y="59617"/>
                <a:pt x="220718" y="42189"/>
              </a:cubicBezTo>
              <a:cubicBezTo>
                <a:pt x="221739" y="35039"/>
                <a:pt x="222743" y="27629"/>
                <a:pt x="225973" y="21169"/>
              </a:cubicBezTo>
              <a:cubicBezTo>
                <a:pt x="228189" y="16737"/>
                <a:pt x="232051" y="12874"/>
                <a:pt x="236483" y="10658"/>
              </a:cubicBezTo>
              <a:cubicBezTo>
                <a:pt x="242943" y="7428"/>
                <a:pt x="250497" y="7155"/>
                <a:pt x="257504" y="5403"/>
              </a:cubicBezTo>
              <a:cubicBezTo>
                <a:pt x="262759" y="7155"/>
                <a:pt x="268519" y="7808"/>
                <a:pt x="273269" y="10658"/>
              </a:cubicBezTo>
              <a:cubicBezTo>
                <a:pt x="286236" y="18438"/>
                <a:pt x="289964" y="34467"/>
                <a:pt x="294290" y="47445"/>
              </a:cubicBezTo>
              <a:cubicBezTo>
                <a:pt x="299516" y="63125"/>
                <a:pt x="302212" y="84470"/>
                <a:pt x="304800" y="99996"/>
              </a:cubicBezTo>
              <a:cubicBezTo>
                <a:pt x="322317" y="98244"/>
                <a:pt x="340807" y="100757"/>
                <a:pt x="357352" y="94741"/>
              </a:cubicBezTo>
              <a:cubicBezTo>
                <a:pt x="362558" y="92848"/>
                <a:pt x="361263" y="84350"/>
                <a:pt x="362607" y="78976"/>
              </a:cubicBezTo>
              <a:cubicBezTo>
                <a:pt x="364774" y="70311"/>
                <a:pt x="366394" y="61511"/>
                <a:pt x="367863" y="52700"/>
              </a:cubicBezTo>
              <a:cubicBezTo>
                <a:pt x="375431" y="7294"/>
                <a:pt x="363602" y="25429"/>
                <a:pt x="388883" y="148"/>
              </a:cubicBezTo>
              <a:cubicBezTo>
                <a:pt x="401145" y="5403"/>
                <a:pt x="415698" y="7050"/>
                <a:pt x="425669" y="15913"/>
              </a:cubicBezTo>
              <a:cubicBezTo>
                <a:pt x="432720" y="22180"/>
                <a:pt x="432868" y="33356"/>
                <a:pt x="436180" y="42189"/>
              </a:cubicBezTo>
              <a:cubicBezTo>
                <a:pt x="438125" y="47376"/>
                <a:pt x="440092" y="52581"/>
                <a:pt x="441435" y="57955"/>
              </a:cubicBezTo>
              <a:cubicBezTo>
                <a:pt x="443601" y="66620"/>
                <a:pt x="443062" y="76069"/>
                <a:pt x="446690" y="84231"/>
              </a:cubicBezTo>
              <a:cubicBezTo>
                <a:pt x="450247" y="92235"/>
                <a:pt x="457201" y="98244"/>
                <a:pt x="462456" y="105251"/>
              </a:cubicBezTo>
              <a:cubicBezTo>
                <a:pt x="472966" y="103499"/>
                <a:pt x="484673" y="105171"/>
                <a:pt x="493987" y="99996"/>
              </a:cubicBezTo>
              <a:cubicBezTo>
                <a:pt x="501643" y="95743"/>
                <a:pt x="506499" y="87108"/>
                <a:pt x="509752" y="78976"/>
              </a:cubicBezTo>
              <a:cubicBezTo>
                <a:pt x="510976" y="75915"/>
                <a:pt x="517527" y="26641"/>
                <a:pt x="520263" y="21169"/>
              </a:cubicBezTo>
              <a:cubicBezTo>
                <a:pt x="528137" y="5422"/>
                <a:pt x="537779" y="4819"/>
                <a:pt x="551794" y="148"/>
              </a:cubicBezTo>
              <a:cubicBezTo>
                <a:pt x="557049" y="1900"/>
                <a:pt x="563304" y="1857"/>
                <a:pt x="567559" y="5403"/>
              </a:cubicBezTo>
              <a:cubicBezTo>
                <a:pt x="572449" y="9478"/>
                <a:pt x="589042" y="34999"/>
                <a:pt x="593835" y="42189"/>
              </a:cubicBezTo>
              <a:cubicBezTo>
                <a:pt x="597142" y="65342"/>
                <a:pt x="593667" y="78809"/>
                <a:pt x="609600" y="94741"/>
              </a:cubicBezTo>
              <a:cubicBezTo>
                <a:pt x="614066" y="99207"/>
                <a:pt x="620111" y="101748"/>
                <a:pt x="625366" y="105251"/>
              </a:cubicBezTo>
              <a:cubicBezTo>
                <a:pt x="635876" y="103499"/>
                <a:pt x="647861" y="105643"/>
                <a:pt x="656897" y="99996"/>
              </a:cubicBezTo>
              <a:cubicBezTo>
                <a:pt x="668613" y="92674"/>
                <a:pt x="670960" y="55108"/>
                <a:pt x="672663" y="47445"/>
              </a:cubicBezTo>
              <a:cubicBezTo>
                <a:pt x="677078" y="27579"/>
                <a:pt x="676543" y="32595"/>
                <a:pt x="693683" y="21169"/>
              </a:cubicBezTo>
              <a:cubicBezTo>
                <a:pt x="704193" y="22921"/>
                <a:pt x="715684" y="21659"/>
                <a:pt x="725214" y="26424"/>
              </a:cubicBezTo>
              <a:cubicBezTo>
                <a:pt x="732555" y="30094"/>
                <a:pt x="739203" y="50848"/>
                <a:pt x="740980" y="57955"/>
              </a:cubicBezTo>
              <a:cubicBezTo>
                <a:pt x="747180" y="82756"/>
                <a:pt x="742759" y="84272"/>
                <a:pt x="756745" y="105251"/>
              </a:cubicBezTo>
              <a:cubicBezTo>
                <a:pt x="759494" y="109374"/>
                <a:pt x="763752" y="112258"/>
                <a:pt x="767256" y="115762"/>
              </a:cubicBezTo>
              <a:cubicBezTo>
                <a:pt x="806636" y="89508"/>
                <a:pt x="794096" y="106469"/>
                <a:pt x="809297" y="68465"/>
              </a:cubicBezTo>
              <a:cubicBezTo>
                <a:pt x="812141" y="51400"/>
                <a:pt x="811324" y="26465"/>
                <a:pt x="830318" y="15913"/>
              </a:cubicBezTo>
              <a:cubicBezTo>
                <a:pt x="839632" y="10738"/>
                <a:pt x="851339" y="12410"/>
                <a:pt x="861849" y="10658"/>
              </a:cubicBezTo>
              <a:cubicBezTo>
                <a:pt x="878056" y="43074"/>
                <a:pt x="868881" y="20114"/>
                <a:pt x="877614" y="57955"/>
              </a:cubicBezTo>
              <a:cubicBezTo>
                <a:pt x="880862" y="72030"/>
                <a:pt x="877911" y="89782"/>
                <a:pt x="888125" y="99996"/>
              </a:cubicBezTo>
              <a:lnTo>
                <a:pt x="903890" y="115762"/>
              </a:lnTo>
              <a:cubicBezTo>
                <a:pt x="914400" y="112258"/>
                <a:pt x="927083" y="112546"/>
                <a:pt x="935421" y="105251"/>
              </a:cubicBezTo>
              <a:cubicBezTo>
                <a:pt x="942520" y="99039"/>
                <a:pt x="942708" y="87841"/>
                <a:pt x="945932" y="78976"/>
              </a:cubicBezTo>
              <a:cubicBezTo>
                <a:pt x="952769" y="60175"/>
                <a:pt x="955837" y="43097"/>
                <a:pt x="966952" y="26424"/>
              </a:cubicBezTo>
              <a:cubicBezTo>
                <a:pt x="969700" y="22301"/>
                <a:pt x="973959" y="19417"/>
                <a:pt x="977463" y="15913"/>
              </a:cubicBezTo>
              <a:cubicBezTo>
                <a:pt x="1009512" y="35143"/>
                <a:pt x="1004550" y="24414"/>
                <a:pt x="1014249" y="63210"/>
              </a:cubicBezTo>
              <a:cubicBezTo>
                <a:pt x="1016833" y="73547"/>
                <a:pt x="1017193" y="84339"/>
                <a:pt x="1019504" y="94741"/>
              </a:cubicBezTo>
              <a:cubicBezTo>
                <a:pt x="1020706" y="100149"/>
                <a:pt x="1024759" y="110507"/>
                <a:pt x="1024759" y="110507"/>
              </a:cubicBezTo>
            </a:path>
          </a:pathLst>
        </a:custGeom>
        <a:noFill/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82</xdr:col>
      <xdr:colOff>499241</xdr:colOff>
      <xdr:row>48</xdr:row>
      <xdr:rowOff>129540</xdr:rowOff>
    </xdr:from>
    <xdr:to>
      <xdr:col>83</xdr:col>
      <xdr:colOff>68580</xdr:colOff>
      <xdr:row>49</xdr:row>
      <xdr:rowOff>26276</xdr:rowOff>
    </xdr:to>
    <xdr:sp macro="" textlink="">
      <xdr:nvSpPr>
        <xdr:cNvPr id="80" name="Forma libre: forma 79">
          <a:extLst>
            <a:ext uri="{FF2B5EF4-FFF2-40B4-BE49-F238E27FC236}">
              <a16:creationId xmlns:a16="http://schemas.microsoft.com/office/drawing/2014/main" id="{8352961C-0F3A-4A09-A897-CD58BA60B38B}"/>
            </a:ext>
          </a:extLst>
        </xdr:cNvPr>
        <xdr:cNvSpPr/>
      </xdr:nvSpPr>
      <xdr:spPr>
        <a:xfrm>
          <a:off x="42421941" y="10410190"/>
          <a:ext cx="578989" cy="99936"/>
        </a:xfrm>
        <a:custGeom>
          <a:avLst/>
          <a:gdLst>
            <a:gd name="connsiteX0" fmla="*/ 0 w 1024759"/>
            <a:gd name="connsiteY0" fmla="*/ 99996 h 115762"/>
            <a:gd name="connsiteX1" fmla="*/ 5256 w 1024759"/>
            <a:gd name="connsiteY1" fmla="*/ 10658 h 115762"/>
            <a:gd name="connsiteX2" fmla="*/ 21021 w 1024759"/>
            <a:gd name="connsiteY2" fmla="*/ 148 h 115762"/>
            <a:gd name="connsiteX3" fmla="*/ 42042 w 1024759"/>
            <a:gd name="connsiteY3" fmla="*/ 5403 h 115762"/>
            <a:gd name="connsiteX4" fmla="*/ 47297 w 1024759"/>
            <a:gd name="connsiteY4" fmla="*/ 21169 h 115762"/>
            <a:gd name="connsiteX5" fmla="*/ 63063 w 1024759"/>
            <a:gd name="connsiteY5" fmla="*/ 99996 h 115762"/>
            <a:gd name="connsiteX6" fmla="*/ 78828 w 1024759"/>
            <a:gd name="connsiteY6" fmla="*/ 105251 h 115762"/>
            <a:gd name="connsiteX7" fmla="*/ 94594 w 1024759"/>
            <a:gd name="connsiteY7" fmla="*/ 99996 h 115762"/>
            <a:gd name="connsiteX8" fmla="*/ 110359 w 1024759"/>
            <a:gd name="connsiteY8" fmla="*/ 47445 h 115762"/>
            <a:gd name="connsiteX9" fmla="*/ 115614 w 1024759"/>
            <a:gd name="connsiteY9" fmla="*/ 21169 h 115762"/>
            <a:gd name="connsiteX10" fmla="*/ 126125 w 1024759"/>
            <a:gd name="connsiteY10" fmla="*/ 10658 h 115762"/>
            <a:gd name="connsiteX11" fmla="*/ 157656 w 1024759"/>
            <a:gd name="connsiteY11" fmla="*/ 15913 h 115762"/>
            <a:gd name="connsiteX12" fmla="*/ 183932 w 1024759"/>
            <a:gd name="connsiteY12" fmla="*/ 99996 h 115762"/>
            <a:gd name="connsiteX13" fmla="*/ 215463 w 1024759"/>
            <a:gd name="connsiteY13" fmla="*/ 94741 h 115762"/>
            <a:gd name="connsiteX14" fmla="*/ 220718 w 1024759"/>
            <a:gd name="connsiteY14" fmla="*/ 42189 h 115762"/>
            <a:gd name="connsiteX15" fmla="*/ 225973 w 1024759"/>
            <a:gd name="connsiteY15" fmla="*/ 21169 h 115762"/>
            <a:gd name="connsiteX16" fmla="*/ 236483 w 1024759"/>
            <a:gd name="connsiteY16" fmla="*/ 10658 h 115762"/>
            <a:gd name="connsiteX17" fmla="*/ 257504 w 1024759"/>
            <a:gd name="connsiteY17" fmla="*/ 5403 h 115762"/>
            <a:gd name="connsiteX18" fmla="*/ 273269 w 1024759"/>
            <a:gd name="connsiteY18" fmla="*/ 10658 h 115762"/>
            <a:gd name="connsiteX19" fmla="*/ 294290 w 1024759"/>
            <a:gd name="connsiteY19" fmla="*/ 47445 h 115762"/>
            <a:gd name="connsiteX20" fmla="*/ 304800 w 1024759"/>
            <a:gd name="connsiteY20" fmla="*/ 99996 h 115762"/>
            <a:gd name="connsiteX21" fmla="*/ 357352 w 1024759"/>
            <a:gd name="connsiteY21" fmla="*/ 94741 h 115762"/>
            <a:gd name="connsiteX22" fmla="*/ 362607 w 1024759"/>
            <a:gd name="connsiteY22" fmla="*/ 78976 h 115762"/>
            <a:gd name="connsiteX23" fmla="*/ 367863 w 1024759"/>
            <a:gd name="connsiteY23" fmla="*/ 52700 h 115762"/>
            <a:gd name="connsiteX24" fmla="*/ 388883 w 1024759"/>
            <a:gd name="connsiteY24" fmla="*/ 148 h 115762"/>
            <a:gd name="connsiteX25" fmla="*/ 425669 w 1024759"/>
            <a:gd name="connsiteY25" fmla="*/ 15913 h 115762"/>
            <a:gd name="connsiteX26" fmla="*/ 436180 w 1024759"/>
            <a:gd name="connsiteY26" fmla="*/ 42189 h 115762"/>
            <a:gd name="connsiteX27" fmla="*/ 441435 w 1024759"/>
            <a:gd name="connsiteY27" fmla="*/ 57955 h 115762"/>
            <a:gd name="connsiteX28" fmla="*/ 446690 w 1024759"/>
            <a:gd name="connsiteY28" fmla="*/ 84231 h 115762"/>
            <a:gd name="connsiteX29" fmla="*/ 462456 w 1024759"/>
            <a:gd name="connsiteY29" fmla="*/ 105251 h 115762"/>
            <a:gd name="connsiteX30" fmla="*/ 493987 w 1024759"/>
            <a:gd name="connsiteY30" fmla="*/ 99996 h 115762"/>
            <a:gd name="connsiteX31" fmla="*/ 509752 w 1024759"/>
            <a:gd name="connsiteY31" fmla="*/ 78976 h 115762"/>
            <a:gd name="connsiteX32" fmla="*/ 520263 w 1024759"/>
            <a:gd name="connsiteY32" fmla="*/ 21169 h 115762"/>
            <a:gd name="connsiteX33" fmla="*/ 551794 w 1024759"/>
            <a:gd name="connsiteY33" fmla="*/ 148 h 115762"/>
            <a:gd name="connsiteX34" fmla="*/ 567559 w 1024759"/>
            <a:gd name="connsiteY34" fmla="*/ 5403 h 115762"/>
            <a:gd name="connsiteX35" fmla="*/ 593835 w 1024759"/>
            <a:gd name="connsiteY35" fmla="*/ 42189 h 115762"/>
            <a:gd name="connsiteX36" fmla="*/ 609600 w 1024759"/>
            <a:gd name="connsiteY36" fmla="*/ 94741 h 115762"/>
            <a:gd name="connsiteX37" fmla="*/ 625366 w 1024759"/>
            <a:gd name="connsiteY37" fmla="*/ 105251 h 115762"/>
            <a:gd name="connsiteX38" fmla="*/ 656897 w 1024759"/>
            <a:gd name="connsiteY38" fmla="*/ 99996 h 115762"/>
            <a:gd name="connsiteX39" fmla="*/ 672663 w 1024759"/>
            <a:gd name="connsiteY39" fmla="*/ 47445 h 115762"/>
            <a:gd name="connsiteX40" fmla="*/ 693683 w 1024759"/>
            <a:gd name="connsiteY40" fmla="*/ 21169 h 115762"/>
            <a:gd name="connsiteX41" fmla="*/ 725214 w 1024759"/>
            <a:gd name="connsiteY41" fmla="*/ 26424 h 115762"/>
            <a:gd name="connsiteX42" fmla="*/ 740980 w 1024759"/>
            <a:gd name="connsiteY42" fmla="*/ 57955 h 115762"/>
            <a:gd name="connsiteX43" fmla="*/ 756745 w 1024759"/>
            <a:gd name="connsiteY43" fmla="*/ 105251 h 115762"/>
            <a:gd name="connsiteX44" fmla="*/ 767256 w 1024759"/>
            <a:gd name="connsiteY44" fmla="*/ 115762 h 115762"/>
            <a:gd name="connsiteX45" fmla="*/ 809297 w 1024759"/>
            <a:gd name="connsiteY45" fmla="*/ 68465 h 115762"/>
            <a:gd name="connsiteX46" fmla="*/ 830318 w 1024759"/>
            <a:gd name="connsiteY46" fmla="*/ 15913 h 115762"/>
            <a:gd name="connsiteX47" fmla="*/ 861849 w 1024759"/>
            <a:gd name="connsiteY47" fmla="*/ 10658 h 115762"/>
            <a:gd name="connsiteX48" fmla="*/ 877614 w 1024759"/>
            <a:gd name="connsiteY48" fmla="*/ 57955 h 115762"/>
            <a:gd name="connsiteX49" fmla="*/ 888125 w 1024759"/>
            <a:gd name="connsiteY49" fmla="*/ 99996 h 115762"/>
            <a:gd name="connsiteX50" fmla="*/ 903890 w 1024759"/>
            <a:gd name="connsiteY50" fmla="*/ 115762 h 115762"/>
            <a:gd name="connsiteX51" fmla="*/ 935421 w 1024759"/>
            <a:gd name="connsiteY51" fmla="*/ 105251 h 115762"/>
            <a:gd name="connsiteX52" fmla="*/ 945932 w 1024759"/>
            <a:gd name="connsiteY52" fmla="*/ 78976 h 115762"/>
            <a:gd name="connsiteX53" fmla="*/ 966952 w 1024759"/>
            <a:gd name="connsiteY53" fmla="*/ 26424 h 115762"/>
            <a:gd name="connsiteX54" fmla="*/ 977463 w 1024759"/>
            <a:gd name="connsiteY54" fmla="*/ 15913 h 115762"/>
            <a:gd name="connsiteX55" fmla="*/ 1014249 w 1024759"/>
            <a:gd name="connsiteY55" fmla="*/ 63210 h 115762"/>
            <a:gd name="connsiteX56" fmla="*/ 1019504 w 1024759"/>
            <a:gd name="connsiteY56" fmla="*/ 94741 h 115762"/>
            <a:gd name="connsiteX57" fmla="*/ 1024759 w 1024759"/>
            <a:gd name="connsiteY57" fmla="*/ 110507 h 11576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</a:cxnLst>
          <a:rect l="l" t="t" r="r" b="b"/>
          <a:pathLst>
            <a:path w="1024759" h="115762">
              <a:moveTo>
                <a:pt x="0" y="99996"/>
              </a:moveTo>
              <a:cubicBezTo>
                <a:pt x="1752" y="70217"/>
                <a:pt x="-890" y="39849"/>
                <a:pt x="5256" y="10658"/>
              </a:cubicBezTo>
              <a:cubicBezTo>
                <a:pt x="6557" y="4478"/>
                <a:pt x="14769" y="1041"/>
                <a:pt x="21021" y="148"/>
              </a:cubicBezTo>
              <a:cubicBezTo>
                <a:pt x="28171" y="-873"/>
                <a:pt x="35035" y="3651"/>
                <a:pt x="42042" y="5403"/>
              </a:cubicBezTo>
              <a:cubicBezTo>
                <a:pt x="43794" y="10658"/>
                <a:pt x="46565" y="15678"/>
                <a:pt x="47297" y="21169"/>
              </a:cubicBezTo>
              <a:cubicBezTo>
                <a:pt x="49209" y="35511"/>
                <a:pt x="42009" y="83153"/>
                <a:pt x="63063" y="99996"/>
              </a:cubicBezTo>
              <a:cubicBezTo>
                <a:pt x="67388" y="103456"/>
                <a:pt x="73573" y="103499"/>
                <a:pt x="78828" y="105251"/>
              </a:cubicBezTo>
              <a:cubicBezTo>
                <a:pt x="84083" y="103499"/>
                <a:pt x="91374" y="104504"/>
                <a:pt x="94594" y="99996"/>
              </a:cubicBezTo>
              <a:cubicBezTo>
                <a:pt x="98819" y="94081"/>
                <a:pt x="108003" y="58047"/>
                <a:pt x="110359" y="47445"/>
              </a:cubicBezTo>
              <a:cubicBezTo>
                <a:pt x="112297" y="38726"/>
                <a:pt x="112095" y="29379"/>
                <a:pt x="115614" y="21169"/>
              </a:cubicBezTo>
              <a:cubicBezTo>
                <a:pt x="117566" y="16615"/>
                <a:pt x="122621" y="14162"/>
                <a:pt x="126125" y="10658"/>
              </a:cubicBezTo>
              <a:cubicBezTo>
                <a:pt x="136635" y="12410"/>
                <a:pt x="148790" y="10002"/>
                <a:pt x="157656" y="15913"/>
              </a:cubicBezTo>
              <a:cubicBezTo>
                <a:pt x="178150" y="29576"/>
                <a:pt x="181846" y="88526"/>
                <a:pt x="183932" y="99996"/>
              </a:cubicBezTo>
              <a:cubicBezTo>
                <a:pt x="194442" y="98244"/>
                <a:pt x="209742" y="103730"/>
                <a:pt x="215463" y="94741"/>
              </a:cubicBezTo>
              <a:cubicBezTo>
                <a:pt x="224914" y="79889"/>
                <a:pt x="218228" y="59617"/>
                <a:pt x="220718" y="42189"/>
              </a:cubicBezTo>
              <a:cubicBezTo>
                <a:pt x="221739" y="35039"/>
                <a:pt x="222743" y="27629"/>
                <a:pt x="225973" y="21169"/>
              </a:cubicBezTo>
              <a:cubicBezTo>
                <a:pt x="228189" y="16737"/>
                <a:pt x="232051" y="12874"/>
                <a:pt x="236483" y="10658"/>
              </a:cubicBezTo>
              <a:cubicBezTo>
                <a:pt x="242943" y="7428"/>
                <a:pt x="250497" y="7155"/>
                <a:pt x="257504" y="5403"/>
              </a:cubicBezTo>
              <a:cubicBezTo>
                <a:pt x="262759" y="7155"/>
                <a:pt x="268519" y="7808"/>
                <a:pt x="273269" y="10658"/>
              </a:cubicBezTo>
              <a:cubicBezTo>
                <a:pt x="286236" y="18438"/>
                <a:pt x="289964" y="34467"/>
                <a:pt x="294290" y="47445"/>
              </a:cubicBezTo>
              <a:cubicBezTo>
                <a:pt x="299516" y="63125"/>
                <a:pt x="302212" y="84470"/>
                <a:pt x="304800" y="99996"/>
              </a:cubicBezTo>
              <a:cubicBezTo>
                <a:pt x="322317" y="98244"/>
                <a:pt x="340807" y="100757"/>
                <a:pt x="357352" y="94741"/>
              </a:cubicBezTo>
              <a:cubicBezTo>
                <a:pt x="362558" y="92848"/>
                <a:pt x="361263" y="84350"/>
                <a:pt x="362607" y="78976"/>
              </a:cubicBezTo>
              <a:cubicBezTo>
                <a:pt x="364774" y="70311"/>
                <a:pt x="366394" y="61511"/>
                <a:pt x="367863" y="52700"/>
              </a:cubicBezTo>
              <a:cubicBezTo>
                <a:pt x="375431" y="7294"/>
                <a:pt x="363602" y="25429"/>
                <a:pt x="388883" y="148"/>
              </a:cubicBezTo>
              <a:cubicBezTo>
                <a:pt x="401145" y="5403"/>
                <a:pt x="415698" y="7050"/>
                <a:pt x="425669" y="15913"/>
              </a:cubicBezTo>
              <a:cubicBezTo>
                <a:pt x="432720" y="22180"/>
                <a:pt x="432868" y="33356"/>
                <a:pt x="436180" y="42189"/>
              </a:cubicBezTo>
              <a:cubicBezTo>
                <a:pt x="438125" y="47376"/>
                <a:pt x="440092" y="52581"/>
                <a:pt x="441435" y="57955"/>
              </a:cubicBezTo>
              <a:cubicBezTo>
                <a:pt x="443601" y="66620"/>
                <a:pt x="443062" y="76069"/>
                <a:pt x="446690" y="84231"/>
              </a:cubicBezTo>
              <a:cubicBezTo>
                <a:pt x="450247" y="92235"/>
                <a:pt x="457201" y="98244"/>
                <a:pt x="462456" y="105251"/>
              </a:cubicBezTo>
              <a:cubicBezTo>
                <a:pt x="472966" y="103499"/>
                <a:pt x="484673" y="105171"/>
                <a:pt x="493987" y="99996"/>
              </a:cubicBezTo>
              <a:cubicBezTo>
                <a:pt x="501643" y="95743"/>
                <a:pt x="506499" y="87108"/>
                <a:pt x="509752" y="78976"/>
              </a:cubicBezTo>
              <a:cubicBezTo>
                <a:pt x="510976" y="75915"/>
                <a:pt x="517527" y="26641"/>
                <a:pt x="520263" y="21169"/>
              </a:cubicBezTo>
              <a:cubicBezTo>
                <a:pt x="528137" y="5422"/>
                <a:pt x="537779" y="4819"/>
                <a:pt x="551794" y="148"/>
              </a:cubicBezTo>
              <a:cubicBezTo>
                <a:pt x="557049" y="1900"/>
                <a:pt x="563304" y="1857"/>
                <a:pt x="567559" y="5403"/>
              </a:cubicBezTo>
              <a:cubicBezTo>
                <a:pt x="572449" y="9478"/>
                <a:pt x="589042" y="34999"/>
                <a:pt x="593835" y="42189"/>
              </a:cubicBezTo>
              <a:cubicBezTo>
                <a:pt x="597142" y="65342"/>
                <a:pt x="593667" y="78809"/>
                <a:pt x="609600" y="94741"/>
              </a:cubicBezTo>
              <a:cubicBezTo>
                <a:pt x="614066" y="99207"/>
                <a:pt x="620111" y="101748"/>
                <a:pt x="625366" y="105251"/>
              </a:cubicBezTo>
              <a:cubicBezTo>
                <a:pt x="635876" y="103499"/>
                <a:pt x="647861" y="105643"/>
                <a:pt x="656897" y="99996"/>
              </a:cubicBezTo>
              <a:cubicBezTo>
                <a:pt x="668613" y="92674"/>
                <a:pt x="670960" y="55108"/>
                <a:pt x="672663" y="47445"/>
              </a:cubicBezTo>
              <a:cubicBezTo>
                <a:pt x="677078" y="27579"/>
                <a:pt x="676543" y="32595"/>
                <a:pt x="693683" y="21169"/>
              </a:cubicBezTo>
              <a:cubicBezTo>
                <a:pt x="704193" y="22921"/>
                <a:pt x="715684" y="21659"/>
                <a:pt x="725214" y="26424"/>
              </a:cubicBezTo>
              <a:cubicBezTo>
                <a:pt x="732555" y="30094"/>
                <a:pt x="739203" y="50848"/>
                <a:pt x="740980" y="57955"/>
              </a:cubicBezTo>
              <a:cubicBezTo>
                <a:pt x="747180" y="82756"/>
                <a:pt x="742759" y="84272"/>
                <a:pt x="756745" y="105251"/>
              </a:cubicBezTo>
              <a:cubicBezTo>
                <a:pt x="759494" y="109374"/>
                <a:pt x="763752" y="112258"/>
                <a:pt x="767256" y="115762"/>
              </a:cubicBezTo>
              <a:cubicBezTo>
                <a:pt x="806636" y="89508"/>
                <a:pt x="794096" y="106469"/>
                <a:pt x="809297" y="68465"/>
              </a:cubicBezTo>
              <a:cubicBezTo>
                <a:pt x="812141" y="51400"/>
                <a:pt x="811324" y="26465"/>
                <a:pt x="830318" y="15913"/>
              </a:cubicBezTo>
              <a:cubicBezTo>
                <a:pt x="839632" y="10738"/>
                <a:pt x="851339" y="12410"/>
                <a:pt x="861849" y="10658"/>
              </a:cubicBezTo>
              <a:cubicBezTo>
                <a:pt x="878056" y="43074"/>
                <a:pt x="868881" y="20114"/>
                <a:pt x="877614" y="57955"/>
              </a:cubicBezTo>
              <a:cubicBezTo>
                <a:pt x="880862" y="72030"/>
                <a:pt x="877911" y="89782"/>
                <a:pt x="888125" y="99996"/>
              </a:cubicBezTo>
              <a:lnTo>
                <a:pt x="903890" y="115762"/>
              </a:lnTo>
              <a:cubicBezTo>
                <a:pt x="914400" y="112258"/>
                <a:pt x="927083" y="112546"/>
                <a:pt x="935421" y="105251"/>
              </a:cubicBezTo>
              <a:cubicBezTo>
                <a:pt x="942520" y="99039"/>
                <a:pt x="942708" y="87841"/>
                <a:pt x="945932" y="78976"/>
              </a:cubicBezTo>
              <a:cubicBezTo>
                <a:pt x="952769" y="60175"/>
                <a:pt x="955837" y="43097"/>
                <a:pt x="966952" y="26424"/>
              </a:cubicBezTo>
              <a:cubicBezTo>
                <a:pt x="969700" y="22301"/>
                <a:pt x="973959" y="19417"/>
                <a:pt x="977463" y="15913"/>
              </a:cubicBezTo>
              <a:cubicBezTo>
                <a:pt x="1009512" y="35143"/>
                <a:pt x="1004550" y="24414"/>
                <a:pt x="1014249" y="63210"/>
              </a:cubicBezTo>
              <a:cubicBezTo>
                <a:pt x="1016833" y="73547"/>
                <a:pt x="1017193" y="84339"/>
                <a:pt x="1019504" y="94741"/>
              </a:cubicBezTo>
              <a:cubicBezTo>
                <a:pt x="1020706" y="100149"/>
                <a:pt x="1024759" y="110507"/>
                <a:pt x="1024759" y="110507"/>
              </a:cubicBezTo>
            </a:path>
          </a:pathLst>
        </a:custGeom>
        <a:noFill/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73</xdr:col>
      <xdr:colOff>83820</xdr:colOff>
      <xdr:row>48</xdr:row>
      <xdr:rowOff>181366</xdr:rowOff>
    </xdr:from>
    <xdr:to>
      <xdr:col>73</xdr:col>
      <xdr:colOff>649973</xdr:colOff>
      <xdr:row>52</xdr:row>
      <xdr:rowOff>129540</xdr:rowOff>
    </xdr:to>
    <xdr:cxnSp macro="">
      <xdr:nvCxnSpPr>
        <xdr:cNvPr id="81" name="Conector recto de flecha 80">
          <a:extLst>
            <a:ext uri="{FF2B5EF4-FFF2-40B4-BE49-F238E27FC236}">
              <a16:creationId xmlns:a16="http://schemas.microsoft.com/office/drawing/2014/main" id="{50E4A46C-EBEF-4A99-98DC-10B11CDD31E7}"/>
            </a:ext>
          </a:extLst>
        </xdr:cNvPr>
        <xdr:cNvCxnSpPr>
          <a:stCxn id="69" idx="12"/>
        </xdr:cNvCxnSpPr>
      </xdr:nvCxnSpPr>
      <xdr:spPr>
        <a:xfrm flipH="1">
          <a:off x="32919670" y="10462016"/>
          <a:ext cx="566153" cy="76097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97972</xdr:colOff>
      <xdr:row>52</xdr:row>
      <xdr:rowOff>65314</xdr:rowOff>
    </xdr:from>
    <xdr:to>
      <xdr:col>73</xdr:col>
      <xdr:colOff>169690</xdr:colOff>
      <xdr:row>55</xdr:row>
      <xdr:rowOff>137928</xdr:rowOff>
    </xdr:to>
    <xdr:sp macro="" textlink="">
      <xdr:nvSpPr>
        <xdr:cNvPr id="82" name="CuadroTexto 81">
          <a:extLst>
            <a:ext uri="{FF2B5EF4-FFF2-40B4-BE49-F238E27FC236}">
              <a16:creationId xmlns:a16="http://schemas.microsoft.com/office/drawing/2014/main" id="{B0075A66-4B5C-420F-8A4E-B1F3ED2C3451}"/>
            </a:ext>
          </a:extLst>
        </xdr:cNvPr>
        <xdr:cNvSpPr txBox="1"/>
      </xdr:nvSpPr>
      <xdr:spPr>
        <a:xfrm>
          <a:off x="31924172" y="11158764"/>
          <a:ext cx="1081368" cy="6885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900"/>
            <a:t>Cuerda 5</a:t>
          </a:r>
          <a:r>
            <a:rPr lang="es-CL" sz="900" baseline="0"/>
            <a:t> mm</a:t>
          </a:r>
        </a:p>
        <a:p>
          <a:pPr algn="ctr"/>
          <a:endParaRPr lang="es-CL" sz="900"/>
        </a:p>
      </xdr:txBody>
    </xdr:sp>
    <xdr:clientData/>
  </xdr:twoCellAnchor>
  <xdr:twoCellAnchor editAs="oneCell">
    <xdr:from>
      <xdr:col>12</xdr:col>
      <xdr:colOff>143962</xdr:colOff>
      <xdr:row>18</xdr:row>
      <xdr:rowOff>10586</xdr:rowOff>
    </xdr:from>
    <xdr:to>
      <xdr:col>24</xdr:col>
      <xdr:colOff>199300</xdr:colOff>
      <xdr:row>27</xdr:row>
      <xdr:rowOff>46638</xdr:rowOff>
    </xdr:to>
    <xdr:pic>
      <xdr:nvPicPr>
        <xdr:cNvPr id="83" name="Imagen 82">
          <a:extLst>
            <a:ext uri="{FF2B5EF4-FFF2-40B4-BE49-F238E27FC236}">
              <a16:creationId xmlns:a16="http://schemas.microsoft.com/office/drawing/2014/main" id="{65B0E9F0-798B-4E7F-9365-8B5124142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8212" y="4087286"/>
          <a:ext cx="4033613" cy="1906127"/>
        </a:xfrm>
        <a:prstGeom prst="rect">
          <a:avLst/>
        </a:prstGeom>
      </xdr:spPr>
    </xdr:pic>
    <xdr:clientData/>
  </xdr:twoCellAnchor>
  <xdr:twoCellAnchor editAs="oneCell">
    <xdr:from>
      <xdr:col>31</xdr:col>
      <xdr:colOff>241280</xdr:colOff>
      <xdr:row>19</xdr:row>
      <xdr:rowOff>170180</xdr:rowOff>
    </xdr:from>
    <xdr:to>
      <xdr:col>31</xdr:col>
      <xdr:colOff>244963</xdr:colOff>
      <xdr:row>19</xdr:row>
      <xdr:rowOff>179980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84" name="Entrada de lápiz 83">
              <a:extLst>
                <a:ext uri="{FF2B5EF4-FFF2-40B4-BE49-F238E27FC236}">
                  <a16:creationId xmlns:a16="http://schemas.microsoft.com/office/drawing/2014/main" id="{222DEA30-F54F-4A23-BAE2-9D08EB805EB3}"/>
                </a:ext>
              </a:extLst>
            </xdr14:cNvPr>
            <xdr14:cNvContentPartPr/>
          </xdr14:nvContentPartPr>
          <xdr14:nvPr macro=""/>
          <xdr14:xfrm>
            <a:off x="10198080" y="3840480"/>
            <a:ext cx="3600" cy="360"/>
          </xdr14:xfrm>
        </xdr:contentPart>
      </mc:Choice>
      <mc:Fallback xmlns="">
        <xdr:pic>
          <xdr:nvPicPr>
            <xdr:cNvPr id="9" name="Entrada de lápiz 8">
              <a:extLst>
                <a:ext uri="{FF2B5EF4-FFF2-40B4-BE49-F238E27FC236}">
                  <a16:creationId xmlns:a16="http://schemas.microsoft.com/office/drawing/2014/main" id="{B475855B-DE74-293F-A9A4-AB3579D9D2AF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0189440" y="3831840"/>
              <a:ext cx="2124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11</xdr:col>
      <xdr:colOff>12700</xdr:colOff>
      <xdr:row>10</xdr:row>
      <xdr:rowOff>0</xdr:rowOff>
    </xdr:from>
    <xdr:to>
      <xdr:col>15</xdr:col>
      <xdr:colOff>304800</xdr:colOff>
      <xdr:row>14</xdr:row>
      <xdr:rowOff>177800</xdr:rowOff>
    </xdr:to>
    <xdr:cxnSp macro="">
      <xdr:nvCxnSpPr>
        <xdr:cNvPr id="85" name="Conector recto 84">
          <a:extLst>
            <a:ext uri="{FF2B5EF4-FFF2-40B4-BE49-F238E27FC236}">
              <a16:creationId xmlns:a16="http://schemas.microsoft.com/office/drawing/2014/main" id="{FC33E3DA-976F-4F68-85FB-FC167D94504B}"/>
            </a:ext>
          </a:extLst>
        </xdr:cNvPr>
        <xdr:cNvCxnSpPr/>
      </xdr:nvCxnSpPr>
      <xdr:spPr>
        <a:xfrm>
          <a:off x="3232150" y="2457450"/>
          <a:ext cx="1600200" cy="971550"/>
        </a:xfrm>
        <a:prstGeom prst="line">
          <a:avLst/>
        </a:prstGeom>
        <a:ln w="28575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2366</xdr:colOff>
      <xdr:row>10</xdr:row>
      <xdr:rowOff>0</xdr:rowOff>
    </xdr:from>
    <xdr:to>
      <xdr:col>25</xdr:col>
      <xdr:colOff>250521</xdr:colOff>
      <xdr:row>14</xdr:row>
      <xdr:rowOff>190500</xdr:rowOff>
    </xdr:to>
    <xdr:cxnSp macro="">
      <xdr:nvCxnSpPr>
        <xdr:cNvPr id="86" name="Conector recto 85">
          <a:extLst>
            <a:ext uri="{FF2B5EF4-FFF2-40B4-BE49-F238E27FC236}">
              <a16:creationId xmlns:a16="http://schemas.microsoft.com/office/drawing/2014/main" id="{4F19528F-07EE-4C7D-9D51-AB91B4EC0C49}"/>
            </a:ext>
          </a:extLst>
        </xdr:cNvPr>
        <xdr:cNvCxnSpPr/>
      </xdr:nvCxnSpPr>
      <xdr:spPr>
        <a:xfrm flipV="1">
          <a:off x="6358716" y="2457450"/>
          <a:ext cx="1695955" cy="984250"/>
        </a:xfrm>
        <a:prstGeom prst="line">
          <a:avLst/>
        </a:prstGeom>
        <a:ln w="28575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38100</xdr:colOff>
      <xdr:row>10</xdr:row>
      <xdr:rowOff>12700</xdr:rowOff>
    </xdr:from>
    <xdr:to>
      <xdr:col>32</xdr:col>
      <xdr:colOff>0</xdr:colOff>
      <xdr:row>14</xdr:row>
      <xdr:rowOff>190500</xdr:rowOff>
    </xdr:to>
    <xdr:cxnSp macro="">
      <xdr:nvCxnSpPr>
        <xdr:cNvPr id="87" name="Conector recto 86">
          <a:extLst>
            <a:ext uri="{FF2B5EF4-FFF2-40B4-BE49-F238E27FC236}">
              <a16:creationId xmlns:a16="http://schemas.microsoft.com/office/drawing/2014/main" id="{3F7D53F4-0405-42BC-9504-3DA705689329}"/>
            </a:ext>
          </a:extLst>
        </xdr:cNvPr>
        <xdr:cNvCxnSpPr/>
      </xdr:nvCxnSpPr>
      <xdr:spPr>
        <a:xfrm>
          <a:off x="8318500" y="2470150"/>
          <a:ext cx="1644650" cy="971550"/>
        </a:xfrm>
        <a:prstGeom prst="line">
          <a:avLst/>
        </a:prstGeom>
        <a:ln w="28575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279400</xdr:colOff>
      <xdr:row>9</xdr:row>
      <xdr:rowOff>203200</xdr:rowOff>
    </xdr:from>
    <xdr:to>
      <xdr:col>10</xdr:col>
      <xdr:colOff>12700</xdr:colOff>
      <xdr:row>14</xdr:row>
      <xdr:rowOff>190500</xdr:rowOff>
    </xdr:to>
    <xdr:cxnSp macro="">
      <xdr:nvCxnSpPr>
        <xdr:cNvPr id="88" name="Conector recto 87">
          <a:extLst>
            <a:ext uri="{FF2B5EF4-FFF2-40B4-BE49-F238E27FC236}">
              <a16:creationId xmlns:a16="http://schemas.microsoft.com/office/drawing/2014/main" id="{B17C909D-693C-4476-977B-63DD716126BD}"/>
            </a:ext>
          </a:extLst>
        </xdr:cNvPr>
        <xdr:cNvCxnSpPr/>
      </xdr:nvCxnSpPr>
      <xdr:spPr>
        <a:xfrm flipV="1">
          <a:off x="1498600" y="2457450"/>
          <a:ext cx="1562100" cy="984250"/>
        </a:xfrm>
        <a:prstGeom prst="line">
          <a:avLst/>
        </a:prstGeom>
        <a:ln w="28575"/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317500</xdr:colOff>
      <xdr:row>14</xdr:row>
      <xdr:rowOff>177800</xdr:rowOff>
    </xdr:from>
    <xdr:to>
      <xdr:col>17</xdr:col>
      <xdr:colOff>0</xdr:colOff>
      <xdr:row>15</xdr:row>
      <xdr:rowOff>190500</xdr:rowOff>
    </xdr:to>
    <xdr:cxnSp macro="">
      <xdr:nvCxnSpPr>
        <xdr:cNvPr id="89" name="Conector recto 88">
          <a:extLst>
            <a:ext uri="{FF2B5EF4-FFF2-40B4-BE49-F238E27FC236}">
              <a16:creationId xmlns:a16="http://schemas.microsoft.com/office/drawing/2014/main" id="{3E3BD7C7-934C-44FA-B34D-31F4FB6E4DE6}"/>
            </a:ext>
          </a:extLst>
        </xdr:cNvPr>
        <xdr:cNvCxnSpPr/>
      </xdr:nvCxnSpPr>
      <xdr:spPr>
        <a:xfrm>
          <a:off x="4832350" y="3429000"/>
          <a:ext cx="304800" cy="215900"/>
        </a:xfrm>
        <a:prstGeom prst="line">
          <a:avLst/>
        </a:prstGeom>
        <a:ln w="34925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317500</xdr:colOff>
      <xdr:row>14</xdr:row>
      <xdr:rowOff>177800</xdr:rowOff>
    </xdr:from>
    <xdr:to>
      <xdr:col>33</xdr:col>
      <xdr:colOff>0</xdr:colOff>
      <xdr:row>15</xdr:row>
      <xdr:rowOff>190500</xdr:rowOff>
    </xdr:to>
    <xdr:cxnSp macro="">
      <xdr:nvCxnSpPr>
        <xdr:cNvPr id="90" name="Conector recto 89">
          <a:extLst>
            <a:ext uri="{FF2B5EF4-FFF2-40B4-BE49-F238E27FC236}">
              <a16:creationId xmlns:a16="http://schemas.microsoft.com/office/drawing/2014/main" id="{BD2E80C9-C92D-4D82-92A0-4FEF5C033628}"/>
            </a:ext>
          </a:extLst>
        </xdr:cNvPr>
        <xdr:cNvCxnSpPr/>
      </xdr:nvCxnSpPr>
      <xdr:spPr>
        <a:xfrm>
          <a:off x="9906000" y="3429000"/>
          <a:ext cx="361950" cy="215900"/>
        </a:xfrm>
        <a:prstGeom prst="line">
          <a:avLst/>
        </a:prstGeom>
        <a:ln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292100</xdr:colOff>
      <xdr:row>15</xdr:row>
      <xdr:rowOff>0</xdr:rowOff>
    </xdr:from>
    <xdr:to>
      <xdr:col>20</xdr:col>
      <xdr:colOff>304800</xdr:colOff>
      <xdr:row>15</xdr:row>
      <xdr:rowOff>190500</xdr:rowOff>
    </xdr:to>
    <xdr:cxnSp macro="">
      <xdr:nvCxnSpPr>
        <xdr:cNvPr id="91" name="Conector recto 90">
          <a:extLst>
            <a:ext uri="{FF2B5EF4-FFF2-40B4-BE49-F238E27FC236}">
              <a16:creationId xmlns:a16="http://schemas.microsoft.com/office/drawing/2014/main" id="{D5AD96D9-D3E1-438B-8EAF-E9204D098AC1}"/>
            </a:ext>
          </a:extLst>
        </xdr:cNvPr>
        <xdr:cNvCxnSpPr/>
      </xdr:nvCxnSpPr>
      <xdr:spPr>
        <a:xfrm flipH="1">
          <a:off x="6038850" y="3454400"/>
          <a:ext cx="317500" cy="190500"/>
        </a:xfrm>
        <a:prstGeom prst="line">
          <a:avLst/>
        </a:prstGeom>
        <a:ln w="0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304800</xdr:colOff>
      <xdr:row>14</xdr:row>
      <xdr:rowOff>190500</xdr:rowOff>
    </xdr:from>
    <xdr:to>
      <xdr:col>32</xdr:col>
      <xdr:colOff>317500</xdr:colOff>
      <xdr:row>16</xdr:row>
      <xdr:rowOff>0</xdr:rowOff>
    </xdr:to>
    <xdr:cxnSp macro="">
      <xdr:nvCxnSpPr>
        <xdr:cNvPr id="92" name="Conector recto 91">
          <a:extLst>
            <a:ext uri="{FF2B5EF4-FFF2-40B4-BE49-F238E27FC236}">
              <a16:creationId xmlns:a16="http://schemas.microsoft.com/office/drawing/2014/main" id="{B4742F4E-B396-43DA-A939-A9354D06B53B}"/>
            </a:ext>
          </a:extLst>
        </xdr:cNvPr>
        <xdr:cNvCxnSpPr/>
      </xdr:nvCxnSpPr>
      <xdr:spPr>
        <a:xfrm>
          <a:off x="9893300" y="3441700"/>
          <a:ext cx="374650" cy="222250"/>
        </a:xfrm>
        <a:prstGeom prst="line">
          <a:avLst/>
        </a:prstGeom>
        <a:ln w="34925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279400</xdr:colOff>
      <xdr:row>15</xdr:row>
      <xdr:rowOff>0</xdr:rowOff>
    </xdr:from>
    <xdr:to>
      <xdr:col>21</xdr:col>
      <xdr:colOff>0</xdr:colOff>
      <xdr:row>16</xdr:row>
      <xdr:rowOff>0</xdr:rowOff>
    </xdr:to>
    <xdr:cxnSp macro="">
      <xdr:nvCxnSpPr>
        <xdr:cNvPr id="93" name="Conector recto 92">
          <a:extLst>
            <a:ext uri="{FF2B5EF4-FFF2-40B4-BE49-F238E27FC236}">
              <a16:creationId xmlns:a16="http://schemas.microsoft.com/office/drawing/2014/main" id="{2B334B0B-DE35-4C7D-A16F-253AA242E407}"/>
            </a:ext>
          </a:extLst>
        </xdr:cNvPr>
        <xdr:cNvCxnSpPr/>
      </xdr:nvCxnSpPr>
      <xdr:spPr>
        <a:xfrm flipV="1">
          <a:off x="6026150" y="3454400"/>
          <a:ext cx="330200" cy="209550"/>
        </a:xfrm>
        <a:prstGeom prst="line">
          <a:avLst/>
        </a:prstGeom>
        <a:ln w="34925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14</xdr:row>
      <xdr:rowOff>190500</xdr:rowOff>
    </xdr:from>
    <xdr:to>
      <xdr:col>4</xdr:col>
      <xdr:colOff>292100</xdr:colOff>
      <xdr:row>16</xdr:row>
      <xdr:rowOff>0</xdr:rowOff>
    </xdr:to>
    <xdr:cxnSp macro="">
      <xdr:nvCxnSpPr>
        <xdr:cNvPr id="94" name="Conector recto 93">
          <a:extLst>
            <a:ext uri="{FF2B5EF4-FFF2-40B4-BE49-F238E27FC236}">
              <a16:creationId xmlns:a16="http://schemas.microsoft.com/office/drawing/2014/main" id="{C58FE872-388D-4E27-BA19-AA9B2BED9C0C}"/>
            </a:ext>
          </a:extLst>
        </xdr:cNvPr>
        <xdr:cNvCxnSpPr/>
      </xdr:nvCxnSpPr>
      <xdr:spPr>
        <a:xfrm flipV="1">
          <a:off x="1219200" y="3441700"/>
          <a:ext cx="292100" cy="222250"/>
        </a:xfrm>
        <a:prstGeom prst="line">
          <a:avLst/>
        </a:prstGeom>
        <a:ln w="34925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57806</xdr:colOff>
      <xdr:row>8</xdr:row>
      <xdr:rowOff>31531</xdr:rowOff>
    </xdr:from>
    <xdr:to>
      <xdr:col>34</xdr:col>
      <xdr:colOff>82352</xdr:colOff>
      <xdr:row>14</xdr:row>
      <xdr:rowOff>62142</xdr:rowOff>
    </xdr:to>
    <xdr:cxnSp macro="">
      <xdr:nvCxnSpPr>
        <xdr:cNvPr id="95" name="Conector recto de flecha 94">
          <a:extLst>
            <a:ext uri="{FF2B5EF4-FFF2-40B4-BE49-F238E27FC236}">
              <a16:creationId xmlns:a16="http://schemas.microsoft.com/office/drawing/2014/main" id="{FB8390E9-BC01-4711-9997-DC76474BD754}"/>
            </a:ext>
          </a:extLst>
        </xdr:cNvPr>
        <xdr:cNvCxnSpPr/>
      </xdr:nvCxnSpPr>
      <xdr:spPr>
        <a:xfrm>
          <a:off x="8643006" y="2082581"/>
          <a:ext cx="2012096" cy="123076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317500</xdr:colOff>
      <xdr:row>14</xdr:row>
      <xdr:rowOff>177800</xdr:rowOff>
    </xdr:from>
    <xdr:to>
      <xdr:col>33</xdr:col>
      <xdr:colOff>0</xdr:colOff>
      <xdr:row>15</xdr:row>
      <xdr:rowOff>190500</xdr:rowOff>
    </xdr:to>
    <xdr:cxnSp macro="">
      <xdr:nvCxnSpPr>
        <xdr:cNvPr id="96" name="Conector recto 95">
          <a:extLst>
            <a:ext uri="{FF2B5EF4-FFF2-40B4-BE49-F238E27FC236}">
              <a16:creationId xmlns:a16="http://schemas.microsoft.com/office/drawing/2014/main" id="{6094489B-1212-4F71-A199-3654ECD13943}"/>
            </a:ext>
          </a:extLst>
        </xdr:cNvPr>
        <xdr:cNvCxnSpPr/>
      </xdr:nvCxnSpPr>
      <xdr:spPr>
        <a:xfrm>
          <a:off x="9906000" y="3429000"/>
          <a:ext cx="361950" cy="215900"/>
        </a:xfrm>
        <a:prstGeom prst="line">
          <a:avLst/>
        </a:prstGeom>
        <a:ln w="34925"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199697</xdr:colOff>
      <xdr:row>9</xdr:row>
      <xdr:rowOff>89337</xdr:rowOff>
    </xdr:from>
    <xdr:to>
      <xdr:col>9</xdr:col>
      <xdr:colOff>236483</xdr:colOff>
      <xdr:row>15</xdr:row>
      <xdr:rowOff>99848</xdr:rowOff>
    </xdr:to>
    <xdr:cxnSp macro="">
      <xdr:nvCxnSpPr>
        <xdr:cNvPr id="97" name="Conector recto de flecha 96">
          <a:extLst>
            <a:ext uri="{FF2B5EF4-FFF2-40B4-BE49-F238E27FC236}">
              <a16:creationId xmlns:a16="http://schemas.microsoft.com/office/drawing/2014/main" id="{B18C2432-CBA7-4F86-93A5-57E8287A9011}"/>
            </a:ext>
          </a:extLst>
        </xdr:cNvPr>
        <xdr:cNvCxnSpPr/>
      </xdr:nvCxnSpPr>
      <xdr:spPr>
        <a:xfrm flipV="1">
          <a:off x="1114097" y="2343587"/>
          <a:ext cx="1865586" cy="121066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75</xdr:col>
      <xdr:colOff>597624</xdr:colOff>
      <xdr:row>8</xdr:row>
      <xdr:rowOff>58596</xdr:rowOff>
    </xdr:from>
    <xdr:to>
      <xdr:col>79</xdr:col>
      <xdr:colOff>426051</xdr:colOff>
      <xdr:row>17</xdr:row>
      <xdr:rowOff>306</xdr:rowOff>
    </xdr:to>
    <xdr:pic>
      <xdr:nvPicPr>
        <xdr:cNvPr id="98" name="Imagen 97">
          <a:extLst>
            <a:ext uri="{FF2B5EF4-FFF2-40B4-BE49-F238E27FC236}">
              <a16:creationId xmlns:a16="http://schemas.microsoft.com/office/drawing/2014/main" id="{13B6E2DB-3B86-42D0-9946-06248DA67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52774" y="2109646"/>
          <a:ext cx="3870202" cy="1764160"/>
        </a:xfrm>
        <a:prstGeom prst="rect">
          <a:avLst/>
        </a:prstGeom>
      </xdr:spPr>
    </xdr:pic>
    <xdr:clientData/>
  </xdr:twoCellAnchor>
  <xdr:twoCellAnchor editAs="oneCell">
    <xdr:from>
      <xdr:col>75</xdr:col>
      <xdr:colOff>624839</xdr:colOff>
      <xdr:row>35</xdr:row>
      <xdr:rowOff>54786</xdr:rowOff>
    </xdr:from>
    <xdr:to>
      <xdr:col>79</xdr:col>
      <xdr:colOff>486286</xdr:colOff>
      <xdr:row>44</xdr:row>
      <xdr:rowOff>16001</xdr:rowOff>
    </xdr:to>
    <xdr:pic>
      <xdr:nvPicPr>
        <xdr:cNvPr id="99" name="Imagen 98">
          <a:extLst>
            <a:ext uri="{FF2B5EF4-FFF2-40B4-BE49-F238E27FC236}">
              <a16:creationId xmlns:a16="http://schemas.microsoft.com/office/drawing/2014/main" id="{7E9104B1-18EF-4C1B-A45D-FEAD955AC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79989" y="7693836"/>
          <a:ext cx="3896872" cy="1790015"/>
        </a:xfrm>
        <a:prstGeom prst="rect">
          <a:avLst/>
        </a:prstGeom>
      </xdr:spPr>
    </xdr:pic>
    <xdr:clientData/>
  </xdr:twoCellAnchor>
  <xdr:twoCellAnchor editAs="oneCell">
    <xdr:from>
      <xdr:col>5</xdr:col>
      <xdr:colOff>123009</xdr:colOff>
      <xdr:row>16</xdr:row>
      <xdr:rowOff>97972</xdr:rowOff>
    </xdr:from>
    <xdr:to>
      <xdr:col>16</xdr:col>
      <xdr:colOff>85622</xdr:colOff>
      <xdr:row>32</xdr:row>
      <xdr:rowOff>36764</xdr:rowOff>
    </xdr:to>
    <xdr:pic>
      <xdr:nvPicPr>
        <xdr:cNvPr id="100" name="Imagen 99">
          <a:extLst>
            <a:ext uri="{FF2B5EF4-FFF2-40B4-BE49-F238E27FC236}">
              <a16:creationId xmlns:a16="http://schemas.microsoft.com/office/drawing/2014/main" id="{C87D8D02-ACAB-483C-948D-2DC8AF028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alphaModFix amt="3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009" y="3761922"/>
          <a:ext cx="3274138" cy="3272542"/>
        </a:xfrm>
        <a:prstGeom prst="rect">
          <a:avLst/>
        </a:prstGeom>
      </xdr:spPr>
    </xdr:pic>
    <xdr:clientData/>
  </xdr:twoCellAnchor>
  <xdr:twoCellAnchor editAs="oneCell">
    <xdr:from>
      <xdr:col>22</xdr:col>
      <xdr:colOff>57694</xdr:colOff>
      <xdr:row>16</xdr:row>
      <xdr:rowOff>65315</xdr:rowOff>
    </xdr:from>
    <xdr:to>
      <xdr:col>32</xdr:col>
      <xdr:colOff>21940</xdr:colOff>
      <xdr:row>32</xdr:row>
      <xdr:rowOff>6647</xdr:rowOff>
    </xdr:to>
    <xdr:pic>
      <xdr:nvPicPr>
        <xdr:cNvPr id="101" name="Imagen 100">
          <a:extLst>
            <a:ext uri="{FF2B5EF4-FFF2-40B4-BE49-F238E27FC236}">
              <a16:creationId xmlns:a16="http://schemas.microsoft.com/office/drawing/2014/main" id="{1B691196-7FF6-41B2-8D4D-0D2F7CC77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alphaModFix amt="3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8844" y="3729265"/>
          <a:ext cx="3266246" cy="3278257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31</xdr:row>
      <xdr:rowOff>0</xdr:rowOff>
    </xdr:from>
    <xdr:to>
      <xdr:col>50</xdr:col>
      <xdr:colOff>521586</xdr:colOff>
      <xdr:row>52</xdr:row>
      <xdr:rowOff>141916</xdr:rowOff>
    </xdr:to>
    <xdr:pic>
      <xdr:nvPicPr>
        <xdr:cNvPr id="102" name="Imagen 101">
          <a:extLst>
            <a:ext uri="{FF2B5EF4-FFF2-40B4-BE49-F238E27FC236}">
              <a16:creationId xmlns:a16="http://schemas.microsoft.com/office/drawing/2014/main" id="{B9902830-891F-46C7-9F80-7CFB76A2E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166600" y="6788150"/>
          <a:ext cx="7211311" cy="44503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1211495</xdr:colOff>
      <xdr:row>5</xdr:row>
      <xdr:rowOff>111126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AE82B3F-E2D5-4CF2-AA3F-795F8E34F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976670" cy="1023938"/>
        </a:xfrm>
        <a:prstGeom prst="rect">
          <a:avLst/>
        </a:prstGeom>
      </xdr:spPr>
    </xdr:pic>
    <xdr:clientData/>
  </xdr:twoCellAnchor>
  <xdr:twoCellAnchor editAs="oneCell">
    <xdr:from>
      <xdr:col>8</xdr:col>
      <xdr:colOff>182660</xdr:colOff>
      <xdr:row>57</xdr:row>
      <xdr:rowOff>88195</xdr:rowOff>
    </xdr:from>
    <xdr:to>
      <xdr:col>14</xdr:col>
      <xdr:colOff>73792</xdr:colOff>
      <xdr:row>82</xdr:row>
      <xdr:rowOff>165746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4726A4-7D3B-48C5-B25C-E8C7ED4D2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9182298" y="10332585"/>
          <a:ext cx="4504912" cy="461835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1363033</xdr:colOff>
      <xdr:row>3</xdr:row>
      <xdr:rowOff>109310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BBD169-D481-49C7-8B1E-3EDBC3437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33165" cy="6617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1363033</xdr:colOff>
      <xdr:row>3</xdr:row>
      <xdr:rowOff>109310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AF649CD-04E8-4E9D-BED4-DFBA057B9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38293" cy="6579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454600</xdr:colOff>
      <xdr:row>1</xdr:row>
      <xdr:rowOff>112429</xdr:rowOff>
    </xdr:from>
    <xdr:to>
      <xdr:col>7</xdr:col>
      <xdr:colOff>945766</xdr:colOff>
      <xdr:row>10</xdr:row>
      <xdr:rowOff>64173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1468C33-8D1F-42D1-AB8B-4667CDCEA8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005"/>
        <a:stretch/>
      </xdr:blipFill>
      <xdr:spPr bwMode="auto">
        <a:xfrm>
          <a:off x="5601948" y="304853"/>
          <a:ext cx="3344529" cy="1600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64890</xdr:colOff>
      <xdr:row>106</xdr:row>
      <xdr:rowOff>53882</xdr:rowOff>
    </xdr:from>
    <xdr:to>
      <xdr:col>5</xdr:col>
      <xdr:colOff>84321</xdr:colOff>
      <xdr:row>127</xdr:row>
      <xdr:rowOff>64172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45C0E4-BEEF-4504-A996-9E0D7DA48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966" y="19642670"/>
          <a:ext cx="6550599" cy="38523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416151</xdr:colOff>
      <xdr:row>106</xdr:row>
      <xdr:rowOff>53608</xdr:rowOff>
    </xdr:from>
    <xdr:to>
      <xdr:col>9</xdr:col>
      <xdr:colOff>554173</xdr:colOff>
      <xdr:row>125</xdr:row>
      <xdr:rowOff>126211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002D677-4B43-43B0-8258-B498C1431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57136" y="19642396"/>
          <a:ext cx="2994559" cy="3549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493444</xdr:colOff>
      <xdr:row>106</xdr:row>
      <xdr:rowOff>49324</xdr:rowOff>
    </xdr:from>
    <xdr:to>
      <xdr:col>12</xdr:col>
      <xdr:colOff>446524</xdr:colOff>
      <xdr:row>126</xdr:row>
      <xdr:rowOff>107236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8B87628-9557-48E7-82C6-ADCD11F1C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24883" y="19638112"/>
          <a:ext cx="2799708" cy="3710797"/>
        </a:xfrm>
        <a:prstGeom prst="rect">
          <a:avLst/>
        </a:prstGeom>
        <a:noFill/>
        <a:ln>
          <a:solidFill>
            <a:srgbClr val="00206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3T18:48:15.2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59 1 21788,'-32'0'0,"6"0"0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uricio" refreshedDate="46128.689149768521" createdVersion="8" refreshedVersion="8" minRefreshableVersion="3" recordCount="61" xr:uid="{22DF6701-2520-4A2B-B7CA-1F3DCD394565}">
  <cacheSource type="worksheet">
    <worksheetSource name="PptoCLP"/>
  </cacheSource>
  <cacheFields count="31">
    <cacheField name="Nombre Agricola" numFmtId="0">
      <sharedItems count="1">
        <s v="Agrícola Monteagro"/>
      </sharedItems>
    </cacheField>
    <cacheField name="N°Proyecto" numFmtId="0">
      <sharedItems containsSemiMixedTypes="0" containsString="0" containsNumber="1" containsInteger="1" minValue="537" maxValue="537" count="1">
        <n v="537"/>
      </sharedItems>
    </cacheField>
    <cacheField name="N° Ha" numFmtId="175">
      <sharedItems containsSemiMixedTypes="0" containsString="0" containsNumber="1" containsInteger="1" minValue="19" maxValue="19" count="1">
        <n v="19"/>
      </sharedItems>
    </cacheField>
    <cacheField name="Cuarteles" numFmtId="0">
      <sharedItems containsSemiMixedTypes="0" containsString="0" containsNumber="1" containsInteger="1" minValue="2" maxValue="2"/>
    </cacheField>
    <cacheField name="Días trabajados Estructura" numFmtId="0">
      <sharedItems containsSemiMixedTypes="0" containsString="0" containsNumber="1" containsInteger="1" minValue="12" maxValue="12"/>
    </cacheField>
    <cacheField name="Dias trabajados alambres" numFmtId="0">
      <sharedItems containsSemiMixedTypes="0" containsString="0" containsNumber="1" containsInteger="1" minValue="76" maxValue="76"/>
    </cacheField>
    <cacheField name="N° de trabajadores" numFmtId="0">
      <sharedItems containsSemiMixedTypes="0" containsString="0" containsNumber="1" containsInteger="1" minValue="7" maxValue="7"/>
    </cacheField>
    <cacheField name="Dias de confección" numFmtId="0">
      <sharedItems containsNonDate="0" containsString="0" containsBlank="1"/>
    </cacheField>
    <cacheField name="Especie" numFmtId="0">
      <sharedItems/>
    </cacheField>
    <cacheField name="Moneda" numFmtId="0">
      <sharedItems count="2">
        <s v="CLP"/>
        <s v="USD"/>
      </sharedItems>
    </cacheField>
    <cacheField name="Actividad" numFmtId="0">
      <sharedItems containsBlank="1"/>
    </cacheField>
    <cacheField name="Labor" numFmtId="0">
      <sharedItems containsBlank="1"/>
    </cacheField>
    <cacheField name="ItemGasto" numFmtId="0">
      <sharedItems/>
    </cacheField>
    <cacheField name="Proyecto" numFmtId="0">
      <sharedItems count="4">
        <s v="Estructura"/>
        <s v="Carpas"/>
        <s v="Cierre Perimetral"/>
        <s v="Perimetro"/>
      </sharedItems>
    </cacheField>
    <cacheField name="Item" numFmtId="0">
      <sharedItems count="10">
        <s v="Madera"/>
        <s v="Alambre"/>
        <s v="Alambre Formacion"/>
        <s v="Accesorios"/>
        <s v="Anclaje"/>
        <s v="Mano de Obra"/>
        <s v="Maquinaria"/>
        <s v="Logistica"/>
        <s v="Materiales"/>
        <s v="Insumos"/>
      </sharedItems>
    </cacheField>
    <cacheField name="Componente" numFmtId="0">
      <sharedItems/>
    </cacheField>
    <cacheField name="Materiales" numFmtId="0">
      <sharedItems count="59">
        <s v="4 a 5&quot;x 5,0mts"/>
        <s v="5 a 6&quot;x 5,0 mts"/>
        <s v="Lateral 5 a 6&quot;x 4,5mts"/>
        <s v="Esquinero 6 a 7&quot;x 4,5mt"/>
        <s v="Polin 2 a 3&quot;x2,4mts (60cm)"/>
        <s v="v cabezal"/>
        <s v="v central"/>
        <s v="Tabla cruceta"/>
        <s v="piola 4 mm"/>
        <s v="Transversal piola 5 mm "/>
        <s v="Perimetro piola 8mm"/>
        <s v="Tirantes piola 6mm"/>
        <s v="dulce N°10"/>
        <s v="dulce N°8"/>
        <s v="12 Acc (1400m)"/>
        <s v="Trenzado triple"/>
        <s v="Alambre dulce N°12 (rollo 1055m)"/>
        <s v="Sujeta cable"/>
        <s v="Cruceta o crock"/>
        <s v="Clavos 6&quot;"/>
        <s v="Clavos 4&quot; "/>
        <s v="Grampas 1,5&quot;"/>
        <s v="Ancla tipo cono con fe 1,2mts"/>
        <s v="Ancla perimetral 25 cm"/>
        <s v="Flete anclas + descarga"/>
        <s v="Mano de obra estructura formación en v total"/>
        <s v="Mano obra ha/alambre etapa 1"/>
        <s v="Días traslado alambre etapa 1"/>
        <s v="Pension"/>
        <s v="Cotizaciones Estructura Etapa 1"/>
        <s v="Traslado a faena"/>
        <s v="postura crocks"/>
        <s v="Mini excavadora hoyos central"/>
        <s v="Mano obra postura central"/>
        <s v="Mini excavadora hoyos anclas"/>
        <s v="Mano obra postura ancla"/>
        <s v="N° mini excavadora a trasladar"/>
        <s v="Mano obra postura"/>
        <s v="Traslado personal carpas"/>
        <s v="Flete insumos"/>
        <s v="Mano de obra CP"/>
        <s v="Instalacion cortina"/>
        <s v="Traslado"/>
        <s v="Madera 3 a 4&quot; x 5 mts (perimetrales)"/>
        <s v="Piola 4 mm superior"/>
        <s v="Alambre 11 acc inferior (3 hebras)"/>
        <s v="Anclas"/>
        <s v="Accesorios (Roldanas y soga)"/>
        <s v="Cubierta Superior"/>
        <s v="Gancho Oval"/>
        <s v="Elástico Continuo 6 mm"/>
        <s v="Cuerda 5 mm"/>
        <s v="Elástico Individual 10 cm"/>
        <s v="CP | Metros Lineales de Perímetro"/>
        <s v="Rafia Smartgrow Perimetral | CP"/>
        <s v="Cuerda 5 mm | CP"/>
        <s v="Gancho Oval | CP"/>
        <s v="Elástico Continuo 6 mm | CP"/>
        <s v="piola 4 mm " u="1"/>
      </sharedItems>
    </cacheField>
    <cacheField name="Unidades" numFmtId="41">
      <sharedItems containsString="0" containsBlank="1" containsNumber="1" minValue="0" maxValue="240000"/>
    </cacheField>
    <cacheField name="Valor Unitario" numFmtId="0">
      <sharedItems containsSemiMixedTypes="0" containsString="0" containsNumber="1" minValue="0" maxValue="880000" count="37">
        <n v="11350"/>
        <n v="13300"/>
        <n v="12900"/>
        <n v="24900"/>
        <n v="2550"/>
        <n v="0"/>
        <n v="118771"/>
        <n v="105328"/>
        <n v="260919"/>
        <n v="141768"/>
        <n v="59900"/>
        <n v="59800"/>
        <n v="378"/>
        <n v="500"/>
        <n v="55000"/>
        <n v="8466"/>
        <n v="1184"/>
        <n v="550000"/>
        <n v="880000"/>
        <n v="120000"/>
        <n v="10250"/>
        <n v="1500"/>
        <n v="2250"/>
        <n v="3500"/>
        <n v="1000"/>
        <n v="200000"/>
        <n v="6000"/>
        <n v="60000"/>
        <n v="150000"/>
        <n v="9200"/>
        <n v="68200"/>
        <n v="24000"/>
        <n v="0.65"/>
        <n v="5.5E-2"/>
        <n v="0.22"/>
        <n v="5.6000000000000001E-2"/>
        <n v="0.21"/>
      </sharedItems>
    </cacheField>
    <cacheField name="Holgura" numFmtId="0">
      <sharedItems containsString="0" containsBlank="1" containsNumber="1" containsInteger="1" minValue="1" maxValue="2"/>
    </cacheField>
    <cacheField name="Valor Total" numFmtId="42">
      <sharedItems containsSemiMixedTypes="0" containsString="0" containsNumber="1" minValue="0" maxValue="43845050"/>
    </cacheField>
    <cacheField name="%Gav" numFmtId="9">
      <sharedItems containsSemiMixedTypes="0" containsString="0" containsNumber="1" minValue="0" maxValue="0.16"/>
    </cacheField>
    <cacheField name="TotalGav" numFmtId="42">
      <sharedItems containsSemiMixedTypes="0" containsString="0" containsNumber="1" minValue="0" maxValue="7015208"/>
    </cacheField>
    <cacheField name="%Imprevisto" numFmtId="0">
      <sharedItems containsSemiMixedTypes="0" containsString="0" containsNumber="1" minValue="0" maxValue="4.4999999999999998E-2"/>
    </cacheField>
    <cacheField name="TotalImprevisto" numFmtId="42">
      <sharedItems containsSemiMixedTypes="0" containsString="0" containsNumber="1" minValue="0" maxValue="2288711.61"/>
    </cacheField>
    <cacheField name="%Margen" numFmtId="9">
      <sharedItems containsSemiMixedTypes="0" containsString="0" containsNumber="1" minValue="0" maxValue="0.11"/>
    </cacheField>
    <cacheField name="TotalMargen" numFmtId="42">
      <sharedItems containsSemiMixedTypes="0" containsString="0" containsNumber="1" minValue="0" maxValue="5594628.3799999999"/>
    </cacheField>
    <cacheField name="SubProyecto" numFmtId="6">
      <sharedItems containsSemiMixedTypes="0" containsString="0" containsNumber="1" minValue="0" maxValue="58743597.990000002"/>
    </cacheField>
    <cacheField name="%Descuento" numFmtId="0">
      <sharedItems containsNonDate="0" containsString="0" containsBlank="1"/>
    </cacheField>
    <cacheField name="TotalProyecto" numFmtId="6">
      <sharedItems containsSemiMixedTypes="0" containsString="0" containsNumber="1" minValue="0" maxValue="58743597.990000002"/>
    </cacheField>
    <cacheField name="Cost/ha" numFmtId="6">
      <sharedItems containsSemiMixedTypes="0" containsString="0" containsNumber="1" minValue="0" maxValue="3091768.31526315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x v="0"/>
    <x v="0"/>
    <x v="0"/>
    <n v="2"/>
    <n v="12"/>
    <n v="76"/>
    <n v="7"/>
    <m/>
    <s v="Cerezas"/>
    <x v="0"/>
    <s v="Postura De Madera"/>
    <s v="Centrales"/>
    <s v="Insumos Op"/>
    <x v="0"/>
    <x v="0"/>
    <s v="Central"/>
    <x v="0"/>
    <n v="3863"/>
    <x v="0"/>
    <m/>
    <n v="43845050"/>
    <n v="0.16"/>
    <n v="7015208"/>
    <n v="4.4999999999999998E-2"/>
    <n v="2288711.61"/>
    <n v="0.11"/>
    <n v="5594628.3799999999"/>
    <n v="58743597.990000002"/>
    <m/>
    <n v="58743597.990000002"/>
    <n v="3091768.3152631582"/>
  </r>
  <r>
    <x v="0"/>
    <x v="0"/>
    <x v="0"/>
    <n v="2"/>
    <n v="12"/>
    <n v="76"/>
    <n v="7"/>
    <m/>
    <s v="Cerezas"/>
    <x v="0"/>
    <s v="Postura De Madera"/>
    <s v="Cabezales"/>
    <s v="Insumos Op"/>
    <x v="0"/>
    <x v="0"/>
    <s v="Cabezal"/>
    <x v="1"/>
    <n v="348"/>
    <x v="1"/>
    <m/>
    <n v="4628400"/>
    <n v="0.16"/>
    <n v="740544"/>
    <n v="4.4999999999999998E-2"/>
    <n v="241602.47999999998"/>
    <n v="0.11"/>
    <n v="590583.84"/>
    <n v="6201130.3200000003"/>
    <m/>
    <n v="6201130.3200000003"/>
    <n v="326375.28000000003"/>
  </r>
  <r>
    <x v="0"/>
    <x v="0"/>
    <x v="0"/>
    <n v="2"/>
    <n v="12"/>
    <n v="76"/>
    <n v="7"/>
    <m/>
    <s v="Cerezas"/>
    <x v="0"/>
    <s v="Postura De Madera"/>
    <s v="Laterales/Transversales"/>
    <s v="Insumos Op"/>
    <x v="0"/>
    <x v="0"/>
    <s v="Lateral"/>
    <x v="2"/>
    <n v="276"/>
    <x v="2"/>
    <m/>
    <n v="3560400"/>
    <n v="0.16"/>
    <n v="569664"/>
    <n v="4.4999999999999998E-2"/>
    <n v="185852.88"/>
    <n v="0.11"/>
    <n v="454307.04"/>
    <n v="4770223.92"/>
    <m/>
    <n v="4770223.92"/>
    <n v="251064.41684210525"/>
  </r>
  <r>
    <x v="0"/>
    <x v="0"/>
    <x v="0"/>
    <n v="2"/>
    <n v="12"/>
    <n v="76"/>
    <n v="7"/>
    <m/>
    <s v="Cerezas"/>
    <x v="0"/>
    <s v="Postura De Madera"/>
    <s v="Esquineros"/>
    <s v="Insumos Op"/>
    <x v="0"/>
    <x v="0"/>
    <s v="Esquinero"/>
    <x v="3"/>
    <n v="42"/>
    <x v="3"/>
    <m/>
    <n v="1045800"/>
    <n v="0.16"/>
    <n v="167328"/>
    <n v="4.4999999999999998E-2"/>
    <n v="54590.759999999995"/>
    <n v="0.11"/>
    <n v="133444.07999999999"/>
    <n v="1401162.84"/>
    <m/>
    <n v="1401162.84"/>
    <n v="73745.412631578947"/>
  </r>
  <r>
    <x v="0"/>
    <x v="0"/>
    <x v="0"/>
    <n v="2"/>
    <n v="12"/>
    <n v="76"/>
    <n v="7"/>
    <m/>
    <s v="Cerezas"/>
    <x v="0"/>
    <s v="Postura De Madera"/>
    <s v="Esquineros"/>
    <s v="Insumos Op"/>
    <x v="0"/>
    <x v="0"/>
    <s v="Yugo"/>
    <x v="4"/>
    <n v="1133"/>
    <x v="4"/>
    <m/>
    <n v="2889150"/>
    <n v="0.16"/>
    <n v="462264"/>
    <n v="4.4999999999999998E-2"/>
    <n v="150813.63"/>
    <n v="0.11"/>
    <n v="368655.54"/>
    <n v="3870883.17"/>
    <m/>
    <n v="3870883.17"/>
    <n v="203730.69315789474"/>
  </r>
  <r>
    <x v="0"/>
    <x v="0"/>
    <x v="0"/>
    <n v="2"/>
    <n v="12"/>
    <n v="76"/>
    <n v="7"/>
    <m/>
    <s v="Cerezas"/>
    <x v="0"/>
    <s v="Postura De Madera"/>
    <s v="Cabezales"/>
    <s v="Insumos Op"/>
    <x v="0"/>
    <x v="0"/>
    <s v="Formacion 1"/>
    <x v="5"/>
    <m/>
    <x v="5"/>
    <m/>
    <n v="0"/>
    <n v="0.16"/>
    <n v="0"/>
    <n v="4.4999999999999998E-2"/>
    <n v="0"/>
    <n v="0.11"/>
    <n v="0"/>
    <n v="0"/>
    <m/>
    <n v="0"/>
    <n v="0"/>
  </r>
  <r>
    <x v="0"/>
    <x v="0"/>
    <x v="0"/>
    <n v="2"/>
    <n v="12"/>
    <n v="76"/>
    <n v="7"/>
    <m/>
    <s v="Cerezas"/>
    <x v="0"/>
    <s v="Postura De Madera"/>
    <s v="Centrales"/>
    <s v="Insumos Op"/>
    <x v="0"/>
    <x v="0"/>
    <s v="Formacion 2"/>
    <x v="6"/>
    <m/>
    <x v="5"/>
    <m/>
    <n v="0"/>
    <n v="0.16"/>
    <n v="0"/>
    <n v="4.4999999999999998E-2"/>
    <n v="0"/>
    <n v="0.11"/>
    <n v="0"/>
    <n v="0"/>
    <m/>
    <n v="0"/>
    <n v="0"/>
  </r>
  <r>
    <x v="0"/>
    <x v="0"/>
    <x v="0"/>
    <n v="2"/>
    <n v="12"/>
    <n v="76"/>
    <n v="7"/>
    <m/>
    <s v="Cerezas"/>
    <x v="0"/>
    <s v="Postura De Madera"/>
    <s v="Crucetas"/>
    <s v="Insumos Op"/>
    <x v="0"/>
    <x v="0"/>
    <s v="Formacion 3"/>
    <x v="7"/>
    <m/>
    <x v="5"/>
    <m/>
    <n v="0"/>
    <n v="0.16"/>
    <n v="0"/>
    <n v="4.4999999999999998E-2"/>
    <n v="0"/>
    <n v="0.11"/>
    <n v="0"/>
    <n v="0"/>
    <m/>
    <n v="0"/>
    <n v="0"/>
  </r>
  <r>
    <x v="0"/>
    <x v="0"/>
    <x v="0"/>
    <n v="2"/>
    <n v="12"/>
    <n v="76"/>
    <n v="7"/>
    <m/>
    <s v="Cerezas"/>
    <x v="0"/>
    <s v="Confeccion Estructura"/>
    <s v="Instalacion De Cumbrera"/>
    <s v="Insumos Op"/>
    <x v="0"/>
    <x v="1"/>
    <s v="Cumbrera"/>
    <x v="8"/>
    <n v="68"/>
    <x v="6"/>
    <m/>
    <n v="8076428"/>
    <n v="0.16"/>
    <n v="1292228.48"/>
    <n v="4.4999999999999998E-2"/>
    <n v="421589.5416"/>
    <n v="0.11"/>
    <n v="1030552.2128000001"/>
    <n v="10820798.2344"/>
    <m/>
    <n v="10820798.2344"/>
    <n v="569515.69654736842"/>
  </r>
  <r>
    <x v="0"/>
    <x v="0"/>
    <x v="0"/>
    <n v="2"/>
    <n v="12"/>
    <n v="76"/>
    <n v="7"/>
    <m/>
    <s v="Cerezas"/>
    <x v="0"/>
    <s v="Confeccion Estructura"/>
    <s v="Instalacion De Hombros"/>
    <s v="Insumos Op"/>
    <x v="0"/>
    <x v="1"/>
    <s v="Hombros"/>
    <x v="8"/>
    <n v="136"/>
    <x v="6"/>
    <m/>
    <n v="16152856"/>
    <n v="0.16"/>
    <n v="2584456.96"/>
    <n v="4.4999999999999998E-2"/>
    <n v="843179.08319999999"/>
    <n v="0.11"/>
    <n v="2061104.4256000002"/>
    <n v="21641596.468800001"/>
    <m/>
    <n v="21641596.468800001"/>
    <n v="1139031.3930947368"/>
  </r>
  <r>
    <x v="0"/>
    <x v="0"/>
    <x v="0"/>
    <n v="2"/>
    <n v="12"/>
    <n v="76"/>
    <n v="7"/>
    <m/>
    <s v="Cerezas"/>
    <x v="0"/>
    <s v="Confeccion Estructura"/>
    <s v="Instalacion De Perimetro"/>
    <s v="Insumos Op"/>
    <x v="0"/>
    <x v="1"/>
    <s v="Transversal"/>
    <x v="9"/>
    <n v="40"/>
    <x v="7"/>
    <m/>
    <n v="4213120"/>
    <n v="0.16"/>
    <n v="674099.20000000007"/>
    <n v="4.4999999999999998E-2"/>
    <n v="219924.864"/>
    <n v="0.11"/>
    <n v="537594.11200000008"/>
    <n v="5644738.176"/>
    <m/>
    <n v="5644738.176"/>
    <n v="297091.48294736841"/>
  </r>
  <r>
    <x v="0"/>
    <x v="0"/>
    <x v="0"/>
    <n v="2"/>
    <n v="12"/>
    <n v="76"/>
    <n v="7"/>
    <m/>
    <s v="Cerezas"/>
    <x v="0"/>
    <s v="Confeccion Estructura"/>
    <s v="Instalacion De Transversales"/>
    <s v="Insumos Op"/>
    <x v="0"/>
    <x v="1"/>
    <s v="Perímetro"/>
    <x v="10"/>
    <n v="8"/>
    <x v="8"/>
    <m/>
    <n v="2087352"/>
    <n v="0.16"/>
    <n v="333976.32000000001"/>
    <n v="4.4999999999999998E-2"/>
    <n v="108959.77439999999"/>
    <n v="0.11"/>
    <n v="266346.1152"/>
    <n v="2796634.2095999997"/>
    <m/>
    <n v="2796634.2095999997"/>
    <n v="147191.27418947368"/>
  </r>
  <r>
    <x v="0"/>
    <x v="0"/>
    <x v="0"/>
    <n v="2"/>
    <n v="12"/>
    <n v="76"/>
    <n v="7"/>
    <m/>
    <s v="Cerezas"/>
    <x v="0"/>
    <s v="Confeccion Estructura"/>
    <s v="Postura De Guatanas"/>
    <s v="Insumos Op"/>
    <x v="0"/>
    <x v="1"/>
    <s v="Tirantes"/>
    <x v="11"/>
    <n v="13"/>
    <x v="9"/>
    <m/>
    <n v="1842984"/>
    <n v="0.16"/>
    <n v="294877.44"/>
    <n v="4.4999999999999998E-2"/>
    <n v="96203.76479999999"/>
    <n v="0.11"/>
    <n v="235164.75839999999"/>
    <n v="2469229.9632000001"/>
    <m/>
    <n v="2469229.9632000001"/>
    <n v="129959.47174736843"/>
  </r>
  <r>
    <x v="0"/>
    <x v="0"/>
    <x v="0"/>
    <n v="2"/>
    <n v="12"/>
    <n v="76"/>
    <n v="7"/>
    <m/>
    <s v="Cerezas"/>
    <x v="0"/>
    <s v="Confeccion Estructura"/>
    <s v="Postura De Guatanas"/>
    <s v="Insumos Op"/>
    <x v="0"/>
    <x v="1"/>
    <s v="Guatana Central"/>
    <x v="12"/>
    <n v="13"/>
    <x v="10"/>
    <m/>
    <n v="778700"/>
    <n v="0.16"/>
    <n v="124592"/>
    <n v="4.4999999999999998E-2"/>
    <n v="40648.14"/>
    <n v="0.11"/>
    <n v="99362.12"/>
    <n v="1043302.26"/>
    <m/>
    <n v="1043302.26"/>
    <n v="54910.645263157894"/>
  </r>
  <r>
    <x v="0"/>
    <x v="0"/>
    <x v="0"/>
    <n v="2"/>
    <n v="12"/>
    <n v="76"/>
    <n v="7"/>
    <m/>
    <s v="Cerezas"/>
    <x v="0"/>
    <s v="Confeccion Estructura"/>
    <s v="Postura De Guatanas"/>
    <s v="Insumos Op"/>
    <x v="0"/>
    <x v="1"/>
    <s v="Guatana Cabezal"/>
    <x v="13"/>
    <n v="2"/>
    <x v="11"/>
    <m/>
    <n v="119600"/>
    <n v="0.16"/>
    <n v="19136"/>
    <n v="4.4999999999999998E-2"/>
    <n v="6243.12"/>
    <n v="0.11"/>
    <n v="15260.960000000001"/>
    <n v="160240.07999999999"/>
    <m/>
    <n v="160240.07999999999"/>
    <n v="8433.6884210526314"/>
  </r>
  <r>
    <x v="0"/>
    <x v="0"/>
    <x v="0"/>
    <n v="2"/>
    <n v="12"/>
    <n v="76"/>
    <n v="7"/>
    <m/>
    <s v="Cerezas"/>
    <x v="0"/>
    <s v="Confeccion Estructura"/>
    <m/>
    <s v="Insumos Op"/>
    <x v="0"/>
    <x v="2"/>
    <s v="Control De Helada"/>
    <x v="14"/>
    <m/>
    <x v="5"/>
    <m/>
    <n v="0"/>
    <n v="0.16"/>
    <n v="0"/>
    <n v="4.4999999999999998E-2"/>
    <n v="0"/>
    <n v="0.11"/>
    <n v="0"/>
    <n v="0"/>
    <m/>
    <n v="0"/>
    <n v="0"/>
  </r>
  <r>
    <x v="0"/>
    <x v="0"/>
    <x v="0"/>
    <n v="2"/>
    <n v="12"/>
    <n v="76"/>
    <n v="7"/>
    <m/>
    <s v="Cerezas"/>
    <x v="0"/>
    <s v="Confeccion Estructura"/>
    <m/>
    <s v="Insumos Op"/>
    <x v="0"/>
    <x v="2"/>
    <s v="Formación"/>
    <x v="14"/>
    <m/>
    <x v="5"/>
    <m/>
    <n v="0"/>
    <n v="0.16"/>
    <n v="0"/>
    <n v="4.4999999999999998E-2"/>
    <n v="0"/>
    <n v="0.11"/>
    <n v="0"/>
    <n v="0"/>
    <m/>
    <n v="0"/>
    <n v="0"/>
  </r>
  <r>
    <x v="0"/>
    <x v="0"/>
    <x v="0"/>
    <n v="2"/>
    <n v="12"/>
    <n v="76"/>
    <n v="7"/>
    <m/>
    <s v="Cerezas"/>
    <x v="0"/>
    <s v="Confeccion Estructura"/>
    <s v="Instalacion De Perimetro"/>
    <s v="Insumos Op"/>
    <x v="0"/>
    <x v="2"/>
    <s v="Tirantes"/>
    <x v="15"/>
    <m/>
    <x v="5"/>
    <m/>
    <n v="0"/>
    <n v="0.16"/>
    <n v="0"/>
    <n v="4.4999999999999998E-2"/>
    <n v="0"/>
    <n v="0.11"/>
    <n v="0"/>
    <n v="0"/>
    <m/>
    <n v="0"/>
    <n v="0"/>
  </r>
  <r>
    <x v="0"/>
    <x v="0"/>
    <x v="0"/>
    <n v="2"/>
    <n v="12"/>
    <n v="76"/>
    <n v="7"/>
    <m/>
    <s v="Cerezas"/>
    <x v="0"/>
    <s v="Confeccion Estructura"/>
    <s v="Instalacion De Perimetro"/>
    <s v="Insumos Op"/>
    <x v="0"/>
    <x v="2"/>
    <s v="Transversal 2"/>
    <x v="14"/>
    <m/>
    <x v="5"/>
    <m/>
    <n v="0"/>
    <n v="0.16"/>
    <n v="0"/>
    <n v="4.4999999999999998E-2"/>
    <n v="0"/>
    <n v="0.11"/>
    <n v="0"/>
    <n v="0"/>
    <m/>
    <n v="0"/>
    <n v="0"/>
  </r>
  <r>
    <x v="0"/>
    <x v="0"/>
    <x v="0"/>
    <n v="2"/>
    <n v="12"/>
    <n v="76"/>
    <n v="7"/>
    <m/>
    <s v="Cerezas"/>
    <x v="0"/>
    <s v="Confeccion Estructura"/>
    <s v="Postura De Guatanas"/>
    <s v="Insumos Op"/>
    <x v="0"/>
    <x v="2"/>
    <s v="Guatana Formación Central"/>
    <x v="16"/>
    <m/>
    <x v="5"/>
    <m/>
    <n v="0"/>
    <n v="0.16"/>
    <n v="0"/>
    <n v="4.4999999999999998E-2"/>
    <n v="0"/>
    <n v="0.11"/>
    <n v="0"/>
    <n v="0"/>
    <m/>
    <n v="0"/>
    <n v="0"/>
  </r>
  <r>
    <x v="0"/>
    <x v="0"/>
    <x v="0"/>
    <n v="2"/>
    <n v="12"/>
    <n v="76"/>
    <n v="7"/>
    <m/>
    <s v="Cerezas"/>
    <x v="0"/>
    <s v="Confeccion Estructura"/>
    <s v="Instalacion De Grapa/Crock"/>
    <s v="Insumos Op"/>
    <x v="0"/>
    <x v="3"/>
    <s v="Sujeta Cables"/>
    <x v="17"/>
    <n v="4332"/>
    <x v="12"/>
    <m/>
    <n v="1637496"/>
    <n v="0.16"/>
    <n v="261999.36000000002"/>
    <n v="4.4999999999999998E-2"/>
    <n v="85477.291200000007"/>
    <n v="0.11"/>
    <n v="208944.4896"/>
    <n v="2193917.1408000002"/>
    <m/>
    <n v="2193917.1408000002"/>
    <n v="115469.32320000001"/>
  </r>
  <r>
    <x v="0"/>
    <x v="0"/>
    <x v="0"/>
    <n v="2"/>
    <n v="12"/>
    <n v="76"/>
    <n v="7"/>
    <m/>
    <s v="Cerezas"/>
    <x v="0"/>
    <s v="Confeccion Estructura"/>
    <s v="Instalacion De Grapa/Crock"/>
    <s v="Insumos Op"/>
    <x v="0"/>
    <x v="3"/>
    <s v="Crock"/>
    <x v="18"/>
    <n v="7726"/>
    <x v="13"/>
    <m/>
    <n v="3863000"/>
    <n v="0.16"/>
    <n v="618080"/>
    <n v="4.4999999999999998E-2"/>
    <n v="201648.6"/>
    <n v="0.11"/>
    <n v="492918.8"/>
    <n v="5175647.3999999994"/>
    <m/>
    <n v="5175647.3999999994"/>
    <n v="272402.49473684205"/>
  </r>
  <r>
    <x v="0"/>
    <x v="0"/>
    <x v="0"/>
    <n v="2"/>
    <n v="12"/>
    <n v="76"/>
    <n v="7"/>
    <m/>
    <s v="Cerezas"/>
    <x v="0"/>
    <s v="Confeccion Estructura"/>
    <s v="Instalacion De Ancla"/>
    <s v="Insumos Op"/>
    <x v="0"/>
    <x v="4"/>
    <s v="Anclaje"/>
    <x v="19"/>
    <n v="12"/>
    <x v="14"/>
    <n v="2"/>
    <n v="660000"/>
    <n v="0.16"/>
    <n v="105600"/>
    <n v="4.4999999999999998E-2"/>
    <n v="34452"/>
    <n v="0.11"/>
    <n v="84216"/>
    <n v="884268"/>
    <m/>
    <n v="884268"/>
    <n v="46540.42105263158"/>
  </r>
  <r>
    <x v="0"/>
    <x v="0"/>
    <x v="0"/>
    <n v="2"/>
    <n v="12"/>
    <n v="76"/>
    <n v="7"/>
    <m/>
    <s v="Cerezas"/>
    <x v="0"/>
    <s v="Confeccion Estructura"/>
    <s v="Instalacion De Ancla"/>
    <s v="Insumos Op"/>
    <x v="0"/>
    <x v="4"/>
    <s v="Anclaje"/>
    <x v="20"/>
    <m/>
    <x v="5"/>
    <m/>
    <n v="0"/>
    <n v="0.16"/>
    <n v="0"/>
    <n v="4.4999999999999998E-2"/>
    <n v="0"/>
    <n v="0.11"/>
    <n v="0"/>
    <n v="0"/>
    <m/>
    <n v="0"/>
    <n v="0"/>
  </r>
  <r>
    <x v="0"/>
    <x v="0"/>
    <x v="0"/>
    <n v="2"/>
    <n v="12"/>
    <n v="76"/>
    <n v="7"/>
    <m/>
    <s v="Cerezas"/>
    <x v="0"/>
    <s v="Confeccion Estructura"/>
    <s v="Instalacion De Ancla"/>
    <s v="Insumos Op"/>
    <x v="0"/>
    <x v="4"/>
    <s v="Anclaje"/>
    <x v="21"/>
    <n v="4"/>
    <x v="14"/>
    <m/>
    <n v="220000"/>
    <n v="0.16"/>
    <n v="35200"/>
    <n v="4.4999999999999998E-2"/>
    <n v="11484"/>
    <n v="0.11"/>
    <n v="28072"/>
    <n v="294756"/>
    <m/>
    <n v="294756"/>
    <n v="15513.473684210527"/>
  </r>
  <r>
    <x v="0"/>
    <x v="0"/>
    <x v="0"/>
    <n v="2"/>
    <n v="12"/>
    <n v="76"/>
    <n v="7"/>
    <m/>
    <s v="Cerezas"/>
    <x v="0"/>
    <s v="Confeccion Estructura"/>
    <s v="Instalacion De Ancla"/>
    <s v="Insumos Op"/>
    <x v="0"/>
    <x v="4"/>
    <s v="Anclaje"/>
    <x v="22"/>
    <n v="750"/>
    <x v="15"/>
    <m/>
    <n v="6349500"/>
    <n v="0.16"/>
    <n v="1015920"/>
    <n v="4.4999999999999998E-2"/>
    <n v="331443.89999999997"/>
    <n v="0.11"/>
    <n v="810196.2"/>
    <n v="8507060.0999999996"/>
    <m/>
    <n v="8507060.0999999996"/>
    <n v="447740.00526315789"/>
  </r>
  <r>
    <x v="0"/>
    <x v="0"/>
    <x v="0"/>
    <n v="2"/>
    <n v="12"/>
    <n v="76"/>
    <n v="7"/>
    <m/>
    <s v="Cerezas"/>
    <x v="0"/>
    <s v="Confeccion Estructura"/>
    <s v="Instalacion De Ancla"/>
    <s v="Insumos Op"/>
    <x v="0"/>
    <x v="4"/>
    <s v="Anclaje"/>
    <x v="23"/>
    <n v="666"/>
    <x v="16"/>
    <m/>
    <n v="788544"/>
    <n v="0.16"/>
    <n v="126167.04000000001"/>
    <n v="4.4999999999999998E-2"/>
    <n v="41161.996800000001"/>
    <n v="0.11"/>
    <n v="100618.21440000001"/>
    <n v="1056491.2512000001"/>
    <m/>
    <n v="1056491.2512000001"/>
    <n v="55604.802694736842"/>
  </r>
  <r>
    <x v="0"/>
    <x v="0"/>
    <x v="0"/>
    <n v="2"/>
    <n v="12"/>
    <n v="76"/>
    <n v="7"/>
    <m/>
    <s v="Cerezas"/>
    <x v="0"/>
    <s v="Confeccion Estructura"/>
    <s v="Instalacion De Ancla"/>
    <s v="Insumos Op"/>
    <x v="0"/>
    <x v="4"/>
    <s v="Anclaje"/>
    <x v="24"/>
    <n v="1"/>
    <x v="17"/>
    <m/>
    <n v="550000"/>
    <n v="0.16"/>
    <n v="88000"/>
    <n v="4.4999999999999998E-2"/>
    <n v="28710"/>
    <n v="0.11"/>
    <n v="70180"/>
    <n v="736890"/>
    <m/>
    <n v="736890"/>
    <n v="38783.684210526313"/>
  </r>
  <r>
    <x v="0"/>
    <x v="0"/>
    <x v="0"/>
    <n v="2"/>
    <n v="12"/>
    <n v="76"/>
    <n v="7"/>
    <m/>
    <s v="Cerezas"/>
    <x v="0"/>
    <m/>
    <m/>
    <s v="Mano de Obra"/>
    <x v="0"/>
    <x v="5"/>
    <s v="MO"/>
    <x v="25"/>
    <m/>
    <x v="5"/>
    <m/>
    <n v="0"/>
    <n v="0.16"/>
    <n v="0"/>
    <n v="4.4999999999999998E-2"/>
    <n v="0"/>
    <n v="0.11"/>
    <n v="0"/>
    <n v="0"/>
    <m/>
    <n v="0"/>
    <n v="0"/>
  </r>
  <r>
    <x v="0"/>
    <x v="0"/>
    <x v="0"/>
    <n v="2"/>
    <n v="12"/>
    <n v="76"/>
    <n v="7"/>
    <m/>
    <s v="Cerezas"/>
    <x v="0"/>
    <s v="Confeccion Estructura"/>
    <s v="Instalacion De Cumbrera"/>
    <s v="Mano de Obra"/>
    <x v="0"/>
    <x v="5"/>
    <s v="MO"/>
    <x v="26"/>
    <n v="19"/>
    <x v="18"/>
    <m/>
    <n v="16720000"/>
    <n v="0.16"/>
    <n v="2675200"/>
    <n v="4.4999999999999998E-2"/>
    <n v="872784"/>
    <n v="0.11"/>
    <n v="2133472"/>
    <n v="22401456"/>
    <m/>
    <n v="22401456"/>
    <n v="1179024"/>
  </r>
  <r>
    <x v="0"/>
    <x v="0"/>
    <x v="0"/>
    <n v="2"/>
    <n v="12"/>
    <n v="76"/>
    <n v="7"/>
    <m/>
    <s v="Cerezas"/>
    <x v="0"/>
    <s v="Confeccion Estructura"/>
    <s v="Instalacion De Cumbrera"/>
    <s v="Mano de Obra"/>
    <x v="0"/>
    <x v="5"/>
    <s v="MO"/>
    <x v="27"/>
    <n v="76"/>
    <x v="19"/>
    <m/>
    <n v="9120000"/>
    <n v="0.16"/>
    <n v="1459200"/>
    <n v="4.4999999999999998E-2"/>
    <n v="476064"/>
    <n v="0.11"/>
    <n v="1163712"/>
    <n v="12218976"/>
    <m/>
    <n v="12218976"/>
    <n v="643104"/>
  </r>
  <r>
    <x v="0"/>
    <x v="0"/>
    <x v="0"/>
    <n v="2"/>
    <n v="12"/>
    <n v="76"/>
    <n v="7"/>
    <m/>
    <s v="Cerezas"/>
    <x v="0"/>
    <s v="Postura De Madera"/>
    <s v="Centrales"/>
    <s v="Mano de Obra"/>
    <x v="0"/>
    <x v="5"/>
    <s v="MO"/>
    <x v="28"/>
    <m/>
    <x v="5"/>
    <m/>
    <n v="0"/>
    <n v="0.16"/>
    <n v="0"/>
    <n v="4.4999999999999998E-2"/>
    <n v="0"/>
    <n v="0.11"/>
    <n v="0"/>
    <n v="0"/>
    <m/>
    <n v="0"/>
    <n v="0"/>
  </r>
  <r>
    <x v="0"/>
    <x v="0"/>
    <x v="0"/>
    <n v="2"/>
    <n v="12"/>
    <n v="76"/>
    <n v="7"/>
    <m/>
    <s v="Cerezas"/>
    <x v="0"/>
    <s v="Postura De Madera"/>
    <s v="Centrales"/>
    <s v="Mano de Obra"/>
    <x v="0"/>
    <x v="5"/>
    <s v="MO"/>
    <x v="29"/>
    <n v="532"/>
    <x v="20"/>
    <m/>
    <n v="5453000"/>
    <n v="0.16"/>
    <n v="872480"/>
    <n v="4.4999999999999998E-2"/>
    <n v="284646.59999999998"/>
    <n v="0.11"/>
    <n v="695802.8"/>
    <n v="7305929.3999999994"/>
    <m/>
    <n v="7305929.3999999994"/>
    <n v="384522.6"/>
  </r>
  <r>
    <x v="0"/>
    <x v="0"/>
    <x v="0"/>
    <n v="2"/>
    <n v="12"/>
    <n v="76"/>
    <n v="7"/>
    <m/>
    <s v="Cerezas"/>
    <x v="0"/>
    <s v="Postura De Madera"/>
    <s v="Centrales"/>
    <s v="Mano de Obra"/>
    <x v="0"/>
    <x v="5"/>
    <s v="MO"/>
    <x v="30"/>
    <n v="0"/>
    <x v="5"/>
    <m/>
    <n v="0"/>
    <n v="0.16"/>
    <n v="0"/>
    <n v="4.4999999999999998E-2"/>
    <n v="0"/>
    <n v="0.11"/>
    <n v="0"/>
    <n v="0"/>
    <m/>
    <n v="0"/>
    <n v="0"/>
  </r>
  <r>
    <x v="0"/>
    <x v="0"/>
    <x v="0"/>
    <n v="2"/>
    <n v="12"/>
    <n v="76"/>
    <n v="7"/>
    <m/>
    <s v="Cerezas"/>
    <x v="0"/>
    <s v="Confeccion Estructura"/>
    <s v="Instalacion De Grapa/Crock"/>
    <s v="Mano de Obra"/>
    <x v="0"/>
    <x v="5"/>
    <s v="MO"/>
    <x v="31"/>
    <n v="3863"/>
    <x v="21"/>
    <m/>
    <n v="5794500"/>
    <n v="0.16"/>
    <n v="927120"/>
    <n v="4.4999999999999998E-2"/>
    <n v="302472.89999999997"/>
    <n v="0.11"/>
    <n v="739378.2"/>
    <n v="7763471.1000000006"/>
    <m/>
    <n v="7763471.1000000006"/>
    <n v="408603.74210526317"/>
  </r>
  <r>
    <x v="0"/>
    <x v="0"/>
    <x v="0"/>
    <n v="2"/>
    <n v="12"/>
    <n v="76"/>
    <n v="7"/>
    <m/>
    <s v="Cerezas"/>
    <x v="0"/>
    <s v="Postura De Madera"/>
    <s v="Centrales"/>
    <s v="Maquinaria"/>
    <x v="0"/>
    <x v="6"/>
    <s v="Maquinaria"/>
    <x v="32"/>
    <n v="3863"/>
    <x v="21"/>
    <m/>
    <n v="5794500"/>
    <n v="0.16"/>
    <n v="927120"/>
    <n v="4.4999999999999998E-2"/>
    <n v="302472.89999999997"/>
    <n v="0.11"/>
    <n v="739378.2"/>
    <n v="7763471.1000000006"/>
    <m/>
    <n v="7763471.1000000006"/>
    <n v="408603.74210526317"/>
  </r>
  <r>
    <x v="0"/>
    <x v="0"/>
    <x v="0"/>
    <n v="2"/>
    <n v="12"/>
    <n v="76"/>
    <n v="7"/>
    <m/>
    <s v="Cerezas"/>
    <x v="0"/>
    <s v="Postura De Madera"/>
    <s v="Centrales"/>
    <s v="Mano de Obra"/>
    <x v="0"/>
    <x v="5"/>
    <s v="MO"/>
    <x v="33"/>
    <n v="3863"/>
    <x v="22"/>
    <m/>
    <n v="8691750"/>
    <n v="0.16"/>
    <n v="1390680"/>
    <n v="4.4999999999999998E-2"/>
    <n v="453709.35"/>
    <n v="0.11"/>
    <n v="1109067.3"/>
    <n v="11645206.65"/>
    <m/>
    <n v="11645206.65"/>
    <n v="612905.61315789481"/>
  </r>
  <r>
    <x v="0"/>
    <x v="0"/>
    <x v="0"/>
    <n v="2"/>
    <n v="12"/>
    <n v="76"/>
    <n v="7"/>
    <m/>
    <s v="Cerezas"/>
    <x v="0"/>
    <s v="Preparacion Terreno"/>
    <s v="Hoyos De Ancla"/>
    <s v="Maquinaria"/>
    <x v="0"/>
    <x v="6"/>
    <s v="Maquinaria"/>
    <x v="34"/>
    <n v="750"/>
    <x v="23"/>
    <m/>
    <n v="2625000"/>
    <n v="0.16"/>
    <n v="420000"/>
    <n v="4.4999999999999998E-2"/>
    <n v="137025"/>
    <n v="0.11"/>
    <n v="334950"/>
    <n v="3516975"/>
    <m/>
    <n v="3516975"/>
    <n v="185103.94736842104"/>
  </r>
  <r>
    <x v="0"/>
    <x v="0"/>
    <x v="0"/>
    <n v="2"/>
    <n v="12"/>
    <n v="76"/>
    <n v="7"/>
    <m/>
    <s v="Cerezas"/>
    <x v="0"/>
    <s v="Confeccion Estructura"/>
    <s v="Instalacion De Ancla"/>
    <s v="Mano de Obra"/>
    <x v="0"/>
    <x v="5"/>
    <s v="MO"/>
    <x v="35"/>
    <n v="750"/>
    <x v="24"/>
    <m/>
    <n v="750000"/>
    <n v="0.16"/>
    <n v="120000"/>
    <n v="4.4999999999999998E-2"/>
    <n v="39150"/>
    <n v="0.11"/>
    <n v="95700"/>
    <n v="1004850"/>
    <m/>
    <n v="1004850"/>
    <n v="52886.84210526316"/>
  </r>
  <r>
    <x v="0"/>
    <x v="0"/>
    <x v="0"/>
    <n v="2"/>
    <n v="12"/>
    <n v="76"/>
    <n v="7"/>
    <m/>
    <s v="Cerezas"/>
    <x v="0"/>
    <s v="Confeccion Estructura"/>
    <s v="Instalacion De Ancla"/>
    <s v="Maquinaria"/>
    <x v="0"/>
    <x v="6"/>
    <s v="Maquinaria"/>
    <x v="36"/>
    <n v="1"/>
    <x v="25"/>
    <m/>
    <n v="200000"/>
    <n v="0.16"/>
    <n v="32000"/>
    <n v="4.4999999999999998E-2"/>
    <n v="10440"/>
    <n v="0.11"/>
    <n v="25520"/>
    <n v="267960"/>
    <m/>
    <n v="267960"/>
    <n v="14103.157894736842"/>
  </r>
  <r>
    <x v="0"/>
    <x v="0"/>
    <x v="0"/>
    <n v="2"/>
    <n v="12"/>
    <n v="76"/>
    <n v="7"/>
    <m/>
    <s v="Cerezas"/>
    <x v="0"/>
    <s v="Instalacion Techo"/>
    <s v="Montaje De Cubiertas Sombra"/>
    <s v="Mano de Obra"/>
    <x v="1"/>
    <x v="5"/>
    <s v="Mano de Obra"/>
    <x v="37"/>
    <n v="4037"/>
    <x v="26"/>
    <m/>
    <n v="24222000"/>
    <n v="0.14000000000000001"/>
    <n v="3391080.0000000005"/>
    <n v="4.4999999999999998E-2"/>
    <n v="1242588.5999999999"/>
    <n v="0.11"/>
    <n v="3037438.8"/>
    <n v="31893107.400000002"/>
    <m/>
    <n v="31893107.400000002"/>
    <n v="1678584.6"/>
  </r>
  <r>
    <x v="0"/>
    <x v="0"/>
    <x v="0"/>
    <n v="2"/>
    <n v="12"/>
    <n v="76"/>
    <n v="7"/>
    <m/>
    <s v="Cerezas"/>
    <x v="0"/>
    <s v="Instalacion Techo"/>
    <s v="Montaje De Cubiertas Sombra"/>
    <s v="Mano de Obra"/>
    <x v="1"/>
    <x v="5"/>
    <s v="Mano de Obra"/>
    <x v="38"/>
    <n v="7"/>
    <x v="27"/>
    <m/>
    <n v="420000"/>
    <n v="0.14000000000000001"/>
    <n v="58800.000000000007"/>
    <n v="4.4999999999999998E-2"/>
    <n v="21546"/>
    <n v="0.11"/>
    <n v="52668"/>
    <n v="553014"/>
    <m/>
    <n v="553014"/>
    <n v="29106"/>
  </r>
  <r>
    <x v="0"/>
    <x v="0"/>
    <x v="0"/>
    <n v="2"/>
    <n v="12"/>
    <n v="76"/>
    <n v="7"/>
    <m/>
    <s v="Cerezas"/>
    <x v="0"/>
    <s v="Instalacion Techo"/>
    <s v="Montaje De Cubiertas Sombra"/>
    <s v="Mano de Obra"/>
    <x v="1"/>
    <x v="7"/>
    <s v="Logistica"/>
    <x v="39"/>
    <n v="14"/>
    <x v="28"/>
    <m/>
    <n v="2100000"/>
    <n v="0"/>
    <n v="0"/>
    <n v="0"/>
    <n v="0"/>
    <n v="0"/>
    <n v="0"/>
    <n v="2100000"/>
    <m/>
    <n v="2100000"/>
    <n v="110526.31578947368"/>
  </r>
  <r>
    <x v="0"/>
    <x v="0"/>
    <x v="0"/>
    <n v="2"/>
    <n v="12"/>
    <n v="76"/>
    <n v="7"/>
    <m/>
    <s v="Cerezas"/>
    <x v="0"/>
    <s v="Confeccion Estructura"/>
    <s v="Instalacion De Perimetro"/>
    <s v="Mano de Obra"/>
    <x v="2"/>
    <x v="5"/>
    <s v="Mano de Obra"/>
    <x v="40"/>
    <n v="3116"/>
    <x v="24"/>
    <m/>
    <n v="3116000"/>
    <n v="0.12"/>
    <n v="373920"/>
    <n v="4.4999999999999998E-2"/>
    <n v="157046.39999999999"/>
    <n v="0.11"/>
    <n v="383891.20000000001"/>
    <n v="4030857.6"/>
    <m/>
    <n v="4030857.6"/>
    <n v="212150.39999999999"/>
  </r>
  <r>
    <x v="0"/>
    <x v="0"/>
    <x v="0"/>
    <n v="2"/>
    <n v="12"/>
    <n v="76"/>
    <n v="7"/>
    <m/>
    <s v="Cerezas"/>
    <x v="0"/>
    <s v="Confeccion Estructura"/>
    <s v="Instalacion De Perimetro"/>
    <s v="Mano de Obra"/>
    <x v="2"/>
    <x v="5"/>
    <s v="Mano de Obra"/>
    <x v="41"/>
    <n v="3116"/>
    <x v="24"/>
    <m/>
    <n v="3116000"/>
    <n v="0.12"/>
    <n v="373920"/>
    <n v="4.4999999999999998E-2"/>
    <n v="157046.39999999999"/>
    <n v="0.11"/>
    <n v="383891.20000000001"/>
    <n v="4030857.6"/>
    <m/>
    <n v="4030857.6"/>
    <n v="212150.39999999999"/>
  </r>
  <r>
    <x v="0"/>
    <x v="0"/>
    <x v="0"/>
    <n v="2"/>
    <n v="12"/>
    <n v="76"/>
    <n v="7"/>
    <m/>
    <s v="Cerezas"/>
    <x v="0"/>
    <s v="Confeccion Estructura"/>
    <s v="Instalacion De Perimetro"/>
    <s v="Mano de Obra"/>
    <x v="2"/>
    <x v="5"/>
    <s v="Mano de Obra"/>
    <x v="42"/>
    <n v="15"/>
    <x v="19"/>
    <m/>
    <n v="1800000"/>
    <n v="0.12"/>
    <n v="216000"/>
    <n v="4.4999999999999998E-2"/>
    <n v="90720"/>
    <n v="0.11"/>
    <n v="221760"/>
    <n v="2328480"/>
    <m/>
    <n v="2328480"/>
    <n v="122551.57894736843"/>
  </r>
  <r>
    <x v="0"/>
    <x v="0"/>
    <x v="0"/>
    <n v="2"/>
    <n v="12"/>
    <n v="76"/>
    <n v="7"/>
    <m/>
    <s v="Cerezas"/>
    <x v="0"/>
    <s v="Confeccion Estructura"/>
    <s v="Instalacion De Perimetro"/>
    <s v="Insumos Op"/>
    <x v="2"/>
    <x v="8"/>
    <s v="Materiales"/>
    <x v="43"/>
    <n v="624"/>
    <x v="29"/>
    <m/>
    <n v="5740800"/>
    <n v="0.12"/>
    <n v="688896"/>
    <n v="4.4999999999999998E-2"/>
    <n v="289336.32000000001"/>
    <n v="0.11"/>
    <n v="707266.56000000006"/>
    <n v="7426298.8800000008"/>
    <m/>
    <n v="7426298.8800000008"/>
    <n v="390857.83578947373"/>
  </r>
  <r>
    <x v="0"/>
    <x v="0"/>
    <x v="0"/>
    <n v="2"/>
    <n v="12"/>
    <n v="76"/>
    <n v="7"/>
    <m/>
    <s v="Cerezas"/>
    <x v="0"/>
    <s v="Confeccion Estructura"/>
    <s v="Instalacion De Perimetro"/>
    <s v="Insumos Op"/>
    <x v="2"/>
    <x v="8"/>
    <s v="Materiales"/>
    <x v="44"/>
    <n v="8"/>
    <x v="6"/>
    <n v="1"/>
    <n v="950168"/>
    <n v="0.12"/>
    <n v="114020.15999999999"/>
    <n v="4.4999999999999998E-2"/>
    <n v="47888.467199999992"/>
    <n v="0.11"/>
    <n v="117060.69759999998"/>
    <n v="1229137.3248000001"/>
    <m/>
    <n v="1229137.3248000001"/>
    <n v="64691.438147368426"/>
  </r>
  <r>
    <x v="0"/>
    <x v="0"/>
    <x v="0"/>
    <n v="2"/>
    <n v="12"/>
    <n v="76"/>
    <n v="7"/>
    <m/>
    <s v="Cerezas"/>
    <x v="0"/>
    <s v="Confeccion Estructura"/>
    <s v="Instalacion De Perimetro"/>
    <s v="Insumos Op"/>
    <x v="2"/>
    <x v="8"/>
    <s v="Materiales"/>
    <x v="45"/>
    <n v="4"/>
    <x v="30"/>
    <m/>
    <n v="272800"/>
    <n v="0.12"/>
    <n v="32736"/>
    <n v="4.4999999999999998E-2"/>
    <n v="13749.119999999999"/>
    <n v="0.11"/>
    <n v="33608.959999999999"/>
    <n v="352894.08"/>
    <m/>
    <n v="352894.08"/>
    <n v="18573.37263157895"/>
  </r>
  <r>
    <x v="0"/>
    <x v="0"/>
    <x v="0"/>
    <n v="2"/>
    <n v="12"/>
    <n v="76"/>
    <n v="7"/>
    <m/>
    <s v="Cerezas"/>
    <x v="0"/>
    <s v="Confeccion Estructura"/>
    <s v="Instalacion De Perimetro"/>
    <s v="Insumos Op"/>
    <x v="2"/>
    <x v="8"/>
    <s v="Materiales"/>
    <x v="46"/>
    <n v="10"/>
    <x v="15"/>
    <m/>
    <n v="84660"/>
    <n v="0.12"/>
    <n v="10159.199999999999"/>
    <n v="4.4999999999999998E-2"/>
    <n v="4266.8639999999996"/>
    <n v="0.11"/>
    <n v="10430.111999999999"/>
    <n v="109516.17599999999"/>
    <m/>
    <n v="109516.17599999999"/>
    <n v="5764.0092631578946"/>
  </r>
  <r>
    <x v="0"/>
    <x v="0"/>
    <x v="0"/>
    <n v="2"/>
    <n v="12"/>
    <n v="76"/>
    <n v="7"/>
    <m/>
    <s v="Cerezas"/>
    <x v="0"/>
    <s v="Confeccion Estructura"/>
    <s v="Instalacion De Perimetro"/>
    <s v="Insumos Op"/>
    <x v="2"/>
    <x v="8"/>
    <s v="Materiales"/>
    <x v="47"/>
    <n v="8"/>
    <x v="31"/>
    <m/>
    <n v="192000"/>
    <n v="0.12"/>
    <n v="23040"/>
    <n v="4.4999999999999998E-2"/>
    <n v="9676.7999999999993"/>
    <n v="0.11"/>
    <n v="23654.400000000001"/>
    <n v="248371.19999999998"/>
    <m/>
    <n v="248371.19999999998"/>
    <n v="13072.168421052631"/>
  </r>
  <r>
    <x v="0"/>
    <x v="0"/>
    <x v="0"/>
    <n v="2"/>
    <n v="12"/>
    <n v="76"/>
    <n v="7"/>
    <m/>
    <s v="Cerezas"/>
    <x v="1"/>
    <s v="Instalacion Techo"/>
    <s v="Montaje De Cubiertas Estandar"/>
    <s v="Insumos Op"/>
    <x v="1"/>
    <x v="9"/>
    <s v="Insumos"/>
    <x v="48"/>
    <n v="189611.99999999997"/>
    <x v="32"/>
    <m/>
    <n v="123247.79999999999"/>
    <n v="0"/>
    <n v="0"/>
    <n v="0"/>
    <n v="0"/>
    <n v="0"/>
    <n v="0"/>
    <n v="123247.79999999999"/>
    <m/>
    <n v="123247.79999999999"/>
    <n v="6486.7263157894731"/>
  </r>
  <r>
    <x v="0"/>
    <x v="0"/>
    <x v="0"/>
    <n v="2"/>
    <n v="12"/>
    <n v="76"/>
    <n v="7"/>
    <m/>
    <s v="Cerezas"/>
    <x v="1"/>
    <s v="Instalacion Techo"/>
    <s v="Montaje De Cubiertas Estandar"/>
    <s v="Insumos Op"/>
    <x v="1"/>
    <x v="9"/>
    <s v="Insumos"/>
    <x v="49"/>
    <n v="240000"/>
    <x v="33"/>
    <m/>
    <n v="13200"/>
    <n v="0"/>
    <n v="0"/>
    <n v="0"/>
    <n v="0"/>
    <n v="0"/>
    <n v="0"/>
    <n v="13200"/>
    <m/>
    <n v="13200"/>
    <n v="694.73684210526312"/>
  </r>
  <r>
    <x v="0"/>
    <x v="0"/>
    <x v="0"/>
    <n v="2"/>
    <n v="12"/>
    <n v="76"/>
    <n v="7"/>
    <m/>
    <s v="Cerezas"/>
    <x v="1"/>
    <s v="Instalacion Techo"/>
    <s v="Montaje De Cubiertas Estandar"/>
    <s v="Insumos Op"/>
    <x v="1"/>
    <x v="9"/>
    <s v="Insumos"/>
    <x v="50"/>
    <m/>
    <x v="34"/>
    <m/>
    <n v="0"/>
    <n v="0"/>
    <n v="0"/>
    <n v="0"/>
    <n v="0"/>
    <n v="0"/>
    <n v="0"/>
    <n v="0"/>
    <m/>
    <n v="0"/>
    <n v="0"/>
  </r>
  <r>
    <x v="0"/>
    <x v="0"/>
    <x v="0"/>
    <n v="2"/>
    <n v="12"/>
    <n v="76"/>
    <n v="7"/>
    <m/>
    <s v="Cerezas"/>
    <x v="1"/>
    <s v="Instalacion Techo"/>
    <s v="Montaje De Cubiertas Estandar"/>
    <s v="Insumos Op"/>
    <x v="1"/>
    <x v="9"/>
    <s v="Insumos"/>
    <x v="51"/>
    <n v="154290"/>
    <x v="35"/>
    <m/>
    <n v="8640.24"/>
    <n v="0"/>
    <n v="0"/>
    <n v="0"/>
    <n v="0"/>
    <n v="0"/>
    <n v="0"/>
    <n v="8640.24"/>
    <m/>
    <n v="8640.24"/>
    <n v="454.7494736842105"/>
  </r>
  <r>
    <x v="0"/>
    <x v="0"/>
    <x v="0"/>
    <n v="2"/>
    <n v="12"/>
    <n v="76"/>
    <n v="7"/>
    <m/>
    <s v="Cerezas"/>
    <x v="1"/>
    <s v="Instalacion Techo"/>
    <s v="Montaje De Cubiertas Estandar"/>
    <s v="Insumos Op"/>
    <x v="1"/>
    <x v="9"/>
    <s v="Insumos"/>
    <x v="52"/>
    <n v="151500"/>
    <x v="36"/>
    <m/>
    <n v="31815"/>
    <n v="0"/>
    <n v="0"/>
    <n v="0"/>
    <n v="0"/>
    <n v="0"/>
    <n v="0"/>
    <n v="31815"/>
    <m/>
    <n v="31815"/>
    <n v="1674.4736842105262"/>
  </r>
  <r>
    <x v="0"/>
    <x v="0"/>
    <x v="0"/>
    <n v="2"/>
    <n v="12"/>
    <n v="76"/>
    <n v="7"/>
    <m/>
    <s v="Cerezas"/>
    <x v="1"/>
    <s v="Confeccion Estructura"/>
    <s v="Instalacion De Perimetro"/>
    <s v="Insumos Op"/>
    <x v="3"/>
    <x v="9"/>
    <s v="Insumos"/>
    <x v="53"/>
    <n v="3116"/>
    <x v="5"/>
    <m/>
    <n v="0"/>
    <n v="0"/>
    <n v="0"/>
    <n v="0"/>
    <n v="0"/>
    <n v="0"/>
    <n v="0"/>
    <n v="0"/>
    <m/>
    <n v="0"/>
    <n v="0"/>
  </r>
  <r>
    <x v="0"/>
    <x v="0"/>
    <x v="0"/>
    <n v="2"/>
    <n v="12"/>
    <n v="76"/>
    <n v="7"/>
    <m/>
    <s v="Cerezas"/>
    <x v="1"/>
    <s v="Confeccion Estructura"/>
    <s v="Instalacion De Perimetro"/>
    <s v="Insumos Op"/>
    <x v="3"/>
    <x v="9"/>
    <s v="Insumos"/>
    <x v="54"/>
    <n v="13710.400000000001"/>
    <x v="32"/>
    <m/>
    <n v="8911.760000000002"/>
    <n v="0"/>
    <n v="0"/>
    <n v="0"/>
    <n v="0"/>
    <n v="0"/>
    <n v="0"/>
    <n v="8911.760000000002"/>
    <m/>
    <n v="8911.760000000002"/>
    <n v="469.04000000000013"/>
  </r>
  <r>
    <x v="0"/>
    <x v="0"/>
    <x v="0"/>
    <n v="2"/>
    <n v="12"/>
    <n v="76"/>
    <n v="7"/>
    <m/>
    <s v="Cerezas"/>
    <x v="1"/>
    <s v="Confeccion Estructura"/>
    <s v="Instalacion De Perimetro"/>
    <s v="Insumos Op"/>
    <x v="3"/>
    <x v="9"/>
    <s v="Insumos"/>
    <x v="55"/>
    <n v="9348"/>
    <x v="33"/>
    <m/>
    <n v="514.14"/>
    <n v="0"/>
    <n v="0"/>
    <n v="0"/>
    <n v="0"/>
    <n v="0"/>
    <n v="0"/>
    <n v="514.14"/>
    <m/>
    <n v="514.14"/>
    <n v="27.06"/>
  </r>
  <r>
    <x v="0"/>
    <x v="0"/>
    <x v="0"/>
    <n v="2"/>
    <n v="12"/>
    <n v="76"/>
    <n v="7"/>
    <m/>
    <s v="Cerezas"/>
    <x v="1"/>
    <s v="Confeccion Estructura"/>
    <s v="Instalacion De Perimetro"/>
    <s v="Insumos Op"/>
    <x v="3"/>
    <x v="9"/>
    <s v="Insumos"/>
    <x v="56"/>
    <n v="24928"/>
    <x v="35"/>
    <m/>
    <n v="1395.9680000000001"/>
    <n v="0"/>
    <n v="0"/>
    <n v="0"/>
    <n v="0"/>
    <n v="0"/>
    <n v="0"/>
    <n v="1395.9680000000001"/>
    <m/>
    <n v="1395.9680000000001"/>
    <n v="73.472000000000008"/>
  </r>
  <r>
    <x v="0"/>
    <x v="0"/>
    <x v="0"/>
    <n v="2"/>
    <n v="12"/>
    <n v="76"/>
    <n v="7"/>
    <m/>
    <s v="Cerezas"/>
    <x v="1"/>
    <s v="Confeccion Estructura"/>
    <s v="Instalacion De Perimetro"/>
    <s v="Insumos Op"/>
    <x v="3"/>
    <x v="9"/>
    <s v="Insumos"/>
    <x v="57"/>
    <n v="3116"/>
    <x v="34"/>
    <m/>
    <n v="685.52"/>
    <n v="0"/>
    <n v="0"/>
    <n v="0"/>
    <n v="0"/>
    <n v="0"/>
    <n v="0"/>
    <n v="685.52"/>
    <m/>
    <n v="685.52"/>
    <n v="36.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C9B342-25FD-478B-B142-9289B0C37C92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6:K59" firstHeaderRow="1" firstDataRow="2" firstDataCol="4" rowPageCount="4" colPageCount="1"/>
  <pivotFields count="31">
    <pivotField axis="axisPage" compact="0" outline="0" showAll="0">
      <items count="2">
        <item x="0"/>
        <item t="default"/>
      </items>
    </pivotField>
    <pivotField axis="axisPage" compact="0" outline="0" showAll="0">
      <items count="2">
        <item x="0"/>
        <item t="default"/>
      </items>
    </pivotField>
    <pivotField axis="axisPage"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axis="axisRow" compact="0" outline="0" showAll="0" defaultSubtotal="0">
      <items count="10">
        <item x="0"/>
        <item x="3"/>
        <item x="1"/>
        <item x="2"/>
        <item x="4"/>
        <item x="7"/>
        <item x="5"/>
        <item x="6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axis="axisRow" compact="0" outline="0" showAll="0" defaultSubtotal="0">
      <items count="59">
        <item x="14"/>
        <item x="0"/>
        <item x="1"/>
        <item x="47"/>
        <item x="45"/>
        <item x="16"/>
        <item x="23"/>
        <item x="22"/>
        <item x="46"/>
        <item x="20"/>
        <item x="19"/>
        <item x="29"/>
        <item x="18"/>
        <item x="27"/>
        <item x="12"/>
        <item x="13"/>
        <item x="3"/>
        <item x="24"/>
        <item x="39"/>
        <item x="21"/>
        <item x="41"/>
        <item x="2"/>
        <item x="43"/>
        <item x="40"/>
        <item x="25"/>
        <item x="26"/>
        <item x="37"/>
        <item x="35"/>
        <item x="33"/>
        <item x="34"/>
        <item x="32"/>
        <item x="36"/>
        <item x="28"/>
        <item x="10"/>
        <item m="1" x="58"/>
        <item x="44"/>
        <item x="4"/>
        <item x="31"/>
        <item x="17"/>
        <item x="7"/>
        <item x="11"/>
        <item x="9"/>
        <item x="42"/>
        <item x="30"/>
        <item x="38"/>
        <item x="15"/>
        <item x="5"/>
        <item x="6"/>
        <item x="8"/>
        <item x="48"/>
        <item x="49"/>
        <item x="50"/>
        <item x="51"/>
        <item x="52"/>
        <item x="53"/>
        <item x="54"/>
        <item x="55"/>
        <item x="56"/>
        <item x="57"/>
      </items>
    </pivotField>
    <pivotField compact="0" outline="0" showAll="0"/>
    <pivotField axis="axisRow" compact="0" numFmtId="42" outline="0" showAll="0">
      <items count="38">
        <item x="5"/>
        <item x="12"/>
        <item x="13"/>
        <item x="24"/>
        <item x="16"/>
        <item x="21"/>
        <item x="22"/>
        <item x="4"/>
        <item x="23"/>
        <item x="26"/>
        <item x="15"/>
        <item x="29"/>
        <item x="20"/>
        <item x="0"/>
        <item x="2"/>
        <item x="1"/>
        <item x="31"/>
        <item x="3"/>
        <item x="14"/>
        <item x="11"/>
        <item x="10"/>
        <item x="27"/>
        <item x="30"/>
        <item x="7"/>
        <item x="6"/>
        <item x="19"/>
        <item x="9"/>
        <item x="28"/>
        <item x="25"/>
        <item x="8"/>
        <item x="17"/>
        <item x="18"/>
        <item x="32"/>
        <item x="33"/>
        <item x="34"/>
        <item x="35"/>
        <item x="36"/>
        <item t="default"/>
      </items>
    </pivotField>
    <pivotField compact="0" outline="0" showAll="0"/>
    <pivotField dataField="1" compact="0" numFmtId="42" outline="0" showAll="0"/>
    <pivotField compact="0" numFmtId="9" outline="0" showAll="0"/>
    <pivotField dataField="1" compact="0" numFmtId="42" outline="0" showAll="0"/>
    <pivotField compact="0" numFmtId="172" outline="0" showAll="0"/>
    <pivotField dataField="1" compact="0" numFmtId="42" outline="0" showAll="0"/>
    <pivotField compact="0" numFmtId="9" outline="0" showAll="0"/>
    <pivotField dataField="1" compact="0" numFmtId="42" outline="0" showAll="0"/>
    <pivotField dataField="1" compact="0" numFmtId="6" outline="0" showAll="0"/>
    <pivotField compact="0" outline="0" showAll="0"/>
    <pivotField dataField="1" compact="0" numFmtId="6" outline="0" showAll="0"/>
    <pivotField dataField="1" compact="0" numFmtId="6" outline="0" showAll="0"/>
  </pivotFields>
  <rowFields count="4">
    <field x="13"/>
    <field x="14"/>
    <field x="16"/>
    <field x="18"/>
  </rowFields>
  <rowItems count="52">
    <i>
      <x/>
      <x/>
      <x v="1"/>
      <x v="13"/>
    </i>
    <i r="2">
      <x v="2"/>
      <x v="15"/>
    </i>
    <i r="2">
      <x v="16"/>
      <x v="17"/>
    </i>
    <i r="2">
      <x v="21"/>
      <x v="14"/>
    </i>
    <i r="2">
      <x v="36"/>
      <x v="7"/>
    </i>
    <i r="2">
      <x v="39"/>
      <x/>
    </i>
    <i r="2">
      <x v="46"/>
      <x/>
    </i>
    <i r="2">
      <x v="47"/>
      <x/>
    </i>
    <i r="1">
      <x v="1"/>
      <x v="12"/>
      <x v="2"/>
    </i>
    <i r="2">
      <x v="38"/>
      <x v="1"/>
    </i>
    <i r="1">
      <x v="2"/>
      <x v="14"/>
      <x v="20"/>
    </i>
    <i r="2">
      <x v="15"/>
      <x v="19"/>
    </i>
    <i r="2">
      <x v="33"/>
      <x v="29"/>
    </i>
    <i r="2">
      <x v="40"/>
      <x v="26"/>
    </i>
    <i r="2">
      <x v="41"/>
      <x v="23"/>
    </i>
    <i r="2">
      <x v="48"/>
      <x v="24"/>
    </i>
    <i r="1">
      <x v="3"/>
      <x/>
      <x/>
    </i>
    <i r="2">
      <x v="5"/>
      <x/>
    </i>
    <i r="2">
      <x v="45"/>
      <x/>
    </i>
    <i r="1">
      <x v="4"/>
      <x v="6"/>
      <x v="4"/>
    </i>
    <i r="2">
      <x v="7"/>
      <x v="10"/>
    </i>
    <i r="2">
      <x v="9"/>
      <x/>
    </i>
    <i r="2">
      <x v="10"/>
      <x v="18"/>
    </i>
    <i r="2">
      <x v="17"/>
      <x v="30"/>
    </i>
    <i r="2">
      <x v="19"/>
      <x v="18"/>
    </i>
    <i r="1">
      <x v="6"/>
      <x v="11"/>
      <x v="12"/>
    </i>
    <i r="2">
      <x v="13"/>
      <x v="25"/>
    </i>
    <i r="2">
      <x v="24"/>
      <x/>
    </i>
    <i r="2">
      <x v="25"/>
      <x v="31"/>
    </i>
    <i r="2">
      <x v="27"/>
      <x v="3"/>
    </i>
    <i r="2">
      <x v="28"/>
      <x v="6"/>
    </i>
    <i r="2">
      <x v="32"/>
      <x/>
    </i>
    <i r="2">
      <x v="37"/>
      <x v="5"/>
    </i>
    <i r="2">
      <x v="43"/>
      <x/>
    </i>
    <i r="1">
      <x v="7"/>
      <x v="29"/>
      <x v="8"/>
    </i>
    <i r="2">
      <x v="30"/>
      <x v="5"/>
    </i>
    <i r="2">
      <x v="31"/>
      <x v="28"/>
    </i>
    <i t="default">
      <x/>
    </i>
    <i>
      <x v="1"/>
      <x v="5"/>
      <x v="18"/>
      <x v="27"/>
    </i>
    <i r="1">
      <x v="6"/>
      <x v="26"/>
      <x v="9"/>
    </i>
    <i r="2">
      <x v="44"/>
      <x v="21"/>
    </i>
    <i t="default">
      <x v="1"/>
    </i>
    <i>
      <x v="2"/>
      <x v="6"/>
      <x v="20"/>
      <x v="3"/>
    </i>
    <i r="2">
      <x v="23"/>
      <x v="3"/>
    </i>
    <i r="2">
      <x v="42"/>
      <x v="25"/>
    </i>
    <i r="1">
      <x v="8"/>
      <x v="3"/>
      <x v="16"/>
    </i>
    <i r="2">
      <x v="4"/>
      <x v="22"/>
    </i>
    <i r="2">
      <x v="8"/>
      <x v="10"/>
    </i>
    <i r="2">
      <x v="22"/>
      <x v="11"/>
    </i>
    <i r="2">
      <x v="35"/>
      <x v="24"/>
    </i>
    <i t="default">
      <x v="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4">
    <pageField fld="0" hier="-1"/>
    <pageField fld="1" hier="-1"/>
    <pageField fld="2" hier="-1"/>
    <pageField fld="9" item="0" hier="-1"/>
  </pageFields>
  <dataFields count="7">
    <dataField name=" Valor Total" fld="20" baseField="0" baseItem="0" numFmtId="42"/>
    <dataField name="GAV" fld="22" baseField="0" baseItem="0" numFmtId="42"/>
    <dataField name=" Imprevisto" fld="24" baseField="0" baseItem="0" numFmtId="42"/>
    <dataField name="Margen" fld="26" baseField="0" baseItem="0" numFmtId="42"/>
    <dataField name=" SubProyecto" fld="27" baseField="0" baseItem="0" numFmtId="6"/>
    <dataField name=" TotalProyecto" fld="29" baseField="0" baseItem="0" numFmtId="6"/>
    <dataField name=" Cost/ha" fld="30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097883-99EE-4EE8-B4C5-D0E8C5B6E1F0}" name="PptoCLP" displayName="PptoCLP" ref="A3:AI74" totalsRowCount="1" headerRowDxfId="55">
  <autoFilter ref="A3:AI73" xr:uid="{DC097883-99EE-4EE8-B4C5-D0E8C5B6E1F0}">
    <filterColumn colId="13">
      <filters>
        <filter val="Postura De Madera"/>
      </filters>
    </filterColumn>
  </autoFilter>
  <tableColumns count="35">
    <tableColumn id="1" xr3:uid="{9B8F931D-7567-4182-B1BA-8E83C8F75D24}" name="Nombre Agricola">
      <calculatedColumnFormula>+Antecedentes!$B$8</calculatedColumnFormula>
    </tableColumn>
    <tableColumn id="34" xr3:uid="{BA1F5680-4946-44CF-A450-AC9DF1DAFD3E}" name="TipoProyecto" dataDxfId="54">
      <calculatedColumnFormula>+Antecedentes!$B$13</calculatedColumnFormula>
    </tableColumn>
    <tableColumn id="33" xr3:uid="{1769B24D-AEA8-43DF-977D-3CB5A7A7415B}" name="IdProyecto"/>
    <tableColumn id="2" xr3:uid="{C71A947F-0B8E-462A-8276-ADE13B4ED487}" name="N°Proyecto">
      <calculatedColumnFormula>+Antecedentes!$B$7</calculatedColumnFormula>
    </tableColumn>
    <tableColumn id="3" xr3:uid="{99A670CD-552E-44C3-B2FE-5DBDF30EF616}" name="N° Ha" dataDxfId="53" dataCellStyle="Millares [0]">
      <calculatedColumnFormula>+Antecedentes!$B$15</calculatedColumnFormula>
    </tableColumn>
    <tableColumn id="4" xr3:uid="{BD7538E7-774F-4507-931B-12EA64B047BF}" name="Cuarteles"/>
    <tableColumn id="5" xr3:uid="{A21BEA14-6EC2-41E6-9441-E7DEB9DA0E08}" name="Días trabajados Estructura">
      <calculatedColumnFormula>+PptoCLP[[#This Row],[Cuarteles]]*$G$2</calculatedColumnFormula>
    </tableColumn>
    <tableColumn id="6" xr3:uid="{9C7B55A2-71BF-4BF6-BF12-733A72AC296C}" name="Dias trabajados alambres" dataDxfId="52">
      <calculatedColumnFormula>+PptoCLP[[#This Row],[N° Ha]]*$H$2</calculatedColumnFormula>
    </tableColumn>
    <tableColumn id="7" xr3:uid="{164DC767-EA16-4B58-9792-F7AF9A7DDE62}" name="N° de trabajadores">
      <calculatedColumnFormula>+$I$2</calculatedColumnFormula>
    </tableColumn>
    <tableColumn id="8" xr3:uid="{11C41877-F854-4E77-923B-AD76D60F3DF4}" name="Dias de confección"/>
    <tableColumn id="9" xr3:uid="{13A5DC5E-EB7B-4C63-9640-7499F54BB036}" name="Especie" dataDxfId="51">
      <calculatedColumnFormula>+Antecedentes!$B$14</calculatedColumnFormula>
    </tableColumn>
    <tableColumn id="28" xr3:uid="{989991BA-7895-4882-9609-6C8B810F1E6A}" name="Moneda"/>
    <tableColumn id="35" xr3:uid="{4922FF2C-C72E-4FCA-A660-74542F7BADF2}" name="CodActividad"/>
    <tableColumn id="31" xr3:uid="{E604FD0D-926B-4147-9760-4E735ED7D3D1}" name="Actividad"/>
    <tableColumn id="30" xr3:uid="{99106130-C6B1-4612-BF08-ACDAD63D6D04}" name="Labor"/>
    <tableColumn id="29" xr3:uid="{A1976499-1F52-415D-85D9-5214110DF875}" name="Cuenta"/>
    <tableColumn id="10" xr3:uid="{B5569EE6-524E-4537-BC7A-1D62AB31EF3D}" name="Proyecto" dataDxfId="50" totalsRowDxfId="49"/>
    <tableColumn id="11" xr3:uid="{6A5604EF-53F3-41BF-8BFD-7340DCDFBE2C}" name="Item" dataDxfId="48" totalsRowDxfId="47"/>
    <tableColumn id="12" xr3:uid="{9AB0F4C3-8A35-41E1-8DED-2FEDDBA06F16}" name="Componente" dataDxfId="46" totalsRowDxfId="45"/>
    <tableColumn id="13" xr3:uid="{63AC7123-7DC3-4677-8EEE-8EB3DD5C66C5}" name="Materiales" dataDxfId="44" totalsRowDxfId="43"/>
    <tableColumn id="14" xr3:uid="{89B8082B-4970-4957-9200-30F1C4B2AFA3}" name="Unidades" dataCellStyle="Millares [0]">
      <calculatedColumnFormula>Cuarteles!C7+W4</calculatedColumnFormula>
    </tableColumn>
    <tableColumn id="15" xr3:uid="{0666E794-14F7-45EF-BC0D-8430EBBFAFE3}" name="Valor Unitario" dataDxfId="42" totalsRowDxfId="41" dataCellStyle="Moneda [0]">
      <calculatedColumnFormula>IF(PptoCLP[[#This Row],[Item]]&lt;&gt;"Mano de Obra",_xlfn.XLOOKUP(PptoCLP[[#This Row],[Materiales]],MProductos[Producto],MProductos[CostoUnit],0,0),_xlfn.XLOOKUP(PptoCLP[[#This Row],[Materiales]],CostManoObra[Producto],CostManoObra[CostoUnit],0,0))</calculatedColumnFormula>
    </tableColumn>
    <tableColumn id="16" xr3:uid="{0B629983-E244-4463-99A6-5AE7555C9C0E}" name="Holgura"/>
    <tableColumn id="17" xr3:uid="{D064A6D8-E14D-4CF3-919E-614A2E98DB7A}" name="Valor Total" totalsRowFunction="sum" totalsRowDxfId="40" dataCellStyle="Moneda [0]">
      <calculatedColumnFormula>+PptoCLP[[#This Row],[Valor Unitario]]*PptoCLP[[#This Row],[Unidades]]</calculatedColumnFormula>
    </tableColumn>
    <tableColumn id="18" xr3:uid="{21455925-F960-4B83-B026-725B62747F34}" name="%Gav" dataDxfId="39">
      <calculatedColumnFormula>+$Y$2</calculatedColumnFormula>
    </tableColumn>
    <tableColumn id="19" xr3:uid="{8397427F-6400-4E65-97F5-663EDB426273}" name="TotalGav" totalsRowFunction="sum" dataDxfId="38" totalsRowDxfId="37">
      <calculatedColumnFormula>+PptoCLP[[#This Row],[%Gav]]*PptoCLP[[#This Row],[Valor Total]]</calculatedColumnFormula>
    </tableColumn>
    <tableColumn id="20" xr3:uid="{6F9E57F9-FD0E-4010-A698-4296E36F1845}" name="%Imprevisto" dataDxfId="36">
      <calculatedColumnFormula>+$AA$2</calculatedColumnFormula>
    </tableColumn>
    <tableColumn id="21" xr3:uid="{182E7B10-8716-4799-A1B1-C20B8536F1E0}" name="TotalImprevisto" totalsRowFunction="sum" dataDxfId="35" totalsRowDxfId="34">
      <calculatedColumnFormula>+PptoCLP[[#This Row],[%Imprevisto]]*SUM(X4,Z4)</calculatedColumnFormula>
    </tableColumn>
    <tableColumn id="22" xr3:uid="{996806ED-543F-4007-BB8E-D0F7DED9ACF9}" name="%Margen" dataDxfId="33">
      <calculatedColumnFormula>+$AC$2</calculatedColumnFormula>
    </tableColumn>
    <tableColumn id="23" xr3:uid="{A49298DE-CCA8-4C0A-8687-9AB7EED06682}" name="TotalMargen" totalsRowFunction="sum" dataDxfId="32" totalsRowDxfId="31">
      <calculatedColumnFormula>PptoCLP[[#This Row],[%Margen]]*SUM(X4,Z4)</calculatedColumnFormula>
    </tableColumn>
    <tableColumn id="24" xr3:uid="{AA083894-44A8-4608-B440-8CBFFE9C0C79}" name="SubProyecto" totalsRowFunction="sum" dataDxfId="30" totalsRowDxfId="29">
      <calculatedColumnFormula>+SUM(X4,Z4,AB4,AD4)</calculatedColumnFormula>
    </tableColumn>
    <tableColumn id="25" xr3:uid="{A278A73D-EA52-447C-8A11-FC516F100EFA}" name="%Descuento"/>
    <tableColumn id="26" xr3:uid="{CE97D330-39DD-4FE1-8035-39EADEC24E1A}" name="TotalProyecto" totalsRowFunction="sum" dataDxfId="28" totalsRowDxfId="27">
      <calculatedColumnFormula>+PptoCLP[[#This Row],[SubProyecto]]-(PptoCLP[[#This Row],[%Descuento]]*PptoCLP[[#This Row],[SubProyecto]])</calculatedColumnFormula>
    </tableColumn>
    <tableColumn id="27" xr3:uid="{4808F4F5-81DA-4D32-9A68-D729149F55AD}" name="Cost/ha" totalsRowFunction="sum" dataDxfId="26" totalsRowDxfId="25">
      <calculatedColumnFormula>+PptoCLP[[#This Row],[TotalProyecto]]/PptoCLP[[#This Row],[N° Ha]]</calculatedColumnFormula>
    </tableColumn>
    <tableColumn id="32" xr3:uid="{780188DE-0D32-414A-835C-3C34093A4E5F}" name="MesEjecucion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B22147-02F7-4ED4-B2B4-092EC37D9E0D}" name="TipoServicio" displayName="TipoServicio" ref="A1:C11" totalsRowShown="0" dataDxfId="23">
  <autoFilter ref="A1:C11" xr:uid="{B4B22147-02F7-4ED4-B2B4-092EC37D9E0D}"/>
  <tableColumns count="3">
    <tableColumn id="1" xr3:uid="{DFFDCAED-1CE3-4A73-A29D-4AEF225C32EC}" name="Cod" dataDxfId="22"/>
    <tableColumn id="2" xr3:uid="{3F4446C6-DE81-4B00-835C-F48E3851E739}" name="TipoServicio" dataDxfId="21"/>
    <tableColumn id="3" xr3:uid="{7B024ED4-893C-4408-B6E3-E788A850E463}" name="Detalle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DB063C-ED67-47A3-9113-479916B1BA1B}" name="MProductos" displayName="MProductos" ref="A1:H46" totalsRowShown="0">
  <autoFilter ref="A1:H46" xr:uid="{15DB063C-ED67-47A3-9113-479916B1BA1B}"/>
  <tableColumns count="8">
    <tableColumn id="1" xr3:uid="{80AC6EBD-3CA8-4B7D-9961-B31FFD4BFD2B}" name="CodProducto"/>
    <tableColumn id="2" xr3:uid="{E7DDA467-C4D0-41C1-A425-C7034E003BF2}" name="Moneda"/>
    <tableColumn id="6" xr3:uid="{9ED0EDAA-6B9F-4ED9-AB93-E04040587D16}" name="Tipo"/>
    <tableColumn id="9" xr3:uid="{D6862465-BF8C-46D9-97DB-B62E81FF6743}" name="Item"/>
    <tableColumn id="8" xr3:uid="{F6FC77B2-E92D-4933-9C9E-2601C00088AD}" name="Componente"/>
    <tableColumn id="3" xr3:uid="{00D87BF6-491A-4FD2-BCBC-D7C69FC304FF}" name="Producto"/>
    <tableColumn id="4" xr3:uid="{2B90266F-FC59-4DAF-B561-53DBCB161EFA}" name="CostoUnit"/>
    <tableColumn id="5" xr3:uid="{E05A678C-E26B-447B-831D-8AB920E3038B}" name="PrecioUniVt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0F61A1F-3F4A-4129-AC69-2A846A1840F5}" name="CostManoObra" displayName="CostManoObra" ref="J1:Q19" totalsRowShown="0">
  <autoFilter ref="J1:Q19" xr:uid="{F0F61A1F-3F4A-4129-AC69-2A846A1840F5}"/>
  <tableColumns count="8">
    <tableColumn id="1" xr3:uid="{A383D4F6-A18C-48F9-B965-5284BB868E13}" name="CodProducto"/>
    <tableColumn id="2" xr3:uid="{29E64460-46AC-48C0-9011-88BBF6D11EDA}" name="Moneda"/>
    <tableColumn id="6" xr3:uid="{0D747777-A12C-4F99-A48B-C00A439AB65F}" name="Tipo"/>
    <tableColumn id="9" xr3:uid="{6B67D37C-4963-4BE0-9B0D-EB0E7381E6CD}" name="Item"/>
    <tableColumn id="3" xr3:uid="{8241D268-E5D0-41D2-9D8D-6B50FB18B0D2}" name="Producto"/>
    <tableColumn id="7" xr3:uid="{0C904A7E-4570-4536-A131-A74F73FA9CC5}" name="Unidad de medida"/>
    <tableColumn id="4" xr3:uid="{4105A4FB-8E25-42BD-9731-97BE463184AF}" name="CostoUnit"/>
    <tableColumn id="5" xr3:uid="{4832A12E-A18F-4B97-9FD6-B0FAF490D1B8}" name="PrecioUniV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aravena@grupobrota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1800A-AE2D-4B72-8E78-886079A7DD24}">
  <sheetPr codeName="Hoja1"/>
  <dimension ref="A7:B15"/>
  <sheetViews>
    <sheetView workbookViewId="0">
      <selection activeCell="B14" sqref="B14"/>
    </sheetView>
  </sheetViews>
  <sheetFormatPr baseColWidth="10" defaultColWidth="10.7265625" defaultRowHeight="14.5" x14ac:dyDescent="0.35"/>
  <cols>
    <col min="1" max="1" width="16.1796875" customWidth="1"/>
    <col min="2" max="2" width="25.54296875" customWidth="1"/>
  </cols>
  <sheetData>
    <row r="7" spans="1:2" x14ac:dyDescent="0.35">
      <c r="A7" t="s">
        <v>550</v>
      </c>
      <c r="B7" s="48" t="s">
        <v>589</v>
      </c>
    </row>
    <row r="8" spans="1:2" x14ac:dyDescent="0.35">
      <c r="A8" t="s">
        <v>551</v>
      </c>
      <c r="B8" s="48" t="s">
        <v>590</v>
      </c>
    </row>
    <row r="9" spans="1:2" x14ac:dyDescent="0.35">
      <c r="A9" t="s">
        <v>407</v>
      </c>
      <c r="B9" s="48"/>
    </row>
    <row r="10" spans="1:2" x14ac:dyDescent="0.35">
      <c r="A10" t="s">
        <v>552</v>
      </c>
      <c r="B10" s="50" t="s">
        <v>587</v>
      </c>
    </row>
    <row r="11" spans="1:2" x14ac:dyDescent="0.35">
      <c r="A11" t="s">
        <v>553</v>
      </c>
      <c r="B11" s="48" t="s">
        <v>588</v>
      </c>
    </row>
    <row r="12" spans="1:2" x14ac:dyDescent="0.35">
      <c r="A12" t="s">
        <v>411</v>
      </c>
      <c r="B12" s="48"/>
    </row>
    <row r="13" spans="1:2" x14ac:dyDescent="0.35">
      <c r="A13" t="s">
        <v>554</v>
      </c>
      <c r="B13" s="48" t="s">
        <v>75</v>
      </c>
    </row>
    <row r="14" spans="1:2" x14ac:dyDescent="0.35">
      <c r="A14" t="s">
        <v>88</v>
      </c>
      <c r="B14" s="48" t="s">
        <v>257</v>
      </c>
    </row>
    <row r="15" spans="1:2" x14ac:dyDescent="0.35">
      <c r="A15" t="s">
        <v>555</v>
      </c>
      <c r="B15" s="49">
        <f>+'Cotizador de Insumos'!D2</f>
        <v>13.184799999999999</v>
      </c>
    </row>
  </sheetData>
  <dataValidations count="1">
    <dataValidation type="list" allowBlank="1" showInputMessage="1" showErrorMessage="1" sqref="B13" xr:uid="{986F2AA4-357F-46BC-ACD0-99352D7A33B2}">
      <formula1>INDIRECT("TipoServicio[TIpoServicio]")</formula1>
    </dataValidation>
  </dataValidations>
  <hyperlinks>
    <hyperlink ref="B10" r:id="rId1" xr:uid="{8A83136C-AD71-4B86-85D9-51BD60462AAC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11CED-0229-454F-9147-53EA2BF8F193}">
  <sheetPr codeName="Hoja2">
    <pageSetUpPr fitToPage="1"/>
  </sheetPr>
  <dimension ref="D1:CG55"/>
  <sheetViews>
    <sheetView topLeftCell="AS1" zoomScale="52" workbookViewId="0">
      <selection activeCell="AY7" sqref="AY7"/>
    </sheetView>
  </sheetViews>
  <sheetFormatPr baseColWidth="10" defaultColWidth="4.26953125" defaultRowHeight="16" x14ac:dyDescent="0.4"/>
  <cols>
    <col min="1" max="10" width="4.26953125" style="1"/>
    <col min="11" max="11" width="2.453125" style="1" customWidth="1"/>
    <col min="12" max="14" width="4.26953125" style="1"/>
    <col min="15" max="15" width="5.6328125" style="1" bestFit="1" customWidth="1"/>
    <col min="16" max="22" width="4.26953125" style="1"/>
    <col min="23" max="23" width="5.6328125" style="1" bestFit="1" customWidth="1"/>
    <col min="24" max="24" width="6.26953125" style="1" bestFit="1" customWidth="1"/>
    <col min="25" max="25" width="4.26953125" style="1" customWidth="1"/>
    <col min="26" max="26" width="4.26953125" style="1"/>
    <col min="27" max="27" width="2.453125" style="1" customWidth="1"/>
    <col min="28" max="30" width="4.26953125" style="1"/>
    <col min="31" max="31" width="5.6328125" style="1" bestFit="1" customWidth="1"/>
    <col min="32" max="32" width="5.36328125" style="1" bestFit="1" customWidth="1"/>
    <col min="33" max="35" width="4.26953125" style="1"/>
    <col min="36" max="36" width="5.36328125" style="1" bestFit="1" customWidth="1"/>
    <col min="37" max="39" width="4.26953125" style="1"/>
    <col min="40" max="40" width="23.36328125" style="1" bestFit="1" customWidth="1"/>
    <col min="41" max="41" width="7.08984375" style="1" bestFit="1" customWidth="1"/>
    <col min="42" max="42" width="4.26953125" style="1" customWidth="1"/>
    <col min="43" max="43" width="19.36328125" style="1" bestFit="1" customWidth="1"/>
    <col min="44" max="44" width="6.54296875" style="1" customWidth="1"/>
    <col min="45" max="49" width="4.26953125" style="1"/>
    <col min="50" max="50" width="13" style="1" bestFit="1" customWidth="1"/>
    <col min="51" max="51" width="22.36328125" style="1" bestFit="1" customWidth="1"/>
    <col min="52" max="52" width="10.36328125" style="1" bestFit="1" customWidth="1"/>
    <col min="53" max="53" width="20.54296875" style="1" bestFit="1" customWidth="1"/>
    <col min="54" max="54" width="21.36328125" style="1" bestFit="1" customWidth="1"/>
    <col min="55" max="55" width="9.453125" style="1" customWidth="1"/>
    <col min="56" max="56" width="11" style="1" customWidth="1"/>
    <col min="57" max="67" width="4.26953125" style="1"/>
    <col min="68" max="68" width="5" style="1" bestFit="1" customWidth="1"/>
    <col min="69" max="70" width="4.26953125" style="1"/>
    <col min="71" max="86" width="14.36328125" style="1" customWidth="1"/>
    <col min="87" max="16384" width="4.26953125" style="1"/>
  </cols>
  <sheetData>
    <row r="1" spans="4:85" ht="16.5" thickBot="1" x14ac:dyDescent="0.45">
      <c r="BS1" s="2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4"/>
    </row>
    <row r="2" spans="4:85" ht="24" thickBot="1" x14ac:dyDescent="0.6">
      <c r="H2" s="5" t="s">
        <v>0</v>
      </c>
      <c r="I2" s="5" t="s">
        <v>1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6"/>
      <c r="AC2" s="6"/>
      <c r="AD2" s="6"/>
      <c r="AE2" s="6"/>
      <c r="AF2" s="6"/>
      <c r="AN2" s="267" t="s">
        <v>2</v>
      </c>
      <c r="AO2" s="268"/>
      <c r="AP2" s="268"/>
      <c r="AQ2" s="269"/>
      <c r="BS2" s="7"/>
      <c r="BT2" s="8"/>
      <c r="BU2" s="8"/>
      <c r="BV2" s="8"/>
      <c r="BW2" s="8"/>
      <c r="BX2" s="8"/>
      <c r="BY2" s="8"/>
      <c r="BZ2" s="9" t="s">
        <v>3</v>
      </c>
      <c r="CA2" s="8"/>
      <c r="CB2" s="8"/>
      <c r="CC2" s="8"/>
      <c r="CD2" s="8"/>
      <c r="CE2" s="8"/>
      <c r="CF2" s="8"/>
      <c r="CG2" s="10"/>
    </row>
    <row r="3" spans="4:85" ht="35.15" customHeight="1" x14ac:dyDescent="0.55000000000000004">
      <c r="H3" s="5" t="s">
        <v>0</v>
      </c>
      <c r="I3" s="5" t="s">
        <v>1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6"/>
      <c r="AC3" s="6"/>
      <c r="AD3" s="6"/>
      <c r="AE3" s="6"/>
      <c r="AF3" s="6"/>
      <c r="AN3" s="11" t="s">
        <v>4</v>
      </c>
      <c r="AO3" s="12">
        <v>5</v>
      </c>
      <c r="AP3" s="270" t="s">
        <v>5</v>
      </c>
      <c r="AQ3" s="271"/>
      <c r="AX3" s="272" t="s">
        <v>6</v>
      </c>
      <c r="AY3" s="272"/>
      <c r="AZ3" s="272"/>
      <c r="BA3" s="272" t="s">
        <v>7</v>
      </c>
      <c r="BB3" s="272"/>
      <c r="BC3" s="272"/>
      <c r="BS3" s="7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10"/>
    </row>
    <row r="4" spans="4:85" x14ac:dyDescent="0.4"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N4" s="14" t="s">
        <v>8</v>
      </c>
      <c r="AO4" s="15">
        <v>0.8</v>
      </c>
      <c r="AP4" s="251" t="s">
        <v>5</v>
      </c>
      <c r="AQ4" s="252"/>
      <c r="AX4" s="16" t="s">
        <v>9</v>
      </c>
      <c r="AY4" s="16" t="s">
        <v>10</v>
      </c>
      <c r="AZ4" s="16" t="s">
        <v>11</v>
      </c>
      <c r="BA4" s="17" t="s">
        <v>12</v>
      </c>
      <c r="BB4" s="17" t="s">
        <v>9</v>
      </c>
      <c r="BC4" s="17"/>
      <c r="BS4" s="7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10"/>
    </row>
    <row r="5" spans="4:85" ht="16.5" thickBot="1" x14ac:dyDescent="0.45">
      <c r="D5" s="13"/>
      <c r="E5" s="250"/>
      <c r="F5" s="250"/>
      <c r="G5" s="13"/>
      <c r="H5" s="13"/>
      <c r="I5" s="13"/>
      <c r="J5" s="13"/>
      <c r="K5" s="13"/>
      <c r="AJ5" s="13"/>
      <c r="AK5" s="13"/>
      <c r="AL5" s="13"/>
      <c r="AN5" s="14" t="s">
        <v>13</v>
      </c>
      <c r="AO5" s="15">
        <v>0.8</v>
      </c>
      <c r="AP5" s="251" t="s">
        <v>5</v>
      </c>
      <c r="AQ5" s="252"/>
      <c r="AX5" s="18" t="s">
        <v>14</v>
      </c>
      <c r="AY5" s="19" t="s">
        <v>15</v>
      </c>
      <c r="AZ5" s="20">
        <v>1000</v>
      </c>
      <c r="BA5" s="17" t="s">
        <v>16</v>
      </c>
      <c r="BB5" s="17" t="s">
        <v>17</v>
      </c>
      <c r="BC5" s="17"/>
      <c r="BS5" s="7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10"/>
    </row>
    <row r="6" spans="4:85" ht="21.5" thickBot="1" x14ac:dyDescent="0.55000000000000004">
      <c r="D6" s="13"/>
      <c r="E6" s="250"/>
      <c r="F6" s="250"/>
      <c r="G6" s="253" t="s">
        <v>18</v>
      </c>
      <c r="H6" s="254"/>
      <c r="I6" s="254"/>
      <c r="J6" s="254"/>
      <c r="K6" s="254"/>
      <c r="L6" s="254"/>
      <c r="M6" s="254"/>
      <c r="N6" s="254"/>
      <c r="O6" s="254"/>
      <c r="P6" s="254"/>
      <c r="Q6" s="254"/>
      <c r="R6" s="254"/>
      <c r="S6" s="254"/>
      <c r="T6" s="254"/>
      <c r="U6" s="254"/>
      <c r="V6" s="254"/>
      <c r="W6" s="254"/>
      <c r="X6" s="254"/>
      <c r="Y6" s="254"/>
      <c r="Z6" s="254"/>
      <c r="AA6" s="254"/>
      <c r="AB6" s="254"/>
      <c r="AC6" s="254"/>
      <c r="AD6" s="254"/>
      <c r="AE6" s="254"/>
      <c r="AF6" s="254"/>
      <c r="AG6" s="255"/>
      <c r="AH6" s="13"/>
      <c r="AI6" s="13"/>
      <c r="AJ6" s="13"/>
      <c r="AK6" s="13"/>
      <c r="AL6" s="13"/>
      <c r="AN6" s="14" t="s">
        <v>19</v>
      </c>
      <c r="AO6" s="15">
        <v>0.1</v>
      </c>
      <c r="AP6" s="256" t="s">
        <v>5</v>
      </c>
      <c r="AQ6" s="257"/>
      <c r="AX6" s="18" t="s">
        <v>20</v>
      </c>
      <c r="AY6" s="20" t="s">
        <v>21</v>
      </c>
      <c r="AZ6" s="20">
        <v>500</v>
      </c>
      <c r="BA6" s="17" t="s">
        <v>22</v>
      </c>
      <c r="BB6" s="17" t="s">
        <v>23</v>
      </c>
      <c r="BC6" s="17"/>
      <c r="BS6" s="7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10"/>
    </row>
    <row r="7" spans="4:85" x14ac:dyDescent="0.4">
      <c r="D7" s="13"/>
      <c r="E7" s="250"/>
      <c r="F7" s="250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N7" s="14" t="s">
        <v>24</v>
      </c>
      <c r="AO7" s="15">
        <v>2</v>
      </c>
      <c r="AP7" s="251" t="s">
        <v>5</v>
      </c>
      <c r="AQ7" s="252"/>
      <c r="AX7" s="18" t="s">
        <v>25</v>
      </c>
      <c r="AY7" s="19" t="s">
        <v>15</v>
      </c>
      <c r="AZ7" s="20">
        <v>1000</v>
      </c>
      <c r="BA7" s="17" t="s">
        <v>26</v>
      </c>
      <c r="BB7" s="17" t="s">
        <v>27</v>
      </c>
      <c r="BC7" s="17"/>
      <c r="BS7" s="7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10"/>
    </row>
    <row r="8" spans="4:85" x14ac:dyDescent="0.4">
      <c r="D8" s="13"/>
      <c r="E8" s="250"/>
      <c r="F8" s="250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N8" s="14" t="s">
        <v>28</v>
      </c>
      <c r="AO8" s="15">
        <v>0.1</v>
      </c>
      <c r="AP8" s="251" t="s">
        <v>5</v>
      </c>
      <c r="AQ8" s="252"/>
      <c r="AX8" s="18" t="s">
        <v>29</v>
      </c>
      <c r="AY8" s="20" t="s">
        <v>30</v>
      </c>
      <c r="AZ8" s="20">
        <v>500</v>
      </c>
      <c r="BA8" s="17" t="s">
        <v>31</v>
      </c>
      <c r="BB8" s="17" t="s">
        <v>32</v>
      </c>
      <c r="BC8" s="17"/>
      <c r="BS8" s="7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10"/>
    </row>
    <row r="9" spans="4:85" x14ac:dyDescent="0.4">
      <c r="D9" s="13"/>
      <c r="E9" s="250"/>
      <c r="F9" s="250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N9" s="14" t="s">
        <v>33</v>
      </c>
      <c r="AO9" s="15">
        <f>AO11</f>
        <v>4</v>
      </c>
      <c r="AP9" s="251" t="s">
        <v>5</v>
      </c>
      <c r="AQ9" s="252"/>
      <c r="AX9" s="18" t="s">
        <v>34</v>
      </c>
      <c r="AY9" s="18" t="s">
        <v>35</v>
      </c>
      <c r="AZ9" s="18">
        <v>700</v>
      </c>
      <c r="BA9" s="17" t="s">
        <v>36</v>
      </c>
      <c r="BB9" s="17" t="s">
        <v>37</v>
      </c>
      <c r="BC9" s="17"/>
      <c r="BS9" s="7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10"/>
    </row>
    <row r="10" spans="4:85" ht="16.399999999999999" customHeight="1" thickBot="1" x14ac:dyDescent="0.45">
      <c r="D10" s="13"/>
      <c r="E10" s="250"/>
      <c r="F10" s="250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N10" s="21" t="s">
        <v>38</v>
      </c>
      <c r="AO10" s="22">
        <v>12</v>
      </c>
      <c r="AP10" s="258" t="s">
        <v>5</v>
      </c>
      <c r="AQ10" s="259"/>
      <c r="AX10" s="18" t="s">
        <v>39</v>
      </c>
      <c r="AY10" s="18" t="s">
        <v>40</v>
      </c>
      <c r="AZ10" s="18">
        <v>480</v>
      </c>
      <c r="BS10" s="7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10"/>
    </row>
    <row r="11" spans="4:85" ht="15.65" customHeight="1" x14ac:dyDescent="0.4">
      <c r="D11" s="13"/>
      <c r="E11" s="250"/>
      <c r="F11" s="250"/>
      <c r="G11" s="13"/>
      <c r="H11" s="13"/>
      <c r="I11" s="13"/>
      <c r="J11" s="13"/>
      <c r="K11" s="260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260"/>
      <c r="AB11" s="13"/>
      <c r="AC11" s="13"/>
      <c r="AD11" s="13"/>
      <c r="AE11" s="13"/>
      <c r="AF11" s="23" t="str">
        <f>+AE12+AO8&amp;"m"</f>
        <v>2,1m</v>
      </c>
      <c r="AG11" s="13"/>
      <c r="AH11" s="13"/>
      <c r="AI11" s="13"/>
      <c r="AJ11" s="263">
        <f>AO3-AO4</f>
        <v>4.2</v>
      </c>
      <c r="AK11" s="13"/>
      <c r="AL11" s="13"/>
      <c r="AN11" s="13" t="s">
        <v>41</v>
      </c>
      <c r="AO11" s="23">
        <v>4</v>
      </c>
      <c r="AP11" s="13"/>
      <c r="AQ11" s="13"/>
      <c r="AX11" s="18" t="s">
        <v>42</v>
      </c>
      <c r="AY11" s="20" t="s">
        <v>43</v>
      </c>
      <c r="AZ11" s="18">
        <v>500</v>
      </c>
      <c r="BS11" s="7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10"/>
    </row>
    <row r="12" spans="4:85" ht="15.65" customHeight="1" x14ac:dyDescent="0.4">
      <c r="D12" s="13"/>
      <c r="E12" s="250"/>
      <c r="F12" s="250"/>
      <c r="G12" s="13"/>
      <c r="H12" s="13"/>
      <c r="I12" s="13"/>
      <c r="J12" s="13"/>
      <c r="K12" s="261"/>
      <c r="L12" s="24" t="s">
        <v>44</v>
      </c>
      <c r="M12" s="13"/>
      <c r="N12" s="25"/>
      <c r="O12" s="264">
        <f>AO7</f>
        <v>2</v>
      </c>
      <c r="P12" s="265" t="s">
        <v>44</v>
      </c>
      <c r="Q12" s="13"/>
      <c r="R12" s="13"/>
      <c r="S12" s="13"/>
      <c r="T12" s="13"/>
      <c r="U12" s="13"/>
      <c r="V12" s="13"/>
      <c r="W12" s="264">
        <f>+AO7</f>
        <v>2</v>
      </c>
      <c r="X12" s="265" t="s">
        <v>44</v>
      </c>
      <c r="Y12" s="13"/>
      <c r="Z12" s="13"/>
      <c r="AA12" s="261"/>
      <c r="AB12" s="13"/>
      <c r="AC12" s="13"/>
      <c r="AD12" s="13"/>
      <c r="AE12" s="266">
        <f>O12</f>
        <v>2</v>
      </c>
      <c r="AF12" s="265" t="s">
        <v>44</v>
      </c>
      <c r="AG12" s="13"/>
      <c r="AH12" s="13"/>
      <c r="AI12" s="13"/>
      <c r="AJ12" s="263"/>
      <c r="AK12" s="13"/>
      <c r="AL12" s="13"/>
      <c r="AN12" s="13" t="s">
        <v>45</v>
      </c>
      <c r="AO12" s="23">
        <v>2</v>
      </c>
      <c r="AP12" s="13"/>
      <c r="AQ12" s="13"/>
      <c r="AX12" s="17" t="s">
        <v>46</v>
      </c>
      <c r="AY12" s="26" t="s">
        <v>47</v>
      </c>
      <c r="AZ12" s="17">
        <v>1100</v>
      </c>
      <c r="BS12" s="7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10"/>
    </row>
    <row r="13" spans="4:85" ht="15.65" customHeight="1" x14ac:dyDescent="0.4">
      <c r="D13" s="13"/>
      <c r="E13" s="13"/>
      <c r="F13" s="23" t="str">
        <f>+AF11</f>
        <v>2,1m</v>
      </c>
      <c r="G13" s="13"/>
      <c r="H13" s="13"/>
      <c r="I13" s="13"/>
      <c r="J13" s="13"/>
      <c r="K13" s="261"/>
      <c r="L13" s="273">
        <f>AO5</f>
        <v>0.8</v>
      </c>
      <c r="M13" s="13"/>
      <c r="N13" s="13"/>
      <c r="O13" s="264"/>
      <c r="P13" s="265"/>
      <c r="Q13" s="13"/>
      <c r="R13" s="13"/>
      <c r="S13" s="13"/>
      <c r="T13" s="13"/>
      <c r="U13" s="13"/>
      <c r="V13" s="13"/>
      <c r="W13" s="264"/>
      <c r="X13" s="265"/>
      <c r="Y13" s="13"/>
      <c r="Z13" s="13"/>
      <c r="AA13" s="261"/>
      <c r="AB13" s="13"/>
      <c r="AC13" s="13"/>
      <c r="AD13" s="13"/>
      <c r="AE13" s="266"/>
      <c r="AF13" s="265"/>
      <c r="AG13" s="13"/>
      <c r="AH13" s="13"/>
      <c r="AI13" s="13"/>
      <c r="AJ13" s="263"/>
      <c r="AK13" s="13"/>
      <c r="AL13" s="13"/>
      <c r="AX13" s="17" t="s">
        <v>48</v>
      </c>
      <c r="AY13" s="26" t="s">
        <v>49</v>
      </c>
      <c r="AZ13" s="17">
        <v>1050</v>
      </c>
      <c r="BS13" s="7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10"/>
    </row>
    <row r="14" spans="4:85" x14ac:dyDescent="0.4">
      <c r="D14" s="13"/>
      <c r="E14" s="13"/>
      <c r="F14" s="13"/>
      <c r="G14" s="13"/>
      <c r="H14" s="13" t="s">
        <v>50</v>
      </c>
      <c r="I14" s="13"/>
      <c r="J14" s="13"/>
      <c r="K14" s="261"/>
      <c r="L14" s="273"/>
      <c r="M14" s="13"/>
      <c r="N14" s="13" t="s">
        <v>50</v>
      </c>
      <c r="O14" s="13"/>
      <c r="P14" s="13"/>
      <c r="Q14" s="13"/>
      <c r="R14" s="13"/>
      <c r="S14" s="13"/>
      <c r="T14" s="13"/>
      <c r="U14" s="13"/>
      <c r="V14" s="13"/>
      <c r="W14" s="13"/>
      <c r="X14" s="13" t="s">
        <v>50</v>
      </c>
      <c r="Y14" s="13"/>
      <c r="Z14" s="13"/>
      <c r="AA14" s="261"/>
      <c r="AB14" s="13"/>
      <c r="AC14" s="13"/>
      <c r="AD14" s="13" t="s">
        <v>50</v>
      </c>
      <c r="AE14" s="13"/>
      <c r="AF14" s="13"/>
      <c r="AG14" s="13"/>
      <c r="AH14" s="13"/>
      <c r="AI14" s="13"/>
      <c r="AJ14" s="263"/>
      <c r="AK14" s="13"/>
      <c r="AL14" s="13"/>
      <c r="AQ14" s="1">
        <f>3.5/2</f>
        <v>1.75</v>
      </c>
      <c r="AX14" s="17" t="s">
        <v>51</v>
      </c>
      <c r="AY14" s="26" t="s">
        <v>52</v>
      </c>
      <c r="AZ14" s="17">
        <v>1596</v>
      </c>
      <c r="BS14" s="7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10"/>
    </row>
    <row r="15" spans="4:85" ht="16.399999999999999" customHeight="1" x14ac:dyDescent="0.4">
      <c r="D15" s="13"/>
      <c r="E15" s="13"/>
      <c r="F15" s="13"/>
      <c r="G15" s="13"/>
      <c r="H15" s="13"/>
      <c r="I15" s="13"/>
      <c r="J15" s="13"/>
      <c r="K15" s="261"/>
      <c r="L15" s="273"/>
      <c r="M15" s="13"/>
      <c r="N15" s="13"/>
      <c r="O15" s="13"/>
      <c r="P15" s="13"/>
      <c r="Q15" s="13" t="s">
        <v>53</v>
      </c>
      <c r="R15" s="13"/>
      <c r="S15" s="13"/>
      <c r="T15" s="13"/>
      <c r="U15" s="13" t="s">
        <v>53</v>
      </c>
      <c r="V15" s="13"/>
      <c r="W15" s="13"/>
      <c r="X15" s="13"/>
      <c r="Y15" s="13"/>
      <c r="Z15" s="13"/>
      <c r="AA15" s="261"/>
      <c r="AB15" s="13"/>
      <c r="AC15" s="13"/>
      <c r="AD15" s="13"/>
      <c r="AE15" s="13"/>
      <c r="AF15" s="13"/>
      <c r="AG15" s="13" t="s">
        <v>53</v>
      </c>
      <c r="AH15" s="13"/>
      <c r="AI15" s="13"/>
      <c r="AJ15" s="263"/>
      <c r="AK15" s="13"/>
      <c r="AL15" s="13"/>
      <c r="BS15" s="7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10"/>
    </row>
    <row r="16" spans="4:85" ht="16.5" thickBot="1" x14ac:dyDescent="0.45">
      <c r="D16" s="13"/>
      <c r="E16" s="27"/>
      <c r="F16" s="27"/>
      <c r="G16" s="27"/>
      <c r="H16" s="27"/>
      <c r="I16" s="27"/>
      <c r="J16" s="27"/>
      <c r="K16" s="261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61"/>
      <c r="AB16" s="28"/>
      <c r="AC16" s="27"/>
      <c r="AD16" s="27"/>
      <c r="AE16" s="27"/>
      <c r="AF16" s="27"/>
      <c r="AG16" s="27"/>
      <c r="AH16" s="13"/>
      <c r="AI16" s="13"/>
      <c r="AJ16" s="263"/>
      <c r="AK16" s="13"/>
      <c r="AL16" s="13"/>
      <c r="BS16" s="7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10"/>
    </row>
    <row r="17" spans="4:85" ht="16.5" thickBot="1" x14ac:dyDescent="0.45">
      <c r="D17" s="13"/>
      <c r="E17" s="13"/>
      <c r="F17" s="13"/>
      <c r="G17" s="13"/>
      <c r="H17" s="13"/>
      <c r="I17" s="13"/>
      <c r="J17" s="13"/>
      <c r="K17" s="261"/>
      <c r="L17" s="13"/>
      <c r="M17" s="274">
        <f>AR22</f>
        <v>1.9416487838947598</v>
      </c>
      <c r="N17" s="274"/>
      <c r="O17" s="23"/>
      <c r="P17" s="275"/>
      <c r="Q17" s="23"/>
      <c r="R17" s="277">
        <f>(AO11-(M17+X17))</f>
        <v>0.11670243221048038</v>
      </c>
      <c r="S17" s="278"/>
      <c r="T17" s="279"/>
      <c r="U17" s="23"/>
      <c r="V17" s="23"/>
      <c r="W17" s="23"/>
      <c r="X17" s="29">
        <f>M17</f>
        <v>1.9416487838947598</v>
      </c>
      <c r="Y17" s="13"/>
      <c r="Z17" s="13"/>
      <c r="AA17" s="261"/>
      <c r="AB17" s="13"/>
      <c r="AC17" s="13"/>
      <c r="AD17" s="30"/>
      <c r="AE17" s="13"/>
      <c r="AF17" s="13"/>
      <c r="AG17" s="13"/>
      <c r="AH17" s="13"/>
      <c r="AI17" s="13"/>
      <c r="AJ17" s="263"/>
      <c r="AK17" s="13"/>
      <c r="AL17" s="13"/>
      <c r="BS17" s="7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10"/>
    </row>
    <row r="18" spans="4:85" x14ac:dyDescent="0.4">
      <c r="D18" s="13"/>
      <c r="E18" s="13"/>
      <c r="F18" s="13"/>
      <c r="G18" s="13"/>
      <c r="H18" s="13"/>
      <c r="I18" s="13"/>
      <c r="J18" s="13"/>
      <c r="K18" s="261"/>
      <c r="L18" s="13"/>
      <c r="M18" s="280" t="s">
        <v>44</v>
      </c>
      <c r="N18" s="280"/>
      <c r="O18" s="23"/>
      <c r="P18" s="276"/>
      <c r="Q18" s="23"/>
      <c r="R18" s="23"/>
      <c r="S18" s="32" t="s">
        <v>44</v>
      </c>
      <c r="T18" s="23"/>
      <c r="U18" s="23"/>
      <c r="V18" s="23"/>
      <c r="W18" s="32"/>
      <c r="X18" s="31" t="s">
        <v>44</v>
      </c>
      <c r="Y18" s="33"/>
      <c r="Z18" s="13"/>
      <c r="AA18" s="261"/>
      <c r="AB18" s="13"/>
      <c r="AC18" s="13"/>
      <c r="AD18" s="34"/>
      <c r="AE18" s="13"/>
      <c r="AF18" s="13"/>
      <c r="AG18" s="13"/>
      <c r="AH18" s="13"/>
      <c r="AI18" s="13"/>
      <c r="AJ18" s="263"/>
      <c r="AK18" s="13"/>
      <c r="AL18" s="13"/>
      <c r="BS18" s="7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10"/>
    </row>
    <row r="19" spans="4:85" ht="21" x14ac:dyDescent="0.5">
      <c r="D19" s="13"/>
      <c r="E19" s="13"/>
      <c r="F19" s="13"/>
      <c r="G19" s="13"/>
      <c r="H19" s="13"/>
      <c r="I19" s="13"/>
      <c r="J19" s="13"/>
      <c r="K19" s="261"/>
      <c r="L19" s="13"/>
      <c r="M19" s="23"/>
      <c r="N19" s="23"/>
      <c r="O19" s="23"/>
      <c r="P19" s="276"/>
      <c r="Q19" s="23"/>
      <c r="R19" s="23"/>
      <c r="S19" s="23"/>
      <c r="T19" s="23"/>
      <c r="U19" s="23"/>
      <c r="V19" s="23"/>
      <c r="W19" s="23"/>
      <c r="X19" s="23"/>
      <c r="Y19" s="13"/>
      <c r="Z19" s="13"/>
      <c r="AA19" s="261"/>
      <c r="AB19" s="13"/>
      <c r="AC19" s="13"/>
      <c r="AD19" s="34"/>
      <c r="AE19" s="13"/>
      <c r="AF19" s="13"/>
      <c r="AG19" s="13"/>
      <c r="AH19" s="13"/>
      <c r="AI19" s="13"/>
      <c r="AJ19" s="263"/>
      <c r="AK19" s="13"/>
      <c r="AL19" s="13"/>
      <c r="AQ19" s="35" t="s">
        <v>54</v>
      </c>
      <c r="BS19" s="7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10"/>
    </row>
    <row r="20" spans="4:85" ht="15.65" customHeight="1" x14ac:dyDescent="0.4">
      <c r="D20" s="13"/>
      <c r="E20" s="13"/>
      <c r="F20" s="13"/>
      <c r="G20" s="13"/>
      <c r="H20" s="13"/>
      <c r="I20" s="13"/>
      <c r="J20" s="13"/>
      <c r="K20" s="261"/>
      <c r="L20" s="13"/>
      <c r="M20" s="23"/>
      <c r="N20" s="23"/>
      <c r="O20" s="23"/>
      <c r="P20" s="276"/>
      <c r="Q20" s="23"/>
      <c r="R20" s="23"/>
      <c r="S20" s="23"/>
      <c r="T20" s="23"/>
      <c r="U20" s="23"/>
      <c r="V20" s="23"/>
      <c r="W20" s="23"/>
      <c r="X20" s="23"/>
      <c r="Y20" s="13"/>
      <c r="Z20" s="13"/>
      <c r="AA20" s="261"/>
      <c r="AB20" s="13"/>
      <c r="AC20" s="13"/>
      <c r="AD20" s="34"/>
      <c r="AE20" s="13"/>
      <c r="AF20" s="13"/>
      <c r="AG20" s="13"/>
      <c r="AH20" s="13"/>
      <c r="AI20" s="13"/>
      <c r="AJ20" s="263"/>
      <c r="AK20" s="13"/>
      <c r="AL20" s="13"/>
      <c r="AQ20" s="1" t="s">
        <v>55</v>
      </c>
      <c r="AR20" s="36">
        <f>AO6+AO7</f>
        <v>2.1</v>
      </c>
      <c r="AS20" s="1" t="s">
        <v>44</v>
      </c>
      <c r="AY20" s="1" t="s">
        <v>56</v>
      </c>
      <c r="BS20" s="7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10"/>
    </row>
    <row r="21" spans="4:85" ht="15.65" customHeight="1" x14ac:dyDescent="0.4">
      <c r="D21" s="13"/>
      <c r="E21" s="13"/>
      <c r="F21" s="13"/>
      <c r="G21" s="13"/>
      <c r="H21" s="13"/>
      <c r="I21" s="13"/>
      <c r="J21" s="13"/>
      <c r="K21" s="261"/>
      <c r="L21" s="13"/>
      <c r="M21" s="23"/>
      <c r="N21" s="23"/>
      <c r="O21" s="23"/>
      <c r="P21" s="276"/>
      <c r="Q21" s="23"/>
      <c r="R21" s="23"/>
      <c r="S21" s="23"/>
      <c r="T21" s="23"/>
      <c r="U21" s="23"/>
      <c r="V21" s="23"/>
      <c r="W21" s="23"/>
      <c r="X21" s="23"/>
      <c r="Y21" s="13"/>
      <c r="Z21" s="13"/>
      <c r="AA21" s="261"/>
      <c r="AB21" s="13"/>
      <c r="AC21" s="13"/>
      <c r="AD21" s="34"/>
      <c r="AE21" s="13"/>
      <c r="AF21" s="13"/>
      <c r="AG21" s="13"/>
      <c r="AH21" s="13"/>
      <c r="AI21" s="13"/>
      <c r="AJ21" s="263"/>
      <c r="AK21" s="285" t="s">
        <v>57</v>
      </c>
      <c r="AL21" s="13"/>
      <c r="AQ21" s="1" t="s">
        <v>58</v>
      </c>
      <c r="AR21" s="1">
        <f>AO5</f>
        <v>0.8</v>
      </c>
      <c r="AS21" s="1" t="s">
        <v>44</v>
      </c>
      <c r="AV21" s="1" t="s">
        <v>59</v>
      </c>
      <c r="BS21" s="7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10"/>
    </row>
    <row r="22" spans="4:85" ht="15.65" customHeight="1" x14ac:dyDescent="0.4">
      <c r="D22" s="13"/>
      <c r="E22" s="13"/>
      <c r="F22" s="13"/>
      <c r="G22" s="13"/>
      <c r="H22" s="13"/>
      <c r="I22" s="13"/>
      <c r="J22" s="13"/>
      <c r="K22" s="261"/>
      <c r="L22" s="13"/>
      <c r="M22" s="23"/>
      <c r="N22" s="23"/>
      <c r="O22" s="23"/>
      <c r="P22" s="276"/>
      <c r="Q22" s="23"/>
      <c r="R22" s="23"/>
      <c r="S22" s="23"/>
      <c r="T22" s="23"/>
      <c r="U22" s="23"/>
      <c r="V22" s="23"/>
      <c r="W22" s="23"/>
      <c r="X22" s="23"/>
      <c r="Y22" s="13"/>
      <c r="Z22" s="13"/>
      <c r="AA22" s="261"/>
      <c r="AB22" s="13"/>
      <c r="AC22" s="13"/>
      <c r="AD22" s="37" t="s">
        <v>44</v>
      </c>
      <c r="AE22" s="13"/>
      <c r="AF22" s="13"/>
      <c r="AG22" s="13"/>
      <c r="AH22" s="13"/>
      <c r="AI22" s="13"/>
      <c r="AJ22" s="263"/>
      <c r="AK22" s="285"/>
      <c r="AL22" s="13"/>
      <c r="AQ22" s="38" t="s">
        <v>60</v>
      </c>
      <c r="AR22" s="39">
        <f>SQRT((AR20*AR20)-(AR21*AR21))</f>
        <v>1.9416487838947598</v>
      </c>
      <c r="AS22" s="38" t="s">
        <v>44</v>
      </c>
      <c r="BS22" s="7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10"/>
    </row>
    <row r="23" spans="4:85" ht="15.65" customHeight="1" x14ac:dyDescent="0.4">
      <c r="D23" s="13"/>
      <c r="E23" s="13"/>
      <c r="F23" s="13"/>
      <c r="G23" s="13"/>
      <c r="H23" s="13"/>
      <c r="I23" s="13"/>
      <c r="J23" s="13"/>
      <c r="K23" s="261"/>
      <c r="L23" s="13"/>
      <c r="M23" s="23"/>
      <c r="N23" s="23"/>
      <c r="O23" s="23"/>
      <c r="P23" s="276"/>
      <c r="Q23" s="23"/>
      <c r="R23" s="23"/>
      <c r="S23" s="23"/>
      <c r="T23" s="23"/>
      <c r="U23" s="23"/>
      <c r="V23" s="23"/>
      <c r="W23" s="23"/>
      <c r="X23" s="23"/>
      <c r="Y23" s="13"/>
      <c r="Z23" s="13"/>
      <c r="AA23" s="261"/>
      <c r="AB23" s="13"/>
      <c r="AC23" s="13"/>
      <c r="AD23" s="286">
        <f>(AO3-AO4-AO5-AO6)</f>
        <v>3.3000000000000003</v>
      </c>
      <c r="AE23" s="13"/>
      <c r="AF23" s="13"/>
      <c r="AG23" s="13"/>
      <c r="AH23" s="13"/>
      <c r="AI23" s="13"/>
      <c r="AJ23" s="263"/>
      <c r="AK23" s="285"/>
      <c r="AL23" s="13"/>
      <c r="AT23" s="1" t="s">
        <v>61</v>
      </c>
      <c r="BS23" s="7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10"/>
    </row>
    <row r="24" spans="4:85" x14ac:dyDescent="0.4">
      <c r="D24" s="13"/>
      <c r="E24" s="13"/>
      <c r="F24" s="13"/>
      <c r="G24" s="13"/>
      <c r="H24" s="13"/>
      <c r="I24" s="13"/>
      <c r="J24" s="13"/>
      <c r="K24" s="261"/>
      <c r="L24" s="13"/>
      <c r="M24" s="23"/>
      <c r="N24" s="23"/>
      <c r="O24" s="23"/>
      <c r="P24" s="276"/>
      <c r="Q24" s="23"/>
      <c r="R24" s="23"/>
      <c r="S24" s="23"/>
      <c r="T24" s="23"/>
      <c r="U24" s="23"/>
      <c r="V24" s="23"/>
      <c r="W24" s="23"/>
      <c r="X24" s="23"/>
      <c r="Y24" s="13"/>
      <c r="Z24" s="13"/>
      <c r="AA24" s="261"/>
      <c r="AB24" s="13"/>
      <c r="AC24" s="13"/>
      <c r="AD24" s="286"/>
      <c r="AE24" s="13"/>
      <c r="AF24" s="13"/>
      <c r="AG24" s="13"/>
      <c r="AH24" s="13"/>
      <c r="AJ24" s="263"/>
      <c r="AK24" s="13"/>
      <c r="AL24" s="13"/>
      <c r="BS24" s="7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10"/>
    </row>
    <row r="25" spans="4:85" x14ac:dyDescent="0.4">
      <c r="D25" s="13"/>
      <c r="E25" s="13"/>
      <c r="F25" s="13"/>
      <c r="G25" s="13"/>
      <c r="H25" s="13"/>
      <c r="I25" s="13"/>
      <c r="J25" s="13"/>
      <c r="K25" s="261"/>
      <c r="L25" s="13"/>
      <c r="M25" s="23"/>
      <c r="N25" s="23"/>
      <c r="O25" s="23"/>
      <c r="P25" s="276"/>
      <c r="Q25" s="23"/>
      <c r="R25" s="23"/>
      <c r="S25" s="23"/>
      <c r="T25" s="23"/>
      <c r="U25" s="23"/>
      <c r="V25" s="23"/>
      <c r="W25" s="23"/>
      <c r="X25" s="23"/>
      <c r="Y25" s="13"/>
      <c r="Z25" s="13"/>
      <c r="AA25" s="261"/>
      <c r="AB25" s="13"/>
      <c r="AC25" s="13"/>
      <c r="AD25" s="286"/>
      <c r="AE25" s="13"/>
      <c r="AF25" s="13"/>
      <c r="AG25" s="13"/>
      <c r="AH25" s="13"/>
      <c r="AI25" s="13"/>
      <c r="AJ25" s="263"/>
      <c r="AK25" s="13"/>
      <c r="AL25" s="13"/>
      <c r="AY25" s="1" t="s">
        <v>62</v>
      </c>
      <c r="BS25" s="7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10"/>
    </row>
    <row r="26" spans="4:85" x14ac:dyDescent="0.4">
      <c r="D26" s="13"/>
      <c r="E26" s="13"/>
      <c r="F26" s="13"/>
      <c r="G26" s="13"/>
      <c r="H26" s="13"/>
      <c r="I26" s="13"/>
      <c r="J26" s="13"/>
      <c r="K26" s="261"/>
      <c r="L26" s="13"/>
      <c r="M26" s="23"/>
      <c r="N26" s="23"/>
      <c r="O26" s="23"/>
      <c r="P26" s="276"/>
      <c r="Q26" s="23"/>
      <c r="R26" s="23"/>
      <c r="S26" s="23"/>
      <c r="T26" s="23"/>
      <c r="U26" s="23"/>
      <c r="V26" s="23"/>
      <c r="W26" s="23"/>
      <c r="X26" s="23"/>
      <c r="Y26" s="13"/>
      <c r="Z26" s="13"/>
      <c r="AA26" s="261"/>
      <c r="AB26" s="13"/>
      <c r="AC26" s="13"/>
      <c r="AD26" s="34"/>
      <c r="AE26" s="13"/>
      <c r="AF26" s="13"/>
      <c r="AG26" s="13"/>
      <c r="AH26" s="13"/>
      <c r="AI26" s="13"/>
      <c r="AJ26" s="263"/>
      <c r="AK26" s="13"/>
      <c r="AL26" s="13"/>
      <c r="BS26" s="7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10"/>
    </row>
    <row r="27" spans="4:85" x14ac:dyDescent="0.4">
      <c r="D27" s="13"/>
      <c r="E27" s="13"/>
      <c r="F27" s="13"/>
      <c r="G27" s="13"/>
      <c r="H27" s="13"/>
      <c r="I27" s="13"/>
      <c r="J27" s="13"/>
      <c r="K27" s="261"/>
      <c r="L27" s="13"/>
      <c r="M27" s="23"/>
      <c r="N27" s="23"/>
      <c r="O27" s="23"/>
      <c r="P27" s="276"/>
      <c r="Q27" s="23"/>
      <c r="R27" s="23"/>
      <c r="S27" s="23"/>
      <c r="T27" s="23"/>
      <c r="U27" s="23"/>
      <c r="V27" s="23"/>
      <c r="W27" s="23"/>
      <c r="X27" s="23"/>
      <c r="Y27" s="13"/>
      <c r="Z27" s="13"/>
      <c r="AA27" s="261"/>
      <c r="AB27" s="13"/>
      <c r="AC27" s="13"/>
      <c r="AD27" s="34"/>
      <c r="AE27" s="13"/>
      <c r="AF27" s="13"/>
      <c r="AG27" s="13"/>
      <c r="AH27" s="13"/>
      <c r="AI27" s="13"/>
      <c r="AJ27" s="263"/>
      <c r="AK27" s="13"/>
      <c r="AL27" s="13"/>
      <c r="BS27" s="7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10"/>
    </row>
    <row r="28" spans="4:85" x14ac:dyDescent="0.4">
      <c r="D28" s="13"/>
      <c r="E28" s="13"/>
      <c r="F28" s="13"/>
      <c r="G28" s="13"/>
      <c r="H28" s="13"/>
      <c r="I28" s="13"/>
      <c r="J28" s="13"/>
      <c r="K28" s="261"/>
      <c r="L28" s="13"/>
      <c r="M28" s="23"/>
      <c r="N28" s="23"/>
      <c r="O28" s="23"/>
      <c r="P28" s="276"/>
      <c r="Q28" s="23"/>
      <c r="R28" s="23"/>
      <c r="S28" s="23"/>
      <c r="T28" s="23"/>
      <c r="U28" s="23"/>
      <c r="V28" s="23"/>
      <c r="W28" s="23"/>
      <c r="X28" s="23"/>
      <c r="Y28" s="13"/>
      <c r="Z28" s="13"/>
      <c r="AA28" s="261"/>
      <c r="AB28" s="13"/>
      <c r="AC28" s="13"/>
      <c r="AD28" s="34"/>
      <c r="AE28" s="13"/>
      <c r="AF28" s="13"/>
      <c r="AG28" s="13"/>
      <c r="AH28" s="13"/>
      <c r="AI28" s="13"/>
      <c r="AJ28" s="263"/>
      <c r="AK28" s="13"/>
      <c r="AL28" s="13"/>
      <c r="AQ28" s="1" t="s">
        <v>63</v>
      </c>
      <c r="BS28" s="7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10"/>
    </row>
    <row r="29" spans="4:85" ht="16.399999999999999" customHeight="1" x14ac:dyDescent="0.4">
      <c r="D29" s="13"/>
      <c r="E29" s="13"/>
      <c r="F29" s="13"/>
      <c r="G29" s="13"/>
      <c r="H29" s="13"/>
      <c r="I29" s="13"/>
      <c r="J29" s="13"/>
      <c r="K29" s="261"/>
      <c r="L29" s="13"/>
      <c r="M29" s="23"/>
      <c r="N29" s="23"/>
      <c r="O29" s="23"/>
      <c r="P29" s="276"/>
      <c r="Q29" s="23"/>
      <c r="R29" s="23"/>
      <c r="S29" s="23"/>
      <c r="T29" s="23"/>
      <c r="U29" s="23"/>
      <c r="V29" s="23"/>
      <c r="W29" s="23"/>
      <c r="X29" s="23"/>
      <c r="Y29" s="13"/>
      <c r="Z29" s="13"/>
      <c r="AA29" s="261"/>
      <c r="AB29" s="13"/>
      <c r="AC29" s="13"/>
      <c r="AD29" s="34"/>
      <c r="AE29" s="13"/>
      <c r="AF29" s="13"/>
      <c r="AG29" s="13"/>
      <c r="AH29" s="13"/>
      <c r="AI29" s="13"/>
      <c r="AJ29" s="263"/>
      <c r="AK29" s="13"/>
      <c r="AL29" s="13"/>
      <c r="BS29" s="7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10"/>
    </row>
    <row r="30" spans="4:85" ht="18.5" x14ac:dyDescent="0.45">
      <c r="D30" s="13"/>
      <c r="E30" s="13"/>
      <c r="F30" s="13"/>
      <c r="G30" s="13"/>
      <c r="H30" s="13"/>
      <c r="I30" s="13"/>
      <c r="J30" s="13"/>
      <c r="K30" s="261"/>
      <c r="L30" s="13"/>
      <c r="M30" s="13"/>
      <c r="N30" s="13"/>
      <c r="O30" s="13"/>
      <c r="P30" s="13"/>
      <c r="Q30" s="287"/>
      <c r="R30" s="13"/>
      <c r="S30" s="13"/>
      <c r="T30" s="13"/>
      <c r="U30" s="13"/>
      <c r="V30" s="13"/>
      <c r="W30" s="13"/>
      <c r="X30" s="13"/>
      <c r="Y30" s="13"/>
      <c r="Z30" s="13"/>
      <c r="AA30" s="261"/>
      <c r="AB30" s="13"/>
      <c r="AC30" s="13"/>
      <c r="AD30" s="34"/>
      <c r="AE30" s="13"/>
      <c r="AF30" s="13"/>
      <c r="AG30" s="13"/>
      <c r="AH30" s="13"/>
      <c r="AI30" s="13"/>
      <c r="AJ30" s="263"/>
      <c r="AK30" s="13"/>
      <c r="AL30" s="13"/>
      <c r="AQ30" s="1" t="s">
        <v>64</v>
      </c>
      <c r="BS30" s="7"/>
      <c r="BT30" s="8"/>
      <c r="BU30" s="8"/>
      <c r="BV30" s="8"/>
      <c r="BW30" s="8"/>
      <c r="BX30" s="8"/>
      <c r="BY30" s="8"/>
      <c r="BZ30" s="9" t="s">
        <v>65</v>
      </c>
      <c r="CA30" s="8"/>
      <c r="CB30" s="8"/>
      <c r="CC30" s="8"/>
      <c r="CD30" s="8"/>
      <c r="CE30" s="8"/>
      <c r="CF30" s="8"/>
      <c r="CG30" s="10"/>
    </row>
    <row r="31" spans="4:85" x14ac:dyDescent="0.4">
      <c r="D31" s="13"/>
      <c r="E31" s="13"/>
      <c r="F31" s="13"/>
      <c r="G31" s="13"/>
      <c r="H31" s="13"/>
      <c r="I31" s="13"/>
      <c r="J31" s="13"/>
      <c r="K31" s="261"/>
      <c r="L31" s="13"/>
      <c r="M31" s="13"/>
      <c r="N31" s="13"/>
      <c r="O31" s="13"/>
      <c r="P31" s="13"/>
      <c r="Q31" s="287"/>
      <c r="R31" s="13"/>
      <c r="S31" s="13"/>
      <c r="T31" s="13"/>
      <c r="U31" s="13"/>
      <c r="V31" s="13"/>
      <c r="W31" s="13"/>
      <c r="X31" s="13"/>
      <c r="Y31" s="13"/>
      <c r="Z31" s="13"/>
      <c r="AA31" s="261"/>
      <c r="AB31" s="13"/>
      <c r="AC31" s="13"/>
      <c r="AD31" s="34"/>
      <c r="AE31" s="13"/>
      <c r="AF31" s="13"/>
      <c r="AG31" s="13"/>
      <c r="AH31" s="13"/>
      <c r="AI31" s="13"/>
      <c r="AJ31" s="263"/>
      <c r="AK31" s="13"/>
      <c r="AL31" s="13"/>
      <c r="AQ31" s="1" t="s">
        <v>66</v>
      </c>
      <c r="AY31" s="44"/>
      <c r="BS31" s="7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10"/>
    </row>
    <row r="32" spans="4:85" ht="16.5" thickBot="1" x14ac:dyDescent="0.45">
      <c r="D32" s="13"/>
      <c r="E32" s="27"/>
      <c r="F32" s="27"/>
      <c r="G32" s="27"/>
      <c r="H32" s="27"/>
      <c r="I32" s="27"/>
      <c r="J32" s="27"/>
      <c r="K32" s="262"/>
      <c r="L32" s="27"/>
      <c r="M32" s="27"/>
      <c r="N32" s="27"/>
      <c r="O32" s="27"/>
      <c r="P32" s="27"/>
      <c r="Q32" s="288"/>
      <c r="R32" s="27"/>
      <c r="S32" s="27"/>
      <c r="T32" s="27"/>
      <c r="U32" s="27"/>
      <c r="V32" s="27"/>
      <c r="W32" s="27"/>
      <c r="X32" s="27"/>
      <c r="Y32" s="27"/>
      <c r="Z32" s="27"/>
      <c r="AA32" s="262"/>
      <c r="AB32" s="27"/>
      <c r="AC32" s="27"/>
      <c r="AD32" s="40"/>
      <c r="AE32" s="27"/>
      <c r="AF32" s="27"/>
      <c r="AG32" s="27"/>
      <c r="AH32" s="27"/>
      <c r="AI32" s="13"/>
      <c r="AJ32" s="263"/>
      <c r="AK32" s="13"/>
      <c r="AL32" s="13"/>
      <c r="BS32" s="7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10"/>
    </row>
    <row r="33" spans="4:85" ht="18.5" x14ac:dyDescent="0.45"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289">
        <f>AO9</f>
        <v>4</v>
      </c>
      <c r="S33" s="289"/>
      <c r="T33" s="289"/>
      <c r="U33" s="41" t="s">
        <v>44</v>
      </c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BS33" s="7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10"/>
    </row>
    <row r="34" spans="4:85" x14ac:dyDescent="0.4"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BS34" s="7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10"/>
    </row>
    <row r="35" spans="4:85" x14ac:dyDescent="0.4"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BS35" s="7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10"/>
    </row>
    <row r="36" spans="4:85" x14ac:dyDescent="0.4">
      <c r="D36" s="13"/>
      <c r="E36" s="13"/>
      <c r="F36" s="290" t="str">
        <f>"Diseño con cobertor de "&amp;AO10&amp;"m"&amp;" con 10 cm de recorrido de elástico."</f>
        <v>Diseño con cobertor de 12m con 10 cm de recorrido de elástico.</v>
      </c>
      <c r="G36" s="290"/>
      <c r="H36" s="290"/>
      <c r="I36" s="290"/>
      <c r="J36" s="290"/>
      <c r="K36" s="290"/>
      <c r="L36" s="290"/>
      <c r="M36" s="290"/>
      <c r="N36" s="290"/>
      <c r="O36" s="290"/>
      <c r="P36" s="290"/>
      <c r="Q36" s="290"/>
      <c r="R36" s="290"/>
      <c r="S36" s="290"/>
      <c r="T36" s="290"/>
      <c r="U36" s="290"/>
      <c r="V36" s="290"/>
      <c r="W36" s="290"/>
      <c r="X36" s="290"/>
      <c r="Y36" s="290"/>
      <c r="Z36" s="290"/>
      <c r="AA36" s="290"/>
      <c r="AB36" s="290"/>
      <c r="AC36" s="290"/>
      <c r="AD36" s="290"/>
      <c r="AE36" s="290"/>
      <c r="AF36" s="290"/>
      <c r="AG36" s="290"/>
      <c r="AH36" s="290"/>
      <c r="AI36" s="290"/>
      <c r="AJ36" s="13"/>
      <c r="AK36" s="13"/>
      <c r="AL36" s="13"/>
      <c r="BS36" s="7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10"/>
    </row>
    <row r="37" spans="4:85" x14ac:dyDescent="0.4"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BS37" s="7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10"/>
    </row>
    <row r="38" spans="4:85" x14ac:dyDescent="0.4">
      <c r="BS38" s="7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10"/>
    </row>
    <row r="39" spans="4:85" x14ac:dyDescent="0.4">
      <c r="BS39" s="7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10"/>
    </row>
    <row r="40" spans="4:85" x14ac:dyDescent="0.4">
      <c r="BS40" s="7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10"/>
    </row>
    <row r="41" spans="4:85" x14ac:dyDescent="0.4">
      <c r="BS41" s="7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10"/>
    </row>
    <row r="42" spans="4:85" x14ac:dyDescent="0.4">
      <c r="BS42" s="7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10"/>
    </row>
    <row r="43" spans="4:85" x14ac:dyDescent="0.4">
      <c r="BS43" s="7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10"/>
    </row>
    <row r="44" spans="4:85" x14ac:dyDescent="0.4">
      <c r="BS44" s="7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10"/>
    </row>
    <row r="45" spans="4:85" x14ac:dyDescent="0.4">
      <c r="BS45" s="7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10"/>
    </row>
    <row r="46" spans="4:85" x14ac:dyDescent="0.4">
      <c r="BS46" s="7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10"/>
    </row>
    <row r="47" spans="4:85" x14ac:dyDescent="0.4">
      <c r="BS47" s="7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10"/>
    </row>
    <row r="48" spans="4:85" x14ac:dyDescent="0.4">
      <c r="BS48" s="7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10"/>
    </row>
    <row r="49" spans="71:85" x14ac:dyDescent="0.4">
      <c r="BS49" s="7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10"/>
    </row>
    <row r="50" spans="71:85" x14ac:dyDescent="0.4">
      <c r="BS50" s="7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10"/>
    </row>
    <row r="51" spans="71:85" x14ac:dyDescent="0.4">
      <c r="BS51" s="7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10"/>
    </row>
    <row r="52" spans="71:85" x14ac:dyDescent="0.4">
      <c r="BS52" s="7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10"/>
    </row>
    <row r="53" spans="71:85" x14ac:dyDescent="0.4">
      <c r="BS53" s="7"/>
      <c r="BT53" s="8"/>
      <c r="BU53" s="8"/>
      <c r="BV53" s="8"/>
      <c r="BW53" s="8"/>
      <c r="BX53" s="8"/>
      <c r="BY53" s="8"/>
      <c r="BZ53" s="8"/>
      <c r="CA53" s="8"/>
      <c r="CB53" s="8"/>
      <c r="CC53" s="291" t="s">
        <v>0</v>
      </c>
      <c r="CD53" s="281" t="s">
        <v>67</v>
      </c>
      <c r="CE53" s="281"/>
      <c r="CF53" s="281"/>
      <c r="CG53" s="282"/>
    </row>
    <row r="54" spans="71:85" ht="16.5" thickBot="1" x14ac:dyDescent="0.45">
      <c r="BS54" s="42"/>
      <c r="BT54" s="43"/>
      <c r="BU54" s="43"/>
      <c r="BV54" s="43"/>
      <c r="BW54" s="43"/>
      <c r="BX54" s="43"/>
      <c r="BY54" s="43"/>
      <c r="BZ54" s="43"/>
      <c r="CA54" s="43"/>
      <c r="CB54" s="43"/>
      <c r="CC54" s="292"/>
      <c r="CD54" s="283"/>
      <c r="CE54" s="283"/>
      <c r="CF54" s="283"/>
      <c r="CG54" s="284"/>
    </row>
    <row r="55" spans="71:85" x14ac:dyDescent="0.4"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</row>
  </sheetData>
  <mergeCells count="34">
    <mergeCell ref="CD53:CG54"/>
    <mergeCell ref="AK21:AK23"/>
    <mergeCell ref="AD23:AD25"/>
    <mergeCell ref="Q30:Q32"/>
    <mergeCell ref="R33:T33"/>
    <mergeCell ref="F36:AI36"/>
    <mergeCell ref="CC53:CC54"/>
    <mergeCell ref="AF12:AF13"/>
    <mergeCell ref="L13:L15"/>
    <mergeCell ref="M17:N17"/>
    <mergeCell ref="P17:P29"/>
    <mergeCell ref="R17:T17"/>
    <mergeCell ref="M18:N18"/>
    <mergeCell ref="AN2:AQ2"/>
    <mergeCell ref="AP3:AQ3"/>
    <mergeCell ref="AX3:AZ3"/>
    <mergeCell ref="BA3:BC3"/>
    <mergeCell ref="AP4:AQ4"/>
    <mergeCell ref="E5:F12"/>
    <mergeCell ref="AP5:AQ5"/>
    <mergeCell ref="G6:AG6"/>
    <mergeCell ref="AP6:AQ6"/>
    <mergeCell ref="AP7:AQ7"/>
    <mergeCell ref="AP8:AQ8"/>
    <mergeCell ref="AP9:AQ9"/>
    <mergeCell ref="AP10:AQ10"/>
    <mergeCell ref="K11:K32"/>
    <mergeCell ref="AA11:AA32"/>
    <mergeCell ref="AJ11:AJ32"/>
    <mergeCell ref="O12:O13"/>
    <mergeCell ref="P12:P13"/>
    <mergeCell ref="W12:W13"/>
    <mergeCell ref="X12:X13"/>
    <mergeCell ref="AE12:AE13"/>
  </mergeCells>
  <dataValidations count="1">
    <dataValidation type="list" allowBlank="1" showInputMessage="1" showErrorMessage="1" sqref="BB5" xr:uid="{E9394B41-AE5E-4999-9DA3-038D252C38D6}">
      <mc:AlternateContent xmlns:x12ac="http://schemas.microsoft.com/office/spreadsheetml/2011/1/ac" xmlns:mc="http://schemas.openxmlformats.org/markup-compatibility/2006">
        <mc:Choice Requires="x12ac">
          <x12ac:list>Polin 4a5''x4mts,"Polin 4a5''x4,5mts",Polin4a5''x5mts,"Polin 4a5''x5,5mts",Polin 4a5'' a 6mts</x12ac:list>
        </mc:Choice>
        <mc:Fallback>
          <formula1>"Polin 4a5''x4mts,Polin 4a5''x4,5mts,Polin4a5''x5mts,Polin 4a5''x5,5mts,Polin 4a5'' a 6mts"</formula1>
        </mc:Fallback>
      </mc:AlternateContent>
    </dataValidation>
  </dataValidations>
  <pageMargins left="0.7" right="0.7" top="0.75" bottom="0.75" header="0.3" footer="0.3"/>
  <pageSetup scale="7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1750E-B757-42D4-943C-9211119F9EC2}">
  <sheetPr codeName="Hoja3"/>
  <dimension ref="B6:GR265"/>
  <sheetViews>
    <sheetView tabSelected="1" topLeftCell="A24" zoomScale="36" zoomScaleNormal="80" workbookViewId="0">
      <selection activeCell="E18" sqref="E18"/>
    </sheetView>
  </sheetViews>
  <sheetFormatPr baseColWidth="10" defaultColWidth="10.7265625" defaultRowHeight="14.5" x14ac:dyDescent="0.35"/>
  <cols>
    <col min="2" max="2" width="20.90625" bestFit="1" customWidth="1"/>
    <col min="3" max="3" width="10.7265625" bestFit="1" customWidth="1"/>
    <col min="4" max="4" width="10.1796875" bestFit="1" customWidth="1"/>
    <col min="5" max="5" width="13.90625" bestFit="1" customWidth="1"/>
    <col min="6" max="6" width="18.6328125" bestFit="1" customWidth="1"/>
    <col min="7" max="7" width="17.7265625" bestFit="1" customWidth="1"/>
    <col min="8" max="8" width="25.54296875" bestFit="1" customWidth="1"/>
    <col min="9" max="9" width="6.453125" customWidth="1"/>
    <col min="10" max="10" width="10.36328125" bestFit="1" customWidth="1"/>
    <col min="11" max="11" width="10.1796875" bestFit="1" customWidth="1"/>
    <col min="12" max="12" width="7.08984375" bestFit="1" customWidth="1"/>
    <col min="13" max="13" width="17.7265625" bestFit="1" customWidth="1"/>
    <col min="14" max="14" width="16" bestFit="1" customWidth="1"/>
    <col min="16" max="16" width="11.81640625" bestFit="1" customWidth="1"/>
    <col min="17" max="17" width="4.1796875" bestFit="1" customWidth="1"/>
    <col min="18" max="18" width="8.54296875" bestFit="1" customWidth="1"/>
    <col min="19" max="19" width="21.54296875" bestFit="1" customWidth="1"/>
    <col min="20" max="20" width="15.90625" bestFit="1" customWidth="1"/>
    <col min="22" max="22" width="20.81640625" bestFit="1" customWidth="1"/>
    <col min="23" max="23" width="10.6328125" bestFit="1" customWidth="1"/>
    <col min="24" max="24" width="10.08984375" bestFit="1" customWidth="1"/>
    <col min="25" max="25" width="13.81640625" bestFit="1" customWidth="1"/>
    <col min="26" max="26" width="18.54296875" bestFit="1" customWidth="1"/>
    <col min="27" max="27" width="17.6328125" bestFit="1" customWidth="1"/>
    <col min="28" max="28" width="25.453125" bestFit="1" customWidth="1"/>
    <col min="29" max="29" width="6.453125" customWidth="1"/>
    <col min="30" max="30" width="10.36328125" bestFit="1" customWidth="1"/>
    <col min="31" max="31" width="10.08984375" bestFit="1" customWidth="1"/>
    <col min="32" max="32" width="7.08984375" bestFit="1" customWidth="1"/>
    <col min="33" max="33" width="17.6328125" bestFit="1" customWidth="1"/>
    <col min="34" max="34" width="15.90625" bestFit="1" customWidth="1"/>
    <col min="36" max="36" width="11.81640625" bestFit="1" customWidth="1"/>
    <col min="37" max="37" width="3.1796875" bestFit="1" customWidth="1"/>
    <col min="38" max="38" width="7.36328125" bestFit="1" customWidth="1"/>
    <col min="39" max="39" width="21.54296875" bestFit="1" customWidth="1"/>
    <col min="40" max="40" width="15.90625" bestFit="1" customWidth="1"/>
    <col min="42" max="42" width="20.81640625" bestFit="1" customWidth="1"/>
    <col min="43" max="43" width="10.6328125" bestFit="1" customWidth="1"/>
    <col min="44" max="44" width="10.08984375" bestFit="1" customWidth="1"/>
    <col min="45" max="45" width="13.81640625" bestFit="1" customWidth="1"/>
    <col min="46" max="46" width="18.54296875" bestFit="1" customWidth="1"/>
    <col min="47" max="47" width="17.6328125" bestFit="1" customWidth="1"/>
    <col min="48" max="48" width="25.453125" bestFit="1" customWidth="1"/>
    <col min="49" max="49" width="6.453125" customWidth="1"/>
    <col min="50" max="50" width="10.36328125" bestFit="1" customWidth="1"/>
    <col min="51" max="51" width="10.08984375" bestFit="1" customWidth="1"/>
    <col min="52" max="52" width="7.08984375" bestFit="1" customWidth="1"/>
    <col min="53" max="53" width="17.6328125" bestFit="1" customWidth="1"/>
    <col min="54" max="54" width="15.90625" bestFit="1" customWidth="1"/>
    <col min="56" max="56" width="11.81640625" bestFit="1" customWidth="1"/>
    <col min="57" max="57" width="3.1796875" bestFit="1" customWidth="1"/>
    <col min="58" max="58" width="7.36328125" bestFit="1" customWidth="1"/>
    <col min="59" max="59" width="21.54296875" bestFit="1" customWidth="1"/>
    <col min="60" max="60" width="15.90625" bestFit="1" customWidth="1"/>
    <col min="62" max="62" width="20.81640625" bestFit="1" customWidth="1"/>
    <col min="63" max="63" width="10.6328125" bestFit="1" customWidth="1"/>
    <col min="64" max="64" width="10.08984375" bestFit="1" customWidth="1"/>
    <col min="65" max="65" width="13.81640625" bestFit="1" customWidth="1"/>
    <col min="66" max="66" width="18.54296875" bestFit="1" customWidth="1"/>
    <col min="67" max="67" width="17.6328125" bestFit="1" customWidth="1"/>
    <col min="68" max="68" width="25.453125" bestFit="1" customWidth="1"/>
    <col min="69" max="69" width="6.453125" customWidth="1"/>
    <col min="70" max="70" width="10.36328125" bestFit="1" customWidth="1"/>
    <col min="71" max="71" width="10.08984375" bestFit="1" customWidth="1"/>
    <col min="72" max="72" width="7.08984375" bestFit="1" customWidth="1"/>
    <col min="73" max="73" width="17.6328125" bestFit="1" customWidth="1"/>
    <col min="74" max="74" width="15.90625" bestFit="1" customWidth="1"/>
    <col min="76" max="76" width="11.81640625" bestFit="1" customWidth="1"/>
    <col min="77" max="77" width="3.1796875" bestFit="1" customWidth="1"/>
    <col min="78" max="78" width="7.36328125" bestFit="1" customWidth="1"/>
    <col min="79" max="79" width="21.54296875" bestFit="1" customWidth="1"/>
    <col min="80" max="80" width="15.90625" bestFit="1" customWidth="1"/>
    <col min="82" max="82" width="20.81640625" bestFit="1" customWidth="1"/>
    <col min="83" max="83" width="10.6328125" bestFit="1" customWidth="1"/>
    <col min="84" max="84" width="10.08984375" bestFit="1" customWidth="1"/>
    <col min="85" max="85" width="13.81640625" bestFit="1" customWidth="1"/>
    <col min="86" max="86" width="18.54296875" bestFit="1" customWidth="1"/>
    <col min="87" max="87" width="17.6328125" bestFit="1" customWidth="1"/>
    <col min="88" max="88" width="25.453125" bestFit="1" customWidth="1"/>
    <col min="89" max="89" width="6.453125" customWidth="1"/>
    <col min="90" max="90" width="10.36328125" bestFit="1" customWidth="1"/>
    <col min="91" max="91" width="10.08984375" bestFit="1" customWidth="1"/>
    <col min="92" max="92" width="7.08984375" bestFit="1" customWidth="1"/>
    <col min="93" max="93" width="17.6328125" bestFit="1" customWidth="1"/>
    <col min="94" max="94" width="15.90625" bestFit="1" customWidth="1"/>
    <col min="96" max="96" width="11.81640625" bestFit="1" customWidth="1"/>
    <col min="97" max="97" width="3.1796875" bestFit="1" customWidth="1"/>
    <col min="98" max="98" width="7.36328125" bestFit="1" customWidth="1"/>
    <col min="99" max="99" width="21.54296875" bestFit="1" customWidth="1"/>
    <col min="100" max="100" width="15.90625" bestFit="1" customWidth="1"/>
    <col min="102" max="102" width="20.81640625" bestFit="1" customWidth="1"/>
    <col min="103" max="103" width="10.6328125" bestFit="1" customWidth="1"/>
    <col min="104" max="104" width="10.08984375" bestFit="1" customWidth="1"/>
    <col min="105" max="105" width="13.81640625" bestFit="1" customWidth="1"/>
    <col min="106" max="106" width="18.54296875" bestFit="1" customWidth="1"/>
    <col min="107" max="107" width="17.6328125" bestFit="1" customWidth="1"/>
    <col min="108" max="108" width="25.453125" bestFit="1" customWidth="1"/>
    <col min="109" max="109" width="6.453125" customWidth="1"/>
    <col min="110" max="110" width="10.36328125" bestFit="1" customWidth="1"/>
    <col min="111" max="111" width="10.08984375" bestFit="1" customWidth="1"/>
    <col min="112" max="112" width="7.08984375" bestFit="1" customWidth="1"/>
    <col min="113" max="113" width="17.6328125" bestFit="1" customWidth="1"/>
    <col min="114" max="114" width="15.90625" bestFit="1" customWidth="1"/>
    <col min="116" max="116" width="11.81640625" bestFit="1" customWidth="1"/>
    <col min="117" max="117" width="3.1796875" bestFit="1" customWidth="1"/>
    <col min="118" max="118" width="7.36328125" bestFit="1" customWidth="1"/>
    <col min="119" max="119" width="21.54296875" bestFit="1" customWidth="1"/>
    <col min="120" max="120" width="15.90625" bestFit="1" customWidth="1"/>
    <col min="122" max="122" width="20.81640625" bestFit="1" customWidth="1"/>
    <col min="123" max="123" width="10.6328125" bestFit="1" customWidth="1"/>
    <col min="124" max="124" width="10.08984375" bestFit="1" customWidth="1"/>
    <col min="125" max="125" width="13.81640625" bestFit="1" customWidth="1"/>
    <col min="126" max="126" width="18.54296875" bestFit="1" customWidth="1"/>
    <col min="127" max="127" width="17.6328125" bestFit="1" customWidth="1"/>
    <col min="128" max="128" width="25.453125" bestFit="1" customWidth="1"/>
    <col min="129" max="129" width="6.453125" customWidth="1"/>
    <col min="130" max="130" width="10.36328125" bestFit="1" customWidth="1"/>
    <col min="131" max="131" width="10.08984375" bestFit="1" customWidth="1"/>
    <col min="132" max="132" width="7.08984375" bestFit="1" customWidth="1"/>
    <col min="133" max="133" width="17.6328125" bestFit="1" customWidth="1"/>
    <col min="134" max="134" width="15.90625" bestFit="1" customWidth="1"/>
    <col min="136" max="136" width="11.81640625" bestFit="1" customWidth="1"/>
    <col min="137" max="137" width="3.1796875" bestFit="1" customWidth="1"/>
    <col min="138" max="138" width="7.36328125" bestFit="1" customWidth="1"/>
    <col min="139" max="139" width="21.54296875" bestFit="1" customWidth="1"/>
    <col min="140" max="140" width="15.90625" bestFit="1" customWidth="1"/>
    <col min="142" max="142" width="20.81640625" bestFit="1" customWidth="1"/>
    <col min="143" max="143" width="10.6328125" bestFit="1" customWidth="1"/>
    <col min="144" max="144" width="10.08984375" bestFit="1" customWidth="1"/>
    <col min="145" max="145" width="13.81640625" bestFit="1" customWidth="1"/>
    <col min="146" max="146" width="18.54296875" bestFit="1" customWidth="1"/>
    <col min="147" max="147" width="17.6328125" bestFit="1" customWidth="1"/>
    <col min="148" max="148" width="25.453125" bestFit="1" customWidth="1"/>
    <col min="149" max="149" width="6.453125" customWidth="1"/>
    <col min="150" max="150" width="10.36328125" bestFit="1" customWidth="1"/>
    <col min="151" max="151" width="10.08984375" bestFit="1" customWidth="1"/>
    <col min="152" max="152" width="7.08984375" bestFit="1" customWidth="1"/>
    <col min="153" max="153" width="17.6328125" bestFit="1" customWidth="1"/>
    <col min="154" max="154" width="15.90625" bestFit="1" customWidth="1"/>
    <col min="156" max="156" width="11.81640625" bestFit="1" customWidth="1"/>
    <col min="157" max="157" width="3.1796875" bestFit="1" customWidth="1"/>
    <col min="158" max="158" width="7.36328125" bestFit="1" customWidth="1"/>
    <col min="159" max="159" width="21.54296875" bestFit="1" customWidth="1"/>
    <col min="160" max="160" width="15.90625" bestFit="1" customWidth="1"/>
    <col min="162" max="162" width="20.81640625" bestFit="1" customWidth="1"/>
    <col min="163" max="163" width="10.6328125" bestFit="1" customWidth="1"/>
    <col min="164" max="164" width="10.08984375" bestFit="1" customWidth="1"/>
    <col min="165" max="165" width="13.81640625" bestFit="1" customWidth="1"/>
    <col min="166" max="166" width="18.54296875" bestFit="1" customWidth="1"/>
    <col min="167" max="167" width="17.6328125" bestFit="1" customWidth="1"/>
    <col min="168" max="168" width="25.453125" bestFit="1" customWidth="1"/>
    <col min="169" max="169" width="6.453125" customWidth="1"/>
    <col min="170" max="170" width="10.36328125" bestFit="1" customWidth="1"/>
    <col min="171" max="171" width="10.08984375" bestFit="1" customWidth="1"/>
    <col min="172" max="172" width="7.08984375" bestFit="1" customWidth="1"/>
    <col min="173" max="173" width="17.6328125" bestFit="1" customWidth="1"/>
    <col min="174" max="174" width="15.90625" bestFit="1" customWidth="1"/>
    <col min="176" max="176" width="11.81640625" bestFit="1" customWidth="1"/>
    <col min="177" max="177" width="3.1796875" bestFit="1" customWidth="1"/>
    <col min="178" max="178" width="7.36328125" bestFit="1" customWidth="1"/>
    <col min="179" max="179" width="21.54296875" bestFit="1" customWidth="1"/>
    <col min="180" max="180" width="15.90625" bestFit="1" customWidth="1"/>
    <col min="182" max="182" width="20.81640625" bestFit="1" customWidth="1"/>
    <col min="183" max="183" width="10.6328125" bestFit="1" customWidth="1"/>
    <col min="184" max="184" width="10.08984375" bestFit="1" customWidth="1"/>
    <col min="185" max="185" width="13.81640625" bestFit="1" customWidth="1"/>
    <col min="186" max="186" width="18.54296875" bestFit="1" customWidth="1"/>
    <col min="187" max="187" width="17.6328125" bestFit="1" customWidth="1"/>
    <col min="188" max="188" width="25.453125" bestFit="1" customWidth="1"/>
    <col min="189" max="189" width="6.453125" customWidth="1"/>
    <col min="190" max="190" width="10.36328125" bestFit="1" customWidth="1"/>
    <col min="191" max="191" width="10.08984375" bestFit="1" customWidth="1"/>
    <col min="192" max="192" width="7.08984375" bestFit="1" customWidth="1"/>
    <col min="193" max="193" width="17.6328125" bestFit="1" customWidth="1"/>
    <col min="194" max="194" width="15.90625" bestFit="1" customWidth="1"/>
    <col min="196" max="196" width="11.81640625" bestFit="1" customWidth="1"/>
    <col min="197" max="197" width="3.1796875" bestFit="1" customWidth="1"/>
    <col min="198" max="198" width="7.36328125" bestFit="1" customWidth="1"/>
    <col min="199" max="199" width="21.54296875" bestFit="1" customWidth="1"/>
    <col min="200" max="200" width="15.90625" bestFit="1" customWidth="1"/>
  </cols>
  <sheetData>
    <row r="6" spans="2:200" ht="15" thickBot="1" x14ac:dyDescent="0.4"/>
    <row r="7" spans="2:200" x14ac:dyDescent="0.35">
      <c r="B7" s="51" t="s">
        <v>88</v>
      </c>
      <c r="C7" s="52" t="str">
        <f>+Antecedentes!$B$14</f>
        <v>Cerezas</v>
      </c>
      <c r="D7" s="53"/>
      <c r="E7" s="293" t="s">
        <v>89</v>
      </c>
      <c r="F7" s="294"/>
      <c r="G7" s="295" t="s">
        <v>90</v>
      </c>
      <c r="H7" s="295"/>
      <c r="V7" s="51" t="s">
        <v>88</v>
      </c>
      <c r="W7" s="52" t="str">
        <f>+Antecedentes!$B$14</f>
        <v>Cerezas</v>
      </c>
      <c r="X7" s="53"/>
      <c r="Y7" s="293" t="s">
        <v>89</v>
      </c>
      <c r="Z7" s="294"/>
      <c r="AA7" s="295" t="s">
        <v>90</v>
      </c>
      <c r="AB7" s="295"/>
      <c r="AP7" s="51" t="s">
        <v>88</v>
      </c>
      <c r="AQ7" s="52" t="str">
        <f>+Antecedentes!$B$14</f>
        <v>Cerezas</v>
      </c>
      <c r="AR7" s="53"/>
      <c r="AS7" s="293" t="s">
        <v>89</v>
      </c>
      <c r="AT7" s="294"/>
      <c r="AU7" s="295" t="s">
        <v>90</v>
      </c>
      <c r="AV7" s="295"/>
      <c r="BJ7" s="51" t="s">
        <v>88</v>
      </c>
      <c r="BK7" s="52" t="str">
        <f>+Antecedentes!$B$14</f>
        <v>Cerezas</v>
      </c>
      <c r="BL7" s="53"/>
      <c r="BM7" s="293" t="s">
        <v>89</v>
      </c>
      <c r="BN7" s="294"/>
      <c r="BO7" s="295" t="s">
        <v>90</v>
      </c>
      <c r="BP7" s="295"/>
      <c r="CD7" s="51" t="s">
        <v>88</v>
      </c>
      <c r="CE7" s="52" t="str">
        <f>+Antecedentes!$B$14</f>
        <v>Cerezas</v>
      </c>
      <c r="CF7" s="53"/>
      <c r="CG7" s="293" t="s">
        <v>89</v>
      </c>
      <c r="CH7" s="294"/>
      <c r="CI7" s="295" t="s">
        <v>90</v>
      </c>
      <c r="CJ7" s="295"/>
      <c r="CX7" s="51" t="s">
        <v>88</v>
      </c>
      <c r="CY7" s="52" t="str">
        <f>+Antecedentes!$B$14</f>
        <v>Cerezas</v>
      </c>
      <c r="CZ7" s="53"/>
      <c r="DA7" s="293" t="s">
        <v>89</v>
      </c>
      <c r="DB7" s="294"/>
      <c r="DC7" s="295" t="s">
        <v>90</v>
      </c>
      <c r="DD7" s="295"/>
      <c r="DR7" s="51" t="s">
        <v>88</v>
      </c>
      <c r="DS7" s="52" t="str">
        <f>+Antecedentes!$B$14</f>
        <v>Cerezas</v>
      </c>
      <c r="DT7" s="53"/>
      <c r="DU7" s="293" t="s">
        <v>89</v>
      </c>
      <c r="DV7" s="294"/>
      <c r="DW7" s="295" t="s">
        <v>90</v>
      </c>
      <c r="DX7" s="295"/>
      <c r="EL7" s="51" t="s">
        <v>88</v>
      </c>
      <c r="EM7" s="52" t="str">
        <f>+Antecedentes!$B$14</f>
        <v>Cerezas</v>
      </c>
      <c r="EN7" s="53"/>
      <c r="EO7" s="293" t="s">
        <v>89</v>
      </c>
      <c r="EP7" s="294"/>
      <c r="EQ7" s="295" t="s">
        <v>90</v>
      </c>
      <c r="ER7" s="295"/>
      <c r="FF7" s="51" t="s">
        <v>88</v>
      </c>
      <c r="FG7" s="52" t="str">
        <f>+Antecedentes!$B$14</f>
        <v>Cerezas</v>
      </c>
      <c r="FH7" s="53"/>
      <c r="FI7" s="293" t="s">
        <v>89</v>
      </c>
      <c r="FJ7" s="294"/>
      <c r="FK7" s="295" t="s">
        <v>90</v>
      </c>
      <c r="FL7" s="295"/>
      <c r="FZ7" s="51" t="s">
        <v>88</v>
      </c>
      <c r="GA7" s="52" t="str">
        <f>+Antecedentes!$B$14</f>
        <v>Cerezas</v>
      </c>
      <c r="GB7" s="53"/>
      <c r="GC7" s="293" t="s">
        <v>89</v>
      </c>
      <c r="GD7" s="294"/>
      <c r="GE7" s="295" t="s">
        <v>90</v>
      </c>
      <c r="GF7" s="295"/>
    </row>
    <row r="8" spans="2:200" x14ac:dyDescent="0.35">
      <c r="B8" s="55" t="s">
        <v>91</v>
      </c>
      <c r="C8" s="56" t="s">
        <v>114</v>
      </c>
      <c r="D8" s="57"/>
      <c r="E8" s="58" t="s">
        <v>92</v>
      </c>
      <c r="F8" s="59">
        <v>4</v>
      </c>
      <c r="G8" s="60" t="s">
        <v>93</v>
      </c>
      <c r="H8" s="18" t="s">
        <v>94</v>
      </c>
      <c r="V8" s="55" t="s">
        <v>91</v>
      </c>
      <c r="W8" s="56" t="s">
        <v>114</v>
      </c>
      <c r="X8" s="57"/>
      <c r="Y8" s="58" t="s">
        <v>92</v>
      </c>
      <c r="Z8" s="59">
        <v>4</v>
      </c>
      <c r="AA8" s="60" t="s">
        <v>93</v>
      </c>
      <c r="AB8" s="18" t="s">
        <v>94</v>
      </c>
      <c r="AP8" s="55" t="s">
        <v>91</v>
      </c>
      <c r="AQ8" s="56" t="s">
        <v>114</v>
      </c>
      <c r="AR8" s="57"/>
      <c r="AS8" s="58" t="s">
        <v>92</v>
      </c>
      <c r="AT8" s="59">
        <v>4</v>
      </c>
      <c r="AU8" s="60" t="s">
        <v>93</v>
      </c>
      <c r="AV8" s="18" t="s">
        <v>94</v>
      </c>
      <c r="BJ8" s="55" t="s">
        <v>91</v>
      </c>
      <c r="BK8" s="56"/>
      <c r="BL8" s="57"/>
      <c r="BM8" s="58" t="s">
        <v>92</v>
      </c>
      <c r="BN8" s="59">
        <v>4.5</v>
      </c>
      <c r="BO8" s="60" t="s">
        <v>93</v>
      </c>
      <c r="BP8" s="18" t="s">
        <v>94</v>
      </c>
      <c r="CD8" s="55" t="s">
        <v>91</v>
      </c>
      <c r="CE8" s="56"/>
      <c r="CF8" s="57"/>
      <c r="CG8" s="58" t="s">
        <v>92</v>
      </c>
      <c r="CH8" s="59"/>
      <c r="CI8" s="60" t="s">
        <v>93</v>
      </c>
      <c r="CJ8" s="18" t="s">
        <v>94</v>
      </c>
      <c r="CX8" s="55" t="s">
        <v>91</v>
      </c>
      <c r="CY8" s="56"/>
      <c r="CZ8" s="57"/>
      <c r="DA8" s="58" t="s">
        <v>92</v>
      </c>
      <c r="DB8" s="59"/>
      <c r="DC8" s="60" t="s">
        <v>93</v>
      </c>
      <c r="DD8" s="18" t="s">
        <v>94</v>
      </c>
      <c r="DR8" s="55" t="s">
        <v>91</v>
      </c>
      <c r="DS8" s="56"/>
      <c r="DT8" s="57"/>
      <c r="DU8" s="58" t="s">
        <v>92</v>
      </c>
      <c r="DV8" s="59"/>
      <c r="DW8" s="60" t="s">
        <v>93</v>
      </c>
      <c r="DX8" s="18" t="s">
        <v>94</v>
      </c>
      <c r="EL8" s="55" t="s">
        <v>91</v>
      </c>
      <c r="EM8" s="56"/>
      <c r="EN8" s="57"/>
      <c r="EO8" s="58" t="s">
        <v>92</v>
      </c>
      <c r="EP8" s="59"/>
      <c r="EQ8" s="60" t="s">
        <v>93</v>
      </c>
      <c r="ER8" s="18" t="s">
        <v>94</v>
      </c>
      <c r="FF8" s="55" t="s">
        <v>91</v>
      </c>
      <c r="FG8" s="56"/>
      <c r="FH8" s="57"/>
      <c r="FI8" s="58" t="s">
        <v>92</v>
      </c>
      <c r="FJ8" s="59"/>
      <c r="FK8" s="60" t="s">
        <v>93</v>
      </c>
      <c r="FL8" s="18" t="s">
        <v>94</v>
      </c>
      <c r="FZ8" s="55" t="s">
        <v>91</v>
      </c>
      <c r="GA8" s="56"/>
      <c r="GB8" s="57"/>
      <c r="GC8" s="58" t="s">
        <v>92</v>
      </c>
      <c r="GD8" s="59"/>
      <c r="GE8" s="60" t="s">
        <v>93</v>
      </c>
      <c r="GF8" s="18" t="s">
        <v>94</v>
      </c>
    </row>
    <row r="9" spans="2:200" ht="15" thickBot="1" x14ac:dyDescent="0.4">
      <c r="B9" s="55" t="s">
        <v>95</v>
      </c>
      <c r="C9" s="59">
        <f>+(F8*E14)/10000</f>
        <v>4.0937999999999999</v>
      </c>
      <c r="D9" s="57"/>
      <c r="E9" s="58" t="s">
        <v>96</v>
      </c>
      <c r="F9" s="59">
        <v>2</v>
      </c>
      <c r="G9" s="61">
        <v>4</v>
      </c>
      <c r="H9" s="62">
        <v>2</v>
      </c>
      <c r="V9" s="55" t="s">
        <v>95</v>
      </c>
      <c r="W9" s="59">
        <f>+(Z8*Y14)/10000</f>
        <v>2.7578</v>
      </c>
      <c r="X9" s="57"/>
      <c r="Y9" s="58" t="s">
        <v>96</v>
      </c>
      <c r="Z9" s="59">
        <v>2</v>
      </c>
      <c r="AA9" s="61">
        <v>4</v>
      </c>
      <c r="AB9" s="62">
        <v>2</v>
      </c>
      <c r="AP9" s="55" t="s">
        <v>95</v>
      </c>
      <c r="AQ9" s="59">
        <f>+(AT8*AS14)/10000</f>
        <v>4.5044000000000004</v>
      </c>
      <c r="AR9" s="57"/>
      <c r="AS9" s="58" t="s">
        <v>96</v>
      </c>
      <c r="AT9" s="59">
        <v>2</v>
      </c>
      <c r="AU9" s="61">
        <v>4</v>
      </c>
      <c r="AV9" s="62">
        <v>2</v>
      </c>
      <c r="BJ9" s="55" t="s">
        <v>95</v>
      </c>
      <c r="BK9" s="59">
        <f>+(BN8*BM14)/10000</f>
        <v>1.8288</v>
      </c>
      <c r="BL9" s="57"/>
      <c r="BM9" s="58" t="s">
        <v>96</v>
      </c>
      <c r="BN9" s="59">
        <v>2.2000000000000002</v>
      </c>
      <c r="BO9" s="61">
        <v>4.5</v>
      </c>
      <c r="BP9" s="62">
        <v>2.2000000000000002</v>
      </c>
      <c r="CD9" s="55" t="s">
        <v>95</v>
      </c>
      <c r="CE9" s="59">
        <f>+(CH8*CG14)/10000</f>
        <v>0</v>
      </c>
      <c r="CF9" s="57"/>
      <c r="CG9" s="58" t="s">
        <v>96</v>
      </c>
      <c r="CH9" s="59"/>
      <c r="CI9" s="61"/>
      <c r="CJ9" s="62"/>
      <c r="CX9" s="55" t="s">
        <v>95</v>
      </c>
      <c r="CY9" s="59">
        <f>+(DB8*DA14)/10000</f>
        <v>0</v>
      </c>
      <c r="CZ9" s="57"/>
      <c r="DA9" s="58" t="s">
        <v>96</v>
      </c>
      <c r="DB9" s="59"/>
      <c r="DC9" s="61"/>
      <c r="DD9" s="62"/>
      <c r="DR9" s="55" t="s">
        <v>95</v>
      </c>
      <c r="DS9" s="59">
        <f>+(DV8*DU14)/10000</f>
        <v>0</v>
      </c>
      <c r="DT9" s="57"/>
      <c r="DU9" s="58" t="s">
        <v>96</v>
      </c>
      <c r="DV9" s="59"/>
      <c r="DW9" s="61"/>
      <c r="DX9" s="62"/>
      <c r="EL9" s="55" t="s">
        <v>95</v>
      </c>
      <c r="EM9" s="59">
        <f>+(EP8*EO14)/10000</f>
        <v>0</v>
      </c>
      <c r="EN9" s="57"/>
      <c r="EO9" s="58" t="s">
        <v>96</v>
      </c>
      <c r="EP9" s="59"/>
      <c r="EQ9" s="61"/>
      <c r="ER9" s="62"/>
      <c r="FF9" s="55" t="s">
        <v>95</v>
      </c>
      <c r="FG9" s="59">
        <f>+(FJ8*FI14)/10000</f>
        <v>0</v>
      </c>
      <c r="FH9" s="57"/>
      <c r="FI9" s="58" t="s">
        <v>96</v>
      </c>
      <c r="FJ9" s="59"/>
      <c r="FK9" s="61"/>
      <c r="FL9" s="62"/>
      <c r="FZ9" s="55" t="s">
        <v>95</v>
      </c>
      <c r="GA9" s="59">
        <f>+(GD8*GC14)/10000</f>
        <v>0</v>
      </c>
      <c r="GB9" s="57"/>
      <c r="GC9" s="58" t="s">
        <v>96</v>
      </c>
      <c r="GD9" s="59"/>
      <c r="GE9" s="61"/>
      <c r="GF9" s="62"/>
    </row>
    <row r="10" spans="2:200" ht="16" x14ac:dyDescent="0.4">
      <c r="B10" s="63" t="s">
        <v>97</v>
      </c>
      <c r="C10" s="64">
        <f>+C9/4</f>
        <v>1.02345</v>
      </c>
      <c r="D10" s="65"/>
      <c r="E10" s="66"/>
      <c r="F10" s="64"/>
      <c r="G10" s="67" t="s">
        <v>98</v>
      </c>
      <c r="H10" s="60" t="s">
        <v>99</v>
      </c>
      <c r="J10" s="296" t="s">
        <v>115</v>
      </c>
      <c r="K10" s="297"/>
      <c r="L10" s="297"/>
      <c r="M10" s="297"/>
      <c r="N10" s="298"/>
      <c r="P10" s="296" t="s">
        <v>150</v>
      </c>
      <c r="Q10" s="297"/>
      <c r="R10" s="297"/>
      <c r="S10" s="297"/>
      <c r="T10" s="298"/>
      <c r="V10" s="63" t="s">
        <v>97</v>
      </c>
      <c r="W10" s="64">
        <f>+W9/4</f>
        <v>0.68945000000000001</v>
      </c>
      <c r="X10" s="65"/>
      <c r="Y10" s="66"/>
      <c r="Z10" s="64"/>
      <c r="AA10" s="67" t="s">
        <v>98</v>
      </c>
      <c r="AB10" s="60" t="s">
        <v>99</v>
      </c>
      <c r="AD10" s="296" t="s">
        <v>115</v>
      </c>
      <c r="AE10" s="297"/>
      <c r="AF10" s="297"/>
      <c r="AG10" s="297"/>
      <c r="AH10" s="298"/>
      <c r="AJ10" s="296" t="s">
        <v>150</v>
      </c>
      <c r="AK10" s="297"/>
      <c r="AL10" s="297"/>
      <c r="AM10" s="297"/>
      <c r="AN10" s="298"/>
      <c r="AP10" s="63" t="s">
        <v>97</v>
      </c>
      <c r="AQ10" s="64">
        <f>+AQ9/4</f>
        <v>1.1261000000000001</v>
      </c>
      <c r="AR10" s="65"/>
      <c r="AS10" s="66"/>
      <c r="AT10" s="64"/>
      <c r="AU10" s="67" t="s">
        <v>98</v>
      </c>
      <c r="AV10" s="60" t="s">
        <v>99</v>
      </c>
      <c r="AX10" s="296" t="s">
        <v>115</v>
      </c>
      <c r="AY10" s="297"/>
      <c r="AZ10" s="297"/>
      <c r="BA10" s="297"/>
      <c r="BB10" s="298"/>
      <c r="BD10" s="296" t="s">
        <v>150</v>
      </c>
      <c r="BE10" s="297"/>
      <c r="BF10" s="297"/>
      <c r="BG10" s="297"/>
      <c r="BH10" s="298"/>
      <c r="BJ10" s="63" t="s">
        <v>97</v>
      </c>
      <c r="BK10" s="64">
        <f>+BK9/4</f>
        <v>0.4572</v>
      </c>
      <c r="BL10" s="65"/>
      <c r="BM10" s="66"/>
      <c r="BN10" s="64"/>
      <c r="BO10" s="67" t="s">
        <v>98</v>
      </c>
      <c r="BP10" s="60" t="s">
        <v>99</v>
      </c>
      <c r="BR10" s="296" t="s">
        <v>115</v>
      </c>
      <c r="BS10" s="297"/>
      <c r="BT10" s="297"/>
      <c r="BU10" s="297"/>
      <c r="BV10" s="298"/>
      <c r="BX10" s="296" t="s">
        <v>150</v>
      </c>
      <c r="BY10" s="297"/>
      <c r="BZ10" s="297"/>
      <c r="CA10" s="297"/>
      <c r="CB10" s="298"/>
      <c r="CD10" s="63" t="s">
        <v>97</v>
      </c>
      <c r="CE10" s="64">
        <f>+CE9/4</f>
        <v>0</v>
      </c>
      <c r="CF10" s="65"/>
      <c r="CG10" s="66"/>
      <c r="CH10" s="64"/>
      <c r="CI10" s="67" t="s">
        <v>98</v>
      </c>
      <c r="CJ10" s="60" t="s">
        <v>99</v>
      </c>
      <c r="CL10" s="296" t="s">
        <v>115</v>
      </c>
      <c r="CM10" s="297"/>
      <c r="CN10" s="297"/>
      <c r="CO10" s="297"/>
      <c r="CP10" s="298"/>
      <c r="CR10" s="296" t="s">
        <v>150</v>
      </c>
      <c r="CS10" s="297"/>
      <c r="CT10" s="297"/>
      <c r="CU10" s="297"/>
      <c r="CV10" s="298"/>
      <c r="CX10" s="63" t="s">
        <v>97</v>
      </c>
      <c r="CY10" s="64">
        <f>+CY9/4</f>
        <v>0</v>
      </c>
      <c r="CZ10" s="65"/>
      <c r="DA10" s="66"/>
      <c r="DB10" s="64"/>
      <c r="DC10" s="67" t="s">
        <v>98</v>
      </c>
      <c r="DD10" s="60" t="s">
        <v>99</v>
      </c>
      <c r="DF10" s="296" t="s">
        <v>115</v>
      </c>
      <c r="DG10" s="297"/>
      <c r="DH10" s="297"/>
      <c r="DI10" s="297"/>
      <c r="DJ10" s="298"/>
      <c r="DL10" s="296" t="s">
        <v>150</v>
      </c>
      <c r="DM10" s="297"/>
      <c r="DN10" s="297"/>
      <c r="DO10" s="297"/>
      <c r="DP10" s="298"/>
      <c r="DR10" s="63" t="s">
        <v>97</v>
      </c>
      <c r="DS10" s="64">
        <f>+DS9/4</f>
        <v>0</v>
      </c>
      <c r="DT10" s="65"/>
      <c r="DU10" s="66"/>
      <c r="DV10" s="64"/>
      <c r="DW10" s="67" t="s">
        <v>98</v>
      </c>
      <c r="DX10" s="60" t="s">
        <v>99</v>
      </c>
      <c r="DZ10" s="296" t="s">
        <v>115</v>
      </c>
      <c r="EA10" s="297"/>
      <c r="EB10" s="297"/>
      <c r="EC10" s="297"/>
      <c r="ED10" s="298"/>
      <c r="EF10" s="296" t="s">
        <v>150</v>
      </c>
      <c r="EG10" s="297"/>
      <c r="EH10" s="297"/>
      <c r="EI10" s="297"/>
      <c r="EJ10" s="298"/>
      <c r="EL10" s="63" t="s">
        <v>97</v>
      </c>
      <c r="EM10" s="64">
        <f>+EM9/4</f>
        <v>0</v>
      </c>
      <c r="EN10" s="65"/>
      <c r="EO10" s="66"/>
      <c r="EP10" s="64"/>
      <c r="EQ10" s="67" t="s">
        <v>98</v>
      </c>
      <c r="ER10" s="60" t="s">
        <v>99</v>
      </c>
      <c r="ET10" s="296" t="s">
        <v>115</v>
      </c>
      <c r="EU10" s="297"/>
      <c r="EV10" s="297"/>
      <c r="EW10" s="297"/>
      <c r="EX10" s="298"/>
      <c r="EZ10" s="296" t="s">
        <v>150</v>
      </c>
      <c r="FA10" s="297"/>
      <c r="FB10" s="297"/>
      <c r="FC10" s="297"/>
      <c r="FD10" s="298"/>
      <c r="FF10" s="63" t="s">
        <v>97</v>
      </c>
      <c r="FG10" s="64">
        <f>+FG9/4</f>
        <v>0</v>
      </c>
      <c r="FH10" s="65"/>
      <c r="FI10" s="66"/>
      <c r="FJ10" s="64"/>
      <c r="FK10" s="67" t="s">
        <v>98</v>
      </c>
      <c r="FL10" s="60" t="s">
        <v>99</v>
      </c>
      <c r="FN10" s="296" t="s">
        <v>115</v>
      </c>
      <c r="FO10" s="297"/>
      <c r="FP10" s="297"/>
      <c r="FQ10" s="297"/>
      <c r="FR10" s="298"/>
      <c r="FT10" s="296" t="s">
        <v>150</v>
      </c>
      <c r="FU10" s="297"/>
      <c r="FV10" s="297"/>
      <c r="FW10" s="297"/>
      <c r="FX10" s="298"/>
      <c r="FZ10" s="63" t="s">
        <v>97</v>
      </c>
      <c r="GA10" s="64">
        <f>+GA9/4</f>
        <v>0</v>
      </c>
      <c r="GB10" s="65"/>
      <c r="GC10" s="66"/>
      <c r="GD10" s="64"/>
      <c r="GE10" s="67" t="s">
        <v>98</v>
      </c>
      <c r="GF10" s="60" t="s">
        <v>99</v>
      </c>
      <c r="GH10" s="296" t="s">
        <v>115</v>
      </c>
      <c r="GI10" s="297"/>
      <c r="GJ10" s="297"/>
      <c r="GK10" s="297"/>
      <c r="GL10" s="298"/>
      <c r="GN10" s="296" t="s">
        <v>150</v>
      </c>
      <c r="GO10" s="297"/>
      <c r="GP10" s="297"/>
      <c r="GQ10" s="297"/>
      <c r="GR10" s="298"/>
    </row>
    <row r="11" spans="2:200" ht="15" thickBot="1" x14ac:dyDescent="0.4">
      <c r="B11" s="68"/>
      <c r="C11" s="69"/>
      <c r="D11" s="69"/>
      <c r="E11" s="69"/>
      <c r="F11" s="69"/>
      <c r="G11" s="42" t="s">
        <v>100</v>
      </c>
      <c r="H11" s="70" t="s">
        <v>101</v>
      </c>
      <c r="J11" s="299"/>
      <c r="K11" s="300"/>
      <c r="L11" s="300"/>
      <c r="M11" s="300"/>
      <c r="N11" s="301"/>
      <c r="P11" s="299"/>
      <c r="Q11" s="300"/>
      <c r="R11" s="300"/>
      <c r="S11" s="300"/>
      <c r="T11" s="301"/>
      <c r="V11" s="68"/>
      <c r="W11" s="69"/>
      <c r="X11" s="69"/>
      <c r="Y11" s="69"/>
      <c r="Z11" s="69"/>
      <c r="AA11" s="42" t="s">
        <v>178</v>
      </c>
      <c r="AB11" s="70" t="s">
        <v>101</v>
      </c>
      <c r="AD11" s="299"/>
      <c r="AE11" s="300"/>
      <c r="AF11" s="300"/>
      <c r="AG11" s="300"/>
      <c r="AH11" s="301"/>
      <c r="AJ11" s="299"/>
      <c r="AK11" s="300"/>
      <c r="AL11" s="300"/>
      <c r="AM11" s="300"/>
      <c r="AN11" s="301"/>
      <c r="AP11" s="68"/>
      <c r="AQ11" s="69"/>
      <c r="AR11" s="69"/>
      <c r="AS11" s="69"/>
      <c r="AT11" s="69"/>
      <c r="AU11" s="42" t="s">
        <v>179</v>
      </c>
      <c r="AV11" s="70" t="s">
        <v>101</v>
      </c>
      <c r="AX11" s="299"/>
      <c r="AY11" s="300"/>
      <c r="AZ11" s="300"/>
      <c r="BA11" s="300"/>
      <c r="BB11" s="301"/>
      <c r="BD11" s="299"/>
      <c r="BE11" s="300"/>
      <c r="BF11" s="300"/>
      <c r="BG11" s="300"/>
      <c r="BH11" s="301"/>
      <c r="BJ11" s="68"/>
      <c r="BK11" s="69"/>
      <c r="BL11" s="69"/>
      <c r="BM11" s="69"/>
      <c r="BN11" s="69"/>
      <c r="BO11" s="42" t="s">
        <v>180</v>
      </c>
      <c r="BP11" s="70" t="s">
        <v>101</v>
      </c>
      <c r="BR11" s="299"/>
      <c r="BS11" s="300"/>
      <c r="BT11" s="300"/>
      <c r="BU11" s="300"/>
      <c r="BV11" s="301"/>
      <c r="BX11" s="299"/>
      <c r="BY11" s="300"/>
      <c r="BZ11" s="300"/>
      <c r="CA11" s="300"/>
      <c r="CB11" s="301"/>
      <c r="CD11" s="68"/>
      <c r="CE11" s="69"/>
      <c r="CF11" s="69"/>
      <c r="CG11" s="69"/>
      <c r="CH11" s="69"/>
      <c r="CI11" s="42" t="s">
        <v>181</v>
      </c>
      <c r="CJ11" s="70" t="s">
        <v>177</v>
      </c>
      <c r="CL11" s="299"/>
      <c r="CM11" s="300"/>
      <c r="CN11" s="300"/>
      <c r="CO11" s="300"/>
      <c r="CP11" s="301"/>
      <c r="CR11" s="299"/>
      <c r="CS11" s="300"/>
      <c r="CT11" s="300"/>
      <c r="CU11" s="300"/>
      <c r="CV11" s="301"/>
      <c r="CX11" s="68"/>
      <c r="CY11" s="69"/>
      <c r="CZ11" s="69"/>
      <c r="DA11" s="69"/>
      <c r="DB11" s="69"/>
      <c r="DC11" s="42" t="s">
        <v>182</v>
      </c>
      <c r="DD11" s="70" t="s">
        <v>177</v>
      </c>
      <c r="DF11" s="299"/>
      <c r="DG11" s="300"/>
      <c r="DH11" s="300"/>
      <c r="DI11" s="300"/>
      <c r="DJ11" s="301"/>
      <c r="DL11" s="299"/>
      <c r="DM11" s="300"/>
      <c r="DN11" s="300"/>
      <c r="DO11" s="300"/>
      <c r="DP11" s="301"/>
      <c r="DR11" s="68"/>
      <c r="DS11" s="69"/>
      <c r="DT11" s="69"/>
      <c r="DU11" s="69"/>
      <c r="DV11" s="69"/>
      <c r="DW11" s="42" t="s">
        <v>183</v>
      </c>
      <c r="DX11" s="70" t="s">
        <v>177</v>
      </c>
      <c r="DZ11" s="299"/>
      <c r="EA11" s="300"/>
      <c r="EB11" s="300"/>
      <c r="EC11" s="300"/>
      <c r="ED11" s="301"/>
      <c r="EF11" s="299"/>
      <c r="EG11" s="300"/>
      <c r="EH11" s="300"/>
      <c r="EI11" s="300"/>
      <c r="EJ11" s="301"/>
      <c r="EL11" s="68"/>
      <c r="EM11" s="69"/>
      <c r="EN11" s="69"/>
      <c r="EO11" s="69"/>
      <c r="EP11" s="69"/>
      <c r="EQ11" s="42" t="s">
        <v>184</v>
      </c>
      <c r="ER11" s="70" t="s">
        <v>177</v>
      </c>
      <c r="ET11" s="299"/>
      <c r="EU11" s="300"/>
      <c r="EV11" s="300"/>
      <c r="EW11" s="300"/>
      <c r="EX11" s="301"/>
      <c r="EZ11" s="299"/>
      <c r="FA11" s="300"/>
      <c r="FB11" s="300"/>
      <c r="FC11" s="300"/>
      <c r="FD11" s="301"/>
      <c r="FF11" s="68"/>
      <c r="FG11" s="69"/>
      <c r="FH11" s="69"/>
      <c r="FI11" s="69"/>
      <c r="FJ11" s="69"/>
      <c r="FK11" s="42" t="s">
        <v>185</v>
      </c>
      <c r="FL11" s="70" t="s">
        <v>177</v>
      </c>
      <c r="FN11" s="299"/>
      <c r="FO11" s="300"/>
      <c r="FP11" s="300"/>
      <c r="FQ11" s="300"/>
      <c r="FR11" s="301"/>
      <c r="FT11" s="299"/>
      <c r="FU11" s="300"/>
      <c r="FV11" s="300"/>
      <c r="FW11" s="300"/>
      <c r="FX11" s="301"/>
      <c r="FZ11" s="68"/>
      <c r="GA11" s="69"/>
      <c r="GB11" s="69"/>
      <c r="GC11" s="69"/>
      <c r="GD11" s="69"/>
      <c r="GE11" s="42" t="s">
        <v>186</v>
      </c>
      <c r="GF11" s="70" t="s">
        <v>177</v>
      </c>
      <c r="GH11" s="299"/>
      <c r="GI11" s="300"/>
      <c r="GJ11" s="300"/>
      <c r="GK11" s="300"/>
      <c r="GL11" s="301"/>
      <c r="GN11" s="299"/>
      <c r="GO11" s="300"/>
      <c r="GP11" s="300"/>
      <c r="GQ11" s="300"/>
      <c r="GR11" s="301"/>
    </row>
    <row r="12" spans="2:200" ht="18.5" x14ac:dyDescent="0.45">
      <c r="B12" s="71" t="s">
        <v>102</v>
      </c>
      <c r="C12" s="302">
        <v>1</v>
      </c>
      <c r="D12" s="302"/>
      <c r="E12" s="303"/>
      <c r="F12" s="72">
        <v>0</v>
      </c>
      <c r="G12" s="69"/>
      <c r="H12" s="69"/>
      <c r="J12" s="7"/>
      <c r="K12" s="8"/>
      <c r="L12" s="8"/>
      <c r="M12" s="8"/>
      <c r="N12" s="10"/>
      <c r="P12" s="7"/>
      <c r="Q12" s="8"/>
      <c r="R12" s="110">
        <v>1</v>
      </c>
      <c r="S12" s="111" t="s">
        <v>151</v>
      </c>
      <c r="T12" s="10"/>
      <c r="V12" s="71" t="s">
        <v>102</v>
      </c>
      <c r="W12" s="302">
        <v>2</v>
      </c>
      <c r="X12" s="302"/>
      <c r="Y12" s="303"/>
      <c r="Z12" s="72">
        <v>0</v>
      </c>
      <c r="AA12" s="69"/>
      <c r="AB12" s="69"/>
      <c r="AD12" s="7"/>
      <c r="AE12" s="8"/>
      <c r="AF12" s="8"/>
      <c r="AG12" s="8"/>
      <c r="AH12" s="10"/>
      <c r="AJ12" s="7"/>
      <c r="AK12" s="8"/>
      <c r="AL12" s="110">
        <v>1</v>
      </c>
      <c r="AM12" s="111" t="s">
        <v>151</v>
      </c>
      <c r="AN12" s="10"/>
      <c r="AP12" s="71" t="s">
        <v>102</v>
      </c>
      <c r="AQ12" s="302">
        <v>3</v>
      </c>
      <c r="AR12" s="302"/>
      <c r="AS12" s="303"/>
      <c r="AT12" s="72">
        <v>0</v>
      </c>
      <c r="AU12" s="69"/>
      <c r="AV12" s="69"/>
      <c r="AX12" s="7"/>
      <c r="AY12" s="8"/>
      <c r="AZ12" s="8"/>
      <c r="BA12" s="8"/>
      <c r="BB12" s="10"/>
      <c r="BD12" s="7"/>
      <c r="BE12" s="8"/>
      <c r="BF12" s="110">
        <v>1</v>
      </c>
      <c r="BG12" s="111" t="s">
        <v>151</v>
      </c>
      <c r="BH12" s="10"/>
      <c r="BJ12" s="71" t="s">
        <v>102</v>
      </c>
      <c r="BK12" s="302">
        <v>4</v>
      </c>
      <c r="BL12" s="302"/>
      <c r="BM12" s="303"/>
      <c r="BN12" s="72">
        <v>0</v>
      </c>
      <c r="BO12" s="69"/>
      <c r="BP12" s="69"/>
      <c r="BR12" s="7"/>
      <c r="BS12" s="8"/>
      <c r="BT12" s="8"/>
      <c r="BU12" s="8"/>
      <c r="BV12" s="10"/>
      <c r="BX12" s="7"/>
      <c r="BY12" s="8"/>
      <c r="BZ12" s="110">
        <v>1</v>
      </c>
      <c r="CA12" s="111" t="s">
        <v>151</v>
      </c>
      <c r="CB12" s="10"/>
      <c r="CD12" s="71" t="s">
        <v>102</v>
      </c>
      <c r="CE12" s="302">
        <v>5</v>
      </c>
      <c r="CF12" s="302"/>
      <c r="CG12" s="303"/>
      <c r="CH12" s="72">
        <v>0</v>
      </c>
      <c r="CI12" s="69"/>
      <c r="CJ12" s="69"/>
      <c r="CL12" s="7"/>
      <c r="CM12" s="8"/>
      <c r="CN12" s="8"/>
      <c r="CO12" s="8"/>
      <c r="CP12" s="10"/>
      <c r="CR12" s="7"/>
      <c r="CS12" s="8"/>
      <c r="CT12" s="110">
        <v>1</v>
      </c>
      <c r="CU12" s="111" t="s">
        <v>151</v>
      </c>
      <c r="CV12" s="10"/>
      <c r="CX12" s="71" t="s">
        <v>102</v>
      </c>
      <c r="CY12" s="302">
        <v>6</v>
      </c>
      <c r="CZ12" s="302"/>
      <c r="DA12" s="303"/>
      <c r="DB12" s="72">
        <v>0</v>
      </c>
      <c r="DC12" s="69"/>
      <c r="DD12" s="69"/>
      <c r="DF12" s="7"/>
      <c r="DG12" s="8"/>
      <c r="DH12" s="8"/>
      <c r="DI12" s="8"/>
      <c r="DJ12" s="10"/>
      <c r="DL12" s="7"/>
      <c r="DM12" s="8"/>
      <c r="DN12" s="110">
        <v>1</v>
      </c>
      <c r="DO12" s="111" t="s">
        <v>151</v>
      </c>
      <c r="DP12" s="10"/>
      <c r="DR12" s="71" t="s">
        <v>102</v>
      </c>
      <c r="DS12" s="302">
        <v>7</v>
      </c>
      <c r="DT12" s="302"/>
      <c r="DU12" s="303"/>
      <c r="DV12" s="72">
        <v>0</v>
      </c>
      <c r="DW12" s="69"/>
      <c r="DX12" s="69"/>
      <c r="DZ12" s="7"/>
      <c r="EA12" s="8"/>
      <c r="EB12" s="8"/>
      <c r="EC12" s="8"/>
      <c r="ED12" s="10"/>
      <c r="EF12" s="7"/>
      <c r="EG12" s="8"/>
      <c r="EH12" s="110">
        <v>1</v>
      </c>
      <c r="EI12" s="111" t="s">
        <v>151</v>
      </c>
      <c r="EJ12" s="10"/>
      <c r="EL12" s="71" t="s">
        <v>102</v>
      </c>
      <c r="EM12" s="302">
        <v>8</v>
      </c>
      <c r="EN12" s="302"/>
      <c r="EO12" s="303"/>
      <c r="EP12" s="72">
        <v>0</v>
      </c>
      <c r="EQ12" s="69"/>
      <c r="ER12" s="69"/>
      <c r="ET12" s="7"/>
      <c r="EU12" s="8"/>
      <c r="EV12" s="8"/>
      <c r="EW12" s="8"/>
      <c r="EX12" s="10"/>
      <c r="EZ12" s="7"/>
      <c r="FA12" s="8"/>
      <c r="FB12" s="110">
        <v>1</v>
      </c>
      <c r="FC12" s="111" t="s">
        <v>151</v>
      </c>
      <c r="FD12" s="10"/>
      <c r="FF12" s="71" t="s">
        <v>102</v>
      </c>
      <c r="FG12" s="302">
        <v>9</v>
      </c>
      <c r="FH12" s="302"/>
      <c r="FI12" s="303"/>
      <c r="FJ12" s="72">
        <v>0</v>
      </c>
      <c r="FK12" s="69"/>
      <c r="FL12" s="69"/>
      <c r="FN12" s="7"/>
      <c r="FO12" s="8"/>
      <c r="FP12" s="8"/>
      <c r="FQ12" s="8"/>
      <c r="FR12" s="10"/>
      <c r="FT12" s="7"/>
      <c r="FU12" s="8"/>
      <c r="FV12" s="110">
        <v>1</v>
      </c>
      <c r="FW12" s="111" t="s">
        <v>151</v>
      </c>
      <c r="FX12" s="10"/>
      <c r="FZ12" s="71" t="s">
        <v>102</v>
      </c>
      <c r="GA12" s="302">
        <v>10</v>
      </c>
      <c r="GB12" s="302"/>
      <c r="GC12" s="303"/>
      <c r="GD12" s="72">
        <v>0</v>
      </c>
      <c r="GE12" s="69"/>
      <c r="GF12" s="69"/>
      <c r="GH12" s="7"/>
      <c r="GI12" s="8"/>
      <c r="GJ12" s="8"/>
      <c r="GK12" s="8"/>
      <c r="GL12" s="10"/>
      <c r="GN12" s="7"/>
      <c r="GO12" s="8"/>
      <c r="GP12" s="110">
        <v>1</v>
      </c>
      <c r="GQ12" s="111" t="s">
        <v>151</v>
      </c>
      <c r="GR12" s="10"/>
    </row>
    <row r="13" spans="2:200" ht="19" thickBot="1" x14ac:dyDescent="0.5">
      <c r="B13" s="71" t="s">
        <v>103</v>
      </c>
      <c r="C13" s="304">
        <v>12</v>
      </c>
      <c r="D13" s="305"/>
      <c r="E13" s="73" t="s">
        <v>104</v>
      </c>
      <c r="F13" s="74" t="s">
        <v>105</v>
      </c>
      <c r="G13" s="91"/>
      <c r="H13" s="75">
        <f>F14+AB14</f>
        <v>906</v>
      </c>
      <c r="J13" s="7"/>
      <c r="K13" s="92">
        <f>IF(H11="SI",ROUNDUP(K14/'Diseño estructura &amp;CP'!$AZ$6,0),0)</f>
        <v>3</v>
      </c>
      <c r="L13" s="8"/>
      <c r="M13" s="8"/>
      <c r="N13" s="10"/>
      <c r="P13" s="7"/>
      <c r="Q13" s="8">
        <f>COUNT(Q16:Q75)</f>
        <v>23</v>
      </c>
      <c r="R13" s="8">
        <f>+Q13</f>
        <v>23</v>
      </c>
      <c r="S13" s="111" t="s">
        <v>152</v>
      </c>
      <c r="T13" s="10"/>
      <c r="V13" s="71" t="s">
        <v>103</v>
      </c>
      <c r="W13" s="304">
        <v>12</v>
      </c>
      <c r="X13" s="305"/>
      <c r="Y13" s="73" t="s">
        <v>104</v>
      </c>
      <c r="Z13" s="74" t="s">
        <v>105</v>
      </c>
      <c r="AA13" s="91">
        <v>5</v>
      </c>
      <c r="AB13" s="75"/>
      <c r="AD13" s="7"/>
      <c r="AE13" s="92">
        <f>IF(AB11="SI",ROUNDUP(AE14/'Diseño estructura &amp;CP'!$AZ$6,0),0)</f>
        <v>2</v>
      </c>
      <c r="AF13" s="8"/>
      <c r="AG13" s="8"/>
      <c r="AH13" s="10"/>
      <c r="AJ13" s="7"/>
      <c r="AK13" s="8">
        <f>COUNT(AK16:AK75)</f>
        <v>16</v>
      </c>
      <c r="AL13" s="8">
        <f>IF(AB11="SI",COUNTA(AJ16:AJ150)*AL12,0)</f>
        <v>16</v>
      </c>
      <c r="AM13" s="111" t="s">
        <v>152</v>
      </c>
      <c r="AN13" s="10"/>
      <c r="AP13" s="71" t="s">
        <v>103</v>
      </c>
      <c r="AQ13" s="304">
        <v>12</v>
      </c>
      <c r="AR13" s="305"/>
      <c r="AS13" s="73" t="s">
        <v>104</v>
      </c>
      <c r="AT13" s="74" t="s">
        <v>105</v>
      </c>
      <c r="AU13" s="91"/>
      <c r="AV13" s="75"/>
      <c r="AX13" s="7"/>
      <c r="AY13" s="92">
        <f>IF(AV11="SI",ROUNDUP(AY14/'Diseño estructura &amp;CP'!$AZ$6,0),0)</f>
        <v>3</v>
      </c>
      <c r="AZ13" s="8"/>
      <c r="BA13" s="8"/>
      <c r="BB13" s="10"/>
      <c r="BD13" s="7"/>
      <c r="BE13" s="8">
        <f>COUNT(BE16:BE75)</f>
        <v>14</v>
      </c>
      <c r="BF13" s="8">
        <f>IF(AV11="SI",COUNTA(BD16:BD150)*BF12,0)</f>
        <v>14</v>
      </c>
      <c r="BG13" s="111" t="s">
        <v>152</v>
      </c>
      <c r="BH13" s="10"/>
      <c r="BJ13" s="71" t="s">
        <v>103</v>
      </c>
      <c r="BK13" s="304">
        <v>11</v>
      </c>
      <c r="BL13" s="305"/>
      <c r="BM13" s="73" t="s">
        <v>104</v>
      </c>
      <c r="BN13" s="74" t="s">
        <v>105</v>
      </c>
      <c r="BO13" s="91"/>
      <c r="BP13" s="75"/>
      <c r="BR13" s="7"/>
      <c r="BS13" s="92">
        <f>IF(BP11="SI",ROUNDUP(BS14/'Diseño estructura &amp;CP'!$AZ$6,0),0)</f>
        <v>2</v>
      </c>
      <c r="BT13" s="8"/>
      <c r="BU13" s="8"/>
      <c r="BV13" s="10"/>
      <c r="BX13" s="7"/>
      <c r="BY13" s="8">
        <f>COUNT(BY16:BY75)</f>
        <v>18</v>
      </c>
      <c r="BZ13" s="8">
        <f>IF(BP11="SI",COUNTA(BX16:BX150)*BZ12,0)</f>
        <v>18</v>
      </c>
      <c r="CA13" s="111" t="s">
        <v>152</v>
      </c>
      <c r="CB13" s="10"/>
      <c r="CD13" s="71" t="s">
        <v>103</v>
      </c>
      <c r="CE13" s="304"/>
      <c r="CF13" s="305"/>
      <c r="CG13" s="73" t="s">
        <v>104</v>
      </c>
      <c r="CH13" s="74" t="s">
        <v>105</v>
      </c>
      <c r="CI13" s="91"/>
      <c r="CJ13" s="75"/>
      <c r="CL13" s="7"/>
      <c r="CM13" s="92">
        <f>IF(CJ11="SI",ROUNDUP(CM14/'Diseño estructura &amp;CP'!$AZ$6,0),0)</f>
        <v>0</v>
      </c>
      <c r="CN13" s="8"/>
      <c r="CO13" s="8"/>
      <c r="CP13" s="10"/>
      <c r="CR13" s="7"/>
      <c r="CS13" s="8">
        <f>COUNT(CS16:CS75)</f>
        <v>0</v>
      </c>
      <c r="CT13" s="8">
        <f>IF(CJ11="SI",COUNTA(CR16:CR150)*CT12,0)</f>
        <v>0</v>
      </c>
      <c r="CU13" s="111" t="s">
        <v>152</v>
      </c>
      <c r="CV13" s="10"/>
      <c r="CX13" s="71" t="s">
        <v>103</v>
      </c>
      <c r="CY13" s="304"/>
      <c r="CZ13" s="305"/>
      <c r="DA13" s="73" t="s">
        <v>104</v>
      </c>
      <c r="DB13" s="74" t="s">
        <v>105</v>
      </c>
      <c r="DC13" s="91"/>
      <c r="DD13" s="75"/>
      <c r="DF13" s="7"/>
      <c r="DG13" s="92">
        <f>IF(DD11="SI",ROUNDUP(DG14/'Diseño estructura &amp;CP'!$AZ$6,0),0)</f>
        <v>0</v>
      </c>
      <c r="DH13" s="8"/>
      <c r="DI13" s="8"/>
      <c r="DJ13" s="10"/>
      <c r="DL13" s="7"/>
      <c r="DM13" s="8">
        <f>COUNT(DM16:DM75)</f>
        <v>0</v>
      </c>
      <c r="DN13" s="8">
        <f>IF(DD11="SI",COUNTA(DL16:DL150)*DN12,0)</f>
        <v>0</v>
      </c>
      <c r="DO13" s="111" t="s">
        <v>152</v>
      </c>
      <c r="DP13" s="10"/>
      <c r="DR13" s="71" t="s">
        <v>103</v>
      </c>
      <c r="DS13" s="304"/>
      <c r="DT13" s="305"/>
      <c r="DU13" s="73" t="s">
        <v>104</v>
      </c>
      <c r="DV13" s="74" t="s">
        <v>105</v>
      </c>
      <c r="DW13" s="91"/>
      <c r="DX13" s="75"/>
      <c r="DZ13" s="7"/>
      <c r="EA13" s="92">
        <f>IF(DX11="SI",ROUNDUP(EA14/'Diseño estructura &amp;CP'!$AZ$6,0),0)</f>
        <v>0</v>
      </c>
      <c r="EB13" s="8"/>
      <c r="EC13" s="8"/>
      <c r="ED13" s="10"/>
      <c r="EF13" s="7"/>
      <c r="EG13" s="8">
        <f>COUNT(EG16:EG75)</f>
        <v>0</v>
      </c>
      <c r="EH13" s="8">
        <f>IF(DX11="SI",COUNTA(EF16:EF150)*EH12,0)</f>
        <v>0</v>
      </c>
      <c r="EI13" s="111" t="s">
        <v>152</v>
      </c>
      <c r="EJ13" s="10"/>
      <c r="EL13" s="71" t="s">
        <v>103</v>
      </c>
      <c r="EM13" s="304"/>
      <c r="EN13" s="305"/>
      <c r="EO13" s="73" t="s">
        <v>104</v>
      </c>
      <c r="EP13" s="74" t="s">
        <v>105</v>
      </c>
      <c r="EQ13" s="91"/>
      <c r="ER13" s="75"/>
      <c r="ET13" s="7"/>
      <c r="EU13" s="92">
        <f>IF(ER11="SI",ROUNDUP(EU14/'Diseño estructura &amp;CP'!$AZ$6,0),0)</f>
        <v>0</v>
      </c>
      <c r="EV13" s="8"/>
      <c r="EW13" s="8"/>
      <c r="EX13" s="10"/>
      <c r="EZ13" s="7"/>
      <c r="FA13" s="8">
        <f>COUNT(FA16:FA75)</f>
        <v>0</v>
      </c>
      <c r="FB13" s="8">
        <f>IF(ER11="SI",COUNTA(EZ16:EZ150)*FB12,0)</f>
        <v>0</v>
      </c>
      <c r="FC13" s="111" t="s">
        <v>152</v>
      </c>
      <c r="FD13" s="10"/>
      <c r="FF13" s="71" t="s">
        <v>103</v>
      </c>
      <c r="FG13" s="304"/>
      <c r="FH13" s="305"/>
      <c r="FI13" s="73" t="s">
        <v>104</v>
      </c>
      <c r="FJ13" s="74" t="s">
        <v>105</v>
      </c>
      <c r="FK13" s="91"/>
      <c r="FL13" s="75"/>
      <c r="FN13" s="7"/>
      <c r="FO13" s="92">
        <f>IF(FL11="SI",ROUNDUP(FO14/'Diseño estructura &amp;CP'!$AZ$6,0),0)</f>
        <v>0</v>
      </c>
      <c r="FP13" s="8"/>
      <c r="FQ13" s="8"/>
      <c r="FR13" s="10"/>
      <c r="FT13" s="7"/>
      <c r="FU13" s="8">
        <f>COUNT(FU16:FU75)</f>
        <v>0</v>
      </c>
      <c r="FV13" s="8">
        <f>IF(FL11="SI",COUNTA(FT16:FT150)*FV12,0)</f>
        <v>0</v>
      </c>
      <c r="FW13" s="111" t="s">
        <v>152</v>
      </c>
      <c r="FX13" s="10"/>
      <c r="FZ13" s="71" t="s">
        <v>103</v>
      </c>
      <c r="GA13" s="304"/>
      <c r="GB13" s="305"/>
      <c r="GC13" s="73" t="s">
        <v>104</v>
      </c>
      <c r="GD13" s="74" t="s">
        <v>105</v>
      </c>
      <c r="GE13" s="91"/>
      <c r="GF13" s="75"/>
      <c r="GH13" s="7"/>
      <c r="GI13" s="92">
        <f>IF(GF11="SI",ROUNDUP(GI14/'Diseño estructura &amp;CP'!$AZ$6,0),0)</f>
        <v>0</v>
      </c>
      <c r="GJ13" s="8"/>
      <c r="GK13" s="8"/>
      <c r="GL13" s="10"/>
      <c r="GN13" s="7"/>
      <c r="GO13" s="8">
        <f>COUNT(GO16:GO75)</f>
        <v>0</v>
      </c>
      <c r="GP13" s="8">
        <f>IF(GF11="SI",COUNTA(GN16:GN150)*GP12,0)</f>
        <v>0</v>
      </c>
      <c r="GQ13" s="111" t="s">
        <v>152</v>
      </c>
      <c r="GR13" s="10"/>
    </row>
    <row r="14" spans="2:200" ht="15" thickBot="1" x14ac:dyDescent="0.4">
      <c r="B14" s="76">
        <f>MAX(B16:B265)</f>
        <v>106</v>
      </c>
      <c r="C14" s="77">
        <f>IF($H$11="SI",SUMIF(C16:C265,"&gt;"&amp;0,C16:C265),0)</f>
        <v>5117.25</v>
      </c>
      <c r="D14" s="77">
        <f>IF($H$11="SI",SUMIF(D16:D265,"&gt;"&amp;0,D16:D265),0)</f>
        <v>801</v>
      </c>
      <c r="E14" s="77">
        <f>IF($H$11="SI",SUMIF(E16:E265,"&gt;"&amp;0,E16:E265),0)</f>
        <v>10234.5</v>
      </c>
      <c r="F14" s="78">
        <f>IF($H$11="SI",SUMIF(F16:F265,"&gt;"&amp;0,F16:F265),0)</f>
        <v>906</v>
      </c>
      <c r="G14" s="79">
        <f>IF($H$11="SI",SUMIF(G16:G265,"&gt;"&amp;0,G16:G265)+1,0)</f>
        <v>11.820075568400727</v>
      </c>
      <c r="H14" s="80"/>
      <c r="J14" s="93" t="s">
        <v>116</v>
      </c>
      <c r="K14" s="94">
        <f>+SUM(K16:K48)</f>
        <v>1168</v>
      </c>
      <c r="L14" s="8"/>
      <c r="M14" s="95">
        <f>IF(H11="SI",ROUNDUP(K14/'Diseño estructura &amp;CP'!$AZ$6,0),0)</f>
        <v>3</v>
      </c>
      <c r="N14" s="10"/>
      <c r="P14" s="93" t="s">
        <v>116</v>
      </c>
      <c r="Q14" s="112"/>
      <c r="R14" s="113">
        <f>SUM(R16:R75)</f>
        <v>9752</v>
      </c>
      <c r="S14" s="95">
        <f>ROUNDUP((R14/'Diseño estructura &amp;CP'!$AZ$6),0)</f>
        <v>20</v>
      </c>
      <c r="T14" s="10"/>
      <c r="V14" s="76">
        <f>MAX(V16:V265)</f>
        <v>55</v>
      </c>
      <c r="W14" s="77">
        <f>IF($H$11="SI",SUMIF(W16:W265,"&gt;"&amp;0,W16:W265),0)</f>
        <v>3447.25</v>
      </c>
      <c r="X14" s="77">
        <f>IF($H$11="SI",SUMIF(X16:X265,"&gt;"&amp;0,X16:X265),0)</f>
        <v>547</v>
      </c>
      <c r="Y14" s="77">
        <f>IF($H$11="SI",SUMIF(Y16:Y265,"&gt;"&amp;0,Y16:Y265),0)</f>
        <v>6894.5</v>
      </c>
      <c r="Z14" s="78">
        <f>IF($H$11="SI",SUMIF(Z16:Z265,"&gt;"&amp;0,Z16:Z265),0)</f>
        <v>600</v>
      </c>
      <c r="AA14" s="79">
        <f>IF($H$11="SI",SUMIF(AA16:AA265,"&gt;"&amp;0,AA16:AA265)+1,0)</f>
        <v>8.5296364429383971</v>
      </c>
      <c r="AB14" s="80"/>
      <c r="AD14" s="93" t="s">
        <v>116</v>
      </c>
      <c r="AE14" s="94">
        <f>+SUM(AE16:AE48)</f>
        <v>818</v>
      </c>
      <c r="AF14" s="8"/>
      <c r="AG14" s="95">
        <f>IF(AB11="SI",ROUNDUP(AE14/'Diseño estructura &amp;CP'!$AZ$6,0),0)</f>
        <v>2</v>
      </c>
      <c r="AH14" s="10"/>
      <c r="AJ14" s="93" t="s">
        <v>116</v>
      </c>
      <c r="AK14" s="112"/>
      <c r="AL14" s="113">
        <f>SUM(AL16:AL75)</f>
        <v>3520</v>
      </c>
      <c r="AM14" s="95">
        <f>ROUNDUP((AL14/'Diseño estructura &amp;CP'!$AZ$6),0)</f>
        <v>8</v>
      </c>
      <c r="AN14" s="10"/>
      <c r="AP14" s="76">
        <f>MAX(AP16:AP265)</f>
        <v>76</v>
      </c>
      <c r="AQ14" s="77">
        <f>IF($H$11="SI",SUMIF(AQ16:AQ265,"&gt;"&amp;0,AQ16:AQ265),0)</f>
        <v>5630.5</v>
      </c>
      <c r="AR14" s="77">
        <f>IF($H$11="SI",SUMIF(AR16:AR265,"&gt;"&amp;0,AR16:AR265),0)</f>
        <v>901</v>
      </c>
      <c r="AS14" s="77">
        <f>IF($H$11="SI",SUMIF(AS16:AS265,"&gt;"&amp;0,AS16:AS265),0)</f>
        <v>11261</v>
      </c>
      <c r="AT14" s="78">
        <f>IF($H$11="SI",SUMIF(AT16:AT265,"&gt;"&amp;0,AT16:AT265),0)</f>
        <v>977</v>
      </c>
      <c r="AU14" s="79">
        <f>IF($H$11="SI",SUMIF(AU16:AU265,"&gt;"&amp;0,AU16:AU265)+1,0)</f>
        <v>12.605107004500635</v>
      </c>
      <c r="AV14" s="80"/>
      <c r="AX14" s="93" t="s">
        <v>116</v>
      </c>
      <c r="AY14" s="94">
        <f>+SUM(AY16:AY48)</f>
        <v>1102</v>
      </c>
      <c r="AZ14" s="8"/>
      <c r="BA14" s="95">
        <f>IF(AV11="SI",ROUNDUP(AY14/'Diseño estructura &amp;CP'!$AZ$6,0),0)</f>
        <v>3</v>
      </c>
      <c r="BB14" s="10"/>
      <c r="BD14" s="93" t="s">
        <v>116</v>
      </c>
      <c r="BE14" s="112"/>
      <c r="BF14" s="113">
        <f>SUM(BF16:BF75)</f>
        <v>4256</v>
      </c>
      <c r="BG14" s="95">
        <f>ROUNDUP((BF14/'Diseño estructura &amp;CP'!$AZ$6),0)</f>
        <v>9</v>
      </c>
      <c r="BH14" s="10"/>
      <c r="BJ14" s="76">
        <f>MAX(BJ16:BJ265)</f>
        <v>30</v>
      </c>
      <c r="BK14" s="77">
        <f>IF($H$11="SI",SUMIF(BK16:BK265,"&gt;"&amp;0,BK16:BK265),0)</f>
        <v>2032</v>
      </c>
      <c r="BL14" s="77">
        <f>IF($H$11="SI",SUMIF(BL16:BL265,"&gt;"&amp;0,BL16:BL265),0)</f>
        <v>355</v>
      </c>
      <c r="BM14" s="77">
        <f>IF($H$11="SI",SUMIF(BM16:BM265,"&gt;"&amp;0,BM16:BM265),0)</f>
        <v>4064</v>
      </c>
      <c r="BN14" s="78">
        <f>IF($H$11="SI",SUMIF(BN16:BN265,"&gt;"&amp;0,BN16:BN265),0)</f>
        <v>385</v>
      </c>
      <c r="BO14" s="248">
        <f>IF($H$11="SI",SUMIF(BO16:BO265,"&gt;"&amp;0,BO16:BO265)+1,0)</f>
        <v>5.2494060807588632</v>
      </c>
      <c r="BP14" s="80"/>
      <c r="BR14" s="93" t="s">
        <v>116</v>
      </c>
      <c r="BS14" s="94">
        <f>+SUM(BS16:BS48)</f>
        <v>809.5</v>
      </c>
      <c r="BT14" s="8"/>
      <c r="BU14" s="95">
        <f>IF(BP11="SI",ROUNDUP(BS14/'Diseño estructura &amp;CP'!$AZ$6,0),0)</f>
        <v>2</v>
      </c>
      <c r="BV14" s="10"/>
      <c r="BX14" s="93" t="s">
        <v>116</v>
      </c>
      <c r="BY14" s="112"/>
      <c r="BZ14" s="113">
        <f>SUM(BZ16:BZ75)</f>
        <v>2160</v>
      </c>
      <c r="CA14" s="95">
        <f>ROUNDUP((BZ14/'Diseño estructura &amp;CP'!$AZ$6),0)</f>
        <v>5</v>
      </c>
      <c r="CB14" s="10"/>
      <c r="CD14" s="76">
        <f>MAX(CD16:CD265)</f>
        <v>0</v>
      </c>
      <c r="CE14" s="77">
        <f>IF($H$11="SI",SUMIF(CE16:CE265,"&gt;"&amp;0,CE16:CE265),0)</f>
        <v>0</v>
      </c>
      <c r="CF14" s="77">
        <f>IF($H$11="SI",SUMIF(CF16:CF265,"&gt;"&amp;0,CF16:CF265),0)</f>
        <v>0</v>
      </c>
      <c r="CG14" s="77">
        <f>IF($H$11="SI",SUMIF(CG16:CG265,"&gt;"&amp;0,CG16:CG265),0)</f>
        <v>0</v>
      </c>
      <c r="CH14" s="78">
        <f>IF($H$11="SI",SUMIF(CH16:CH265,"&gt;"&amp;0,CH16:CH265),0)</f>
        <v>0</v>
      </c>
      <c r="CI14" s="79">
        <f>IF($H$11="SI",SUMIF(CI16:CI265,"&gt;"&amp;0,CI16:CI265)+1,0)</f>
        <v>1</v>
      </c>
      <c r="CJ14" s="80"/>
      <c r="CL14" s="93" t="s">
        <v>116</v>
      </c>
      <c r="CM14" s="94">
        <f>+SUM(CM16:CM48)</f>
        <v>0</v>
      </c>
      <c r="CN14" s="8"/>
      <c r="CO14" s="95">
        <f>IF(CJ11="SI",ROUNDUP(CM14/'Diseño estructura &amp;CP'!$AZ$6,0),0)</f>
        <v>0</v>
      </c>
      <c r="CP14" s="10"/>
      <c r="CR14" s="93" t="s">
        <v>116</v>
      </c>
      <c r="CS14" s="112"/>
      <c r="CT14" s="113">
        <f>SUM(CT16:CT75)</f>
        <v>0</v>
      </c>
      <c r="CU14" s="95">
        <f>ROUNDUP((CT14/'Diseño estructura &amp;CP'!$AZ$6),0)</f>
        <v>0</v>
      </c>
      <c r="CV14" s="10"/>
      <c r="CX14" s="76">
        <f>MAX(CX16:CX265)</f>
        <v>0</v>
      </c>
      <c r="CY14" s="77">
        <f>IF($H$11="SI",SUMIF(CY16:CY265,"&gt;"&amp;0,CY16:CY265),0)</f>
        <v>0</v>
      </c>
      <c r="CZ14" s="77">
        <f>IF($H$11="SI",SUMIF(CZ16:CZ265,"&gt;"&amp;0,CZ16:CZ265),0)</f>
        <v>0</v>
      </c>
      <c r="DA14" s="77">
        <f>IF($H$11="SI",SUMIF(DA16:DA265,"&gt;"&amp;0,DA16:DA265),0)</f>
        <v>0</v>
      </c>
      <c r="DB14" s="78">
        <f>IF($H$11="SI",SUMIF(DB16:DB265,"&gt;"&amp;0,DB16:DB265),0)</f>
        <v>0</v>
      </c>
      <c r="DC14" s="79">
        <f>IF($H$11="SI",SUMIF(DC16:DC265,"&gt;"&amp;0,DC16:DC265)+1,0)</f>
        <v>1</v>
      </c>
      <c r="DD14" s="80"/>
      <c r="DF14" s="93" t="s">
        <v>116</v>
      </c>
      <c r="DG14" s="94">
        <f>+SUM(DG16:DG48)</f>
        <v>0</v>
      </c>
      <c r="DH14" s="8"/>
      <c r="DI14" s="95">
        <f>IF(DD11="SI",ROUNDUP(DG14/'Diseño estructura &amp;CP'!$AZ$6,0),0)</f>
        <v>0</v>
      </c>
      <c r="DJ14" s="10"/>
      <c r="DL14" s="93" t="s">
        <v>116</v>
      </c>
      <c r="DM14" s="112"/>
      <c r="DN14" s="113">
        <f>SUM(DN16:DN75)</f>
        <v>0</v>
      </c>
      <c r="DO14" s="95">
        <f>ROUNDUP((DN14/'Diseño estructura &amp;CP'!$AZ$6),0)</f>
        <v>0</v>
      </c>
      <c r="DP14" s="10"/>
      <c r="DR14" s="76">
        <f>MAX(DR16:DR265)</f>
        <v>0</v>
      </c>
      <c r="DS14" s="77">
        <f>IF($H$11="SI",SUMIF(DS16:DS265,"&gt;"&amp;0,DS16:DS265),0)</f>
        <v>0</v>
      </c>
      <c r="DT14" s="77">
        <f>IF($H$11="SI",SUMIF(DT16:DT265,"&gt;"&amp;0,DT16:DT265),0)</f>
        <v>0</v>
      </c>
      <c r="DU14" s="77">
        <f>IF($H$11="SI",SUMIF(DU16:DU265,"&gt;"&amp;0,DU16:DU265),0)</f>
        <v>0</v>
      </c>
      <c r="DV14" s="78">
        <f>IF($H$11="SI",SUMIF(DV16:DV265,"&gt;"&amp;0,DV16:DV265),0)</f>
        <v>0</v>
      </c>
      <c r="DW14" s="79">
        <f>IF($H$11="SI",SUMIF(DW16:DW265,"&gt;"&amp;0,DW16:DW265)+1,0)</f>
        <v>1</v>
      </c>
      <c r="DX14" s="80"/>
      <c r="DZ14" s="93" t="s">
        <v>116</v>
      </c>
      <c r="EA14" s="94">
        <f>+SUM(EA16:EA48)</f>
        <v>0</v>
      </c>
      <c r="EB14" s="8"/>
      <c r="EC14" s="95">
        <f>IF(DX11="SI",ROUNDUP(EA14/'Diseño estructura &amp;CP'!$AZ$6,0),0)</f>
        <v>0</v>
      </c>
      <c r="ED14" s="10"/>
      <c r="EF14" s="93" t="s">
        <v>116</v>
      </c>
      <c r="EG14" s="112"/>
      <c r="EH14" s="113">
        <f>SUM(EH16:EH75)</f>
        <v>0</v>
      </c>
      <c r="EI14" s="95">
        <f>ROUNDUP((EH14/'Diseño estructura &amp;CP'!$AZ$6),0)</f>
        <v>0</v>
      </c>
      <c r="EJ14" s="10"/>
      <c r="EL14" s="76">
        <f>MAX(EL16:EL265)</f>
        <v>0</v>
      </c>
      <c r="EM14" s="77">
        <f>IF($H$11="SI",SUMIF(EM16:EM265,"&gt;"&amp;0,EM16:EM265),0)</f>
        <v>0</v>
      </c>
      <c r="EN14" s="77">
        <f>IF($H$11="SI",SUMIF(EN16:EN265,"&gt;"&amp;0,EN16:EN265),0)</f>
        <v>0</v>
      </c>
      <c r="EO14" s="77">
        <f>IF($H$11="SI",SUMIF(EO16:EO265,"&gt;"&amp;0,EO16:EO265),0)</f>
        <v>0</v>
      </c>
      <c r="EP14" s="78">
        <f>IF($H$11="SI",SUMIF(EP16:EP265,"&gt;"&amp;0,EP16:EP265),0)</f>
        <v>0</v>
      </c>
      <c r="EQ14" s="79">
        <f>IF($H$11="SI",SUMIF(EQ16:EQ265,"&gt;"&amp;0,EQ16:EQ265)+1,0)</f>
        <v>1</v>
      </c>
      <c r="ER14" s="80"/>
      <c r="ET14" s="93" t="s">
        <v>116</v>
      </c>
      <c r="EU14" s="94">
        <f>+SUM(EU16:EU48)</f>
        <v>0</v>
      </c>
      <c r="EV14" s="8"/>
      <c r="EW14" s="95">
        <f>IF(ER11="SI",ROUNDUP(EU14/'Diseño estructura &amp;CP'!$AZ$6,0),0)</f>
        <v>0</v>
      </c>
      <c r="EX14" s="10"/>
      <c r="EZ14" s="93" t="s">
        <v>116</v>
      </c>
      <c r="FA14" s="112"/>
      <c r="FB14" s="113">
        <f>SUM(FB16:FB75)</f>
        <v>0</v>
      </c>
      <c r="FC14" s="95">
        <f>ROUNDUP((FB14/'Diseño estructura &amp;CP'!$AZ$6),0)</f>
        <v>0</v>
      </c>
      <c r="FD14" s="10"/>
      <c r="FF14" s="76">
        <f>MAX(FF16:FF265)</f>
        <v>0</v>
      </c>
      <c r="FG14" s="77">
        <f>IF($H$11="SI",SUMIF(FG16:FG265,"&gt;"&amp;0,FG16:FG265),0)</f>
        <v>0</v>
      </c>
      <c r="FH14" s="77">
        <f>IF($H$11="SI",SUMIF(FH16:FH265,"&gt;"&amp;0,FH16:FH265),0)</f>
        <v>0</v>
      </c>
      <c r="FI14" s="77">
        <f>IF($H$11="SI",SUMIF(FI16:FI265,"&gt;"&amp;0,FI16:FI265),0)</f>
        <v>0</v>
      </c>
      <c r="FJ14" s="78">
        <f>IF($H$11="SI",SUMIF(FJ16:FJ265,"&gt;"&amp;0,FJ16:FJ265),0)</f>
        <v>0</v>
      </c>
      <c r="FK14" s="79">
        <f>IF($H$11="SI",SUMIF(FK16:FK265,"&gt;"&amp;0,FK16:FK265)+1,0)</f>
        <v>1</v>
      </c>
      <c r="FL14" s="80"/>
      <c r="FN14" s="93" t="s">
        <v>116</v>
      </c>
      <c r="FO14" s="94">
        <f>+SUM(FO16:FO48)</f>
        <v>0</v>
      </c>
      <c r="FP14" s="8"/>
      <c r="FQ14" s="95">
        <f>IF(FL11="SI",ROUNDUP(FO14/'Diseño estructura &amp;CP'!$AZ$6,0),0)</f>
        <v>0</v>
      </c>
      <c r="FR14" s="10"/>
      <c r="FT14" s="93" t="s">
        <v>116</v>
      </c>
      <c r="FU14" s="112"/>
      <c r="FV14" s="113">
        <f>SUM(FV16:FV75)</f>
        <v>0</v>
      </c>
      <c r="FW14" s="95">
        <f>ROUNDUP((FV14/'Diseño estructura &amp;CP'!$AZ$6),0)</f>
        <v>0</v>
      </c>
      <c r="FX14" s="10"/>
      <c r="FZ14" s="76">
        <f>MAX(FZ16:FZ265)</f>
        <v>0</v>
      </c>
      <c r="GA14" s="77">
        <f>IF($H$11="SI",SUMIF(GA16:GA265,"&gt;"&amp;0,GA16:GA265),0)</f>
        <v>0</v>
      </c>
      <c r="GB14" s="77">
        <f>IF($H$11="SI",SUMIF(GB16:GB265,"&gt;"&amp;0,GB16:GB265),0)</f>
        <v>0</v>
      </c>
      <c r="GC14" s="77">
        <f>IF($H$11="SI",SUMIF(GC16:GC265,"&gt;"&amp;0,GC16:GC265),0)</f>
        <v>0</v>
      </c>
      <c r="GD14" s="78">
        <f>IF($H$11="SI",SUMIF(GD16:GD265,"&gt;"&amp;0,GD16:GD265),0)</f>
        <v>0</v>
      </c>
      <c r="GE14" s="79">
        <f>IF($H$11="SI",SUMIF(GE16:GE265,"&gt;"&amp;0,GE16:GE265)+1,0)</f>
        <v>1</v>
      </c>
      <c r="GF14" s="80"/>
      <c r="GH14" s="93" t="s">
        <v>116</v>
      </c>
      <c r="GI14" s="94">
        <f>+SUM(GI16:GI48)</f>
        <v>0</v>
      </c>
      <c r="GJ14" s="8"/>
      <c r="GK14" s="95">
        <f>IF(GF11="SI",ROUNDUP(GI14/'Diseño estructura &amp;CP'!$AZ$6,0),0)</f>
        <v>0</v>
      </c>
      <c r="GL14" s="10"/>
      <c r="GN14" s="93" t="s">
        <v>116</v>
      </c>
      <c r="GO14" s="112"/>
      <c r="GP14" s="113">
        <f>SUM(GP16:GP75)</f>
        <v>0</v>
      </c>
      <c r="GQ14" s="95">
        <f>ROUNDUP((GP14/'Diseño estructura &amp;CP'!$AZ$6),0)</f>
        <v>0</v>
      </c>
      <c r="GR14" s="10"/>
    </row>
    <row r="15" spans="2:200" x14ac:dyDescent="0.35">
      <c r="B15" s="81" t="s">
        <v>106</v>
      </c>
      <c r="C15" s="82" t="s">
        <v>107</v>
      </c>
      <c r="D15" s="82" t="s">
        <v>108</v>
      </c>
      <c r="E15" s="83" t="s">
        <v>109</v>
      </c>
      <c r="F15" s="83" t="s">
        <v>110</v>
      </c>
      <c r="G15" s="84" t="s">
        <v>111</v>
      </c>
      <c r="H15" s="84" t="s">
        <v>112</v>
      </c>
      <c r="J15" s="96" t="s">
        <v>20</v>
      </c>
      <c r="K15" s="54"/>
      <c r="L15" s="97"/>
      <c r="M15" s="84" t="s">
        <v>111</v>
      </c>
      <c r="N15" s="109" t="s">
        <v>112</v>
      </c>
      <c r="P15" s="114" t="s">
        <v>153</v>
      </c>
      <c r="Q15" s="60"/>
      <c r="R15" s="115">
        <f>IF(H11="SI",F8,0)</f>
        <v>4</v>
      </c>
      <c r="S15" s="84" t="s">
        <v>111</v>
      </c>
      <c r="T15" s="98" t="s">
        <v>112</v>
      </c>
      <c r="V15" s="81" t="s">
        <v>106</v>
      </c>
      <c r="W15" s="82" t="s">
        <v>107</v>
      </c>
      <c r="X15" s="82" t="s">
        <v>108</v>
      </c>
      <c r="Y15" s="83" t="s">
        <v>109</v>
      </c>
      <c r="Z15" s="83" t="s">
        <v>110</v>
      </c>
      <c r="AA15" s="84" t="s">
        <v>111</v>
      </c>
      <c r="AB15" s="84" t="s">
        <v>112</v>
      </c>
      <c r="AD15" s="96" t="s">
        <v>20</v>
      </c>
      <c r="AE15" s="54"/>
      <c r="AF15" s="97"/>
      <c r="AG15" s="84" t="s">
        <v>111</v>
      </c>
      <c r="AH15" s="109" t="s">
        <v>112</v>
      </c>
      <c r="AJ15" s="114" t="s">
        <v>153</v>
      </c>
      <c r="AK15" s="60"/>
      <c r="AL15" s="115">
        <f>IF(AB11="SI",Z8,0)</f>
        <v>4</v>
      </c>
      <c r="AM15" s="84" t="s">
        <v>111</v>
      </c>
      <c r="AN15" s="98" t="s">
        <v>112</v>
      </c>
      <c r="AP15" s="81" t="s">
        <v>106</v>
      </c>
      <c r="AQ15" s="82" t="s">
        <v>107</v>
      </c>
      <c r="AR15" s="82" t="s">
        <v>108</v>
      </c>
      <c r="AS15" s="83" t="s">
        <v>109</v>
      </c>
      <c r="AT15" s="83" t="s">
        <v>110</v>
      </c>
      <c r="AU15" s="84" t="s">
        <v>111</v>
      </c>
      <c r="AV15" s="84" t="s">
        <v>112</v>
      </c>
      <c r="AX15" s="96" t="s">
        <v>20</v>
      </c>
      <c r="AY15" s="54"/>
      <c r="AZ15" s="97"/>
      <c r="BA15" s="84" t="s">
        <v>111</v>
      </c>
      <c r="BB15" s="109" t="s">
        <v>112</v>
      </c>
      <c r="BD15" s="114" t="s">
        <v>153</v>
      </c>
      <c r="BE15" s="60"/>
      <c r="BF15" s="115">
        <f>IF(AV11="SI",AT8,0)</f>
        <v>4</v>
      </c>
      <c r="BG15" s="84" t="s">
        <v>111</v>
      </c>
      <c r="BH15" s="98" t="s">
        <v>112</v>
      </c>
      <c r="BJ15" s="81" t="s">
        <v>106</v>
      </c>
      <c r="BK15" s="82" t="s">
        <v>107</v>
      </c>
      <c r="BL15" s="82" t="s">
        <v>108</v>
      </c>
      <c r="BM15" s="83" t="s">
        <v>109</v>
      </c>
      <c r="BN15" s="83" t="s">
        <v>110</v>
      </c>
      <c r="BO15" s="84" t="s">
        <v>111</v>
      </c>
      <c r="BP15" s="84" t="s">
        <v>112</v>
      </c>
      <c r="BR15" s="96" t="s">
        <v>20</v>
      </c>
      <c r="BS15" s="54"/>
      <c r="BT15" s="97"/>
      <c r="BU15" s="84" t="s">
        <v>111</v>
      </c>
      <c r="BV15" s="109" t="s">
        <v>112</v>
      </c>
      <c r="BX15" s="114" t="s">
        <v>153</v>
      </c>
      <c r="BY15" s="60"/>
      <c r="BZ15" s="115">
        <f>IF(BP11="SI",BN8,0)</f>
        <v>4.5</v>
      </c>
      <c r="CA15" s="84" t="s">
        <v>111</v>
      </c>
      <c r="CB15" s="98" t="s">
        <v>112</v>
      </c>
      <c r="CD15" s="81" t="s">
        <v>106</v>
      </c>
      <c r="CE15" s="82" t="s">
        <v>107</v>
      </c>
      <c r="CF15" s="82" t="s">
        <v>108</v>
      </c>
      <c r="CG15" s="83" t="s">
        <v>109</v>
      </c>
      <c r="CH15" s="83" t="s">
        <v>110</v>
      </c>
      <c r="CI15" s="84" t="s">
        <v>111</v>
      </c>
      <c r="CJ15" s="84" t="s">
        <v>112</v>
      </c>
      <c r="CL15" s="96" t="s">
        <v>20</v>
      </c>
      <c r="CM15" s="54"/>
      <c r="CN15" s="97"/>
      <c r="CO15" s="84" t="s">
        <v>111</v>
      </c>
      <c r="CP15" s="109" t="s">
        <v>112</v>
      </c>
      <c r="CR15" s="114" t="s">
        <v>153</v>
      </c>
      <c r="CS15" s="60"/>
      <c r="CT15" s="115">
        <f>IF(CJ11="SI",CH8,0)</f>
        <v>0</v>
      </c>
      <c r="CU15" s="84" t="s">
        <v>111</v>
      </c>
      <c r="CV15" s="98" t="s">
        <v>112</v>
      </c>
      <c r="CX15" s="81" t="s">
        <v>106</v>
      </c>
      <c r="CY15" s="82" t="s">
        <v>107</v>
      </c>
      <c r="CZ15" s="82" t="s">
        <v>108</v>
      </c>
      <c r="DA15" s="83" t="s">
        <v>109</v>
      </c>
      <c r="DB15" s="83" t="s">
        <v>110</v>
      </c>
      <c r="DC15" s="84" t="s">
        <v>111</v>
      </c>
      <c r="DD15" s="84" t="s">
        <v>112</v>
      </c>
      <c r="DF15" s="96" t="s">
        <v>20</v>
      </c>
      <c r="DG15" s="54"/>
      <c r="DH15" s="97"/>
      <c r="DI15" s="84" t="s">
        <v>111</v>
      </c>
      <c r="DJ15" s="109" t="s">
        <v>112</v>
      </c>
      <c r="DL15" s="114" t="s">
        <v>153</v>
      </c>
      <c r="DM15" s="60"/>
      <c r="DN15" s="115">
        <f>IF(DD11="SI",DB8,0)</f>
        <v>0</v>
      </c>
      <c r="DO15" s="84" t="s">
        <v>111</v>
      </c>
      <c r="DP15" s="98" t="s">
        <v>112</v>
      </c>
      <c r="DR15" s="81" t="s">
        <v>106</v>
      </c>
      <c r="DS15" s="82" t="s">
        <v>107</v>
      </c>
      <c r="DT15" s="82" t="s">
        <v>108</v>
      </c>
      <c r="DU15" s="83" t="s">
        <v>109</v>
      </c>
      <c r="DV15" s="83" t="s">
        <v>110</v>
      </c>
      <c r="DW15" s="84" t="s">
        <v>111</v>
      </c>
      <c r="DX15" s="84" t="s">
        <v>112</v>
      </c>
      <c r="DZ15" s="96" t="s">
        <v>20</v>
      </c>
      <c r="EA15" s="54"/>
      <c r="EB15" s="97"/>
      <c r="EC15" s="84" t="s">
        <v>111</v>
      </c>
      <c r="ED15" s="109" t="s">
        <v>112</v>
      </c>
      <c r="EF15" s="114" t="s">
        <v>153</v>
      </c>
      <c r="EG15" s="60"/>
      <c r="EH15" s="115">
        <f>IF(DX11="SI",DV8,0)</f>
        <v>0</v>
      </c>
      <c r="EI15" s="84" t="s">
        <v>111</v>
      </c>
      <c r="EJ15" s="98" t="s">
        <v>112</v>
      </c>
      <c r="EL15" s="81" t="s">
        <v>106</v>
      </c>
      <c r="EM15" s="82" t="s">
        <v>107</v>
      </c>
      <c r="EN15" s="82" t="s">
        <v>108</v>
      </c>
      <c r="EO15" s="83" t="s">
        <v>109</v>
      </c>
      <c r="EP15" s="83" t="s">
        <v>110</v>
      </c>
      <c r="EQ15" s="84" t="s">
        <v>111</v>
      </c>
      <c r="ER15" s="84" t="s">
        <v>112</v>
      </c>
      <c r="ET15" s="96" t="s">
        <v>20</v>
      </c>
      <c r="EU15" s="54"/>
      <c r="EV15" s="97"/>
      <c r="EW15" s="84" t="s">
        <v>111</v>
      </c>
      <c r="EX15" s="109" t="s">
        <v>112</v>
      </c>
      <c r="EZ15" s="114" t="s">
        <v>153</v>
      </c>
      <c r="FA15" s="60"/>
      <c r="FB15" s="115">
        <f>IF(ER11="SI",EP8,0)</f>
        <v>0</v>
      </c>
      <c r="FC15" s="84" t="s">
        <v>111</v>
      </c>
      <c r="FD15" s="98" t="s">
        <v>112</v>
      </c>
      <c r="FF15" s="81" t="s">
        <v>106</v>
      </c>
      <c r="FG15" s="82" t="s">
        <v>107</v>
      </c>
      <c r="FH15" s="82" t="s">
        <v>108</v>
      </c>
      <c r="FI15" s="83" t="s">
        <v>109</v>
      </c>
      <c r="FJ15" s="83" t="s">
        <v>110</v>
      </c>
      <c r="FK15" s="84" t="s">
        <v>111</v>
      </c>
      <c r="FL15" s="84" t="s">
        <v>112</v>
      </c>
      <c r="FN15" s="96" t="s">
        <v>20</v>
      </c>
      <c r="FO15" s="54"/>
      <c r="FP15" s="97"/>
      <c r="FQ15" s="84" t="s">
        <v>111</v>
      </c>
      <c r="FR15" s="109" t="s">
        <v>112</v>
      </c>
      <c r="FT15" s="114" t="s">
        <v>153</v>
      </c>
      <c r="FU15" s="60"/>
      <c r="FV15" s="115">
        <f>IF(FL11="SI",FJ8,0)</f>
        <v>0</v>
      </c>
      <c r="FW15" s="84" t="s">
        <v>111</v>
      </c>
      <c r="FX15" s="98" t="s">
        <v>112</v>
      </c>
      <c r="FZ15" s="81" t="s">
        <v>106</v>
      </c>
      <c r="GA15" s="82" t="s">
        <v>107</v>
      </c>
      <c r="GB15" s="82" t="s">
        <v>108</v>
      </c>
      <c r="GC15" s="83" t="s">
        <v>109</v>
      </c>
      <c r="GD15" s="83" t="s">
        <v>110</v>
      </c>
      <c r="GE15" s="84" t="s">
        <v>111</v>
      </c>
      <c r="GF15" s="84" t="s">
        <v>112</v>
      </c>
      <c r="GH15" s="96" t="s">
        <v>20</v>
      </c>
      <c r="GI15" s="54"/>
      <c r="GJ15" s="97"/>
      <c r="GK15" s="84" t="s">
        <v>111</v>
      </c>
      <c r="GL15" s="109" t="s">
        <v>112</v>
      </c>
      <c r="GN15" s="114" t="s">
        <v>153</v>
      </c>
      <c r="GO15" s="60"/>
      <c r="GP15" s="115">
        <f>IF(GF11="SI",GD8,0)</f>
        <v>0</v>
      </c>
      <c r="GQ15" s="84" t="s">
        <v>111</v>
      </c>
      <c r="GR15" s="98" t="s">
        <v>112</v>
      </c>
    </row>
    <row r="16" spans="2:200" x14ac:dyDescent="0.35">
      <c r="B16" s="85">
        <f>+IF(H11="SI",1,"")</f>
        <v>1</v>
      </c>
      <c r="C16" s="86">
        <f>+E16/$H$9</f>
        <v>3.5</v>
      </c>
      <c r="D16" s="18">
        <f>ROUNDDOWN(E16/$C$13,0)</f>
        <v>0</v>
      </c>
      <c r="E16" s="87">
        <v>7</v>
      </c>
      <c r="F16" s="88">
        <f>IF(D16=0,0,D16+1)</f>
        <v>0</v>
      </c>
      <c r="G16" s="18">
        <f t="shared" ref="G16" si="0">IF(H16="","",1/(H16+0.01))</f>
        <v>7.0417576227026274E-3</v>
      </c>
      <c r="H16" s="89">
        <f>IF(E16&gt;0,ROUNDDOWN(('Diseño estructura &amp;CP'!$AZ$5/E16),0),"")</f>
        <v>142</v>
      </c>
      <c r="J16" s="99" t="s">
        <v>117</v>
      </c>
      <c r="K16" s="100">
        <f>IF(H11="SI",MAX(E16:E224),0)</f>
        <v>160</v>
      </c>
      <c r="L16" s="101" t="s">
        <v>104</v>
      </c>
      <c r="M16" s="74">
        <f>IFERROR(1/(N16+0.01),0)</f>
        <v>0.33222591362126247</v>
      </c>
      <c r="N16" s="89">
        <f>IFERROR(IF(K16="",0,ROUNDDOWN(('Diseño estructura &amp;CP'!$AZ$6/K16),0)),0)</f>
        <v>3</v>
      </c>
      <c r="P16" s="99" t="s">
        <v>154</v>
      </c>
      <c r="Q16" s="101">
        <f>IF(H$11="SI",B$14,"")</f>
        <v>106</v>
      </c>
      <c r="R16" s="116">
        <f>IF(Q16="","",Q16*$R$15)</f>
        <v>424</v>
      </c>
      <c r="S16" s="74">
        <f>1/(T16+0.01)</f>
        <v>0.99009900990099009</v>
      </c>
      <c r="T16" s="117">
        <f>IFERROR(ROUNDDOWN(('Diseño estructura &amp;CP'!$AZ$8/R16),0),0)</f>
        <v>1</v>
      </c>
      <c r="V16" s="85">
        <f>+IF(AB11="SI",1,"")</f>
        <v>1</v>
      </c>
      <c r="W16" s="86">
        <f>+Y16/$H$9</f>
        <v>75</v>
      </c>
      <c r="X16" s="18">
        <f>ROUNDDOWN(Y16/$C$13,0)</f>
        <v>12</v>
      </c>
      <c r="Y16" s="87">
        <v>150</v>
      </c>
      <c r="Z16" s="88">
        <f>IF(X16=0,0,X16+1)</f>
        <v>13</v>
      </c>
      <c r="AA16" s="18">
        <f t="shared" ref="AA16:AA79" si="1">IF(AB16="","",1/(AB16+0.01))</f>
        <v>0.1663893510815308</v>
      </c>
      <c r="AB16" s="89">
        <f>IF(Y16&gt;0,ROUNDDOWN(('Diseño estructura &amp;CP'!$AZ$5/Y16),0),"")</f>
        <v>6</v>
      </c>
      <c r="AD16" s="99" t="s">
        <v>117</v>
      </c>
      <c r="AE16" s="100">
        <f>IF(AB11="SI",MAX(Y16:Y224),0)</f>
        <v>189</v>
      </c>
      <c r="AF16" s="101" t="s">
        <v>104</v>
      </c>
      <c r="AG16" s="74">
        <f>IFERROR(1/(AH16+0.01),0)</f>
        <v>0.49751243781094534</v>
      </c>
      <c r="AH16" s="89">
        <f>IFERROR(IF(AE16="",0,ROUNDDOWN(('Diseño estructura &amp;CP'!$AZ$6/AE16),0)),0)</f>
        <v>2</v>
      </c>
      <c r="AJ16" s="99" t="s">
        <v>154</v>
      </c>
      <c r="AK16" s="101">
        <f>IF(AB$11="SI",V$14,"")</f>
        <v>55</v>
      </c>
      <c r="AL16" s="116">
        <f>IF(AK16="","",AK16*$R$15)</f>
        <v>220</v>
      </c>
      <c r="AM16" s="74">
        <f>1/(AN16+0.01)</f>
        <v>0.49751243781094534</v>
      </c>
      <c r="AN16" s="117">
        <f>IFERROR(ROUNDDOWN(('Diseño estructura &amp;CP'!$AZ$8/AL16),0),0)</f>
        <v>2</v>
      </c>
      <c r="AP16" s="85">
        <f>+IF(AV11="SI",1,"")</f>
        <v>1</v>
      </c>
      <c r="AQ16" s="86">
        <f>+AS16/$H$9</f>
        <v>80.5</v>
      </c>
      <c r="AR16" s="18">
        <f>ROUNDDOWN(AS16/$C$13,0)</f>
        <v>13</v>
      </c>
      <c r="AS16" s="87">
        <v>161</v>
      </c>
      <c r="AT16" s="88">
        <f>IF(AR16=0,0,AR16+1)</f>
        <v>14</v>
      </c>
      <c r="AU16" s="18">
        <f t="shared" ref="AU16:AU79" si="2">IF(AV16="","",1/(AV16+0.01))</f>
        <v>0.1663893510815308</v>
      </c>
      <c r="AV16" s="89">
        <f>IF(AS16&gt;0,ROUNDDOWN(('Diseño estructura &amp;CP'!$AZ$5/AS16),0),"")</f>
        <v>6</v>
      </c>
      <c r="AX16" s="99" t="s">
        <v>117</v>
      </c>
      <c r="AY16" s="100">
        <f>IF(AV11="SI",MAX(AS16:AS224),0)</f>
        <v>164</v>
      </c>
      <c r="AZ16" s="101" t="s">
        <v>104</v>
      </c>
      <c r="BA16" s="74">
        <f>IFERROR(1/(BB16+0.01),0)</f>
        <v>0.33222591362126247</v>
      </c>
      <c r="BB16" s="89">
        <f>IFERROR(IF(AY16="",0,ROUNDDOWN(('Diseño estructura &amp;CP'!$AZ$6/AY16),0)),0)</f>
        <v>3</v>
      </c>
      <c r="BD16" s="99" t="s">
        <v>154</v>
      </c>
      <c r="BE16" s="101">
        <f>IF(AV$11="SI",AP$14,"")</f>
        <v>76</v>
      </c>
      <c r="BF16" s="116">
        <f>IF(BE16="","",BE16*$R$15)</f>
        <v>304</v>
      </c>
      <c r="BG16" s="74">
        <f>1/(BH16+0.01)</f>
        <v>0.99009900990099009</v>
      </c>
      <c r="BH16" s="117">
        <f>IFERROR(ROUNDDOWN(('Diseño estructura &amp;CP'!$AZ$8/BF16),0),0)</f>
        <v>1</v>
      </c>
      <c r="BJ16" s="85">
        <f>+IF(BP11="SI",1,"")</f>
        <v>1</v>
      </c>
      <c r="BK16" s="86">
        <f>+BM16/$H$9</f>
        <v>99.75</v>
      </c>
      <c r="BL16" s="18">
        <f>ROUNDDOWN(BM16/$BK$13,0)</f>
        <v>18</v>
      </c>
      <c r="BM16" s="87">
        <v>199.5</v>
      </c>
      <c r="BN16" s="88">
        <f>IF(BL16=0,0,BL16+1)</f>
        <v>19</v>
      </c>
      <c r="BO16" s="18">
        <f t="shared" ref="BO16:BO79" si="3">IF(BP16="","",1/(BP16+0.01))</f>
        <v>0.19960079840319361</v>
      </c>
      <c r="BP16" s="89">
        <f>IF(BM16&gt;0,ROUNDDOWN(('Diseño estructura &amp;CP'!$AZ$5/BM16),0),"")</f>
        <v>5</v>
      </c>
      <c r="BR16" s="99" t="s">
        <v>117</v>
      </c>
      <c r="BS16" s="100">
        <f>IF(BP11="SI",MAX(BM16:BM224),0)</f>
        <v>199.5</v>
      </c>
      <c r="BT16" s="101" t="s">
        <v>104</v>
      </c>
      <c r="BU16" s="74">
        <f>IFERROR(1/(BV16+0.01),0)</f>
        <v>0.49751243781094534</v>
      </c>
      <c r="BV16" s="89">
        <f>IFERROR(IF(BS16="",0,ROUNDDOWN(('Diseño estructura &amp;CP'!$AZ$6/BS16),0)),0)</f>
        <v>2</v>
      </c>
      <c r="BX16" s="99" t="s">
        <v>154</v>
      </c>
      <c r="BY16" s="101">
        <f>IF(BP$11="SI",BJ$14,"")</f>
        <v>30</v>
      </c>
      <c r="BZ16" s="116">
        <f>IF(BY16="","",BY16*$R$15)</f>
        <v>120</v>
      </c>
      <c r="CA16" s="74">
        <f>1/(CB16+0.01)</f>
        <v>0.24937655860349128</v>
      </c>
      <c r="CB16" s="117">
        <f>IFERROR(ROUNDDOWN(('Diseño estructura &amp;CP'!$AZ$8/BZ16),0),0)</f>
        <v>4</v>
      </c>
      <c r="CD16" s="85" t="str">
        <f>+IF(CJ11="SI",1,"")</f>
        <v/>
      </c>
      <c r="CE16" s="86">
        <f>+CG16/$H$9</f>
        <v>0</v>
      </c>
      <c r="CF16" s="18">
        <f>ROUNDDOWN(CG16/$C$13,0)</f>
        <v>0</v>
      </c>
      <c r="CG16" s="87"/>
      <c r="CH16" s="88">
        <f>IF(CF16=0,0,CF16+1)</f>
        <v>0</v>
      </c>
      <c r="CI16" s="18" t="str">
        <f t="shared" ref="CI16:CI79" si="4">IF(CJ16="","",1/(CJ16+0.01))</f>
        <v/>
      </c>
      <c r="CJ16" s="89" t="str">
        <f>IF(CG16&gt;0,ROUNDDOWN(('Diseño estructura &amp;CP'!$AZ$5/CG16),0),"")</f>
        <v/>
      </c>
      <c r="CL16" s="99" t="s">
        <v>117</v>
      </c>
      <c r="CM16" s="100">
        <f>IF(CJ11="SI",MAX(CG16:CG224),0)</f>
        <v>0</v>
      </c>
      <c r="CN16" s="101" t="s">
        <v>104</v>
      </c>
      <c r="CO16" s="74">
        <f>IFERROR(1/(CP16+0.01),0)</f>
        <v>100</v>
      </c>
      <c r="CP16" s="89">
        <f>IFERROR(IF(CM16="",0,ROUNDDOWN(('Diseño estructura &amp;CP'!$AZ$6/CM16),0)),0)</f>
        <v>0</v>
      </c>
      <c r="CR16" s="99" t="s">
        <v>154</v>
      </c>
      <c r="CS16" s="101" t="str">
        <f>IF(CJ$11="SI",CD$14,"")</f>
        <v/>
      </c>
      <c r="CT16" s="116" t="str">
        <f>IF(CS16="","",CS16*$R$15)</f>
        <v/>
      </c>
      <c r="CU16" s="74">
        <f>1/(CV16+0.01)</f>
        <v>100</v>
      </c>
      <c r="CV16" s="117">
        <f>IFERROR(ROUNDDOWN(('Diseño estructura &amp;CP'!$AZ$8/CT16),0),0)</f>
        <v>0</v>
      </c>
      <c r="CX16" s="85" t="str">
        <f>+IF(DD11="SI",1,"")</f>
        <v/>
      </c>
      <c r="CY16" s="86">
        <f>+DA16/$H$9</f>
        <v>0</v>
      </c>
      <c r="CZ16" s="18">
        <f>ROUNDDOWN(DA16/$C$13,0)</f>
        <v>0</v>
      </c>
      <c r="DA16" s="87"/>
      <c r="DB16" s="88">
        <f>IF(CZ16=0,0,CZ16+1)</f>
        <v>0</v>
      </c>
      <c r="DC16" s="18" t="str">
        <f t="shared" ref="DC16:DC79" si="5">IF(DD16="","",1/(DD16+0.01))</f>
        <v/>
      </c>
      <c r="DD16" s="89" t="str">
        <f>IF(DA16&gt;0,ROUNDDOWN(('Diseño estructura &amp;CP'!$AZ$5/DA16),0),"")</f>
        <v/>
      </c>
      <c r="DF16" s="99" t="s">
        <v>117</v>
      </c>
      <c r="DG16" s="100">
        <f>IF(DD11="SI",MAX(DA16:DA224),0)</f>
        <v>0</v>
      </c>
      <c r="DH16" s="101" t="s">
        <v>104</v>
      </c>
      <c r="DI16" s="74">
        <f>IFERROR(1/(DJ16+0.01),0)</f>
        <v>100</v>
      </c>
      <c r="DJ16" s="89">
        <f>IFERROR(IF(DG16="",0,ROUNDDOWN(('Diseño estructura &amp;CP'!$AZ$6/DG16),0)),0)</f>
        <v>0</v>
      </c>
      <c r="DL16" s="99" t="s">
        <v>154</v>
      </c>
      <c r="DM16" s="101" t="str">
        <f>IF(DD$11="SI",CX$14,"")</f>
        <v/>
      </c>
      <c r="DN16" s="116" t="str">
        <f>IF(DM16="","",DM16*$R$15)</f>
        <v/>
      </c>
      <c r="DO16" s="74">
        <f>1/(DP16+0.01)</f>
        <v>100</v>
      </c>
      <c r="DP16" s="117">
        <f>IFERROR(ROUNDDOWN(('Diseño estructura &amp;CP'!$AZ$8/DN16),0),0)</f>
        <v>0</v>
      </c>
      <c r="DR16" s="85" t="str">
        <f>+IF(DX11="SI",1,"")</f>
        <v/>
      </c>
      <c r="DS16" s="86">
        <f>+DU16/$H$9</f>
        <v>0</v>
      </c>
      <c r="DT16" s="18">
        <f>ROUNDDOWN(DU16/$C$13,0)</f>
        <v>0</v>
      </c>
      <c r="DU16" s="87"/>
      <c r="DV16" s="88">
        <f>IF(DT16=0,0,DT16+1)</f>
        <v>0</v>
      </c>
      <c r="DW16" s="18" t="str">
        <f t="shared" ref="DW16:DW79" si="6">IF(DX16="","",1/(DX16+0.01))</f>
        <v/>
      </c>
      <c r="DX16" s="89" t="str">
        <f>IF(DU16&gt;0,ROUNDDOWN(('Diseño estructura &amp;CP'!$AZ$5/DU16),0),"")</f>
        <v/>
      </c>
      <c r="DZ16" s="99" t="s">
        <v>117</v>
      </c>
      <c r="EA16" s="100">
        <f>IF(DX11="SI",MAX(DU16:DU224),0)</f>
        <v>0</v>
      </c>
      <c r="EB16" s="101" t="s">
        <v>104</v>
      </c>
      <c r="EC16" s="74">
        <f>IFERROR(1/(ED16+0.01),0)</f>
        <v>100</v>
      </c>
      <c r="ED16" s="89">
        <f>IFERROR(IF(EA16="",0,ROUNDDOWN(('Diseño estructura &amp;CP'!$AZ$6/EA16),0)),0)</f>
        <v>0</v>
      </c>
      <c r="EF16" s="99" t="s">
        <v>154</v>
      </c>
      <c r="EG16" s="101" t="str">
        <f>IF(DX$11="SI",DR$14,"")</f>
        <v/>
      </c>
      <c r="EH16" s="116" t="str">
        <f>IF(EG16="","",EG16*$R$15)</f>
        <v/>
      </c>
      <c r="EI16" s="74">
        <f>1/(EJ16+0.01)</f>
        <v>100</v>
      </c>
      <c r="EJ16" s="117">
        <f>IFERROR(ROUNDDOWN(('Diseño estructura &amp;CP'!$AZ$8/EH16),0),0)</f>
        <v>0</v>
      </c>
      <c r="EL16" s="85" t="str">
        <f>+IF(ER11="SI",1,"")</f>
        <v/>
      </c>
      <c r="EM16" s="86">
        <f>+EO16/$H$9</f>
        <v>0</v>
      </c>
      <c r="EN16" s="18">
        <f>ROUNDDOWN(EO16/$C$13,0)</f>
        <v>0</v>
      </c>
      <c r="EO16" s="87"/>
      <c r="EP16" s="88">
        <f>IF(EN16=0,0,EN16+1)</f>
        <v>0</v>
      </c>
      <c r="EQ16" s="18" t="str">
        <f t="shared" ref="EQ16:EQ79" si="7">IF(ER16="","",1/(ER16+0.01))</f>
        <v/>
      </c>
      <c r="ER16" s="89" t="str">
        <f>IF(EO16&gt;0,ROUNDDOWN(('Diseño estructura &amp;CP'!$AZ$5/EO16),0),"")</f>
        <v/>
      </c>
      <c r="ET16" s="99" t="s">
        <v>117</v>
      </c>
      <c r="EU16" s="100">
        <f>IF(ER11="SI",MAX(EO16:EO224),0)</f>
        <v>0</v>
      </c>
      <c r="EV16" s="101" t="s">
        <v>104</v>
      </c>
      <c r="EW16" s="74">
        <f>IFERROR(1/(EX16+0.01),0)</f>
        <v>100</v>
      </c>
      <c r="EX16" s="89">
        <f>IFERROR(IF(EU16="",0,ROUNDDOWN(('Diseño estructura &amp;CP'!$AZ$6/EU16),0)),0)</f>
        <v>0</v>
      </c>
      <c r="EZ16" s="99" t="s">
        <v>154</v>
      </c>
      <c r="FA16" s="101" t="str">
        <f>IF(ER$11="SI",EL$14,"")</f>
        <v/>
      </c>
      <c r="FB16" s="116" t="str">
        <f>IF(FA16="","",FA16*$R$15)</f>
        <v/>
      </c>
      <c r="FC16" s="74">
        <f>1/(FD16+0.01)</f>
        <v>100</v>
      </c>
      <c r="FD16" s="117">
        <f>IFERROR(ROUNDDOWN(('Diseño estructura &amp;CP'!$AZ$8/FB16),0),0)</f>
        <v>0</v>
      </c>
      <c r="FF16" s="85" t="str">
        <f>+IF(FL11="SI",1,"")</f>
        <v/>
      </c>
      <c r="FG16" s="86">
        <f>+FI16/$H$9</f>
        <v>0</v>
      </c>
      <c r="FH16" s="18">
        <f>ROUNDDOWN(FI16/$C$13,0)</f>
        <v>0</v>
      </c>
      <c r="FI16" s="87"/>
      <c r="FJ16" s="88">
        <f>IF(FH16=0,0,FH16+1)</f>
        <v>0</v>
      </c>
      <c r="FK16" s="18" t="str">
        <f t="shared" ref="FK16:FK79" si="8">IF(FL16="","",1/(FL16+0.01))</f>
        <v/>
      </c>
      <c r="FL16" s="89" t="str">
        <f>IF(FI16&gt;0,ROUNDDOWN(('Diseño estructura &amp;CP'!$AZ$5/FI16),0),"")</f>
        <v/>
      </c>
      <c r="FN16" s="99" t="s">
        <v>117</v>
      </c>
      <c r="FO16" s="100">
        <f>IF(FL11="SI",MAX(FI16:FI224),0)</f>
        <v>0</v>
      </c>
      <c r="FP16" s="101" t="s">
        <v>104</v>
      </c>
      <c r="FQ16" s="74">
        <f>IFERROR(1/(FR16+0.01),0)</f>
        <v>100</v>
      </c>
      <c r="FR16" s="89">
        <f>IFERROR(IF(FO16="",0,ROUNDDOWN(('Diseño estructura &amp;CP'!$AZ$6/FO16),0)),0)</f>
        <v>0</v>
      </c>
      <c r="FT16" s="99" t="s">
        <v>154</v>
      </c>
      <c r="FU16" s="101" t="str">
        <f>IF(FL$11="SI",FF$14,"")</f>
        <v/>
      </c>
      <c r="FV16" s="116" t="str">
        <f>IF(FU16="","",FU16*$R$15)</f>
        <v/>
      </c>
      <c r="FW16" s="74">
        <f>1/(FX16+0.01)</f>
        <v>100</v>
      </c>
      <c r="FX16" s="117">
        <f>IFERROR(ROUNDDOWN(('Diseño estructura &amp;CP'!$AZ$8/FV16),0),0)</f>
        <v>0</v>
      </c>
      <c r="FZ16" s="85" t="str">
        <f>+IF(GF11="SI",1,"")</f>
        <v/>
      </c>
      <c r="GA16" s="86">
        <f>+GC16/$H$9</f>
        <v>0</v>
      </c>
      <c r="GB16" s="18">
        <f>ROUNDDOWN(GC16/$C$13,0)</f>
        <v>0</v>
      </c>
      <c r="GC16" s="87"/>
      <c r="GD16" s="88">
        <f>IF(GB16=0,0,GB16+1)</f>
        <v>0</v>
      </c>
      <c r="GE16" s="18" t="str">
        <f t="shared" ref="GE16:GE79" si="9">IF(GF16="","",1/(GF16+0.01))</f>
        <v/>
      </c>
      <c r="GF16" s="89" t="str">
        <f>IF(GC16&gt;0,ROUNDDOWN(('Diseño estructura &amp;CP'!$AZ$5/GC16),0),"")</f>
        <v/>
      </c>
      <c r="GH16" s="99" t="s">
        <v>117</v>
      </c>
      <c r="GI16" s="100">
        <f>IF(GF11="SI",MAX(GC16:GC224),0)</f>
        <v>0</v>
      </c>
      <c r="GJ16" s="101" t="s">
        <v>104</v>
      </c>
      <c r="GK16" s="74">
        <f>IFERROR(1/(GL16+0.01),0)</f>
        <v>100</v>
      </c>
      <c r="GL16" s="89">
        <f>IFERROR(IF(GI16="",0,ROUNDDOWN(('Diseño estructura &amp;CP'!$AZ$6/GI16),0)),0)</f>
        <v>0</v>
      </c>
      <c r="GN16" s="99" t="s">
        <v>154</v>
      </c>
      <c r="GO16" s="101" t="str">
        <f>IF(GF$11="SI",FZ$14,"")</f>
        <v/>
      </c>
      <c r="GP16" s="116" t="str">
        <f>IF(GO16="","",GO16*$R$15)</f>
        <v/>
      </c>
      <c r="GQ16" s="74">
        <f>1/(GR16+0.01)</f>
        <v>100</v>
      </c>
      <c r="GR16" s="117">
        <f>IFERROR(ROUNDDOWN(('Diseño estructura &amp;CP'!$AZ$8/GP16),0),0)</f>
        <v>0</v>
      </c>
    </row>
    <row r="17" spans="2:200" x14ac:dyDescent="0.35">
      <c r="B17" s="85">
        <f>+IF(C17=0,"",B16+1)</f>
        <v>2</v>
      </c>
      <c r="C17" s="86">
        <f t="shared" ref="C17:C80" si="10">+E17/$H$9</f>
        <v>6</v>
      </c>
      <c r="D17" s="18">
        <f t="shared" ref="D17:D80" si="11">ROUNDDOWN(E17/$C$13,0)</f>
        <v>1</v>
      </c>
      <c r="E17" s="87">
        <v>12</v>
      </c>
      <c r="F17" s="88">
        <f t="shared" ref="F17:F80" si="12">IF(D17=0,0,D17+1)</f>
        <v>2</v>
      </c>
      <c r="G17" s="18">
        <f t="shared" ref="G17:G80" si="13">IF(H17="","",1/(H17+0.01))</f>
        <v>1.2046741356463076E-2</v>
      </c>
      <c r="H17" s="89">
        <f>IF(E17&gt;0,ROUNDDOWN(('Diseño estructura &amp;CP'!$AZ$5/E17),0),"")</f>
        <v>83</v>
      </c>
      <c r="J17" s="99" t="s">
        <v>118</v>
      </c>
      <c r="K17" s="100">
        <f>IF(H11="SI",MAX(E16:E224),0)</f>
        <v>160</v>
      </c>
      <c r="L17" s="101" t="s">
        <v>104</v>
      </c>
      <c r="M17" s="74">
        <f t="shared" ref="M17:M19" si="14">IFERROR(1/(N17+0.01),0)</f>
        <v>0.33222591362126247</v>
      </c>
      <c r="N17" s="89">
        <f>IFERROR(IF(K17="",0,ROUNDDOWN(('Diseño estructura &amp;CP'!$AZ$6/K17),0)),0)</f>
        <v>3</v>
      </c>
      <c r="P17" s="99" t="s">
        <v>155</v>
      </c>
      <c r="Q17" s="101">
        <f t="shared" ref="Q17:Q31" si="15">IF(H$11="SI",B$14,"")</f>
        <v>106</v>
      </c>
      <c r="R17" s="116">
        <f t="shared" ref="R17:R31" si="16">IF(Q17="","",Q17*$R$15)</f>
        <v>424</v>
      </c>
      <c r="S17" s="74">
        <f t="shared" ref="S17:S31" si="17">1/(T17+0.01)</f>
        <v>0.99009900990099009</v>
      </c>
      <c r="T17" s="117">
        <f>IFERROR(ROUNDDOWN(('Diseño estructura &amp;CP'!$AZ$8/R17),0),0)</f>
        <v>1</v>
      </c>
      <c r="V17" s="85">
        <f>+IF(W17=0,"",V16+1)</f>
        <v>2</v>
      </c>
      <c r="W17" s="86">
        <f t="shared" ref="W17:W80" si="18">+Y17/$H$9</f>
        <v>76</v>
      </c>
      <c r="X17" s="18">
        <f t="shared" ref="X17:X80" si="19">ROUNDDOWN(Y17/$C$13,0)</f>
        <v>12</v>
      </c>
      <c r="Y17" s="87">
        <v>152</v>
      </c>
      <c r="Z17" s="88">
        <f t="shared" ref="Z17:Z80" si="20">IF(X17=0,0,X17+1)</f>
        <v>13</v>
      </c>
      <c r="AA17" s="18">
        <f t="shared" si="1"/>
        <v>0.1663893510815308</v>
      </c>
      <c r="AB17" s="89">
        <f>IF(Y17&gt;0,ROUNDDOWN(('Diseño estructura &amp;CP'!$AZ$5/Y17),0),"")</f>
        <v>6</v>
      </c>
      <c r="AD17" s="99" t="s">
        <v>118</v>
      </c>
      <c r="AE17" s="100">
        <f>IF(AB11="SI",MAX(Y16:Y224),0)</f>
        <v>189</v>
      </c>
      <c r="AF17" s="101" t="s">
        <v>104</v>
      </c>
      <c r="AG17" s="74">
        <f t="shared" ref="AG17:AG19" si="21">IFERROR(1/(AH17+0.01),0)</f>
        <v>0.49751243781094534</v>
      </c>
      <c r="AH17" s="89">
        <f>IFERROR(IF(AE17="",0,ROUNDDOWN(('Diseño estructura &amp;CP'!$AZ$6/AE17),0)),0)</f>
        <v>2</v>
      </c>
      <c r="AJ17" s="99" t="s">
        <v>155</v>
      </c>
      <c r="AK17" s="101">
        <f t="shared" ref="AK17:AK31" si="22">IF(AB$11="SI",V$14,"")</f>
        <v>55</v>
      </c>
      <c r="AL17" s="116">
        <f t="shared" ref="AL17:AL31" si="23">IF(AK17="","",AK17*$R$15)</f>
        <v>220</v>
      </c>
      <c r="AM17" s="74">
        <f t="shared" ref="AM17:AM31" si="24">1/(AN17+0.01)</f>
        <v>0.49751243781094534</v>
      </c>
      <c r="AN17" s="117">
        <f>IFERROR(ROUNDDOWN(('Diseño estructura &amp;CP'!$AZ$8/AL17),0),0)</f>
        <v>2</v>
      </c>
      <c r="AP17" s="85">
        <f>+IF(AQ17=0,"",AP16+1)</f>
        <v>2</v>
      </c>
      <c r="AQ17" s="86">
        <f t="shared" ref="AQ17:AQ80" si="25">+AS17/$H$9</f>
        <v>81</v>
      </c>
      <c r="AR17" s="18">
        <f t="shared" ref="AR17:AR80" si="26">ROUNDDOWN(AS17/$C$13,0)</f>
        <v>13</v>
      </c>
      <c r="AS17" s="87">
        <v>162</v>
      </c>
      <c r="AT17" s="88">
        <f t="shared" ref="AT17:AT80" si="27">IF(AR17=0,0,AR17+1)</f>
        <v>14</v>
      </c>
      <c r="AU17" s="18">
        <f t="shared" si="2"/>
        <v>0.1663893510815308</v>
      </c>
      <c r="AV17" s="89">
        <f>IF(AS17&gt;0,ROUNDDOWN(('Diseño estructura &amp;CP'!$AZ$5/AS17),0),"")</f>
        <v>6</v>
      </c>
      <c r="AX17" s="99" t="s">
        <v>118</v>
      </c>
      <c r="AY17" s="100">
        <v>330</v>
      </c>
      <c r="AZ17" s="101" t="s">
        <v>104</v>
      </c>
      <c r="BA17" s="74">
        <f t="shared" ref="BA17:BA19" si="28">IFERROR(1/(BB17+0.01),0)</f>
        <v>0.99009900990099009</v>
      </c>
      <c r="BB17" s="89">
        <f>IFERROR(IF(AY17="",0,ROUNDDOWN(('Diseño estructura &amp;CP'!$AZ$6/AY17),0)),0)</f>
        <v>1</v>
      </c>
      <c r="BD17" s="99" t="s">
        <v>155</v>
      </c>
      <c r="BE17" s="101">
        <f t="shared" ref="BE17:BE29" si="29">IF(AV$11="SI",AP$14,"")</f>
        <v>76</v>
      </c>
      <c r="BF17" s="116">
        <f t="shared" ref="BF17:BF29" si="30">IF(BE17="","",BE17*$R$15)</f>
        <v>304</v>
      </c>
      <c r="BG17" s="74">
        <f t="shared" ref="BG17:BG29" si="31">1/(BH17+0.01)</f>
        <v>0.99009900990099009</v>
      </c>
      <c r="BH17" s="117">
        <f>IFERROR(ROUNDDOWN(('Diseño estructura &amp;CP'!$AZ$8/BF17),0),0)</f>
        <v>1</v>
      </c>
      <c r="BJ17" s="85">
        <f>+IF(BK17=0,"",BJ16+1)</f>
        <v>2</v>
      </c>
      <c r="BK17" s="86">
        <f t="shared" ref="BK17:BK80" si="32">+BM17/$H$9</f>
        <v>99.5</v>
      </c>
      <c r="BL17" s="18">
        <f t="shared" ref="BL17:BL80" si="33">ROUNDDOWN(BM17/$BK$13,0)</f>
        <v>18</v>
      </c>
      <c r="BM17" s="87">
        <v>199</v>
      </c>
      <c r="BN17" s="88">
        <f t="shared" ref="BN17:BN80" si="34">IF(BL17=0,0,BL17+1)</f>
        <v>19</v>
      </c>
      <c r="BO17" s="18">
        <f t="shared" si="3"/>
        <v>0.19960079840319361</v>
      </c>
      <c r="BP17" s="89">
        <f>IF(BM17&gt;0,ROUNDDOWN(('Diseño estructura &amp;CP'!$AZ$5/BM17),0),"")</f>
        <v>5</v>
      </c>
      <c r="BR17" s="99" t="s">
        <v>118</v>
      </c>
      <c r="BS17" s="100">
        <v>340</v>
      </c>
      <c r="BT17" s="101" t="s">
        <v>104</v>
      </c>
      <c r="BU17" s="74">
        <f t="shared" ref="BU17:BU19" si="35">IFERROR(1/(BV17+0.01),0)</f>
        <v>0.99009900990099009</v>
      </c>
      <c r="BV17" s="89">
        <f>IFERROR(IF(BS17="",0,ROUNDDOWN(('Diseño estructura &amp;CP'!$AZ$6/BS17),0)),0)</f>
        <v>1</v>
      </c>
      <c r="BX17" s="99" t="s">
        <v>155</v>
      </c>
      <c r="BY17" s="101">
        <f t="shared" ref="BY17:BY29" si="36">IF(BP$11="SI",BJ$14,"")</f>
        <v>30</v>
      </c>
      <c r="BZ17" s="116">
        <f t="shared" ref="BZ17:BZ29" si="37">IF(BY17="","",BY17*$R$15)</f>
        <v>120</v>
      </c>
      <c r="CA17" s="74">
        <f t="shared" ref="CA17:CA29" si="38">1/(CB17+0.01)</f>
        <v>0.24937655860349128</v>
      </c>
      <c r="CB17" s="117">
        <f>IFERROR(ROUNDDOWN(('Diseño estructura &amp;CP'!$AZ$8/BZ17),0),0)</f>
        <v>4</v>
      </c>
      <c r="CD17" s="85" t="str">
        <f>+IF(CE17=0,"",CD16+1)</f>
        <v/>
      </c>
      <c r="CE17" s="86">
        <f t="shared" ref="CE17:CE80" si="39">+CG17/$H$9</f>
        <v>0</v>
      </c>
      <c r="CF17" s="18">
        <f t="shared" ref="CF17:CF80" si="40">ROUNDDOWN(CG17/$C$13,0)</f>
        <v>0</v>
      </c>
      <c r="CG17" s="87"/>
      <c r="CH17" s="88">
        <f t="shared" ref="CH17:CH80" si="41">IF(CF17=0,0,CF17+1)</f>
        <v>0</v>
      </c>
      <c r="CI17" s="18" t="str">
        <f t="shared" si="4"/>
        <v/>
      </c>
      <c r="CJ17" s="89" t="str">
        <f>IF(CG17&gt;0,ROUNDDOWN(('Diseño estructura &amp;CP'!$AZ$5/CG17),0),"")</f>
        <v/>
      </c>
      <c r="CL17" s="99" t="s">
        <v>118</v>
      </c>
      <c r="CM17" s="100">
        <f>IF(CJ11="SI",MAX(CG16:CG224),0)</f>
        <v>0</v>
      </c>
      <c r="CN17" s="101" t="s">
        <v>104</v>
      </c>
      <c r="CO17" s="74">
        <f t="shared" ref="CO17:CO19" si="42">IFERROR(1/(CP17+0.01),0)</f>
        <v>100</v>
      </c>
      <c r="CP17" s="89">
        <f>IFERROR(IF(CM17="",0,ROUNDDOWN(('Diseño estructura &amp;CP'!$AZ$6/CM17),0)),0)</f>
        <v>0</v>
      </c>
      <c r="CR17" s="99" t="s">
        <v>155</v>
      </c>
      <c r="CS17" s="101" t="str">
        <f t="shared" ref="CS17:CS29" si="43">IF(CJ$11="SI",CD$14,"")</f>
        <v/>
      </c>
      <c r="CT17" s="116" t="str">
        <f t="shared" ref="CT17:CT29" si="44">IF(CS17="","",CS17*$R$15)</f>
        <v/>
      </c>
      <c r="CU17" s="74">
        <f t="shared" ref="CU17:CU29" si="45">1/(CV17+0.01)</f>
        <v>100</v>
      </c>
      <c r="CV17" s="117">
        <f>IFERROR(ROUNDDOWN(('Diseño estructura &amp;CP'!$AZ$8/CT17),0),0)</f>
        <v>0</v>
      </c>
      <c r="CX17" s="85" t="str">
        <f>+IF(CY17=0,"",CX16+1)</f>
        <v/>
      </c>
      <c r="CY17" s="86">
        <f t="shared" ref="CY17:CY80" si="46">+DA17/$H$9</f>
        <v>0</v>
      </c>
      <c r="CZ17" s="18">
        <f t="shared" ref="CZ17:CZ80" si="47">ROUNDDOWN(DA17/$C$13,0)</f>
        <v>0</v>
      </c>
      <c r="DA17" s="87"/>
      <c r="DB17" s="88">
        <f t="shared" ref="DB17:DB80" si="48">IF(CZ17=0,0,CZ17+1)</f>
        <v>0</v>
      </c>
      <c r="DC17" s="18" t="str">
        <f t="shared" si="5"/>
        <v/>
      </c>
      <c r="DD17" s="89" t="str">
        <f>IF(DA17&gt;0,ROUNDDOWN(('Diseño estructura &amp;CP'!$AZ$5/DA17),0),"")</f>
        <v/>
      </c>
      <c r="DF17" s="99" t="s">
        <v>118</v>
      </c>
      <c r="DG17" s="100">
        <f>IF(DD11="SI",MAX(DA16:DA224),0)</f>
        <v>0</v>
      </c>
      <c r="DH17" s="101" t="s">
        <v>104</v>
      </c>
      <c r="DI17" s="74">
        <f t="shared" ref="DI17:DI19" si="49">IFERROR(1/(DJ17+0.01),0)</f>
        <v>100</v>
      </c>
      <c r="DJ17" s="89">
        <f>IFERROR(IF(DG17="",0,ROUNDDOWN(('Diseño estructura &amp;CP'!$AZ$6/DG17),0)),0)</f>
        <v>0</v>
      </c>
      <c r="DL17" s="99" t="s">
        <v>155</v>
      </c>
      <c r="DM17" s="101" t="str">
        <f t="shared" ref="DM17:DM29" si="50">IF(DD$11="SI",CX$14,"")</f>
        <v/>
      </c>
      <c r="DN17" s="116" t="str">
        <f t="shared" ref="DN17:DN29" si="51">IF(DM17="","",DM17*$R$15)</f>
        <v/>
      </c>
      <c r="DO17" s="74">
        <f t="shared" ref="DO17:DO29" si="52">1/(DP17+0.01)</f>
        <v>100</v>
      </c>
      <c r="DP17" s="117">
        <f>IFERROR(ROUNDDOWN(('Diseño estructura &amp;CP'!$AZ$8/DN17),0),0)</f>
        <v>0</v>
      </c>
      <c r="DR17" s="85" t="str">
        <f>+IF(DS17=0,"",DR16+1)</f>
        <v/>
      </c>
      <c r="DS17" s="86">
        <f t="shared" ref="DS17:DS80" si="53">+DU17/$H$9</f>
        <v>0</v>
      </c>
      <c r="DT17" s="18">
        <f t="shared" ref="DT17:DT80" si="54">ROUNDDOWN(DU17/$C$13,0)</f>
        <v>0</v>
      </c>
      <c r="DU17" s="87"/>
      <c r="DV17" s="88">
        <f t="shared" ref="DV17:DV80" si="55">IF(DT17=0,0,DT17+1)</f>
        <v>0</v>
      </c>
      <c r="DW17" s="18" t="str">
        <f t="shared" si="6"/>
        <v/>
      </c>
      <c r="DX17" s="89" t="str">
        <f>IF(DU17&gt;0,ROUNDDOWN(('Diseño estructura &amp;CP'!$AZ$5/DU17),0),"")</f>
        <v/>
      </c>
      <c r="DZ17" s="99" t="s">
        <v>118</v>
      </c>
      <c r="EA17" s="100">
        <f>IF(DX11="SI",MAX(DU16:DU224),0)</f>
        <v>0</v>
      </c>
      <c r="EB17" s="101" t="s">
        <v>104</v>
      </c>
      <c r="EC17" s="74">
        <f t="shared" ref="EC17:EC19" si="56">IFERROR(1/(ED17+0.01),0)</f>
        <v>100</v>
      </c>
      <c r="ED17" s="89">
        <f>IFERROR(IF(EA17="",0,ROUNDDOWN(('Diseño estructura &amp;CP'!$AZ$6/EA17),0)),0)</f>
        <v>0</v>
      </c>
      <c r="EF17" s="99" t="s">
        <v>155</v>
      </c>
      <c r="EG17" s="101" t="str">
        <f t="shared" ref="EG17:EG29" si="57">IF(DX$11="SI",DR$14,"")</f>
        <v/>
      </c>
      <c r="EH17" s="116" t="str">
        <f t="shared" ref="EH17:EH29" si="58">IF(EG17="","",EG17*$R$15)</f>
        <v/>
      </c>
      <c r="EI17" s="74">
        <f t="shared" ref="EI17:EI29" si="59">1/(EJ17+0.01)</f>
        <v>100</v>
      </c>
      <c r="EJ17" s="117">
        <f>IFERROR(ROUNDDOWN(('Diseño estructura &amp;CP'!$AZ$8/EH17),0),0)</f>
        <v>0</v>
      </c>
      <c r="EL17" s="85" t="str">
        <f>+IF(EM17=0,"",EL16+1)</f>
        <v/>
      </c>
      <c r="EM17" s="86">
        <f t="shared" ref="EM17:EM80" si="60">+EO17/$H$9</f>
        <v>0</v>
      </c>
      <c r="EN17" s="18">
        <f t="shared" ref="EN17:EN80" si="61">ROUNDDOWN(EO17/$C$13,0)</f>
        <v>0</v>
      </c>
      <c r="EO17" s="87"/>
      <c r="EP17" s="88">
        <f t="shared" ref="EP17:EP80" si="62">IF(EN17=0,0,EN17+1)</f>
        <v>0</v>
      </c>
      <c r="EQ17" s="18" t="str">
        <f t="shared" si="7"/>
        <v/>
      </c>
      <c r="ER17" s="89" t="str">
        <f>IF(EO17&gt;0,ROUNDDOWN(('Diseño estructura &amp;CP'!$AZ$5/EO17),0),"")</f>
        <v/>
      </c>
      <c r="ET17" s="99" t="s">
        <v>118</v>
      </c>
      <c r="EU17" s="100">
        <f>IF(ER11="SI",MAX(EO16:EO224),0)</f>
        <v>0</v>
      </c>
      <c r="EV17" s="101" t="s">
        <v>104</v>
      </c>
      <c r="EW17" s="74">
        <f t="shared" ref="EW17:EW19" si="63">IFERROR(1/(EX17+0.01),0)</f>
        <v>100</v>
      </c>
      <c r="EX17" s="89">
        <f>IFERROR(IF(EU17="",0,ROUNDDOWN(('Diseño estructura &amp;CP'!$AZ$6/EU17),0)),0)</f>
        <v>0</v>
      </c>
      <c r="EZ17" s="99" t="s">
        <v>155</v>
      </c>
      <c r="FA17" s="101" t="str">
        <f t="shared" ref="FA17:FA29" si="64">IF(ER$11="SI",EL$14,"")</f>
        <v/>
      </c>
      <c r="FB17" s="116" t="str">
        <f t="shared" ref="FB17:FB29" si="65">IF(FA17="","",FA17*$R$15)</f>
        <v/>
      </c>
      <c r="FC17" s="74">
        <f t="shared" ref="FC17:FC29" si="66">1/(FD17+0.01)</f>
        <v>100</v>
      </c>
      <c r="FD17" s="117">
        <f>IFERROR(ROUNDDOWN(('Diseño estructura &amp;CP'!$AZ$8/FB17),0),0)</f>
        <v>0</v>
      </c>
      <c r="FF17" s="85" t="str">
        <f>+IF(FG17=0,"",FF16+1)</f>
        <v/>
      </c>
      <c r="FG17" s="86">
        <f t="shared" ref="FG17:FG80" si="67">+FI17/$H$9</f>
        <v>0</v>
      </c>
      <c r="FH17" s="18">
        <f t="shared" ref="FH17:FH80" si="68">ROUNDDOWN(FI17/$C$13,0)</f>
        <v>0</v>
      </c>
      <c r="FI17" s="87"/>
      <c r="FJ17" s="88">
        <f t="shared" ref="FJ17:FJ80" si="69">IF(FH17=0,0,FH17+1)</f>
        <v>0</v>
      </c>
      <c r="FK17" s="18" t="str">
        <f t="shared" si="8"/>
        <v/>
      </c>
      <c r="FL17" s="89" t="str">
        <f>IF(FI17&gt;0,ROUNDDOWN(('Diseño estructura &amp;CP'!$AZ$5/FI17),0),"")</f>
        <v/>
      </c>
      <c r="FN17" s="99" t="s">
        <v>118</v>
      </c>
      <c r="FO17" s="100">
        <f>IF(FL11="SI",MAX(FI16:FI224),0)</f>
        <v>0</v>
      </c>
      <c r="FP17" s="101" t="s">
        <v>104</v>
      </c>
      <c r="FQ17" s="74">
        <f t="shared" ref="FQ17:FQ19" si="70">IFERROR(1/(FR17+0.01),0)</f>
        <v>100</v>
      </c>
      <c r="FR17" s="89">
        <f>IFERROR(IF(FO17="",0,ROUNDDOWN(('Diseño estructura &amp;CP'!$AZ$6/FO17),0)),0)</f>
        <v>0</v>
      </c>
      <c r="FT17" s="99" t="s">
        <v>155</v>
      </c>
      <c r="FU17" s="101" t="str">
        <f t="shared" ref="FU17:FU29" si="71">IF(FL$11="SI",FF$14,"")</f>
        <v/>
      </c>
      <c r="FV17" s="116" t="str">
        <f t="shared" ref="FV17:FV29" si="72">IF(FU17="","",FU17*$R$15)</f>
        <v/>
      </c>
      <c r="FW17" s="74">
        <f t="shared" ref="FW17:FW29" si="73">1/(FX17+0.01)</f>
        <v>100</v>
      </c>
      <c r="FX17" s="117">
        <f>IFERROR(ROUNDDOWN(('Diseño estructura &amp;CP'!$AZ$8/FV17),0),0)</f>
        <v>0</v>
      </c>
      <c r="FZ17" s="85" t="str">
        <f>+IF(GA17=0,"",FZ16+1)</f>
        <v/>
      </c>
      <c r="GA17" s="86">
        <f t="shared" ref="GA17:GA80" si="74">+GC17/$H$9</f>
        <v>0</v>
      </c>
      <c r="GB17" s="18">
        <f t="shared" ref="GB17:GB80" si="75">ROUNDDOWN(GC17/$C$13,0)</f>
        <v>0</v>
      </c>
      <c r="GC17" s="87"/>
      <c r="GD17" s="88">
        <f t="shared" ref="GD17:GD80" si="76">IF(GB17=0,0,GB17+1)</f>
        <v>0</v>
      </c>
      <c r="GE17" s="18" t="str">
        <f t="shared" si="9"/>
        <v/>
      </c>
      <c r="GF17" s="89" t="str">
        <f>IF(GC17&gt;0,ROUNDDOWN(('Diseño estructura &amp;CP'!$AZ$5/GC17),0),"")</f>
        <v/>
      </c>
      <c r="GH17" s="99" t="s">
        <v>118</v>
      </c>
      <c r="GI17" s="100">
        <f>IF(GF11="SI",MAX(GC16:GC224),0)</f>
        <v>0</v>
      </c>
      <c r="GJ17" s="101" t="s">
        <v>104</v>
      </c>
      <c r="GK17" s="74">
        <f t="shared" ref="GK17:GK19" si="77">IFERROR(1/(GL17+0.01),0)</f>
        <v>100</v>
      </c>
      <c r="GL17" s="89">
        <f>IFERROR(IF(GI17="",0,ROUNDDOWN(('Diseño estructura &amp;CP'!$AZ$6/GI17),0)),0)</f>
        <v>0</v>
      </c>
      <c r="GN17" s="99" t="s">
        <v>155</v>
      </c>
      <c r="GO17" s="101" t="str">
        <f t="shared" ref="GO17:GO29" si="78">IF(GF$11="SI",FZ$14,"")</f>
        <v/>
      </c>
      <c r="GP17" s="116" t="str">
        <f t="shared" ref="GP17:GP29" si="79">IF(GO17="","",GO17*$R$15)</f>
        <v/>
      </c>
      <c r="GQ17" s="74">
        <f t="shared" ref="GQ17:GQ29" si="80">1/(GR17+0.01)</f>
        <v>100</v>
      </c>
      <c r="GR17" s="117">
        <f>IFERROR(ROUNDDOWN(('Diseño estructura &amp;CP'!$AZ$8/GP17),0),0)</f>
        <v>0</v>
      </c>
    </row>
    <row r="18" spans="2:200" x14ac:dyDescent="0.35">
      <c r="B18" s="85">
        <f t="shared" ref="B18:B81" si="81">+IF(C18=0,"",B17+1)</f>
        <v>3</v>
      </c>
      <c r="C18" s="86">
        <f t="shared" si="10"/>
        <v>7.5</v>
      </c>
      <c r="D18" s="18">
        <f t="shared" si="11"/>
        <v>1</v>
      </c>
      <c r="E18" s="87">
        <v>15</v>
      </c>
      <c r="F18" s="88">
        <f t="shared" si="12"/>
        <v>2</v>
      </c>
      <c r="G18" s="18">
        <f t="shared" si="13"/>
        <v>1.5149219815179518E-2</v>
      </c>
      <c r="H18" s="89">
        <f>IF(E18&gt;0,ROUNDDOWN(('Diseño estructura &amp;CP'!$AZ$5/E18),0),"")</f>
        <v>66</v>
      </c>
      <c r="J18" s="99" t="s">
        <v>119</v>
      </c>
      <c r="K18" s="103">
        <f>IF(H11="SI",B14*F8,0)</f>
        <v>424</v>
      </c>
      <c r="L18" s="101" t="s">
        <v>104</v>
      </c>
      <c r="M18" s="74">
        <f t="shared" si="14"/>
        <v>0.99009900990099009</v>
      </c>
      <c r="N18" s="89">
        <f>IFERROR(IF(K18="",0,ROUNDDOWN(('Diseño estructura &amp;CP'!$AZ$6/K18),0)),0)</f>
        <v>1</v>
      </c>
      <c r="P18" s="99" t="s">
        <v>156</v>
      </c>
      <c r="Q18" s="101">
        <f t="shared" si="15"/>
        <v>106</v>
      </c>
      <c r="R18" s="116">
        <f t="shared" si="16"/>
        <v>424</v>
      </c>
      <c r="S18" s="74">
        <f t="shared" si="17"/>
        <v>0.99009900990099009</v>
      </c>
      <c r="T18" s="117">
        <f>IFERROR(ROUNDDOWN(('Diseño estructura &amp;CP'!$AZ$8/R18),0),0)</f>
        <v>1</v>
      </c>
      <c r="V18" s="85">
        <f t="shared" ref="V18:V81" si="82">+IF(W18=0,"",V17+1)</f>
        <v>3</v>
      </c>
      <c r="W18" s="86">
        <f t="shared" si="18"/>
        <v>76.5</v>
      </c>
      <c r="X18" s="18">
        <f t="shared" si="19"/>
        <v>12</v>
      </c>
      <c r="Y18" s="87">
        <v>153</v>
      </c>
      <c r="Z18" s="88">
        <f t="shared" si="20"/>
        <v>13</v>
      </c>
      <c r="AA18" s="18">
        <f t="shared" si="1"/>
        <v>0.1663893510815308</v>
      </c>
      <c r="AB18" s="89">
        <f>IF(Y18&gt;0,ROUNDDOWN(('Diseño estructura &amp;CP'!$AZ$5/Y18),0),"")</f>
        <v>6</v>
      </c>
      <c r="AD18" s="99" t="s">
        <v>119</v>
      </c>
      <c r="AE18" s="103">
        <f>IF(AB11="SI",V14*Z8,0)</f>
        <v>220</v>
      </c>
      <c r="AF18" s="101" t="s">
        <v>104</v>
      </c>
      <c r="AG18" s="74">
        <f t="shared" si="21"/>
        <v>0.49751243781094534</v>
      </c>
      <c r="AH18" s="89">
        <f>IFERROR(IF(AE18="",0,ROUNDDOWN(('Diseño estructura &amp;CP'!$AZ$6/AE18),0)),0)</f>
        <v>2</v>
      </c>
      <c r="AJ18" s="99" t="s">
        <v>156</v>
      </c>
      <c r="AK18" s="101">
        <f t="shared" si="22"/>
        <v>55</v>
      </c>
      <c r="AL18" s="116">
        <f t="shared" si="23"/>
        <v>220</v>
      </c>
      <c r="AM18" s="74">
        <f t="shared" si="24"/>
        <v>0.49751243781094534</v>
      </c>
      <c r="AN18" s="117">
        <f>IFERROR(ROUNDDOWN(('Diseño estructura &amp;CP'!$AZ$8/AL18),0),0)</f>
        <v>2</v>
      </c>
      <c r="AP18" s="85">
        <f t="shared" ref="AP18:AP81" si="83">+IF(AQ18=0,"",AP17+1)</f>
        <v>3</v>
      </c>
      <c r="AQ18" s="86">
        <f t="shared" si="25"/>
        <v>81</v>
      </c>
      <c r="AR18" s="18">
        <f t="shared" si="26"/>
        <v>13</v>
      </c>
      <c r="AS18" s="87">
        <v>162</v>
      </c>
      <c r="AT18" s="88">
        <f t="shared" si="27"/>
        <v>14</v>
      </c>
      <c r="AU18" s="18">
        <f t="shared" si="2"/>
        <v>0.1663893510815308</v>
      </c>
      <c r="AV18" s="89">
        <f>IF(AS18&gt;0,ROUNDDOWN(('Diseño estructura &amp;CP'!$AZ$5/AS18),0),"")</f>
        <v>6</v>
      </c>
      <c r="AX18" s="99" t="s">
        <v>119</v>
      </c>
      <c r="AY18" s="103">
        <f>IF(AV11="SI",AP14*AT8,0)</f>
        <v>304</v>
      </c>
      <c r="AZ18" s="101" t="s">
        <v>104</v>
      </c>
      <c r="BA18" s="74">
        <f t="shared" si="28"/>
        <v>0.99009900990099009</v>
      </c>
      <c r="BB18" s="89">
        <f>IFERROR(IF(AY18="",0,ROUNDDOWN(('Diseño estructura &amp;CP'!$AZ$6/AY18),0)),0)</f>
        <v>1</v>
      </c>
      <c r="BD18" s="99" t="s">
        <v>156</v>
      </c>
      <c r="BE18" s="101">
        <f t="shared" si="29"/>
        <v>76</v>
      </c>
      <c r="BF18" s="116">
        <f t="shared" si="30"/>
        <v>304</v>
      </c>
      <c r="BG18" s="74">
        <f t="shared" si="31"/>
        <v>0.99009900990099009</v>
      </c>
      <c r="BH18" s="117">
        <f>IFERROR(ROUNDDOWN(('Diseño estructura &amp;CP'!$AZ$8/BF18),0),0)</f>
        <v>1</v>
      </c>
      <c r="BJ18" s="85">
        <f t="shared" ref="BJ18:BJ81" si="84">+IF(BK18=0,"",BJ17+1)</f>
        <v>3</v>
      </c>
      <c r="BK18" s="86">
        <f t="shared" si="32"/>
        <v>99.25</v>
      </c>
      <c r="BL18" s="18">
        <f t="shared" si="33"/>
        <v>18</v>
      </c>
      <c r="BM18" s="87">
        <v>198.5</v>
      </c>
      <c r="BN18" s="88">
        <f t="shared" si="34"/>
        <v>19</v>
      </c>
      <c r="BO18" s="18">
        <f t="shared" si="3"/>
        <v>0.19960079840319361</v>
      </c>
      <c r="BP18" s="89">
        <f>IF(BM18&gt;0,ROUNDDOWN(('Diseño estructura &amp;CP'!$AZ$5/BM18),0),"")</f>
        <v>5</v>
      </c>
      <c r="BR18" s="99" t="s">
        <v>119</v>
      </c>
      <c r="BS18" s="103">
        <f>IF(BP11="SI",BJ14*BN8,0)</f>
        <v>135</v>
      </c>
      <c r="BT18" s="101" t="s">
        <v>104</v>
      </c>
      <c r="BU18" s="74">
        <f t="shared" si="35"/>
        <v>0.33222591362126247</v>
      </c>
      <c r="BV18" s="89">
        <f>IFERROR(IF(BS18="",0,ROUNDDOWN(('Diseño estructura &amp;CP'!$AZ$6/BS18),0)),0)</f>
        <v>3</v>
      </c>
      <c r="BX18" s="99" t="s">
        <v>156</v>
      </c>
      <c r="BY18" s="101">
        <f t="shared" si="36"/>
        <v>30</v>
      </c>
      <c r="BZ18" s="116">
        <f t="shared" si="37"/>
        <v>120</v>
      </c>
      <c r="CA18" s="74">
        <f t="shared" si="38"/>
        <v>0.24937655860349128</v>
      </c>
      <c r="CB18" s="117">
        <f>IFERROR(ROUNDDOWN(('Diseño estructura &amp;CP'!$AZ$8/BZ18),0),0)</f>
        <v>4</v>
      </c>
      <c r="CD18" s="85" t="str">
        <f t="shared" ref="CD18:CD81" si="85">+IF(CE18=0,"",CD17+1)</f>
        <v/>
      </c>
      <c r="CE18" s="86">
        <f t="shared" si="39"/>
        <v>0</v>
      </c>
      <c r="CF18" s="18">
        <f t="shared" si="40"/>
        <v>0</v>
      </c>
      <c r="CG18" s="87"/>
      <c r="CH18" s="88">
        <f t="shared" si="41"/>
        <v>0</v>
      </c>
      <c r="CI18" s="18" t="str">
        <f t="shared" si="4"/>
        <v/>
      </c>
      <c r="CJ18" s="89" t="str">
        <f>IF(CG18&gt;0,ROUNDDOWN(('Diseño estructura &amp;CP'!$AZ$5/CG18),0),"")</f>
        <v/>
      </c>
      <c r="CL18" s="99" t="s">
        <v>119</v>
      </c>
      <c r="CM18" s="103">
        <f>IF(CJ11="SI",CD14*CH8,0)</f>
        <v>0</v>
      </c>
      <c r="CN18" s="101" t="s">
        <v>104</v>
      </c>
      <c r="CO18" s="74">
        <f t="shared" si="42"/>
        <v>100</v>
      </c>
      <c r="CP18" s="89">
        <f>IFERROR(IF(CM18="",0,ROUNDDOWN(('Diseño estructura &amp;CP'!$AZ$6/CM18),0)),0)</f>
        <v>0</v>
      </c>
      <c r="CR18" s="99" t="s">
        <v>156</v>
      </c>
      <c r="CS18" s="101" t="str">
        <f t="shared" si="43"/>
        <v/>
      </c>
      <c r="CT18" s="116" t="str">
        <f t="shared" si="44"/>
        <v/>
      </c>
      <c r="CU18" s="74">
        <f t="shared" si="45"/>
        <v>100</v>
      </c>
      <c r="CV18" s="117">
        <f>IFERROR(ROUNDDOWN(('Diseño estructura &amp;CP'!$AZ$8/CT18),0),0)</f>
        <v>0</v>
      </c>
      <c r="CX18" s="85" t="str">
        <f t="shared" ref="CX18:CX81" si="86">+IF(CY18=0,"",CX17+1)</f>
        <v/>
      </c>
      <c r="CY18" s="86">
        <f t="shared" si="46"/>
        <v>0</v>
      </c>
      <c r="CZ18" s="18">
        <f t="shared" si="47"/>
        <v>0</v>
      </c>
      <c r="DA18" s="87"/>
      <c r="DB18" s="88">
        <f t="shared" si="48"/>
        <v>0</v>
      </c>
      <c r="DC18" s="18" t="str">
        <f t="shared" si="5"/>
        <v/>
      </c>
      <c r="DD18" s="89" t="str">
        <f>IF(DA18&gt;0,ROUNDDOWN(('Diseño estructura &amp;CP'!$AZ$5/DA18),0),"")</f>
        <v/>
      </c>
      <c r="DF18" s="99" t="s">
        <v>119</v>
      </c>
      <c r="DG18" s="103">
        <f>IF(DD11="SI",CX14*DB8,0)</f>
        <v>0</v>
      </c>
      <c r="DH18" s="101" t="s">
        <v>104</v>
      </c>
      <c r="DI18" s="74">
        <f t="shared" si="49"/>
        <v>100</v>
      </c>
      <c r="DJ18" s="89">
        <f>IFERROR(IF(DG18="",0,ROUNDDOWN(('Diseño estructura &amp;CP'!$AZ$6/DG18),0)),0)</f>
        <v>0</v>
      </c>
      <c r="DL18" s="99" t="s">
        <v>156</v>
      </c>
      <c r="DM18" s="101" t="str">
        <f t="shared" si="50"/>
        <v/>
      </c>
      <c r="DN18" s="116" t="str">
        <f t="shared" si="51"/>
        <v/>
      </c>
      <c r="DO18" s="74">
        <f t="shared" si="52"/>
        <v>100</v>
      </c>
      <c r="DP18" s="117">
        <f>IFERROR(ROUNDDOWN(('Diseño estructura &amp;CP'!$AZ$8/DN18),0),0)</f>
        <v>0</v>
      </c>
      <c r="DR18" s="85" t="str">
        <f t="shared" ref="DR18:DR81" si="87">+IF(DS18=0,"",DR17+1)</f>
        <v/>
      </c>
      <c r="DS18" s="86">
        <f t="shared" si="53"/>
        <v>0</v>
      </c>
      <c r="DT18" s="18">
        <f t="shared" si="54"/>
        <v>0</v>
      </c>
      <c r="DU18" s="87"/>
      <c r="DV18" s="88">
        <f t="shared" si="55"/>
        <v>0</v>
      </c>
      <c r="DW18" s="18" t="str">
        <f t="shared" si="6"/>
        <v/>
      </c>
      <c r="DX18" s="89" t="str">
        <f>IF(DU18&gt;0,ROUNDDOWN(('Diseño estructura &amp;CP'!$AZ$5/DU18),0),"")</f>
        <v/>
      </c>
      <c r="DZ18" s="99" t="s">
        <v>119</v>
      </c>
      <c r="EA18" s="103">
        <f>IF(DX11="SI",DR14*DV8,0)</f>
        <v>0</v>
      </c>
      <c r="EB18" s="101" t="s">
        <v>104</v>
      </c>
      <c r="EC18" s="74">
        <f t="shared" si="56"/>
        <v>100</v>
      </c>
      <c r="ED18" s="89">
        <f>IFERROR(IF(EA18="",0,ROUNDDOWN(('Diseño estructura &amp;CP'!$AZ$6/EA18),0)),0)</f>
        <v>0</v>
      </c>
      <c r="EF18" s="99" t="s">
        <v>156</v>
      </c>
      <c r="EG18" s="101" t="str">
        <f t="shared" si="57"/>
        <v/>
      </c>
      <c r="EH18" s="116" t="str">
        <f t="shared" si="58"/>
        <v/>
      </c>
      <c r="EI18" s="74">
        <f t="shared" si="59"/>
        <v>100</v>
      </c>
      <c r="EJ18" s="117">
        <f>IFERROR(ROUNDDOWN(('Diseño estructura &amp;CP'!$AZ$8/EH18),0),0)</f>
        <v>0</v>
      </c>
      <c r="EL18" s="85" t="str">
        <f t="shared" ref="EL18:EL81" si="88">+IF(EM18=0,"",EL17+1)</f>
        <v/>
      </c>
      <c r="EM18" s="86">
        <f t="shared" si="60"/>
        <v>0</v>
      </c>
      <c r="EN18" s="18">
        <f t="shared" si="61"/>
        <v>0</v>
      </c>
      <c r="EO18" s="87"/>
      <c r="EP18" s="88">
        <f t="shared" si="62"/>
        <v>0</v>
      </c>
      <c r="EQ18" s="18" t="str">
        <f t="shared" si="7"/>
        <v/>
      </c>
      <c r="ER18" s="89" t="str">
        <f>IF(EO18&gt;0,ROUNDDOWN(('Diseño estructura &amp;CP'!$AZ$5/EO18),0),"")</f>
        <v/>
      </c>
      <c r="ET18" s="99" t="s">
        <v>119</v>
      </c>
      <c r="EU18" s="103">
        <f>IF(ER11="SI",EL14*EP8,0)</f>
        <v>0</v>
      </c>
      <c r="EV18" s="101" t="s">
        <v>104</v>
      </c>
      <c r="EW18" s="74">
        <f t="shared" si="63"/>
        <v>100</v>
      </c>
      <c r="EX18" s="89">
        <f>IFERROR(IF(EU18="",0,ROUNDDOWN(('Diseño estructura &amp;CP'!$AZ$6/EU18),0)),0)</f>
        <v>0</v>
      </c>
      <c r="EZ18" s="99" t="s">
        <v>156</v>
      </c>
      <c r="FA18" s="101" t="str">
        <f t="shared" si="64"/>
        <v/>
      </c>
      <c r="FB18" s="116" t="str">
        <f t="shared" si="65"/>
        <v/>
      </c>
      <c r="FC18" s="74">
        <f t="shared" si="66"/>
        <v>100</v>
      </c>
      <c r="FD18" s="117">
        <f>IFERROR(ROUNDDOWN(('Diseño estructura &amp;CP'!$AZ$8/FB18),0),0)</f>
        <v>0</v>
      </c>
      <c r="FF18" s="85" t="str">
        <f t="shared" ref="FF18:FF81" si="89">+IF(FG18=0,"",FF17+1)</f>
        <v/>
      </c>
      <c r="FG18" s="86">
        <f t="shared" si="67"/>
        <v>0</v>
      </c>
      <c r="FH18" s="18">
        <f t="shared" si="68"/>
        <v>0</v>
      </c>
      <c r="FI18" s="87"/>
      <c r="FJ18" s="88">
        <f t="shared" si="69"/>
        <v>0</v>
      </c>
      <c r="FK18" s="18" t="str">
        <f t="shared" si="8"/>
        <v/>
      </c>
      <c r="FL18" s="89" t="str">
        <f>IF(FI18&gt;0,ROUNDDOWN(('Diseño estructura &amp;CP'!$AZ$5/FI18),0),"")</f>
        <v/>
      </c>
      <c r="FN18" s="99" t="s">
        <v>119</v>
      </c>
      <c r="FO18" s="103">
        <f>IF(FL11="SI",FF14*FJ8,0)</f>
        <v>0</v>
      </c>
      <c r="FP18" s="101" t="s">
        <v>104</v>
      </c>
      <c r="FQ18" s="74">
        <f t="shared" si="70"/>
        <v>100</v>
      </c>
      <c r="FR18" s="89">
        <f>IFERROR(IF(FO18="",0,ROUNDDOWN(('Diseño estructura &amp;CP'!$AZ$6/FO18),0)),0)</f>
        <v>0</v>
      </c>
      <c r="FT18" s="99" t="s">
        <v>156</v>
      </c>
      <c r="FU18" s="101" t="str">
        <f t="shared" si="71"/>
        <v/>
      </c>
      <c r="FV18" s="116" t="str">
        <f t="shared" si="72"/>
        <v/>
      </c>
      <c r="FW18" s="74">
        <f t="shared" si="73"/>
        <v>100</v>
      </c>
      <c r="FX18" s="117">
        <f>IFERROR(ROUNDDOWN(('Diseño estructura &amp;CP'!$AZ$8/FV18),0),0)</f>
        <v>0</v>
      </c>
      <c r="FZ18" s="85" t="str">
        <f t="shared" ref="FZ18:FZ81" si="90">+IF(GA18=0,"",FZ17+1)</f>
        <v/>
      </c>
      <c r="GA18" s="86">
        <f t="shared" si="74"/>
        <v>0</v>
      </c>
      <c r="GB18" s="18">
        <f t="shared" si="75"/>
        <v>0</v>
      </c>
      <c r="GC18" s="87"/>
      <c r="GD18" s="88">
        <f t="shared" si="76"/>
        <v>0</v>
      </c>
      <c r="GE18" s="18" t="str">
        <f t="shared" si="9"/>
        <v/>
      </c>
      <c r="GF18" s="89" t="str">
        <f>IF(GC18&gt;0,ROUNDDOWN(('Diseño estructura &amp;CP'!$AZ$5/GC18),0),"")</f>
        <v/>
      </c>
      <c r="GH18" s="99" t="s">
        <v>119</v>
      </c>
      <c r="GI18" s="103">
        <f>IF(GF11="SI",FZ14*GD8,0)</f>
        <v>0</v>
      </c>
      <c r="GJ18" s="101" t="s">
        <v>104</v>
      </c>
      <c r="GK18" s="74">
        <f t="shared" si="77"/>
        <v>100</v>
      </c>
      <c r="GL18" s="89">
        <f>IFERROR(IF(GI18="",0,ROUNDDOWN(('Diseño estructura &amp;CP'!$AZ$6/GI18),0)),0)</f>
        <v>0</v>
      </c>
      <c r="GN18" s="99" t="s">
        <v>156</v>
      </c>
      <c r="GO18" s="101" t="str">
        <f t="shared" si="78"/>
        <v/>
      </c>
      <c r="GP18" s="116" t="str">
        <f t="shared" si="79"/>
        <v/>
      </c>
      <c r="GQ18" s="74">
        <f t="shared" si="80"/>
        <v>100</v>
      </c>
      <c r="GR18" s="117">
        <f>IFERROR(ROUNDDOWN(('Diseño estructura &amp;CP'!$AZ$8/GP18),0),0)</f>
        <v>0</v>
      </c>
    </row>
    <row r="19" spans="2:200" x14ac:dyDescent="0.35">
      <c r="B19" s="85">
        <f t="shared" si="81"/>
        <v>4</v>
      </c>
      <c r="C19" s="86">
        <f t="shared" si="10"/>
        <v>9.5</v>
      </c>
      <c r="D19" s="18">
        <f t="shared" si="11"/>
        <v>1</v>
      </c>
      <c r="E19" s="87">
        <v>19</v>
      </c>
      <c r="F19" s="88">
        <f t="shared" si="12"/>
        <v>2</v>
      </c>
      <c r="G19" s="18">
        <f t="shared" si="13"/>
        <v>1.9227071716977504E-2</v>
      </c>
      <c r="H19" s="89">
        <f>IF(E19&gt;0,ROUNDDOWN(('Diseño estructura &amp;CP'!$AZ$5/E19),0),"")</f>
        <v>52</v>
      </c>
      <c r="J19" s="99" t="s">
        <v>120</v>
      </c>
      <c r="K19" s="103">
        <f>IF(H11="SI",B14*F8,0)</f>
        <v>424</v>
      </c>
      <c r="L19" s="101" t="s">
        <v>104</v>
      </c>
      <c r="M19" s="74">
        <f t="shared" si="14"/>
        <v>0.99009900990099009</v>
      </c>
      <c r="N19" s="89">
        <f>IFERROR(IF(K19="",0,ROUNDDOWN(('Diseño estructura &amp;CP'!$AZ$6/K19),0)),0)</f>
        <v>1</v>
      </c>
      <c r="P19" s="99" t="s">
        <v>157</v>
      </c>
      <c r="Q19" s="101">
        <f t="shared" si="15"/>
        <v>106</v>
      </c>
      <c r="R19" s="116">
        <f t="shared" si="16"/>
        <v>424</v>
      </c>
      <c r="S19" s="74">
        <f t="shared" si="17"/>
        <v>0.99009900990099009</v>
      </c>
      <c r="T19" s="117">
        <f>IFERROR(ROUNDDOWN(('Diseño estructura &amp;CP'!$AZ$8/R19),0),0)</f>
        <v>1</v>
      </c>
      <c r="V19" s="85">
        <f t="shared" si="82"/>
        <v>4</v>
      </c>
      <c r="W19" s="86">
        <f t="shared" si="18"/>
        <v>77.75</v>
      </c>
      <c r="X19" s="18">
        <f t="shared" si="19"/>
        <v>12</v>
      </c>
      <c r="Y19" s="87">
        <v>155.5</v>
      </c>
      <c r="Z19" s="88">
        <f t="shared" si="20"/>
        <v>13</v>
      </c>
      <c r="AA19" s="18">
        <f t="shared" si="1"/>
        <v>0.1663893510815308</v>
      </c>
      <c r="AB19" s="89">
        <f>IF(Y19&gt;0,ROUNDDOWN(('Diseño estructura &amp;CP'!$AZ$5/Y19),0),"")</f>
        <v>6</v>
      </c>
      <c r="AD19" s="99" t="s">
        <v>120</v>
      </c>
      <c r="AE19" s="103">
        <f>IF(AB11="SI",V14*Z8,0)</f>
        <v>220</v>
      </c>
      <c r="AF19" s="101" t="s">
        <v>104</v>
      </c>
      <c r="AG19" s="74">
        <f t="shared" si="21"/>
        <v>0.49751243781094534</v>
      </c>
      <c r="AH19" s="89">
        <f>IFERROR(IF(AE19="",0,ROUNDDOWN(('Diseño estructura &amp;CP'!$AZ$6/AE19),0)),0)</f>
        <v>2</v>
      </c>
      <c r="AJ19" s="99" t="s">
        <v>157</v>
      </c>
      <c r="AK19" s="101">
        <f t="shared" si="22"/>
        <v>55</v>
      </c>
      <c r="AL19" s="116">
        <f t="shared" si="23"/>
        <v>220</v>
      </c>
      <c r="AM19" s="74">
        <f t="shared" si="24"/>
        <v>0.49751243781094534</v>
      </c>
      <c r="AN19" s="117">
        <f>IFERROR(ROUNDDOWN(('Diseño estructura &amp;CP'!$AZ$8/AL19),0),0)</f>
        <v>2</v>
      </c>
      <c r="AP19" s="85">
        <f t="shared" si="83"/>
        <v>4</v>
      </c>
      <c r="AQ19" s="86">
        <f t="shared" si="25"/>
        <v>81.5</v>
      </c>
      <c r="AR19" s="18">
        <f t="shared" si="26"/>
        <v>13</v>
      </c>
      <c r="AS19" s="87">
        <v>163</v>
      </c>
      <c r="AT19" s="88">
        <f t="shared" si="27"/>
        <v>14</v>
      </c>
      <c r="AU19" s="18">
        <f t="shared" si="2"/>
        <v>0.1663893510815308</v>
      </c>
      <c r="AV19" s="89">
        <f>IF(AS19&gt;0,ROUNDDOWN(('Diseño estructura &amp;CP'!$AZ$5/AS19),0),"")</f>
        <v>6</v>
      </c>
      <c r="AX19" s="99" t="s">
        <v>120</v>
      </c>
      <c r="AY19" s="103">
        <f>IF(AV11="SI",AP14*AT8,0)</f>
        <v>304</v>
      </c>
      <c r="AZ19" s="101" t="s">
        <v>104</v>
      </c>
      <c r="BA19" s="74">
        <f t="shared" si="28"/>
        <v>0.99009900990099009</v>
      </c>
      <c r="BB19" s="89">
        <f>IFERROR(IF(AY19="",0,ROUNDDOWN(('Diseño estructura &amp;CP'!$AZ$6/AY19),0)),0)</f>
        <v>1</v>
      </c>
      <c r="BD19" s="99" t="s">
        <v>157</v>
      </c>
      <c r="BE19" s="101">
        <f t="shared" si="29"/>
        <v>76</v>
      </c>
      <c r="BF19" s="116">
        <f t="shared" si="30"/>
        <v>304</v>
      </c>
      <c r="BG19" s="74">
        <f t="shared" si="31"/>
        <v>0.99009900990099009</v>
      </c>
      <c r="BH19" s="117">
        <f>IFERROR(ROUNDDOWN(('Diseño estructura &amp;CP'!$AZ$8/BF19),0),0)</f>
        <v>1</v>
      </c>
      <c r="BJ19" s="85">
        <f t="shared" si="84"/>
        <v>4</v>
      </c>
      <c r="BK19" s="86">
        <f t="shared" si="32"/>
        <v>98.75</v>
      </c>
      <c r="BL19" s="18">
        <f t="shared" si="33"/>
        <v>17</v>
      </c>
      <c r="BM19" s="87">
        <v>197.5</v>
      </c>
      <c r="BN19" s="88">
        <f t="shared" si="34"/>
        <v>18</v>
      </c>
      <c r="BO19" s="18">
        <f t="shared" si="3"/>
        <v>0.19960079840319361</v>
      </c>
      <c r="BP19" s="89">
        <f>IF(BM19&gt;0,ROUNDDOWN(('Diseño estructura &amp;CP'!$AZ$5/BM19),0),"")</f>
        <v>5</v>
      </c>
      <c r="BR19" s="99" t="s">
        <v>120</v>
      </c>
      <c r="BS19" s="103">
        <f>IF(BP11="SI",BJ14*BN8,0)</f>
        <v>135</v>
      </c>
      <c r="BT19" s="101" t="s">
        <v>104</v>
      </c>
      <c r="BU19" s="74">
        <f t="shared" si="35"/>
        <v>0.33222591362126247</v>
      </c>
      <c r="BV19" s="89">
        <f>IFERROR(IF(BS19="",0,ROUNDDOWN(('Diseño estructura &amp;CP'!$AZ$6/BS19),0)),0)</f>
        <v>3</v>
      </c>
      <c r="BX19" s="99" t="s">
        <v>157</v>
      </c>
      <c r="BY19" s="101">
        <f t="shared" si="36"/>
        <v>30</v>
      </c>
      <c r="BZ19" s="116">
        <f t="shared" si="37"/>
        <v>120</v>
      </c>
      <c r="CA19" s="74">
        <f t="shared" si="38"/>
        <v>0.24937655860349128</v>
      </c>
      <c r="CB19" s="117">
        <f>IFERROR(ROUNDDOWN(('Diseño estructura &amp;CP'!$AZ$8/BZ19),0),0)</f>
        <v>4</v>
      </c>
      <c r="CD19" s="85" t="str">
        <f t="shared" si="85"/>
        <v/>
      </c>
      <c r="CE19" s="86">
        <f t="shared" si="39"/>
        <v>0</v>
      </c>
      <c r="CF19" s="18">
        <f t="shared" si="40"/>
        <v>0</v>
      </c>
      <c r="CG19" s="87"/>
      <c r="CH19" s="88">
        <f t="shared" si="41"/>
        <v>0</v>
      </c>
      <c r="CI19" s="18" t="str">
        <f t="shared" si="4"/>
        <v/>
      </c>
      <c r="CJ19" s="89" t="str">
        <f>IF(CG19&gt;0,ROUNDDOWN(('Diseño estructura &amp;CP'!$AZ$5/CG19),0),"")</f>
        <v/>
      </c>
      <c r="CL19" s="99" t="s">
        <v>120</v>
      </c>
      <c r="CM19" s="103">
        <f>IF(CJ11="SI",CD14*CH8,0)</f>
        <v>0</v>
      </c>
      <c r="CN19" s="101" t="s">
        <v>104</v>
      </c>
      <c r="CO19" s="74">
        <f t="shared" si="42"/>
        <v>100</v>
      </c>
      <c r="CP19" s="89">
        <f>IFERROR(IF(CM19="",0,ROUNDDOWN(('Diseño estructura &amp;CP'!$AZ$6/CM19),0)),0)</f>
        <v>0</v>
      </c>
      <c r="CR19" s="99" t="s">
        <v>157</v>
      </c>
      <c r="CS19" s="101" t="str">
        <f t="shared" si="43"/>
        <v/>
      </c>
      <c r="CT19" s="116" t="str">
        <f t="shared" si="44"/>
        <v/>
      </c>
      <c r="CU19" s="74">
        <f t="shared" si="45"/>
        <v>100</v>
      </c>
      <c r="CV19" s="117">
        <f>IFERROR(ROUNDDOWN(('Diseño estructura &amp;CP'!$AZ$8/CT19),0),0)</f>
        <v>0</v>
      </c>
      <c r="CX19" s="85" t="str">
        <f t="shared" si="86"/>
        <v/>
      </c>
      <c r="CY19" s="86">
        <f t="shared" si="46"/>
        <v>0</v>
      </c>
      <c r="CZ19" s="18">
        <f t="shared" si="47"/>
        <v>0</v>
      </c>
      <c r="DA19" s="87"/>
      <c r="DB19" s="88">
        <f t="shared" si="48"/>
        <v>0</v>
      </c>
      <c r="DC19" s="18" t="str">
        <f t="shared" si="5"/>
        <v/>
      </c>
      <c r="DD19" s="89" t="str">
        <f>IF(DA19&gt;0,ROUNDDOWN(('Diseño estructura &amp;CP'!$AZ$5/DA19),0),"")</f>
        <v/>
      </c>
      <c r="DF19" s="99" t="s">
        <v>120</v>
      </c>
      <c r="DG19" s="103">
        <f>IF(DD11="SI",CX14*DB8,0)</f>
        <v>0</v>
      </c>
      <c r="DH19" s="101" t="s">
        <v>104</v>
      </c>
      <c r="DI19" s="74">
        <f t="shared" si="49"/>
        <v>100</v>
      </c>
      <c r="DJ19" s="89">
        <f>IFERROR(IF(DG19="",0,ROUNDDOWN(('Diseño estructura &amp;CP'!$AZ$6/DG19),0)),0)</f>
        <v>0</v>
      </c>
      <c r="DL19" s="99" t="s">
        <v>157</v>
      </c>
      <c r="DM19" s="101" t="str">
        <f t="shared" si="50"/>
        <v/>
      </c>
      <c r="DN19" s="116" t="str">
        <f t="shared" si="51"/>
        <v/>
      </c>
      <c r="DO19" s="74">
        <f t="shared" si="52"/>
        <v>100</v>
      </c>
      <c r="DP19" s="117">
        <f>IFERROR(ROUNDDOWN(('Diseño estructura &amp;CP'!$AZ$8/DN19),0),0)</f>
        <v>0</v>
      </c>
      <c r="DR19" s="85" t="str">
        <f t="shared" si="87"/>
        <v/>
      </c>
      <c r="DS19" s="86">
        <f t="shared" si="53"/>
        <v>0</v>
      </c>
      <c r="DT19" s="18">
        <f t="shared" si="54"/>
        <v>0</v>
      </c>
      <c r="DU19" s="87"/>
      <c r="DV19" s="88">
        <f t="shared" si="55"/>
        <v>0</v>
      </c>
      <c r="DW19" s="18" t="str">
        <f t="shared" si="6"/>
        <v/>
      </c>
      <c r="DX19" s="89" t="str">
        <f>IF(DU19&gt;0,ROUNDDOWN(('Diseño estructura &amp;CP'!$AZ$5/DU19),0),"")</f>
        <v/>
      </c>
      <c r="DZ19" s="99" t="s">
        <v>120</v>
      </c>
      <c r="EA19" s="103">
        <f>IF(DX11="SI",DR14*DV8,0)</f>
        <v>0</v>
      </c>
      <c r="EB19" s="101" t="s">
        <v>104</v>
      </c>
      <c r="EC19" s="74">
        <f t="shared" si="56"/>
        <v>100</v>
      </c>
      <c r="ED19" s="89">
        <f>IFERROR(IF(EA19="",0,ROUNDDOWN(('Diseño estructura &amp;CP'!$AZ$6/EA19),0)),0)</f>
        <v>0</v>
      </c>
      <c r="EF19" s="99" t="s">
        <v>157</v>
      </c>
      <c r="EG19" s="101" t="str">
        <f t="shared" si="57"/>
        <v/>
      </c>
      <c r="EH19" s="116" t="str">
        <f t="shared" si="58"/>
        <v/>
      </c>
      <c r="EI19" s="74">
        <f t="shared" si="59"/>
        <v>100</v>
      </c>
      <c r="EJ19" s="117">
        <f>IFERROR(ROUNDDOWN(('Diseño estructura &amp;CP'!$AZ$8/EH19),0),0)</f>
        <v>0</v>
      </c>
      <c r="EL19" s="85" t="str">
        <f t="shared" si="88"/>
        <v/>
      </c>
      <c r="EM19" s="86">
        <f t="shared" si="60"/>
        <v>0</v>
      </c>
      <c r="EN19" s="18">
        <f t="shared" si="61"/>
        <v>0</v>
      </c>
      <c r="EO19" s="87"/>
      <c r="EP19" s="88">
        <f t="shared" si="62"/>
        <v>0</v>
      </c>
      <c r="EQ19" s="18" t="str">
        <f t="shared" si="7"/>
        <v/>
      </c>
      <c r="ER19" s="89" t="str">
        <f>IF(EO19&gt;0,ROUNDDOWN(('Diseño estructura &amp;CP'!$AZ$5/EO19),0),"")</f>
        <v/>
      </c>
      <c r="ET19" s="99" t="s">
        <v>120</v>
      </c>
      <c r="EU19" s="103">
        <f>IF(ER11="SI",EL14*EP8,0)</f>
        <v>0</v>
      </c>
      <c r="EV19" s="101" t="s">
        <v>104</v>
      </c>
      <c r="EW19" s="74">
        <f t="shared" si="63"/>
        <v>100</v>
      </c>
      <c r="EX19" s="89">
        <f>IFERROR(IF(EU19="",0,ROUNDDOWN(('Diseño estructura &amp;CP'!$AZ$6/EU19),0)),0)</f>
        <v>0</v>
      </c>
      <c r="EZ19" s="99" t="s">
        <v>157</v>
      </c>
      <c r="FA19" s="101" t="str">
        <f t="shared" si="64"/>
        <v/>
      </c>
      <c r="FB19" s="116" t="str">
        <f t="shared" si="65"/>
        <v/>
      </c>
      <c r="FC19" s="74">
        <f t="shared" si="66"/>
        <v>100</v>
      </c>
      <c r="FD19" s="117">
        <f>IFERROR(ROUNDDOWN(('Diseño estructura &amp;CP'!$AZ$8/FB19),0),0)</f>
        <v>0</v>
      </c>
      <c r="FF19" s="85" t="str">
        <f t="shared" si="89"/>
        <v/>
      </c>
      <c r="FG19" s="86">
        <f t="shared" si="67"/>
        <v>0</v>
      </c>
      <c r="FH19" s="18">
        <f t="shared" si="68"/>
        <v>0</v>
      </c>
      <c r="FI19" s="87"/>
      <c r="FJ19" s="88">
        <f t="shared" si="69"/>
        <v>0</v>
      </c>
      <c r="FK19" s="18" t="str">
        <f t="shared" si="8"/>
        <v/>
      </c>
      <c r="FL19" s="89" t="str">
        <f>IF(FI19&gt;0,ROUNDDOWN(('Diseño estructura &amp;CP'!$AZ$5/FI19),0),"")</f>
        <v/>
      </c>
      <c r="FN19" s="99" t="s">
        <v>120</v>
      </c>
      <c r="FO19" s="103">
        <f>IF(FL11="SI",FF14*FJ8,0)</f>
        <v>0</v>
      </c>
      <c r="FP19" s="101" t="s">
        <v>104</v>
      </c>
      <c r="FQ19" s="74">
        <f t="shared" si="70"/>
        <v>100</v>
      </c>
      <c r="FR19" s="89">
        <f>IFERROR(IF(FO19="",0,ROUNDDOWN(('Diseño estructura &amp;CP'!$AZ$6/FO19),0)),0)</f>
        <v>0</v>
      </c>
      <c r="FT19" s="99" t="s">
        <v>157</v>
      </c>
      <c r="FU19" s="101" t="str">
        <f t="shared" si="71"/>
        <v/>
      </c>
      <c r="FV19" s="116" t="str">
        <f t="shared" si="72"/>
        <v/>
      </c>
      <c r="FW19" s="74">
        <f t="shared" si="73"/>
        <v>100</v>
      </c>
      <c r="FX19" s="117">
        <f>IFERROR(ROUNDDOWN(('Diseño estructura &amp;CP'!$AZ$8/FV19),0),0)</f>
        <v>0</v>
      </c>
      <c r="FZ19" s="85" t="str">
        <f t="shared" si="90"/>
        <v/>
      </c>
      <c r="GA19" s="86">
        <f t="shared" si="74"/>
        <v>0</v>
      </c>
      <c r="GB19" s="18">
        <f t="shared" si="75"/>
        <v>0</v>
      </c>
      <c r="GC19" s="87"/>
      <c r="GD19" s="88">
        <f t="shared" si="76"/>
        <v>0</v>
      </c>
      <c r="GE19" s="18" t="str">
        <f t="shared" si="9"/>
        <v/>
      </c>
      <c r="GF19" s="89" t="str">
        <f>IF(GC19&gt;0,ROUNDDOWN(('Diseño estructura &amp;CP'!$AZ$5/GC19),0),"")</f>
        <v/>
      </c>
      <c r="GH19" s="99" t="s">
        <v>120</v>
      </c>
      <c r="GI19" s="103">
        <f>IF(GF11="SI",FZ14*GD8,0)</f>
        <v>0</v>
      </c>
      <c r="GJ19" s="101" t="s">
        <v>104</v>
      </c>
      <c r="GK19" s="74">
        <f t="shared" si="77"/>
        <v>100</v>
      </c>
      <c r="GL19" s="89">
        <f>IFERROR(IF(GI19="",0,ROUNDDOWN(('Diseño estructura &amp;CP'!$AZ$6/GI19),0)),0)</f>
        <v>0</v>
      </c>
      <c r="GN19" s="99" t="s">
        <v>157</v>
      </c>
      <c r="GO19" s="101" t="str">
        <f t="shared" si="78"/>
        <v/>
      </c>
      <c r="GP19" s="116" t="str">
        <f t="shared" si="79"/>
        <v/>
      </c>
      <c r="GQ19" s="74">
        <f t="shared" si="80"/>
        <v>100</v>
      </c>
      <c r="GR19" s="117">
        <f>IFERROR(ROUNDDOWN(('Diseño estructura &amp;CP'!$AZ$8/GP19),0),0)</f>
        <v>0</v>
      </c>
    </row>
    <row r="20" spans="2:200" x14ac:dyDescent="0.35">
      <c r="B20" s="85">
        <f t="shared" si="81"/>
        <v>5</v>
      </c>
      <c r="C20" s="86">
        <f t="shared" si="10"/>
        <v>12</v>
      </c>
      <c r="D20" s="18">
        <f t="shared" si="11"/>
        <v>2</v>
      </c>
      <c r="E20" s="87">
        <v>24</v>
      </c>
      <c r="F20" s="88">
        <f t="shared" si="12"/>
        <v>3</v>
      </c>
      <c r="G20" s="18">
        <f t="shared" si="13"/>
        <v>2.4384296513045599E-2</v>
      </c>
      <c r="H20" s="89">
        <f>IF(E20&gt;0,ROUNDDOWN(('Diseño estructura &amp;CP'!$AZ$5/E20),0),"")</f>
        <v>41</v>
      </c>
      <c r="J20" s="99" t="s">
        <v>121</v>
      </c>
      <c r="K20" s="104"/>
      <c r="L20" s="101" t="s">
        <v>104</v>
      </c>
      <c r="M20" s="74"/>
      <c r="N20" s="89">
        <f>IFERROR(IF(K20="",0,ROUNDDOWN(('Diseño estructura &amp;CP'!$AZ$6/K20),0)),0)</f>
        <v>0</v>
      </c>
      <c r="P20" s="99" t="s">
        <v>158</v>
      </c>
      <c r="Q20" s="101">
        <f t="shared" si="15"/>
        <v>106</v>
      </c>
      <c r="R20" s="116">
        <f t="shared" si="16"/>
        <v>424</v>
      </c>
      <c r="S20" s="74">
        <f t="shared" si="17"/>
        <v>0.99009900990099009</v>
      </c>
      <c r="T20" s="117">
        <f>IFERROR(ROUNDDOWN(('Diseño estructura &amp;CP'!$AZ$8/R20),0),0)</f>
        <v>1</v>
      </c>
      <c r="V20" s="85">
        <f t="shared" si="82"/>
        <v>5</v>
      </c>
      <c r="W20" s="86">
        <f t="shared" si="18"/>
        <v>78.5</v>
      </c>
      <c r="X20" s="18">
        <f t="shared" si="19"/>
        <v>13</v>
      </c>
      <c r="Y20" s="87">
        <v>157</v>
      </c>
      <c r="Z20" s="88">
        <f t="shared" si="20"/>
        <v>14</v>
      </c>
      <c r="AA20" s="18">
        <f t="shared" si="1"/>
        <v>0.1663893510815308</v>
      </c>
      <c r="AB20" s="89">
        <f>IF(Y20&gt;0,ROUNDDOWN(('Diseño estructura &amp;CP'!$AZ$5/Y20),0),"")</f>
        <v>6</v>
      </c>
      <c r="AD20" s="99" t="s">
        <v>121</v>
      </c>
      <c r="AE20" s="104"/>
      <c r="AF20" s="101" t="s">
        <v>104</v>
      </c>
      <c r="AG20" s="74"/>
      <c r="AH20" s="89">
        <f>IFERROR(IF(AE20="",0,ROUNDDOWN(('Diseño estructura &amp;CP'!$AZ$6/AE20),0)),0)</f>
        <v>0</v>
      </c>
      <c r="AJ20" s="99" t="s">
        <v>158</v>
      </c>
      <c r="AK20" s="101">
        <f t="shared" si="22"/>
        <v>55</v>
      </c>
      <c r="AL20" s="116">
        <f t="shared" si="23"/>
        <v>220</v>
      </c>
      <c r="AM20" s="74">
        <f t="shared" si="24"/>
        <v>0.49751243781094534</v>
      </c>
      <c r="AN20" s="117">
        <f>IFERROR(ROUNDDOWN(('Diseño estructura &amp;CP'!$AZ$8/AL20),0),0)</f>
        <v>2</v>
      </c>
      <c r="AP20" s="85">
        <f t="shared" si="83"/>
        <v>5</v>
      </c>
      <c r="AQ20" s="86">
        <f t="shared" si="25"/>
        <v>81.5</v>
      </c>
      <c r="AR20" s="18">
        <f t="shared" si="26"/>
        <v>13</v>
      </c>
      <c r="AS20" s="87">
        <v>163</v>
      </c>
      <c r="AT20" s="88">
        <f t="shared" si="27"/>
        <v>14</v>
      </c>
      <c r="AU20" s="18">
        <f t="shared" si="2"/>
        <v>0.1663893510815308</v>
      </c>
      <c r="AV20" s="89">
        <f>IF(AS20&gt;0,ROUNDDOWN(('Diseño estructura &amp;CP'!$AZ$5/AS20),0),"")</f>
        <v>6</v>
      </c>
      <c r="AX20" s="99" t="s">
        <v>121</v>
      </c>
      <c r="AY20" s="104"/>
      <c r="AZ20" s="101" t="s">
        <v>104</v>
      </c>
      <c r="BA20" s="74"/>
      <c r="BB20" s="89">
        <f>IFERROR(IF(AY20="",0,ROUNDDOWN(('Diseño estructura &amp;CP'!$AZ$6/AY20),0)),0)</f>
        <v>0</v>
      </c>
      <c r="BD20" s="99" t="s">
        <v>158</v>
      </c>
      <c r="BE20" s="101">
        <f t="shared" si="29"/>
        <v>76</v>
      </c>
      <c r="BF20" s="116">
        <f t="shared" si="30"/>
        <v>304</v>
      </c>
      <c r="BG20" s="74">
        <f t="shared" si="31"/>
        <v>0.99009900990099009</v>
      </c>
      <c r="BH20" s="117">
        <f>IFERROR(ROUNDDOWN(('Diseño estructura &amp;CP'!$AZ$8/BF20),0),0)</f>
        <v>1</v>
      </c>
      <c r="BJ20" s="85">
        <f t="shared" si="84"/>
        <v>5</v>
      </c>
      <c r="BK20" s="86">
        <f t="shared" si="32"/>
        <v>98.5</v>
      </c>
      <c r="BL20" s="18">
        <f t="shared" si="33"/>
        <v>17</v>
      </c>
      <c r="BM20" s="87">
        <v>197</v>
      </c>
      <c r="BN20" s="88">
        <f t="shared" si="34"/>
        <v>18</v>
      </c>
      <c r="BO20" s="18">
        <f t="shared" si="3"/>
        <v>0.19960079840319361</v>
      </c>
      <c r="BP20" s="89">
        <f>IF(BM20&gt;0,ROUNDDOWN(('Diseño estructura &amp;CP'!$AZ$5/BM20),0),"")</f>
        <v>5</v>
      </c>
      <c r="BR20" s="99" t="s">
        <v>121</v>
      </c>
      <c r="BS20" s="104"/>
      <c r="BT20" s="101" t="s">
        <v>104</v>
      </c>
      <c r="BU20" s="74"/>
      <c r="BV20" s="89">
        <f>IFERROR(IF(BS20="",0,ROUNDDOWN(('Diseño estructura &amp;CP'!$AZ$6/BS20),0)),0)</f>
        <v>0</v>
      </c>
      <c r="BX20" s="99" t="s">
        <v>158</v>
      </c>
      <c r="BY20" s="101">
        <f t="shared" si="36"/>
        <v>30</v>
      </c>
      <c r="BZ20" s="116">
        <f t="shared" si="37"/>
        <v>120</v>
      </c>
      <c r="CA20" s="74">
        <f t="shared" si="38"/>
        <v>0.24937655860349128</v>
      </c>
      <c r="CB20" s="117">
        <f>IFERROR(ROUNDDOWN(('Diseño estructura &amp;CP'!$AZ$8/BZ20),0),0)</f>
        <v>4</v>
      </c>
      <c r="CD20" s="85" t="str">
        <f t="shared" si="85"/>
        <v/>
      </c>
      <c r="CE20" s="86">
        <f t="shared" si="39"/>
        <v>0</v>
      </c>
      <c r="CF20" s="18">
        <f t="shared" si="40"/>
        <v>0</v>
      </c>
      <c r="CG20" s="87"/>
      <c r="CH20" s="88">
        <f t="shared" si="41"/>
        <v>0</v>
      </c>
      <c r="CI20" s="18" t="str">
        <f t="shared" si="4"/>
        <v/>
      </c>
      <c r="CJ20" s="89" t="str">
        <f>IF(CG20&gt;0,ROUNDDOWN(('Diseño estructura &amp;CP'!$AZ$5/CG20),0),"")</f>
        <v/>
      </c>
      <c r="CL20" s="99" t="s">
        <v>121</v>
      </c>
      <c r="CM20" s="104"/>
      <c r="CN20" s="101" t="s">
        <v>104</v>
      </c>
      <c r="CO20" s="74"/>
      <c r="CP20" s="89">
        <f>IFERROR(IF(CM20="",0,ROUNDDOWN(('Diseño estructura &amp;CP'!$AZ$6/CM20),0)),0)</f>
        <v>0</v>
      </c>
      <c r="CR20" s="99" t="s">
        <v>158</v>
      </c>
      <c r="CS20" s="101" t="str">
        <f t="shared" si="43"/>
        <v/>
      </c>
      <c r="CT20" s="116" t="str">
        <f t="shared" si="44"/>
        <v/>
      </c>
      <c r="CU20" s="74">
        <f t="shared" si="45"/>
        <v>100</v>
      </c>
      <c r="CV20" s="117">
        <f>IFERROR(ROUNDDOWN(('Diseño estructura &amp;CP'!$AZ$8/CT20),0),0)</f>
        <v>0</v>
      </c>
      <c r="CX20" s="85" t="str">
        <f t="shared" si="86"/>
        <v/>
      </c>
      <c r="CY20" s="86">
        <f t="shared" si="46"/>
        <v>0</v>
      </c>
      <c r="CZ20" s="18">
        <f t="shared" si="47"/>
        <v>0</v>
      </c>
      <c r="DA20" s="87"/>
      <c r="DB20" s="88">
        <f t="shared" si="48"/>
        <v>0</v>
      </c>
      <c r="DC20" s="18" t="str">
        <f t="shared" si="5"/>
        <v/>
      </c>
      <c r="DD20" s="89" t="str">
        <f>IF(DA20&gt;0,ROUNDDOWN(('Diseño estructura &amp;CP'!$AZ$5/DA20),0),"")</f>
        <v/>
      </c>
      <c r="DF20" s="99" t="s">
        <v>121</v>
      </c>
      <c r="DG20" s="104"/>
      <c r="DH20" s="101" t="s">
        <v>104</v>
      </c>
      <c r="DI20" s="74"/>
      <c r="DJ20" s="89">
        <f>IFERROR(IF(DG20="",0,ROUNDDOWN(('Diseño estructura &amp;CP'!$AZ$6/DG20),0)),0)</f>
        <v>0</v>
      </c>
      <c r="DL20" s="99" t="s">
        <v>158</v>
      </c>
      <c r="DM20" s="101" t="str">
        <f t="shared" si="50"/>
        <v/>
      </c>
      <c r="DN20" s="116" t="str">
        <f t="shared" si="51"/>
        <v/>
      </c>
      <c r="DO20" s="74">
        <f t="shared" si="52"/>
        <v>100</v>
      </c>
      <c r="DP20" s="117">
        <f>IFERROR(ROUNDDOWN(('Diseño estructura &amp;CP'!$AZ$8/DN20),0),0)</f>
        <v>0</v>
      </c>
      <c r="DR20" s="85" t="str">
        <f t="shared" si="87"/>
        <v/>
      </c>
      <c r="DS20" s="86">
        <f t="shared" si="53"/>
        <v>0</v>
      </c>
      <c r="DT20" s="18">
        <f t="shared" si="54"/>
        <v>0</v>
      </c>
      <c r="DU20" s="87"/>
      <c r="DV20" s="88">
        <f t="shared" si="55"/>
        <v>0</v>
      </c>
      <c r="DW20" s="18" t="str">
        <f t="shared" si="6"/>
        <v/>
      </c>
      <c r="DX20" s="89" t="str">
        <f>IF(DU20&gt;0,ROUNDDOWN(('Diseño estructura &amp;CP'!$AZ$5/DU20),0),"")</f>
        <v/>
      </c>
      <c r="DZ20" s="99" t="s">
        <v>121</v>
      </c>
      <c r="EA20" s="104"/>
      <c r="EB20" s="101" t="s">
        <v>104</v>
      </c>
      <c r="EC20" s="74"/>
      <c r="ED20" s="89">
        <f>IFERROR(IF(EA20="",0,ROUNDDOWN(('Diseño estructura &amp;CP'!$AZ$6/EA20),0)),0)</f>
        <v>0</v>
      </c>
      <c r="EF20" s="99" t="s">
        <v>158</v>
      </c>
      <c r="EG20" s="101" t="str">
        <f t="shared" si="57"/>
        <v/>
      </c>
      <c r="EH20" s="116" t="str">
        <f t="shared" si="58"/>
        <v/>
      </c>
      <c r="EI20" s="74">
        <f t="shared" si="59"/>
        <v>100</v>
      </c>
      <c r="EJ20" s="117">
        <f>IFERROR(ROUNDDOWN(('Diseño estructura &amp;CP'!$AZ$8/EH20),0),0)</f>
        <v>0</v>
      </c>
      <c r="EL20" s="85" t="str">
        <f t="shared" si="88"/>
        <v/>
      </c>
      <c r="EM20" s="86">
        <f t="shared" si="60"/>
        <v>0</v>
      </c>
      <c r="EN20" s="18">
        <f t="shared" si="61"/>
        <v>0</v>
      </c>
      <c r="EO20" s="87"/>
      <c r="EP20" s="88">
        <f t="shared" si="62"/>
        <v>0</v>
      </c>
      <c r="EQ20" s="18" t="str">
        <f t="shared" si="7"/>
        <v/>
      </c>
      <c r="ER20" s="89" t="str">
        <f>IF(EO20&gt;0,ROUNDDOWN(('Diseño estructura &amp;CP'!$AZ$5/EO20),0),"")</f>
        <v/>
      </c>
      <c r="ET20" s="99" t="s">
        <v>121</v>
      </c>
      <c r="EU20" s="104"/>
      <c r="EV20" s="101" t="s">
        <v>104</v>
      </c>
      <c r="EW20" s="74"/>
      <c r="EX20" s="89">
        <f>IFERROR(IF(EU20="",0,ROUNDDOWN(('Diseño estructura &amp;CP'!$AZ$6/EU20),0)),0)</f>
        <v>0</v>
      </c>
      <c r="EZ20" s="99" t="s">
        <v>158</v>
      </c>
      <c r="FA20" s="101" t="str">
        <f t="shared" si="64"/>
        <v/>
      </c>
      <c r="FB20" s="116" t="str">
        <f t="shared" si="65"/>
        <v/>
      </c>
      <c r="FC20" s="74">
        <f t="shared" si="66"/>
        <v>100</v>
      </c>
      <c r="FD20" s="117">
        <f>IFERROR(ROUNDDOWN(('Diseño estructura &amp;CP'!$AZ$8/FB20),0),0)</f>
        <v>0</v>
      </c>
      <c r="FF20" s="85" t="str">
        <f t="shared" si="89"/>
        <v/>
      </c>
      <c r="FG20" s="86">
        <f t="shared" si="67"/>
        <v>0</v>
      </c>
      <c r="FH20" s="18">
        <f t="shared" si="68"/>
        <v>0</v>
      </c>
      <c r="FI20" s="87"/>
      <c r="FJ20" s="88">
        <f t="shared" si="69"/>
        <v>0</v>
      </c>
      <c r="FK20" s="18" t="str">
        <f t="shared" si="8"/>
        <v/>
      </c>
      <c r="FL20" s="89" t="str">
        <f>IF(FI20&gt;0,ROUNDDOWN(('Diseño estructura &amp;CP'!$AZ$5/FI20),0),"")</f>
        <v/>
      </c>
      <c r="FN20" s="99" t="s">
        <v>121</v>
      </c>
      <c r="FO20" s="104"/>
      <c r="FP20" s="101" t="s">
        <v>104</v>
      </c>
      <c r="FQ20" s="74"/>
      <c r="FR20" s="89">
        <f>IFERROR(IF(FO20="",0,ROUNDDOWN(('Diseño estructura &amp;CP'!$AZ$6/FO20),0)),0)</f>
        <v>0</v>
      </c>
      <c r="FT20" s="99" t="s">
        <v>158</v>
      </c>
      <c r="FU20" s="101" t="str">
        <f t="shared" si="71"/>
        <v/>
      </c>
      <c r="FV20" s="116" t="str">
        <f t="shared" si="72"/>
        <v/>
      </c>
      <c r="FW20" s="74">
        <f t="shared" si="73"/>
        <v>100</v>
      </c>
      <c r="FX20" s="117">
        <f>IFERROR(ROUNDDOWN(('Diseño estructura &amp;CP'!$AZ$8/FV20),0),0)</f>
        <v>0</v>
      </c>
      <c r="FZ20" s="85" t="str">
        <f t="shared" si="90"/>
        <v/>
      </c>
      <c r="GA20" s="86">
        <f t="shared" si="74"/>
        <v>0</v>
      </c>
      <c r="GB20" s="18">
        <f t="shared" si="75"/>
        <v>0</v>
      </c>
      <c r="GC20" s="87"/>
      <c r="GD20" s="88">
        <f t="shared" si="76"/>
        <v>0</v>
      </c>
      <c r="GE20" s="18" t="str">
        <f t="shared" si="9"/>
        <v/>
      </c>
      <c r="GF20" s="89" t="str">
        <f>IF(GC20&gt;0,ROUNDDOWN(('Diseño estructura &amp;CP'!$AZ$5/GC20),0),"")</f>
        <v/>
      </c>
      <c r="GH20" s="99" t="s">
        <v>121</v>
      </c>
      <c r="GI20" s="104"/>
      <c r="GJ20" s="101" t="s">
        <v>104</v>
      </c>
      <c r="GK20" s="74"/>
      <c r="GL20" s="89">
        <f>IFERROR(IF(GI20="",0,ROUNDDOWN(('Diseño estructura &amp;CP'!$AZ$6/GI20),0)),0)</f>
        <v>0</v>
      </c>
      <c r="GN20" s="99" t="s">
        <v>158</v>
      </c>
      <c r="GO20" s="101" t="str">
        <f t="shared" si="78"/>
        <v/>
      </c>
      <c r="GP20" s="116" t="str">
        <f t="shared" si="79"/>
        <v/>
      </c>
      <c r="GQ20" s="74">
        <f t="shared" si="80"/>
        <v>100</v>
      </c>
      <c r="GR20" s="117">
        <f>IFERROR(ROUNDDOWN(('Diseño estructura &amp;CP'!$AZ$8/GP20),0),0)</f>
        <v>0</v>
      </c>
    </row>
    <row r="21" spans="2:200" x14ac:dyDescent="0.35">
      <c r="B21" s="85">
        <f t="shared" si="81"/>
        <v>6</v>
      </c>
      <c r="C21" s="86">
        <f t="shared" si="10"/>
        <v>15</v>
      </c>
      <c r="D21" s="18">
        <f t="shared" si="11"/>
        <v>2</v>
      </c>
      <c r="E21" s="87">
        <v>30</v>
      </c>
      <c r="F21" s="88">
        <f t="shared" si="12"/>
        <v>3</v>
      </c>
      <c r="G21" s="18">
        <f t="shared" si="13"/>
        <v>3.0293850348379281E-2</v>
      </c>
      <c r="H21" s="89">
        <f>IF(E21&gt;0,ROUNDDOWN(('Diseño estructura &amp;CP'!$AZ$5/E21),0),"")</f>
        <v>33</v>
      </c>
      <c r="J21" s="99" t="s">
        <v>122</v>
      </c>
      <c r="K21" s="104"/>
      <c r="L21" s="101" t="s">
        <v>104</v>
      </c>
      <c r="M21" s="74"/>
      <c r="N21" s="89">
        <f>IFERROR(IF(K21="",0,ROUNDDOWN(('Diseño estructura &amp;CP'!$AZ$6/K21),0)),0)</f>
        <v>0</v>
      </c>
      <c r="P21" s="99" t="s">
        <v>159</v>
      </c>
      <c r="Q21" s="101">
        <f t="shared" si="15"/>
        <v>106</v>
      </c>
      <c r="R21" s="116">
        <f t="shared" si="16"/>
        <v>424</v>
      </c>
      <c r="S21" s="74">
        <f t="shared" si="17"/>
        <v>0.99009900990099009</v>
      </c>
      <c r="T21" s="117">
        <f>IFERROR(ROUNDDOWN(('Diseño estructura &amp;CP'!$AZ$8/R21),0),0)</f>
        <v>1</v>
      </c>
      <c r="V21" s="85">
        <f t="shared" si="82"/>
        <v>6</v>
      </c>
      <c r="W21" s="86">
        <f t="shared" si="18"/>
        <v>79.5</v>
      </c>
      <c r="X21" s="18">
        <f t="shared" si="19"/>
        <v>13</v>
      </c>
      <c r="Y21" s="87">
        <v>159</v>
      </c>
      <c r="Z21" s="88">
        <f t="shared" si="20"/>
        <v>14</v>
      </c>
      <c r="AA21" s="18">
        <f t="shared" si="1"/>
        <v>0.1663893510815308</v>
      </c>
      <c r="AB21" s="89">
        <f>IF(Y21&gt;0,ROUNDDOWN(('Diseño estructura &amp;CP'!$AZ$5/Y21),0),"")</f>
        <v>6</v>
      </c>
      <c r="AD21" s="99" t="s">
        <v>122</v>
      </c>
      <c r="AE21" s="104"/>
      <c r="AF21" s="101" t="s">
        <v>104</v>
      </c>
      <c r="AG21" s="74"/>
      <c r="AH21" s="89">
        <f>IFERROR(IF(AE21="",0,ROUNDDOWN(('Diseño estructura &amp;CP'!$AZ$6/AE21),0)),0)</f>
        <v>0</v>
      </c>
      <c r="AJ21" s="99" t="s">
        <v>159</v>
      </c>
      <c r="AK21" s="101">
        <f t="shared" si="22"/>
        <v>55</v>
      </c>
      <c r="AL21" s="116">
        <f t="shared" si="23"/>
        <v>220</v>
      </c>
      <c r="AM21" s="74">
        <f t="shared" si="24"/>
        <v>0.49751243781094534</v>
      </c>
      <c r="AN21" s="117">
        <f>IFERROR(ROUNDDOWN(('Diseño estructura &amp;CP'!$AZ$8/AL21),0),0)</f>
        <v>2</v>
      </c>
      <c r="AP21" s="85">
        <f t="shared" si="83"/>
        <v>6</v>
      </c>
      <c r="AQ21" s="86">
        <f t="shared" si="25"/>
        <v>81.75</v>
      </c>
      <c r="AR21" s="18">
        <f t="shared" si="26"/>
        <v>13</v>
      </c>
      <c r="AS21" s="87">
        <v>163.5</v>
      </c>
      <c r="AT21" s="88">
        <f t="shared" si="27"/>
        <v>14</v>
      </c>
      <c r="AU21" s="18">
        <f t="shared" si="2"/>
        <v>0.1663893510815308</v>
      </c>
      <c r="AV21" s="89">
        <f>IF(AS21&gt;0,ROUNDDOWN(('Diseño estructura &amp;CP'!$AZ$5/AS21),0),"")</f>
        <v>6</v>
      </c>
      <c r="AX21" s="99" t="s">
        <v>122</v>
      </c>
      <c r="AY21" s="104"/>
      <c r="AZ21" s="101" t="s">
        <v>104</v>
      </c>
      <c r="BA21" s="74"/>
      <c r="BB21" s="89">
        <f>IFERROR(IF(AY21="",0,ROUNDDOWN(('Diseño estructura &amp;CP'!$AZ$6/AY21),0)),0)</f>
        <v>0</v>
      </c>
      <c r="BD21" s="99" t="s">
        <v>159</v>
      </c>
      <c r="BE21" s="101">
        <f t="shared" si="29"/>
        <v>76</v>
      </c>
      <c r="BF21" s="116">
        <f t="shared" si="30"/>
        <v>304</v>
      </c>
      <c r="BG21" s="74">
        <f t="shared" si="31"/>
        <v>0.99009900990099009</v>
      </c>
      <c r="BH21" s="117">
        <f>IFERROR(ROUNDDOWN(('Diseño estructura &amp;CP'!$AZ$8/BF21),0),0)</f>
        <v>1</v>
      </c>
      <c r="BJ21" s="85">
        <f t="shared" si="84"/>
        <v>6</v>
      </c>
      <c r="BK21" s="86">
        <f t="shared" si="32"/>
        <v>98.5</v>
      </c>
      <c r="BL21" s="18">
        <f t="shared" si="33"/>
        <v>17</v>
      </c>
      <c r="BM21" s="87">
        <v>197</v>
      </c>
      <c r="BN21" s="88">
        <f t="shared" si="34"/>
        <v>18</v>
      </c>
      <c r="BO21" s="18">
        <f t="shared" si="3"/>
        <v>0.19960079840319361</v>
      </c>
      <c r="BP21" s="89">
        <f>IF(BM21&gt;0,ROUNDDOWN(('Diseño estructura &amp;CP'!$AZ$5/BM21),0),"")</f>
        <v>5</v>
      </c>
      <c r="BR21" s="99" t="s">
        <v>122</v>
      </c>
      <c r="BS21" s="104"/>
      <c r="BT21" s="101" t="s">
        <v>104</v>
      </c>
      <c r="BU21" s="74"/>
      <c r="BV21" s="89">
        <f>IFERROR(IF(BS21="",0,ROUNDDOWN(('Diseño estructura &amp;CP'!$AZ$6/BS21),0)),0)</f>
        <v>0</v>
      </c>
      <c r="BX21" s="99" t="s">
        <v>159</v>
      </c>
      <c r="BY21" s="101">
        <f t="shared" si="36"/>
        <v>30</v>
      </c>
      <c r="BZ21" s="116">
        <f t="shared" si="37"/>
        <v>120</v>
      </c>
      <c r="CA21" s="74">
        <f t="shared" si="38"/>
        <v>0.24937655860349128</v>
      </c>
      <c r="CB21" s="117">
        <f>IFERROR(ROUNDDOWN(('Diseño estructura &amp;CP'!$AZ$8/BZ21),0),0)</f>
        <v>4</v>
      </c>
      <c r="CD21" s="85" t="str">
        <f t="shared" si="85"/>
        <v/>
      </c>
      <c r="CE21" s="86">
        <f t="shared" si="39"/>
        <v>0</v>
      </c>
      <c r="CF21" s="18">
        <f t="shared" si="40"/>
        <v>0</v>
      </c>
      <c r="CG21" s="87"/>
      <c r="CH21" s="88">
        <f t="shared" si="41"/>
        <v>0</v>
      </c>
      <c r="CI21" s="18" t="str">
        <f t="shared" si="4"/>
        <v/>
      </c>
      <c r="CJ21" s="89" t="str">
        <f>IF(CG21&gt;0,ROUNDDOWN(('Diseño estructura &amp;CP'!$AZ$5/CG21),0),"")</f>
        <v/>
      </c>
      <c r="CL21" s="99" t="s">
        <v>122</v>
      </c>
      <c r="CM21" s="104"/>
      <c r="CN21" s="101" t="s">
        <v>104</v>
      </c>
      <c r="CO21" s="74"/>
      <c r="CP21" s="89">
        <f>IFERROR(IF(CM21="",0,ROUNDDOWN(('Diseño estructura &amp;CP'!$AZ$6/CM21),0)),0)</f>
        <v>0</v>
      </c>
      <c r="CR21" s="99" t="s">
        <v>159</v>
      </c>
      <c r="CS21" s="101" t="str">
        <f t="shared" si="43"/>
        <v/>
      </c>
      <c r="CT21" s="116" t="str">
        <f t="shared" si="44"/>
        <v/>
      </c>
      <c r="CU21" s="74">
        <f t="shared" si="45"/>
        <v>100</v>
      </c>
      <c r="CV21" s="117">
        <f>IFERROR(ROUNDDOWN(('Diseño estructura &amp;CP'!$AZ$8/CT21),0),0)</f>
        <v>0</v>
      </c>
      <c r="CX21" s="85" t="str">
        <f t="shared" si="86"/>
        <v/>
      </c>
      <c r="CY21" s="86">
        <f t="shared" si="46"/>
        <v>0</v>
      </c>
      <c r="CZ21" s="18">
        <f t="shared" si="47"/>
        <v>0</v>
      </c>
      <c r="DA21" s="87"/>
      <c r="DB21" s="88">
        <f t="shared" si="48"/>
        <v>0</v>
      </c>
      <c r="DC21" s="18" t="str">
        <f t="shared" si="5"/>
        <v/>
      </c>
      <c r="DD21" s="89" t="str">
        <f>IF(DA21&gt;0,ROUNDDOWN(('Diseño estructura &amp;CP'!$AZ$5/DA21),0),"")</f>
        <v/>
      </c>
      <c r="DF21" s="99" t="s">
        <v>122</v>
      </c>
      <c r="DG21" s="104"/>
      <c r="DH21" s="101" t="s">
        <v>104</v>
      </c>
      <c r="DI21" s="74"/>
      <c r="DJ21" s="89">
        <f>IFERROR(IF(DG21="",0,ROUNDDOWN(('Diseño estructura &amp;CP'!$AZ$6/DG21),0)),0)</f>
        <v>0</v>
      </c>
      <c r="DL21" s="99" t="s">
        <v>159</v>
      </c>
      <c r="DM21" s="101" t="str">
        <f t="shared" si="50"/>
        <v/>
      </c>
      <c r="DN21" s="116" t="str">
        <f t="shared" si="51"/>
        <v/>
      </c>
      <c r="DO21" s="74">
        <f t="shared" si="52"/>
        <v>100</v>
      </c>
      <c r="DP21" s="117">
        <f>IFERROR(ROUNDDOWN(('Diseño estructura &amp;CP'!$AZ$8/DN21),0),0)</f>
        <v>0</v>
      </c>
      <c r="DR21" s="85" t="str">
        <f t="shared" si="87"/>
        <v/>
      </c>
      <c r="DS21" s="86">
        <f t="shared" si="53"/>
        <v>0</v>
      </c>
      <c r="DT21" s="18">
        <f t="shared" si="54"/>
        <v>0</v>
      </c>
      <c r="DU21" s="87"/>
      <c r="DV21" s="88">
        <f t="shared" si="55"/>
        <v>0</v>
      </c>
      <c r="DW21" s="18" t="str">
        <f t="shared" si="6"/>
        <v/>
      </c>
      <c r="DX21" s="89" t="str">
        <f>IF(DU21&gt;0,ROUNDDOWN(('Diseño estructura &amp;CP'!$AZ$5/DU21),0),"")</f>
        <v/>
      </c>
      <c r="DZ21" s="99" t="s">
        <v>122</v>
      </c>
      <c r="EA21" s="104"/>
      <c r="EB21" s="101" t="s">
        <v>104</v>
      </c>
      <c r="EC21" s="74"/>
      <c r="ED21" s="89">
        <f>IFERROR(IF(EA21="",0,ROUNDDOWN(('Diseño estructura &amp;CP'!$AZ$6/EA21),0)),0)</f>
        <v>0</v>
      </c>
      <c r="EF21" s="99" t="s">
        <v>159</v>
      </c>
      <c r="EG21" s="101" t="str">
        <f t="shared" si="57"/>
        <v/>
      </c>
      <c r="EH21" s="116" t="str">
        <f t="shared" si="58"/>
        <v/>
      </c>
      <c r="EI21" s="74">
        <f t="shared" si="59"/>
        <v>100</v>
      </c>
      <c r="EJ21" s="117">
        <f>IFERROR(ROUNDDOWN(('Diseño estructura &amp;CP'!$AZ$8/EH21),0),0)</f>
        <v>0</v>
      </c>
      <c r="EL21" s="85" t="str">
        <f t="shared" si="88"/>
        <v/>
      </c>
      <c r="EM21" s="86">
        <f t="shared" si="60"/>
        <v>0</v>
      </c>
      <c r="EN21" s="18">
        <f t="shared" si="61"/>
        <v>0</v>
      </c>
      <c r="EO21" s="87"/>
      <c r="EP21" s="88">
        <f t="shared" si="62"/>
        <v>0</v>
      </c>
      <c r="EQ21" s="18" t="str">
        <f t="shared" si="7"/>
        <v/>
      </c>
      <c r="ER21" s="89" t="str">
        <f>IF(EO21&gt;0,ROUNDDOWN(('Diseño estructura &amp;CP'!$AZ$5/EO21),0),"")</f>
        <v/>
      </c>
      <c r="ET21" s="99" t="s">
        <v>122</v>
      </c>
      <c r="EU21" s="104"/>
      <c r="EV21" s="101" t="s">
        <v>104</v>
      </c>
      <c r="EW21" s="74"/>
      <c r="EX21" s="89">
        <f>IFERROR(IF(EU21="",0,ROUNDDOWN(('Diseño estructura &amp;CP'!$AZ$6/EU21),0)),0)</f>
        <v>0</v>
      </c>
      <c r="EZ21" s="99" t="s">
        <v>159</v>
      </c>
      <c r="FA21" s="101" t="str">
        <f t="shared" si="64"/>
        <v/>
      </c>
      <c r="FB21" s="116" t="str">
        <f t="shared" si="65"/>
        <v/>
      </c>
      <c r="FC21" s="74">
        <f t="shared" si="66"/>
        <v>100</v>
      </c>
      <c r="FD21" s="117">
        <f>IFERROR(ROUNDDOWN(('Diseño estructura &amp;CP'!$AZ$8/FB21),0),0)</f>
        <v>0</v>
      </c>
      <c r="FF21" s="85" t="str">
        <f t="shared" si="89"/>
        <v/>
      </c>
      <c r="FG21" s="86">
        <f t="shared" si="67"/>
        <v>0</v>
      </c>
      <c r="FH21" s="18">
        <f t="shared" si="68"/>
        <v>0</v>
      </c>
      <c r="FI21" s="87"/>
      <c r="FJ21" s="88">
        <f t="shared" si="69"/>
        <v>0</v>
      </c>
      <c r="FK21" s="18" t="str">
        <f t="shared" si="8"/>
        <v/>
      </c>
      <c r="FL21" s="89" t="str">
        <f>IF(FI21&gt;0,ROUNDDOWN(('Diseño estructura &amp;CP'!$AZ$5/FI21),0),"")</f>
        <v/>
      </c>
      <c r="FN21" s="99" t="s">
        <v>122</v>
      </c>
      <c r="FO21" s="104"/>
      <c r="FP21" s="101" t="s">
        <v>104</v>
      </c>
      <c r="FQ21" s="74"/>
      <c r="FR21" s="89">
        <f>IFERROR(IF(FO21="",0,ROUNDDOWN(('Diseño estructura &amp;CP'!$AZ$6/FO21),0)),0)</f>
        <v>0</v>
      </c>
      <c r="FT21" s="99" t="s">
        <v>159</v>
      </c>
      <c r="FU21" s="101" t="str">
        <f t="shared" si="71"/>
        <v/>
      </c>
      <c r="FV21" s="116" t="str">
        <f t="shared" si="72"/>
        <v/>
      </c>
      <c r="FW21" s="74">
        <f t="shared" si="73"/>
        <v>100</v>
      </c>
      <c r="FX21" s="117">
        <f>IFERROR(ROUNDDOWN(('Diseño estructura &amp;CP'!$AZ$8/FV21),0),0)</f>
        <v>0</v>
      </c>
      <c r="FZ21" s="85" t="str">
        <f t="shared" si="90"/>
        <v/>
      </c>
      <c r="GA21" s="86">
        <f t="shared" si="74"/>
        <v>0</v>
      </c>
      <c r="GB21" s="18">
        <f t="shared" si="75"/>
        <v>0</v>
      </c>
      <c r="GC21" s="87"/>
      <c r="GD21" s="88">
        <f t="shared" si="76"/>
        <v>0</v>
      </c>
      <c r="GE21" s="18" t="str">
        <f t="shared" si="9"/>
        <v/>
      </c>
      <c r="GF21" s="89" t="str">
        <f>IF(GC21&gt;0,ROUNDDOWN(('Diseño estructura &amp;CP'!$AZ$5/GC21),0),"")</f>
        <v/>
      </c>
      <c r="GH21" s="99" t="s">
        <v>122</v>
      </c>
      <c r="GI21" s="104"/>
      <c r="GJ21" s="101" t="s">
        <v>104</v>
      </c>
      <c r="GK21" s="74"/>
      <c r="GL21" s="89">
        <f>IFERROR(IF(GI21="",0,ROUNDDOWN(('Diseño estructura &amp;CP'!$AZ$6/GI21),0)),0)</f>
        <v>0</v>
      </c>
      <c r="GN21" s="99" t="s">
        <v>159</v>
      </c>
      <c r="GO21" s="101" t="str">
        <f t="shared" si="78"/>
        <v/>
      </c>
      <c r="GP21" s="116" t="str">
        <f t="shared" si="79"/>
        <v/>
      </c>
      <c r="GQ21" s="74">
        <f t="shared" si="80"/>
        <v>100</v>
      </c>
      <c r="GR21" s="117">
        <f>IFERROR(ROUNDDOWN(('Diseño estructura &amp;CP'!$AZ$8/GP21),0),0)</f>
        <v>0</v>
      </c>
    </row>
    <row r="22" spans="2:200" x14ac:dyDescent="0.35">
      <c r="B22" s="85">
        <f t="shared" si="81"/>
        <v>7</v>
      </c>
      <c r="C22" s="86">
        <f t="shared" si="10"/>
        <v>17.75</v>
      </c>
      <c r="D22" s="18">
        <f t="shared" si="11"/>
        <v>2</v>
      </c>
      <c r="E22" s="87">
        <v>35.5</v>
      </c>
      <c r="F22" s="88">
        <f t="shared" si="12"/>
        <v>3</v>
      </c>
      <c r="G22" s="18">
        <f t="shared" si="13"/>
        <v>3.5701535166012134E-2</v>
      </c>
      <c r="H22" s="89">
        <f>IF(E22&gt;0,ROUNDDOWN(('Diseño estructura &amp;CP'!$AZ$5/E22),0),"")</f>
        <v>28</v>
      </c>
      <c r="J22" s="99" t="s">
        <v>123</v>
      </c>
      <c r="K22" s="104"/>
      <c r="L22" s="101" t="s">
        <v>104</v>
      </c>
      <c r="M22" s="74"/>
      <c r="N22" s="89">
        <f>IFERROR(IF(K22="",0,ROUNDDOWN(('Diseño estructura &amp;CP'!$AZ$6/K22),0)),0)</f>
        <v>0</v>
      </c>
      <c r="P22" s="99" t="s">
        <v>160</v>
      </c>
      <c r="Q22" s="101">
        <f t="shared" si="15"/>
        <v>106</v>
      </c>
      <c r="R22" s="116">
        <f t="shared" si="16"/>
        <v>424</v>
      </c>
      <c r="S22" s="74">
        <f t="shared" si="17"/>
        <v>0.99009900990099009</v>
      </c>
      <c r="T22" s="117">
        <f>IFERROR(ROUNDDOWN(('Diseño estructura &amp;CP'!$AZ$8/R22),0),0)</f>
        <v>1</v>
      </c>
      <c r="V22" s="85">
        <f t="shared" si="82"/>
        <v>7</v>
      </c>
      <c r="W22" s="86">
        <f t="shared" si="18"/>
        <v>81</v>
      </c>
      <c r="X22" s="18">
        <f t="shared" si="19"/>
        <v>13</v>
      </c>
      <c r="Y22" s="87">
        <v>162</v>
      </c>
      <c r="Z22" s="88">
        <f t="shared" si="20"/>
        <v>14</v>
      </c>
      <c r="AA22" s="18">
        <f t="shared" si="1"/>
        <v>0.1663893510815308</v>
      </c>
      <c r="AB22" s="89">
        <f>IF(Y22&gt;0,ROUNDDOWN(('Diseño estructura &amp;CP'!$AZ$5/Y22),0),"")</f>
        <v>6</v>
      </c>
      <c r="AD22" s="99" t="s">
        <v>123</v>
      </c>
      <c r="AE22" s="104"/>
      <c r="AF22" s="101" t="s">
        <v>104</v>
      </c>
      <c r="AG22" s="74"/>
      <c r="AH22" s="89">
        <f>IFERROR(IF(AE22="",0,ROUNDDOWN(('Diseño estructura &amp;CP'!$AZ$6/AE22),0)),0)</f>
        <v>0</v>
      </c>
      <c r="AJ22" s="99" t="s">
        <v>160</v>
      </c>
      <c r="AK22" s="101">
        <f t="shared" si="22"/>
        <v>55</v>
      </c>
      <c r="AL22" s="116">
        <f t="shared" si="23"/>
        <v>220</v>
      </c>
      <c r="AM22" s="74">
        <f t="shared" si="24"/>
        <v>0.49751243781094534</v>
      </c>
      <c r="AN22" s="117">
        <f>IFERROR(ROUNDDOWN(('Diseño estructura &amp;CP'!$AZ$8/AL22),0),0)</f>
        <v>2</v>
      </c>
      <c r="AP22" s="85">
        <f t="shared" si="83"/>
        <v>7</v>
      </c>
      <c r="AQ22" s="86">
        <f t="shared" si="25"/>
        <v>81</v>
      </c>
      <c r="AR22" s="18">
        <f t="shared" si="26"/>
        <v>13</v>
      </c>
      <c r="AS22" s="87">
        <v>162</v>
      </c>
      <c r="AT22" s="88">
        <f t="shared" si="27"/>
        <v>14</v>
      </c>
      <c r="AU22" s="18">
        <f t="shared" si="2"/>
        <v>0.1663893510815308</v>
      </c>
      <c r="AV22" s="89">
        <f>IF(AS22&gt;0,ROUNDDOWN(('Diseño estructura &amp;CP'!$AZ$5/AS22),0),"")</f>
        <v>6</v>
      </c>
      <c r="AX22" s="99" t="s">
        <v>123</v>
      </c>
      <c r="AY22" s="104"/>
      <c r="AZ22" s="101" t="s">
        <v>104</v>
      </c>
      <c r="BA22" s="74"/>
      <c r="BB22" s="89">
        <f>IFERROR(IF(AY22="",0,ROUNDDOWN(('Diseño estructura &amp;CP'!$AZ$6/AY22),0)),0)</f>
        <v>0</v>
      </c>
      <c r="BD22" s="99" t="s">
        <v>160</v>
      </c>
      <c r="BE22" s="101">
        <f t="shared" si="29"/>
        <v>76</v>
      </c>
      <c r="BF22" s="116">
        <f t="shared" si="30"/>
        <v>304</v>
      </c>
      <c r="BG22" s="74">
        <f t="shared" si="31"/>
        <v>0.99009900990099009</v>
      </c>
      <c r="BH22" s="117">
        <f>IFERROR(ROUNDDOWN(('Diseño estructura &amp;CP'!$AZ$8/BF22),0),0)</f>
        <v>1</v>
      </c>
      <c r="BJ22" s="85">
        <f t="shared" si="84"/>
        <v>7</v>
      </c>
      <c r="BK22" s="86">
        <f t="shared" si="32"/>
        <v>98.5</v>
      </c>
      <c r="BL22" s="18">
        <f t="shared" si="33"/>
        <v>17</v>
      </c>
      <c r="BM22" s="87">
        <v>197</v>
      </c>
      <c r="BN22" s="88">
        <f t="shared" si="34"/>
        <v>18</v>
      </c>
      <c r="BO22" s="18">
        <f t="shared" si="3"/>
        <v>0.19960079840319361</v>
      </c>
      <c r="BP22" s="89">
        <f>IF(BM22&gt;0,ROUNDDOWN(('Diseño estructura &amp;CP'!$AZ$5/BM22),0),"")</f>
        <v>5</v>
      </c>
      <c r="BR22" s="99" t="s">
        <v>123</v>
      </c>
      <c r="BS22" s="104"/>
      <c r="BT22" s="101" t="s">
        <v>104</v>
      </c>
      <c r="BU22" s="74"/>
      <c r="BV22" s="89">
        <f>IFERROR(IF(BS22="",0,ROUNDDOWN(('Diseño estructura &amp;CP'!$AZ$6/BS22),0)),0)</f>
        <v>0</v>
      </c>
      <c r="BX22" s="99" t="s">
        <v>160</v>
      </c>
      <c r="BY22" s="101">
        <f t="shared" si="36"/>
        <v>30</v>
      </c>
      <c r="BZ22" s="116">
        <f t="shared" si="37"/>
        <v>120</v>
      </c>
      <c r="CA22" s="74">
        <f t="shared" si="38"/>
        <v>0.24937655860349128</v>
      </c>
      <c r="CB22" s="117">
        <f>IFERROR(ROUNDDOWN(('Diseño estructura &amp;CP'!$AZ$8/BZ22),0),0)</f>
        <v>4</v>
      </c>
      <c r="CD22" s="85" t="str">
        <f t="shared" si="85"/>
        <v/>
      </c>
      <c r="CE22" s="86">
        <f t="shared" si="39"/>
        <v>0</v>
      </c>
      <c r="CF22" s="18">
        <f t="shared" si="40"/>
        <v>0</v>
      </c>
      <c r="CG22" s="87"/>
      <c r="CH22" s="88">
        <f t="shared" si="41"/>
        <v>0</v>
      </c>
      <c r="CI22" s="18" t="str">
        <f t="shared" si="4"/>
        <v/>
      </c>
      <c r="CJ22" s="89" t="str">
        <f>IF(CG22&gt;0,ROUNDDOWN(('Diseño estructura &amp;CP'!$AZ$5/CG22),0),"")</f>
        <v/>
      </c>
      <c r="CL22" s="99" t="s">
        <v>123</v>
      </c>
      <c r="CM22" s="104"/>
      <c r="CN22" s="101" t="s">
        <v>104</v>
      </c>
      <c r="CO22" s="74"/>
      <c r="CP22" s="89">
        <f>IFERROR(IF(CM22="",0,ROUNDDOWN(('Diseño estructura &amp;CP'!$AZ$6/CM22),0)),0)</f>
        <v>0</v>
      </c>
      <c r="CR22" s="99" t="s">
        <v>160</v>
      </c>
      <c r="CS22" s="101" t="str">
        <f t="shared" si="43"/>
        <v/>
      </c>
      <c r="CT22" s="116" t="str">
        <f t="shared" si="44"/>
        <v/>
      </c>
      <c r="CU22" s="74">
        <f t="shared" si="45"/>
        <v>100</v>
      </c>
      <c r="CV22" s="117">
        <f>IFERROR(ROUNDDOWN(('Diseño estructura &amp;CP'!$AZ$8/CT22),0),0)</f>
        <v>0</v>
      </c>
      <c r="CX22" s="85" t="str">
        <f t="shared" si="86"/>
        <v/>
      </c>
      <c r="CY22" s="86">
        <f t="shared" si="46"/>
        <v>0</v>
      </c>
      <c r="CZ22" s="18">
        <f t="shared" si="47"/>
        <v>0</v>
      </c>
      <c r="DA22" s="87"/>
      <c r="DB22" s="88">
        <f t="shared" si="48"/>
        <v>0</v>
      </c>
      <c r="DC22" s="18" t="str">
        <f t="shared" si="5"/>
        <v/>
      </c>
      <c r="DD22" s="89" t="str">
        <f>IF(DA22&gt;0,ROUNDDOWN(('Diseño estructura &amp;CP'!$AZ$5/DA22),0),"")</f>
        <v/>
      </c>
      <c r="DF22" s="99" t="s">
        <v>123</v>
      </c>
      <c r="DG22" s="104"/>
      <c r="DH22" s="101" t="s">
        <v>104</v>
      </c>
      <c r="DI22" s="74"/>
      <c r="DJ22" s="89">
        <f>IFERROR(IF(DG22="",0,ROUNDDOWN(('Diseño estructura &amp;CP'!$AZ$6/DG22),0)),0)</f>
        <v>0</v>
      </c>
      <c r="DL22" s="99" t="s">
        <v>160</v>
      </c>
      <c r="DM22" s="101" t="str">
        <f t="shared" si="50"/>
        <v/>
      </c>
      <c r="DN22" s="116" t="str">
        <f t="shared" si="51"/>
        <v/>
      </c>
      <c r="DO22" s="74">
        <f t="shared" si="52"/>
        <v>100</v>
      </c>
      <c r="DP22" s="117">
        <f>IFERROR(ROUNDDOWN(('Diseño estructura &amp;CP'!$AZ$8/DN22),0),0)</f>
        <v>0</v>
      </c>
      <c r="DR22" s="85" t="str">
        <f t="shared" si="87"/>
        <v/>
      </c>
      <c r="DS22" s="86">
        <f t="shared" si="53"/>
        <v>0</v>
      </c>
      <c r="DT22" s="18">
        <f t="shared" si="54"/>
        <v>0</v>
      </c>
      <c r="DU22" s="87"/>
      <c r="DV22" s="88">
        <f t="shared" si="55"/>
        <v>0</v>
      </c>
      <c r="DW22" s="18" t="str">
        <f t="shared" si="6"/>
        <v/>
      </c>
      <c r="DX22" s="89" t="str">
        <f>IF(DU22&gt;0,ROUNDDOWN(('Diseño estructura &amp;CP'!$AZ$5/DU22),0),"")</f>
        <v/>
      </c>
      <c r="DZ22" s="99" t="s">
        <v>123</v>
      </c>
      <c r="EA22" s="104"/>
      <c r="EB22" s="101" t="s">
        <v>104</v>
      </c>
      <c r="EC22" s="74"/>
      <c r="ED22" s="89">
        <f>IFERROR(IF(EA22="",0,ROUNDDOWN(('Diseño estructura &amp;CP'!$AZ$6/EA22),0)),0)</f>
        <v>0</v>
      </c>
      <c r="EF22" s="99" t="s">
        <v>160</v>
      </c>
      <c r="EG22" s="101" t="str">
        <f t="shared" si="57"/>
        <v/>
      </c>
      <c r="EH22" s="116" t="str">
        <f t="shared" si="58"/>
        <v/>
      </c>
      <c r="EI22" s="74">
        <f t="shared" si="59"/>
        <v>100</v>
      </c>
      <c r="EJ22" s="117">
        <f>IFERROR(ROUNDDOWN(('Diseño estructura &amp;CP'!$AZ$8/EH22),0),0)</f>
        <v>0</v>
      </c>
      <c r="EL22" s="85" t="str">
        <f t="shared" si="88"/>
        <v/>
      </c>
      <c r="EM22" s="86">
        <f t="shared" si="60"/>
        <v>0</v>
      </c>
      <c r="EN22" s="18">
        <f t="shared" si="61"/>
        <v>0</v>
      </c>
      <c r="EO22" s="87"/>
      <c r="EP22" s="88">
        <f t="shared" si="62"/>
        <v>0</v>
      </c>
      <c r="EQ22" s="18" t="str">
        <f t="shared" si="7"/>
        <v/>
      </c>
      <c r="ER22" s="89" t="str">
        <f>IF(EO22&gt;0,ROUNDDOWN(('Diseño estructura &amp;CP'!$AZ$5/EO22),0),"")</f>
        <v/>
      </c>
      <c r="ET22" s="99" t="s">
        <v>123</v>
      </c>
      <c r="EU22" s="104"/>
      <c r="EV22" s="101" t="s">
        <v>104</v>
      </c>
      <c r="EW22" s="74"/>
      <c r="EX22" s="89">
        <f>IFERROR(IF(EU22="",0,ROUNDDOWN(('Diseño estructura &amp;CP'!$AZ$6/EU22),0)),0)</f>
        <v>0</v>
      </c>
      <c r="EZ22" s="99" t="s">
        <v>160</v>
      </c>
      <c r="FA22" s="101" t="str">
        <f t="shared" si="64"/>
        <v/>
      </c>
      <c r="FB22" s="116" t="str">
        <f t="shared" si="65"/>
        <v/>
      </c>
      <c r="FC22" s="74">
        <f t="shared" si="66"/>
        <v>100</v>
      </c>
      <c r="FD22" s="117">
        <f>IFERROR(ROUNDDOWN(('Diseño estructura &amp;CP'!$AZ$8/FB22),0),0)</f>
        <v>0</v>
      </c>
      <c r="FF22" s="85" t="str">
        <f t="shared" si="89"/>
        <v/>
      </c>
      <c r="FG22" s="86">
        <f t="shared" si="67"/>
        <v>0</v>
      </c>
      <c r="FH22" s="18">
        <f t="shared" si="68"/>
        <v>0</v>
      </c>
      <c r="FI22" s="87"/>
      <c r="FJ22" s="88">
        <f t="shared" si="69"/>
        <v>0</v>
      </c>
      <c r="FK22" s="18" t="str">
        <f t="shared" si="8"/>
        <v/>
      </c>
      <c r="FL22" s="89" t="str">
        <f>IF(FI22&gt;0,ROUNDDOWN(('Diseño estructura &amp;CP'!$AZ$5/FI22),0),"")</f>
        <v/>
      </c>
      <c r="FN22" s="99" t="s">
        <v>123</v>
      </c>
      <c r="FO22" s="104"/>
      <c r="FP22" s="101" t="s">
        <v>104</v>
      </c>
      <c r="FQ22" s="74"/>
      <c r="FR22" s="89">
        <f>IFERROR(IF(FO22="",0,ROUNDDOWN(('Diseño estructura &amp;CP'!$AZ$6/FO22),0)),0)</f>
        <v>0</v>
      </c>
      <c r="FT22" s="99" t="s">
        <v>160</v>
      </c>
      <c r="FU22" s="101" t="str">
        <f t="shared" si="71"/>
        <v/>
      </c>
      <c r="FV22" s="116" t="str">
        <f t="shared" si="72"/>
        <v/>
      </c>
      <c r="FW22" s="74">
        <f t="shared" si="73"/>
        <v>100</v>
      </c>
      <c r="FX22" s="117">
        <f>IFERROR(ROUNDDOWN(('Diseño estructura &amp;CP'!$AZ$8/FV22),0),0)</f>
        <v>0</v>
      </c>
      <c r="FZ22" s="85" t="str">
        <f t="shared" si="90"/>
        <v/>
      </c>
      <c r="GA22" s="86">
        <f t="shared" si="74"/>
        <v>0</v>
      </c>
      <c r="GB22" s="18">
        <f t="shared" si="75"/>
        <v>0</v>
      </c>
      <c r="GC22" s="87"/>
      <c r="GD22" s="88">
        <f t="shared" si="76"/>
        <v>0</v>
      </c>
      <c r="GE22" s="18" t="str">
        <f t="shared" si="9"/>
        <v/>
      </c>
      <c r="GF22" s="89" t="str">
        <f>IF(GC22&gt;0,ROUNDDOWN(('Diseño estructura &amp;CP'!$AZ$5/GC22),0),"")</f>
        <v/>
      </c>
      <c r="GH22" s="99" t="s">
        <v>123</v>
      </c>
      <c r="GI22" s="104"/>
      <c r="GJ22" s="101" t="s">
        <v>104</v>
      </c>
      <c r="GK22" s="74"/>
      <c r="GL22" s="89">
        <f>IFERROR(IF(GI22="",0,ROUNDDOWN(('Diseño estructura &amp;CP'!$AZ$6/GI22),0)),0)</f>
        <v>0</v>
      </c>
      <c r="GN22" s="99" t="s">
        <v>160</v>
      </c>
      <c r="GO22" s="101" t="str">
        <f t="shared" si="78"/>
        <v/>
      </c>
      <c r="GP22" s="116" t="str">
        <f t="shared" si="79"/>
        <v/>
      </c>
      <c r="GQ22" s="74">
        <f t="shared" si="80"/>
        <v>100</v>
      </c>
      <c r="GR22" s="117">
        <f>IFERROR(ROUNDDOWN(('Diseño estructura &amp;CP'!$AZ$8/GP22),0),0)</f>
        <v>0</v>
      </c>
    </row>
    <row r="23" spans="2:200" x14ac:dyDescent="0.35">
      <c r="B23" s="85">
        <f t="shared" si="81"/>
        <v>8</v>
      </c>
      <c r="C23" s="86">
        <f t="shared" si="10"/>
        <v>20</v>
      </c>
      <c r="D23" s="18">
        <f t="shared" si="11"/>
        <v>3</v>
      </c>
      <c r="E23" s="87">
        <v>40</v>
      </c>
      <c r="F23" s="88">
        <f t="shared" si="12"/>
        <v>4</v>
      </c>
      <c r="G23" s="18">
        <f t="shared" si="13"/>
        <v>3.998400639744102E-2</v>
      </c>
      <c r="H23" s="89">
        <f>IF(E23&gt;0,ROUNDDOWN(('Diseño estructura &amp;CP'!$AZ$5/E23),0),"")</f>
        <v>25</v>
      </c>
      <c r="J23" s="99" t="s">
        <v>124</v>
      </c>
      <c r="K23" s="104"/>
      <c r="L23" s="101" t="s">
        <v>104</v>
      </c>
      <c r="M23" s="74"/>
      <c r="N23" s="89">
        <f>IFERROR(IF(K23="",0,ROUNDDOWN(('Diseño estructura &amp;CP'!$AZ$6/K23),0)),0)</f>
        <v>0</v>
      </c>
      <c r="P23" s="99" t="s">
        <v>161</v>
      </c>
      <c r="Q23" s="101">
        <f t="shared" si="15"/>
        <v>106</v>
      </c>
      <c r="R23" s="116">
        <f t="shared" si="16"/>
        <v>424</v>
      </c>
      <c r="S23" s="74">
        <f t="shared" si="17"/>
        <v>0.99009900990099009</v>
      </c>
      <c r="T23" s="117">
        <f>IFERROR(ROUNDDOWN(('Diseño estructura &amp;CP'!$AZ$8/R23),0),0)</f>
        <v>1</v>
      </c>
      <c r="V23" s="85">
        <f t="shared" si="82"/>
        <v>8</v>
      </c>
      <c r="W23" s="86">
        <f t="shared" si="18"/>
        <v>82.5</v>
      </c>
      <c r="X23" s="18">
        <f t="shared" si="19"/>
        <v>13</v>
      </c>
      <c r="Y23" s="87">
        <v>165</v>
      </c>
      <c r="Z23" s="88">
        <f t="shared" si="20"/>
        <v>14</v>
      </c>
      <c r="AA23" s="18">
        <f t="shared" si="1"/>
        <v>0.1663893510815308</v>
      </c>
      <c r="AB23" s="89">
        <f>IF(Y23&gt;0,ROUNDDOWN(('Diseño estructura &amp;CP'!$AZ$5/Y23),0),"")</f>
        <v>6</v>
      </c>
      <c r="AD23" s="99" t="s">
        <v>124</v>
      </c>
      <c r="AE23" s="104"/>
      <c r="AF23" s="101" t="s">
        <v>104</v>
      </c>
      <c r="AG23" s="74"/>
      <c r="AH23" s="89">
        <f>IFERROR(IF(AE23="",0,ROUNDDOWN(('Diseño estructura &amp;CP'!$AZ$6/AE23),0)),0)</f>
        <v>0</v>
      </c>
      <c r="AJ23" s="99" t="s">
        <v>161</v>
      </c>
      <c r="AK23" s="101">
        <f t="shared" si="22"/>
        <v>55</v>
      </c>
      <c r="AL23" s="116">
        <f t="shared" si="23"/>
        <v>220</v>
      </c>
      <c r="AM23" s="74">
        <f t="shared" si="24"/>
        <v>0.49751243781094534</v>
      </c>
      <c r="AN23" s="117">
        <f>IFERROR(ROUNDDOWN(('Diseño estructura &amp;CP'!$AZ$8/AL23),0),0)</f>
        <v>2</v>
      </c>
      <c r="AP23" s="85">
        <f t="shared" si="83"/>
        <v>8</v>
      </c>
      <c r="AQ23" s="86">
        <f t="shared" si="25"/>
        <v>81.5</v>
      </c>
      <c r="AR23" s="18">
        <f t="shared" si="26"/>
        <v>13</v>
      </c>
      <c r="AS23" s="87">
        <v>163</v>
      </c>
      <c r="AT23" s="88">
        <f t="shared" si="27"/>
        <v>14</v>
      </c>
      <c r="AU23" s="18">
        <f t="shared" si="2"/>
        <v>0.1663893510815308</v>
      </c>
      <c r="AV23" s="89">
        <f>IF(AS23&gt;0,ROUNDDOWN(('Diseño estructura &amp;CP'!$AZ$5/AS23),0),"")</f>
        <v>6</v>
      </c>
      <c r="AX23" s="99" t="s">
        <v>124</v>
      </c>
      <c r="AY23" s="104"/>
      <c r="AZ23" s="101" t="s">
        <v>104</v>
      </c>
      <c r="BA23" s="74"/>
      <c r="BB23" s="89">
        <f>IFERROR(IF(AY23="",0,ROUNDDOWN(('Diseño estructura &amp;CP'!$AZ$6/AY23),0)),0)</f>
        <v>0</v>
      </c>
      <c r="BD23" s="99" t="s">
        <v>161</v>
      </c>
      <c r="BE23" s="101">
        <f t="shared" si="29"/>
        <v>76</v>
      </c>
      <c r="BF23" s="116">
        <f t="shared" si="30"/>
        <v>304</v>
      </c>
      <c r="BG23" s="74">
        <f t="shared" si="31"/>
        <v>0.99009900990099009</v>
      </c>
      <c r="BH23" s="117">
        <f>IFERROR(ROUNDDOWN(('Diseño estructura &amp;CP'!$AZ$8/BF23),0),0)</f>
        <v>1</v>
      </c>
      <c r="BJ23" s="85">
        <f t="shared" si="84"/>
        <v>8</v>
      </c>
      <c r="BK23" s="86">
        <f t="shared" si="32"/>
        <v>97.75</v>
      </c>
      <c r="BL23" s="18">
        <f t="shared" si="33"/>
        <v>17</v>
      </c>
      <c r="BM23" s="87">
        <v>195.5</v>
      </c>
      <c r="BN23" s="88">
        <f t="shared" si="34"/>
        <v>18</v>
      </c>
      <c r="BO23" s="18">
        <f t="shared" si="3"/>
        <v>0.19960079840319361</v>
      </c>
      <c r="BP23" s="89">
        <f>IF(BM23&gt;0,ROUNDDOWN(('Diseño estructura &amp;CP'!$AZ$5/BM23),0),"")</f>
        <v>5</v>
      </c>
      <c r="BR23" s="99" t="s">
        <v>124</v>
      </c>
      <c r="BS23" s="104"/>
      <c r="BT23" s="101" t="s">
        <v>104</v>
      </c>
      <c r="BU23" s="74"/>
      <c r="BV23" s="89">
        <f>IFERROR(IF(BS23="",0,ROUNDDOWN(('Diseño estructura &amp;CP'!$AZ$6/BS23),0)),0)</f>
        <v>0</v>
      </c>
      <c r="BX23" s="99" t="s">
        <v>161</v>
      </c>
      <c r="BY23" s="101">
        <f t="shared" si="36"/>
        <v>30</v>
      </c>
      <c r="BZ23" s="116">
        <f t="shared" si="37"/>
        <v>120</v>
      </c>
      <c r="CA23" s="74">
        <f t="shared" si="38"/>
        <v>0.24937655860349128</v>
      </c>
      <c r="CB23" s="117">
        <f>IFERROR(ROUNDDOWN(('Diseño estructura &amp;CP'!$AZ$8/BZ23),0),0)</f>
        <v>4</v>
      </c>
      <c r="CD23" s="85" t="str">
        <f t="shared" si="85"/>
        <v/>
      </c>
      <c r="CE23" s="86">
        <f t="shared" si="39"/>
        <v>0</v>
      </c>
      <c r="CF23" s="18">
        <f t="shared" si="40"/>
        <v>0</v>
      </c>
      <c r="CG23" s="87"/>
      <c r="CH23" s="88">
        <f t="shared" si="41"/>
        <v>0</v>
      </c>
      <c r="CI23" s="18" t="str">
        <f t="shared" si="4"/>
        <v/>
      </c>
      <c r="CJ23" s="89" t="str">
        <f>IF(CG23&gt;0,ROUNDDOWN(('Diseño estructura &amp;CP'!$AZ$5/CG23),0),"")</f>
        <v/>
      </c>
      <c r="CL23" s="99" t="s">
        <v>124</v>
      </c>
      <c r="CM23" s="104"/>
      <c r="CN23" s="101" t="s">
        <v>104</v>
      </c>
      <c r="CO23" s="74"/>
      <c r="CP23" s="89">
        <f>IFERROR(IF(CM23="",0,ROUNDDOWN(('Diseño estructura &amp;CP'!$AZ$6/CM23),0)),0)</f>
        <v>0</v>
      </c>
      <c r="CR23" s="99" t="s">
        <v>161</v>
      </c>
      <c r="CS23" s="101" t="str">
        <f t="shared" si="43"/>
        <v/>
      </c>
      <c r="CT23" s="116" t="str">
        <f t="shared" si="44"/>
        <v/>
      </c>
      <c r="CU23" s="74">
        <f t="shared" si="45"/>
        <v>100</v>
      </c>
      <c r="CV23" s="117">
        <f>IFERROR(ROUNDDOWN(('Diseño estructura &amp;CP'!$AZ$8/CT23),0),0)</f>
        <v>0</v>
      </c>
      <c r="CX23" s="85" t="str">
        <f t="shared" si="86"/>
        <v/>
      </c>
      <c r="CY23" s="86">
        <f t="shared" si="46"/>
        <v>0</v>
      </c>
      <c r="CZ23" s="18">
        <f t="shared" si="47"/>
        <v>0</v>
      </c>
      <c r="DA23" s="87"/>
      <c r="DB23" s="88">
        <f t="shared" si="48"/>
        <v>0</v>
      </c>
      <c r="DC23" s="18" t="str">
        <f t="shared" si="5"/>
        <v/>
      </c>
      <c r="DD23" s="89" t="str">
        <f>IF(DA23&gt;0,ROUNDDOWN(('Diseño estructura &amp;CP'!$AZ$5/DA23),0),"")</f>
        <v/>
      </c>
      <c r="DF23" s="99" t="s">
        <v>124</v>
      </c>
      <c r="DG23" s="104"/>
      <c r="DH23" s="101" t="s">
        <v>104</v>
      </c>
      <c r="DI23" s="74"/>
      <c r="DJ23" s="89">
        <f>IFERROR(IF(DG23="",0,ROUNDDOWN(('Diseño estructura &amp;CP'!$AZ$6/DG23),0)),0)</f>
        <v>0</v>
      </c>
      <c r="DL23" s="99" t="s">
        <v>161</v>
      </c>
      <c r="DM23" s="101" t="str">
        <f t="shared" si="50"/>
        <v/>
      </c>
      <c r="DN23" s="116" t="str">
        <f t="shared" si="51"/>
        <v/>
      </c>
      <c r="DO23" s="74">
        <f t="shared" si="52"/>
        <v>100</v>
      </c>
      <c r="DP23" s="117">
        <f>IFERROR(ROUNDDOWN(('Diseño estructura &amp;CP'!$AZ$8/DN23),0),0)</f>
        <v>0</v>
      </c>
      <c r="DR23" s="85" t="str">
        <f t="shared" si="87"/>
        <v/>
      </c>
      <c r="DS23" s="86">
        <f t="shared" si="53"/>
        <v>0</v>
      </c>
      <c r="DT23" s="18">
        <f t="shared" si="54"/>
        <v>0</v>
      </c>
      <c r="DU23" s="87"/>
      <c r="DV23" s="88">
        <f t="shared" si="55"/>
        <v>0</v>
      </c>
      <c r="DW23" s="18" t="str">
        <f t="shared" si="6"/>
        <v/>
      </c>
      <c r="DX23" s="89" t="str">
        <f>IF(DU23&gt;0,ROUNDDOWN(('Diseño estructura &amp;CP'!$AZ$5/DU23),0),"")</f>
        <v/>
      </c>
      <c r="DZ23" s="99" t="s">
        <v>124</v>
      </c>
      <c r="EA23" s="104"/>
      <c r="EB23" s="101" t="s">
        <v>104</v>
      </c>
      <c r="EC23" s="74"/>
      <c r="ED23" s="89">
        <f>IFERROR(IF(EA23="",0,ROUNDDOWN(('Diseño estructura &amp;CP'!$AZ$6/EA23),0)),0)</f>
        <v>0</v>
      </c>
      <c r="EF23" s="99" t="s">
        <v>161</v>
      </c>
      <c r="EG23" s="101" t="str">
        <f t="shared" si="57"/>
        <v/>
      </c>
      <c r="EH23" s="116" t="str">
        <f t="shared" si="58"/>
        <v/>
      </c>
      <c r="EI23" s="74">
        <f t="shared" si="59"/>
        <v>100</v>
      </c>
      <c r="EJ23" s="117">
        <f>IFERROR(ROUNDDOWN(('Diseño estructura &amp;CP'!$AZ$8/EH23),0),0)</f>
        <v>0</v>
      </c>
      <c r="EL23" s="85" t="str">
        <f t="shared" si="88"/>
        <v/>
      </c>
      <c r="EM23" s="86">
        <f t="shared" si="60"/>
        <v>0</v>
      </c>
      <c r="EN23" s="18">
        <f t="shared" si="61"/>
        <v>0</v>
      </c>
      <c r="EO23" s="87"/>
      <c r="EP23" s="88">
        <f t="shared" si="62"/>
        <v>0</v>
      </c>
      <c r="EQ23" s="18" t="str">
        <f t="shared" si="7"/>
        <v/>
      </c>
      <c r="ER23" s="89" t="str">
        <f>IF(EO23&gt;0,ROUNDDOWN(('Diseño estructura &amp;CP'!$AZ$5/EO23),0),"")</f>
        <v/>
      </c>
      <c r="ET23" s="99" t="s">
        <v>124</v>
      </c>
      <c r="EU23" s="104"/>
      <c r="EV23" s="101" t="s">
        <v>104</v>
      </c>
      <c r="EW23" s="74"/>
      <c r="EX23" s="89">
        <f>IFERROR(IF(EU23="",0,ROUNDDOWN(('Diseño estructura &amp;CP'!$AZ$6/EU23),0)),0)</f>
        <v>0</v>
      </c>
      <c r="EZ23" s="99" t="s">
        <v>161</v>
      </c>
      <c r="FA23" s="101" t="str">
        <f t="shared" si="64"/>
        <v/>
      </c>
      <c r="FB23" s="116" t="str">
        <f t="shared" si="65"/>
        <v/>
      </c>
      <c r="FC23" s="74">
        <f t="shared" si="66"/>
        <v>100</v>
      </c>
      <c r="FD23" s="117">
        <f>IFERROR(ROUNDDOWN(('Diseño estructura &amp;CP'!$AZ$8/FB23),0),0)</f>
        <v>0</v>
      </c>
      <c r="FF23" s="85" t="str">
        <f t="shared" si="89"/>
        <v/>
      </c>
      <c r="FG23" s="86">
        <f t="shared" si="67"/>
        <v>0</v>
      </c>
      <c r="FH23" s="18">
        <f t="shared" si="68"/>
        <v>0</v>
      </c>
      <c r="FI23" s="87"/>
      <c r="FJ23" s="88">
        <f t="shared" si="69"/>
        <v>0</v>
      </c>
      <c r="FK23" s="18" t="str">
        <f t="shared" si="8"/>
        <v/>
      </c>
      <c r="FL23" s="89" t="str">
        <f>IF(FI23&gt;0,ROUNDDOWN(('Diseño estructura &amp;CP'!$AZ$5/FI23),0),"")</f>
        <v/>
      </c>
      <c r="FN23" s="99" t="s">
        <v>124</v>
      </c>
      <c r="FO23" s="104"/>
      <c r="FP23" s="101" t="s">
        <v>104</v>
      </c>
      <c r="FQ23" s="74"/>
      <c r="FR23" s="89">
        <f>IFERROR(IF(FO23="",0,ROUNDDOWN(('Diseño estructura &amp;CP'!$AZ$6/FO23),0)),0)</f>
        <v>0</v>
      </c>
      <c r="FT23" s="99" t="s">
        <v>161</v>
      </c>
      <c r="FU23" s="101" t="str">
        <f t="shared" si="71"/>
        <v/>
      </c>
      <c r="FV23" s="116" t="str">
        <f t="shared" si="72"/>
        <v/>
      </c>
      <c r="FW23" s="74">
        <f t="shared" si="73"/>
        <v>100</v>
      </c>
      <c r="FX23" s="117">
        <f>IFERROR(ROUNDDOWN(('Diseño estructura &amp;CP'!$AZ$8/FV23),0),0)</f>
        <v>0</v>
      </c>
      <c r="FZ23" s="85" t="str">
        <f t="shared" si="90"/>
        <v/>
      </c>
      <c r="GA23" s="86">
        <f t="shared" si="74"/>
        <v>0</v>
      </c>
      <c r="GB23" s="18">
        <f t="shared" si="75"/>
        <v>0</v>
      </c>
      <c r="GC23" s="87"/>
      <c r="GD23" s="88">
        <f t="shared" si="76"/>
        <v>0</v>
      </c>
      <c r="GE23" s="18" t="str">
        <f t="shared" si="9"/>
        <v/>
      </c>
      <c r="GF23" s="89" t="str">
        <f>IF(GC23&gt;0,ROUNDDOWN(('Diseño estructura &amp;CP'!$AZ$5/GC23),0),"")</f>
        <v/>
      </c>
      <c r="GH23" s="99" t="s">
        <v>124</v>
      </c>
      <c r="GI23" s="104"/>
      <c r="GJ23" s="101" t="s">
        <v>104</v>
      </c>
      <c r="GK23" s="74"/>
      <c r="GL23" s="89">
        <f>IFERROR(IF(GI23="",0,ROUNDDOWN(('Diseño estructura &amp;CP'!$AZ$6/GI23),0)),0)</f>
        <v>0</v>
      </c>
      <c r="GN23" s="99" t="s">
        <v>161</v>
      </c>
      <c r="GO23" s="101" t="str">
        <f t="shared" si="78"/>
        <v/>
      </c>
      <c r="GP23" s="116" t="str">
        <f t="shared" si="79"/>
        <v/>
      </c>
      <c r="GQ23" s="74">
        <f t="shared" si="80"/>
        <v>100</v>
      </c>
      <c r="GR23" s="117">
        <f>IFERROR(ROUNDDOWN(('Diseño estructura &amp;CP'!$AZ$8/GP23),0),0)</f>
        <v>0</v>
      </c>
    </row>
    <row r="24" spans="2:200" x14ac:dyDescent="0.35">
      <c r="B24" s="85">
        <f t="shared" si="81"/>
        <v>9</v>
      </c>
      <c r="C24" s="86">
        <f t="shared" si="10"/>
        <v>23</v>
      </c>
      <c r="D24" s="18">
        <f t="shared" si="11"/>
        <v>3</v>
      </c>
      <c r="E24" s="87">
        <v>46</v>
      </c>
      <c r="F24" s="88">
        <f t="shared" si="12"/>
        <v>4</v>
      </c>
      <c r="G24" s="18">
        <f t="shared" si="13"/>
        <v>4.7596382674916705E-2</v>
      </c>
      <c r="H24" s="89">
        <f>IF(E24&gt;0,ROUNDDOWN(('Diseño estructura &amp;CP'!$AZ$5/E24),0),"")</f>
        <v>21</v>
      </c>
      <c r="J24" s="99" t="s">
        <v>125</v>
      </c>
      <c r="K24" s="104"/>
      <c r="L24" s="101" t="s">
        <v>104</v>
      </c>
      <c r="M24" s="74"/>
      <c r="N24" s="89">
        <f>IFERROR(IF(K24="",0,ROUNDDOWN(('Diseño estructura &amp;CP'!$AZ$6/K24),0)),0)</f>
        <v>0</v>
      </c>
      <c r="P24" s="99" t="s">
        <v>162</v>
      </c>
      <c r="Q24" s="101">
        <f t="shared" si="15"/>
        <v>106</v>
      </c>
      <c r="R24" s="116">
        <f t="shared" si="16"/>
        <v>424</v>
      </c>
      <c r="S24" s="74">
        <f t="shared" si="17"/>
        <v>0.99009900990099009</v>
      </c>
      <c r="T24" s="117">
        <f>IFERROR(ROUNDDOWN(('Diseño estructura &amp;CP'!$AZ$8/R24),0),0)</f>
        <v>1</v>
      </c>
      <c r="V24" s="85">
        <f t="shared" si="82"/>
        <v>9</v>
      </c>
      <c r="W24" s="86">
        <f t="shared" si="18"/>
        <v>83.75</v>
      </c>
      <c r="X24" s="18">
        <f t="shared" si="19"/>
        <v>13</v>
      </c>
      <c r="Y24" s="87">
        <v>167.5</v>
      </c>
      <c r="Z24" s="88">
        <f t="shared" si="20"/>
        <v>14</v>
      </c>
      <c r="AA24" s="18">
        <f t="shared" si="1"/>
        <v>0.19960079840319361</v>
      </c>
      <c r="AB24" s="89">
        <f>IF(Y24&gt;0,ROUNDDOWN(('Diseño estructura &amp;CP'!$AZ$5/Y24),0),"")</f>
        <v>5</v>
      </c>
      <c r="AD24" s="99" t="s">
        <v>125</v>
      </c>
      <c r="AE24" s="104"/>
      <c r="AF24" s="101" t="s">
        <v>104</v>
      </c>
      <c r="AG24" s="74"/>
      <c r="AH24" s="89">
        <f>IFERROR(IF(AE24="",0,ROUNDDOWN(('Diseño estructura &amp;CP'!$AZ$6/AE24),0)),0)</f>
        <v>0</v>
      </c>
      <c r="AJ24" s="99" t="s">
        <v>162</v>
      </c>
      <c r="AK24" s="101">
        <f t="shared" si="22"/>
        <v>55</v>
      </c>
      <c r="AL24" s="116">
        <f t="shared" si="23"/>
        <v>220</v>
      </c>
      <c r="AM24" s="74">
        <f t="shared" si="24"/>
        <v>0.49751243781094534</v>
      </c>
      <c r="AN24" s="117">
        <f>IFERROR(ROUNDDOWN(('Diseño estructura &amp;CP'!$AZ$8/AL24),0),0)</f>
        <v>2</v>
      </c>
      <c r="AP24" s="85">
        <f t="shared" si="83"/>
        <v>9</v>
      </c>
      <c r="AQ24" s="86">
        <f t="shared" si="25"/>
        <v>81.5</v>
      </c>
      <c r="AR24" s="18">
        <f t="shared" si="26"/>
        <v>13</v>
      </c>
      <c r="AS24" s="87">
        <v>163</v>
      </c>
      <c r="AT24" s="88">
        <f t="shared" si="27"/>
        <v>14</v>
      </c>
      <c r="AU24" s="18">
        <f t="shared" si="2"/>
        <v>0.1663893510815308</v>
      </c>
      <c r="AV24" s="89">
        <f>IF(AS24&gt;0,ROUNDDOWN(('Diseño estructura &amp;CP'!$AZ$5/AS24),0),"")</f>
        <v>6</v>
      </c>
      <c r="AX24" s="99" t="s">
        <v>125</v>
      </c>
      <c r="AY24" s="104"/>
      <c r="AZ24" s="101" t="s">
        <v>104</v>
      </c>
      <c r="BA24" s="74"/>
      <c r="BB24" s="89">
        <f>IFERROR(IF(AY24="",0,ROUNDDOWN(('Diseño estructura &amp;CP'!$AZ$6/AY24),0)),0)</f>
        <v>0</v>
      </c>
      <c r="BD24" s="99" t="s">
        <v>162</v>
      </c>
      <c r="BE24" s="101">
        <f t="shared" si="29"/>
        <v>76</v>
      </c>
      <c r="BF24" s="116">
        <f t="shared" si="30"/>
        <v>304</v>
      </c>
      <c r="BG24" s="74">
        <f t="shared" si="31"/>
        <v>0.99009900990099009</v>
      </c>
      <c r="BH24" s="117">
        <f>IFERROR(ROUNDDOWN(('Diseño estructura &amp;CP'!$AZ$8/BF24),0),0)</f>
        <v>1</v>
      </c>
      <c r="BJ24" s="85">
        <f t="shared" si="84"/>
        <v>9</v>
      </c>
      <c r="BK24" s="86">
        <f t="shared" si="32"/>
        <v>97</v>
      </c>
      <c r="BL24" s="18">
        <f t="shared" si="33"/>
        <v>17</v>
      </c>
      <c r="BM24" s="87">
        <v>194</v>
      </c>
      <c r="BN24" s="88">
        <f t="shared" si="34"/>
        <v>18</v>
      </c>
      <c r="BO24" s="18">
        <f t="shared" si="3"/>
        <v>0.19960079840319361</v>
      </c>
      <c r="BP24" s="89">
        <f>IF(BM24&gt;0,ROUNDDOWN(('Diseño estructura &amp;CP'!$AZ$5/BM24),0),"")</f>
        <v>5</v>
      </c>
      <c r="BR24" s="99" t="s">
        <v>125</v>
      </c>
      <c r="BS24" s="104"/>
      <c r="BT24" s="101" t="s">
        <v>104</v>
      </c>
      <c r="BU24" s="74"/>
      <c r="BV24" s="89">
        <f>IFERROR(IF(BS24="",0,ROUNDDOWN(('Diseño estructura &amp;CP'!$AZ$6/BS24),0)),0)</f>
        <v>0</v>
      </c>
      <c r="BX24" s="99" t="s">
        <v>162</v>
      </c>
      <c r="BY24" s="101">
        <f t="shared" si="36"/>
        <v>30</v>
      </c>
      <c r="BZ24" s="116">
        <f t="shared" si="37"/>
        <v>120</v>
      </c>
      <c r="CA24" s="74">
        <f t="shared" si="38"/>
        <v>0.24937655860349128</v>
      </c>
      <c r="CB24" s="117">
        <f>IFERROR(ROUNDDOWN(('Diseño estructura &amp;CP'!$AZ$8/BZ24),0),0)</f>
        <v>4</v>
      </c>
      <c r="CD24" s="85" t="str">
        <f t="shared" si="85"/>
        <v/>
      </c>
      <c r="CE24" s="86">
        <f t="shared" si="39"/>
        <v>0</v>
      </c>
      <c r="CF24" s="18">
        <f t="shared" si="40"/>
        <v>0</v>
      </c>
      <c r="CG24" s="87"/>
      <c r="CH24" s="88">
        <f t="shared" si="41"/>
        <v>0</v>
      </c>
      <c r="CI24" s="18" t="str">
        <f t="shared" si="4"/>
        <v/>
      </c>
      <c r="CJ24" s="89" t="str">
        <f>IF(CG24&gt;0,ROUNDDOWN(('Diseño estructura &amp;CP'!$AZ$5/CG24),0),"")</f>
        <v/>
      </c>
      <c r="CL24" s="99" t="s">
        <v>125</v>
      </c>
      <c r="CM24" s="104"/>
      <c r="CN24" s="101" t="s">
        <v>104</v>
      </c>
      <c r="CO24" s="74"/>
      <c r="CP24" s="89">
        <f>IFERROR(IF(CM24="",0,ROUNDDOWN(('Diseño estructura &amp;CP'!$AZ$6/CM24),0)),0)</f>
        <v>0</v>
      </c>
      <c r="CR24" s="99" t="s">
        <v>162</v>
      </c>
      <c r="CS24" s="101" t="str">
        <f t="shared" si="43"/>
        <v/>
      </c>
      <c r="CT24" s="116" t="str">
        <f t="shared" si="44"/>
        <v/>
      </c>
      <c r="CU24" s="74">
        <f t="shared" si="45"/>
        <v>100</v>
      </c>
      <c r="CV24" s="117">
        <f>IFERROR(ROUNDDOWN(('Diseño estructura &amp;CP'!$AZ$8/CT24),0),0)</f>
        <v>0</v>
      </c>
      <c r="CX24" s="85" t="str">
        <f t="shared" si="86"/>
        <v/>
      </c>
      <c r="CY24" s="86">
        <f t="shared" si="46"/>
        <v>0</v>
      </c>
      <c r="CZ24" s="18">
        <f t="shared" si="47"/>
        <v>0</v>
      </c>
      <c r="DA24" s="87"/>
      <c r="DB24" s="88">
        <f t="shared" si="48"/>
        <v>0</v>
      </c>
      <c r="DC24" s="18" t="str">
        <f t="shared" si="5"/>
        <v/>
      </c>
      <c r="DD24" s="89" t="str">
        <f>IF(DA24&gt;0,ROUNDDOWN(('Diseño estructura &amp;CP'!$AZ$5/DA24),0),"")</f>
        <v/>
      </c>
      <c r="DF24" s="99" t="s">
        <v>125</v>
      </c>
      <c r="DG24" s="104"/>
      <c r="DH24" s="101" t="s">
        <v>104</v>
      </c>
      <c r="DI24" s="74"/>
      <c r="DJ24" s="89">
        <f>IFERROR(IF(DG24="",0,ROUNDDOWN(('Diseño estructura &amp;CP'!$AZ$6/DG24),0)),0)</f>
        <v>0</v>
      </c>
      <c r="DL24" s="99" t="s">
        <v>162</v>
      </c>
      <c r="DM24" s="101" t="str">
        <f t="shared" si="50"/>
        <v/>
      </c>
      <c r="DN24" s="116" t="str">
        <f t="shared" si="51"/>
        <v/>
      </c>
      <c r="DO24" s="74">
        <f t="shared" si="52"/>
        <v>100</v>
      </c>
      <c r="DP24" s="117">
        <f>IFERROR(ROUNDDOWN(('Diseño estructura &amp;CP'!$AZ$8/DN24),0),0)</f>
        <v>0</v>
      </c>
      <c r="DR24" s="85" t="str">
        <f t="shared" si="87"/>
        <v/>
      </c>
      <c r="DS24" s="86">
        <f t="shared" si="53"/>
        <v>0</v>
      </c>
      <c r="DT24" s="18">
        <f t="shared" si="54"/>
        <v>0</v>
      </c>
      <c r="DU24" s="87"/>
      <c r="DV24" s="88">
        <f t="shared" si="55"/>
        <v>0</v>
      </c>
      <c r="DW24" s="18" t="str">
        <f t="shared" si="6"/>
        <v/>
      </c>
      <c r="DX24" s="89" t="str">
        <f>IF(DU24&gt;0,ROUNDDOWN(('Diseño estructura &amp;CP'!$AZ$5/DU24),0),"")</f>
        <v/>
      </c>
      <c r="DZ24" s="99" t="s">
        <v>125</v>
      </c>
      <c r="EA24" s="104"/>
      <c r="EB24" s="101" t="s">
        <v>104</v>
      </c>
      <c r="EC24" s="74"/>
      <c r="ED24" s="89">
        <f>IFERROR(IF(EA24="",0,ROUNDDOWN(('Diseño estructura &amp;CP'!$AZ$6/EA24),0)),0)</f>
        <v>0</v>
      </c>
      <c r="EF24" s="99" t="s">
        <v>162</v>
      </c>
      <c r="EG24" s="101" t="str">
        <f t="shared" si="57"/>
        <v/>
      </c>
      <c r="EH24" s="116" t="str">
        <f t="shared" si="58"/>
        <v/>
      </c>
      <c r="EI24" s="74">
        <f t="shared" si="59"/>
        <v>100</v>
      </c>
      <c r="EJ24" s="117">
        <f>IFERROR(ROUNDDOWN(('Diseño estructura &amp;CP'!$AZ$8/EH24),0),0)</f>
        <v>0</v>
      </c>
      <c r="EL24" s="85" t="str">
        <f t="shared" si="88"/>
        <v/>
      </c>
      <c r="EM24" s="86">
        <f t="shared" si="60"/>
        <v>0</v>
      </c>
      <c r="EN24" s="18">
        <f t="shared" si="61"/>
        <v>0</v>
      </c>
      <c r="EO24" s="87"/>
      <c r="EP24" s="88">
        <f t="shared" si="62"/>
        <v>0</v>
      </c>
      <c r="EQ24" s="18" t="str">
        <f t="shared" si="7"/>
        <v/>
      </c>
      <c r="ER24" s="89" t="str">
        <f>IF(EO24&gt;0,ROUNDDOWN(('Diseño estructura &amp;CP'!$AZ$5/EO24),0),"")</f>
        <v/>
      </c>
      <c r="ET24" s="99" t="s">
        <v>125</v>
      </c>
      <c r="EU24" s="104"/>
      <c r="EV24" s="101" t="s">
        <v>104</v>
      </c>
      <c r="EW24" s="74"/>
      <c r="EX24" s="89">
        <f>IFERROR(IF(EU24="",0,ROUNDDOWN(('Diseño estructura &amp;CP'!$AZ$6/EU24),0)),0)</f>
        <v>0</v>
      </c>
      <c r="EZ24" s="99" t="s">
        <v>162</v>
      </c>
      <c r="FA24" s="101" t="str">
        <f t="shared" si="64"/>
        <v/>
      </c>
      <c r="FB24" s="116" t="str">
        <f t="shared" si="65"/>
        <v/>
      </c>
      <c r="FC24" s="74">
        <f t="shared" si="66"/>
        <v>100</v>
      </c>
      <c r="FD24" s="117">
        <f>IFERROR(ROUNDDOWN(('Diseño estructura &amp;CP'!$AZ$8/FB24),0),0)</f>
        <v>0</v>
      </c>
      <c r="FF24" s="85" t="str">
        <f t="shared" si="89"/>
        <v/>
      </c>
      <c r="FG24" s="86">
        <f t="shared" si="67"/>
        <v>0</v>
      </c>
      <c r="FH24" s="18">
        <f t="shared" si="68"/>
        <v>0</v>
      </c>
      <c r="FI24" s="87"/>
      <c r="FJ24" s="88">
        <f t="shared" si="69"/>
        <v>0</v>
      </c>
      <c r="FK24" s="18" t="str">
        <f t="shared" si="8"/>
        <v/>
      </c>
      <c r="FL24" s="89" t="str">
        <f>IF(FI24&gt;0,ROUNDDOWN(('Diseño estructura &amp;CP'!$AZ$5/FI24),0),"")</f>
        <v/>
      </c>
      <c r="FN24" s="99" t="s">
        <v>125</v>
      </c>
      <c r="FO24" s="104"/>
      <c r="FP24" s="101" t="s">
        <v>104</v>
      </c>
      <c r="FQ24" s="74"/>
      <c r="FR24" s="89">
        <f>IFERROR(IF(FO24="",0,ROUNDDOWN(('Diseño estructura &amp;CP'!$AZ$6/FO24),0)),0)</f>
        <v>0</v>
      </c>
      <c r="FT24" s="99" t="s">
        <v>162</v>
      </c>
      <c r="FU24" s="101" t="str">
        <f t="shared" si="71"/>
        <v/>
      </c>
      <c r="FV24" s="116" t="str">
        <f t="shared" si="72"/>
        <v/>
      </c>
      <c r="FW24" s="74">
        <f t="shared" si="73"/>
        <v>100</v>
      </c>
      <c r="FX24" s="117">
        <f>IFERROR(ROUNDDOWN(('Diseño estructura &amp;CP'!$AZ$8/FV24),0),0)</f>
        <v>0</v>
      </c>
      <c r="FZ24" s="85" t="str">
        <f t="shared" si="90"/>
        <v/>
      </c>
      <c r="GA24" s="86">
        <f t="shared" si="74"/>
        <v>0</v>
      </c>
      <c r="GB24" s="18">
        <f t="shared" si="75"/>
        <v>0</v>
      </c>
      <c r="GC24" s="87"/>
      <c r="GD24" s="88">
        <f t="shared" si="76"/>
        <v>0</v>
      </c>
      <c r="GE24" s="18" t="str">
        <f t="shared" si="9"/>
        <v/>
      </c>
      <c r="GF24" s="89" t="str">
        <f>IF(GC24&gt;0,ROUNDDOWN(('Diseño estructura &amp;CP'!$AZ$5/GC24),0),"")</f>
        <v/>
      </c>
      <c r="GH24" s="99" t="s">
        <v>125</v>
      </c>
      <c r="GI24" s="104"/>
      <c r="GJ24" s="101" t="s">
        <v>104</v>
      </c>
      <c r="GK24" s="74"/>
      <c r="GL24" s="89">
        <f>IFERROR(IF(GI24="",0,ROUNDDOWN(('Diseño estructura &amp;CP'!$AZ$6/GI24),0)),0)</f>
        <v>0</v>
      </c>
      <c r="GN24" s="99" t="s">
        <v>162</v>
      </c>
      <c r="GO24" s="101" t="str">
        <f t="shared" si="78"/>
        <v/>
      </c>
      <c r="GP24" s="116" t="str">
        <f t="shared" si="79"/>
        <v/>
      </c>
      <c r="GQ24" s="74">
        <f t="shared" si="80"/>
        <v>100</v>
      </c>
      <c r="GR24" s="117">
        <f>IFERROR(ROUNDDOWN(('Diseño estructura &amp;CP'!$AZ$8/GP24),0),0)</f>
        <v>0</v>
      </c>
    </row>
    <row r="25" spans="2:200" x14ac:dyDescent="0.35">
      <c r="B25" s="85">
        <f t="shared" si="81"/>
        <v>10</v>
      </c>
      <c r="C25" s="86">
        <f t="shared" si="10"/>
        <v>23.75</v>
      </c>
      <c r="D25" s="18">
        <f t="shared" si="11"/>
        <v>3</v>
      </c>
      <c r="E25" s="87">
        <v>47.5</v>
      </c>
      <c r="F25" s="88">
        <f t="shared" si="12"/>
        <v>4</v>
      </c>
      <c r="G25" s="18">
        <f t="shared" si="13"/>
        <v>4.7596382674916705E-2</v>
      </c>
      <c r="H25" s="89">
        <f>IF(E25&gt;0,ROUNDDOWN(('Diseño estructura &amp;CP'!$AZ$5/E25),0),"")</f>
        <v>21</v>
      </c>
      <c r="J25" s="99" t="s">
        <v>126</v>
      </c>
      <c r="K25" s="104"/>
      <c r="L25" s="101" t="s">
        <v>104</v>
      </c>
      <c r="M25" s="74"/>
      <c r="N25" s="89">
        <f>IFERROR(IF(K25="",0,ROUNDDOWN(('Diseño estructura &amp;CP'!$AZ$6/K25),0)),0)</f>
        <v>0</v>
      </c>
      <c r="P25" s="99" t="s">
        <v>163</v>
      </c>
      <c r="Q25" s="101">
        <f t="shared" si="15"/>
        <v>106</v>
      </c>
      <c r="R25" s="116">
        <f t="shared" si="16"/>
        <v>424</v>
      </c>
      <c r="S25" s="74">
        <f t="shared" si="17"/>
        <v>0.99009900990099009</v>
      </c>
      <c r="T25" s="117">
        <f>IFERROR(ROUNDDOWN(('Diseño estructura &amp;CP'!$AZ$8/R25),0),0)</f>
        <v>1</v>
      </c>
      <c r="V25" s="85">
        <f t="shared" si="82"/>
        <v>10</v>
      </c>
      <c r="W25" s="86">
        <f t="shared" si="18"/>
        <v>84.75</v>
      </c>
      <c r="X25" s="18">
        <f t="shared" si="19"/>
        <v>14</v>
      </c>
      <c r="Y25" s="87">
        <v>169.5</v>
      </c>
      <c r="Z25" s="88">
        <f t="shared" si="20"/>
        <v>15</v>
      </c>
      <c r="AA25" s="18">
        <f t="shared" si="1"/>
        <v>0.19960079840319361</v>
      </c>
      <c r="AB25" s="89">
        <f>IF(Y25&gt;0,ROUNDDOWN(('Diseño estructura &amp;CP'!$AZ$5/Y25),0),"")</f>
        <v>5</v>
      </c>
      <c r="AD25" s="99" t="s">
        <v>126</v>
      </c>
      <c r="AE25" s="104"/>
      <c r="AF25" s="101" t="s">
        <v>104</v>
      </c>
      <c r="AG25" s="74"/>
      <c r="AH25" s="89">
        <f>IFERROR(IF(AE25="",0,ROUNDDOWN(('Diseño estructura &amp;CP'!$AZ$6/AE25),0)),0)</f>
        <v>0</v>
      </c>
      <c r="AJ25" s="99" t="s">
        <v>163</v>
      </c>
      <c r="AK25" s="101">
        <f t="shared" si="22"/>
        <v>55</v>
      </c>
      <c r="AL25" s="116">
        <f t="shared" si="23"/>
        <v>220</v>
      </c>
      <c r="AM25" s="74">
        <f t="shared" si="24"/>
        <v>0.49751243781094534</v>
      </c>
      <c r="AN25" s="117">
        <f>IFERROR(ROUNDDOWN(('Diseño estructura &amp;CP'!$AZ$8/AL25),0),0)</f>
        <v>2</v>
      </c>
      <c r="AP25" s="85">
        <f t="shared" si="83"/>
        <v>10</v>
      </c>
      <c r="AQ25" s="86">
        <f t="shared" si="25"/>
        <v>81</v>
      </c>
      <c r="AR25" s="18">
        <f t="shared" si="26"/>
        <v>13</v>
      </c>
      <c r="AS25" s="87">
        <v>162</v>
      </c>
      <c r="AT25" s="88">
        <f t="shared" si="27"/>
        <v>14</v>
      </c>
      <c r="AU25" s="18">
        <f t="shared" si="2"/>
        <v>0.1663893510815308</v>
      </c>
      <c r="AV25" s="89">
        <f>IF(AS25&gt;0,ROUNDDOWN(('Diseño estructura &amp;CP'!$AZ$5/AS25),0),"")</f>
        <v>6</v>
      </c>
      <c r="AX25" s="99" t="s">
        <v>126</v>
      </c>
      <c r="AY25" s="104"/>
      <c r="AZ25" s="101" t="s">
        <v>104</v>
      </c>
      <c r="BA25" s="74"/>
      <c r="BB25" s="89">
        <f>IFERROR(IF(AY25="",0,ROUNDDOWN(('Diseño estructura &amp;CP'!$AZ$6/AY25),0)),0)</f>
        <v>0</v>
      </c>
      <c r="BD25" s="99" t="s">
        <v>163</v>
      </c>
      <c r="BE25" s="101">
        <f t="shared" si="29"/>
        <v>76</v>
      </c>
      <c r="BF25" s="116">
        <f t="shared" si="30"/>
        <v>304</v>
      </c>
      <c r="BG25" s="74">
        <f t="shared" si="31"/>
        <v>0.99009900990099009</v>
      </c>
      <c r="BH25" s="117">
        <f>IFERROR(ROUNDDOWN(('Diseño estructura &amp;CP'!$AZ$8/BF25),0),0)</f>
        <v>1</v>
      </c>
      <c r="BJ25" s="85">
        <f t="shared" si="84"/>
        <v>10</v>
      </c>
      <c r="BK25" s="86">
        <f t="shared" si="32"/>
        <v>97</v>
      </c>
      <c r="BL25" s="18">
        <f t="shared" si="33"/>
        <v>17</v>
      </c>
      <c r="BM25" s="87">
        <v>194</v>
      </c>
      <c r="BN25" s="88">
        <f t="shared" si="34"/>
        <v>18</v>
      </c>
      <c r="BO25" s="18">
        <f t="shared" si="3"/>
        <v>0.19960079840319361</v>
      </c>
      <c r="BP25" s="89">
        <f>IF(BM25&gt;0,ROUNDDOWN(('Diseño estructura &amp;CP'!$AZ$5/BM25),0),"")</f>
        <v>5</v>
      </c>
      <c r="BR25" s="99" t="s">
        <v>126</v>
      </c>
      <c r="BS25" s="104"/>
      <c r="BT25" s="101" t="s">
        <v>104</v>
      </c>
      <c r="BU25" s="74"/>
      <c r="BV25" s="89">
        <f>IFERROR(IF(BS25="",0,ROUNDDOWN(('Diseño estructura &amp;CP'!$AZ$6/BS25),0)),0)</f>
        <v>0</v>
      </c>
      <c r="BX25" s="99" t="s">
        <v>163</v>
      </c>
      <c r="BY25" s="101">
        <f t="shared" si="36"/>
        <v>30</v>
      </c>
      <c r="BZ25" s="116">
        <f t="shared" si="37"/>
        <v>120</v>
      </c>
      <c r="CA25" s="74">
        <f t="shared" si="38"/>
        <v>0.24937655860349128</v>
      </c>
      <c r="CB25" s="117">
        <f>IFERROR(ROUNDDOWN(('Diseño estructura &amp;CP'!$AZ$8/BZ25),0),0)</f>
        <v>4</v>
      </c>
      <c r="CD25" s="85" t="str">
        <f t="shared" si="85"/>
        <v/>
      </c>
      <c r="CE25" s="86">
        <f t="shared" si="39"/>
        <v>0</v>
      </c>
      <c r="CF25" s="18">
        <f t="shared" si="40"/>
        <v>0</v>
      </c>
      <c r="CG25" s="87"/>
      <c r="CH25" s="88">
        <f t="shared" si="41"/>
        <v>0</v>
      </c>
      <c r="CI25" s="18" t="str">
        <f t="shared" si="4"/>
        <v/>
      </c>
      <c r="CJ25" s="89" t="str">
        <f>IF(CG25&gt;0,ROUNDDOWN(('Diseño estructura &amp;CP'!$AZ$5/CG25),0),"")</f>
        <v/>
      </c>
      <c r="CL25" s="99" t="s">
        <v>126</v>
      </c>
      <c r="CM25" s="104"/>
      <c r="CN25" s="101" t="s">
        <v>104</v>
      </c>
      <c r="CO25" s="74"/>
      <c r="CP25" s="89">
        <f>IFERROR(IF(CM25="",0,ROUNDDOWN(('Diseño estructura &amp;CP'!$AZ$6/CM25),0)),0)</f>
        <v>0</v>
      </c>
      <c r="CR25" s="99" t="s">
        <v>163</v>
      </c>
      <c r="CS25" s="101" t="str">
        <f t="shared" si="43"/>
        <v/>
      </c>
      <c r="CT25" s="116" t="str">
        <f t="shared" si="44"/>
        <v/>
      </c>
      <c r="CU25" s="74">
        <f t="shared" si="45"/>
        <v>100</v>
      </c>
      <c r="CV25" s="117">
        <f>IFERROR(ROUNDDOWN(('Diseño estructura &amp;CP'!$AZ$8/CT25),0),0)</f>
        <v>0</v>
      </c>
      <c r="CX25" s="85" t="str">
        <f t="shared" si="86"/>
        <v/>
      </c>
      <c r="CY25" s="86">
        <f t="shared" si="46"/>
        <v>0</v>
      </c>
      <c r="CZ25" s="18">
        <f t="shared" si="47"/>
        <v>0</v>
      </c>
      <c r="DA25" s="87"/>
      <c r="DB25" s="88">
        <f t="shared" si="48"/>
        <v>0</v>
      </c>
      <c r="DC25" s="18" t="str">
        <f t="shared" si="5"/>
        <v/>
      </c>
      <c r="DD25" s="89" t="str">
        <f>IF(DA25&gt;0,ROUNDDOWN(('Diseño estructura &amp;CP'!$AZ$5/DA25),0),"")</f>
        <v/>
      </c>
      <c r="DF25" s="99" t="s">
        <v>126</v>
      </c>
      <c r="DG25" s="104"/>
      <c r="DH25" s="101" t="s">
        <v>104</v>
      </c>
      <c r="DI25" s="74"/>
      <c r="DJ25" s="89">
        <f>IFERROR(IF(DG25="",0,ROUNDDOWN(('Diseño estructura &amp;CP'!$AZ$6/DG25),0)),0)</f>
        <v>0</v>
      </c>
      <c r="DL25" s="99" t="s">
        <v>163</v>
      </c>
      <c r="DM25" s="101" t="str">
        <f t="shared" si="50"/>
        <v/>
      </c>
      <c r="DN25" s="116" t="str">
        <f t="shared" si="51"/>
        <v/>
      </c>
      <c r="DO25" s="74">
        <f t="shared" si="52"/>
        <v>100</v>
      </c>
      <c r="DP25" s="117">
        <f>IFERROR(ROUNDDOWN(('Diseño estructura &amp;CP'!$AZ$8/DN25),0),0)</f>
        <v>0</v>
      </c>
      <c r="DR25" s="85" t="str">
        <f t="shared" si="87"/>
        <v/>
      </c>
      <c r="DS25" s="86">
        <f t="shared" si="53"/>
        <v>0</v>
      </c>
      <c r="DT25" s="18">
        <f t="shared" si="54"/>
        <v>0</v>
      </c>
      <c r="DU25" s="87"/>
      <c r="DV25" s="88">
        <f t="shared" si="55"/>
        <v>0</v>
      </c>
      <c r="DW25" s="18" t="str">
        <f t="shared" si="6"/>
        <v/>
      </c>
      <c r="DX25" s="89" t="str">
        <f>IF(DU25&gt;0,ROUNDDOWN(('Diseño estructura &amp;CP'!$AZ$5/DU25),0),"")</f>
        <v/>
      </c>
      <c r="DZ25" s="99" t="s">
        <v>126</v>
      </c>
      <c r="EA25" s="104"/>
      <c r="EB25" s="101" t="s">
        <v>104</v>
      </c>
      <c r="EC25" s="74"/>
      <c r="ED25" s="89">
        <f>IFERROR(IF(EA25="",0,ROUNDDOWN(('Diseño estructura &amp;CP'!$AZ$6/EA25),0)),0)</f>
        <v>0</v>
      </c>
      <c r="EF25" s="99" t="s">
        <v>163</v>
      </c>
      <c r="EG25" s="101" t="str">
        <f t="shared" si="57"/>
        <v/>
      </c>
      <c r="EH25" s="116" t="str">
        <f t="shared" si="58"/>
        <v/>
      </c>
      <c r="EI25" s="74">
        <f t="shared" si="59"/>
        <v>100</v>
      </c>
      <c r="EJ25" s="117">
        <f>IFERROR(ROUNDDOWN(('Diseño estructura &amp;CP'!$AZ$8/EH25),0),0)</f>
        <v>0</v>
      </c>
      <c r="EL25" s="85" t="str">
        <f t="shared" si="88"/>
        <v/>
      </c>
      <c r="EM25" s="86">
        <f t="shared" si="60"/>
        <v>0</v>
      </c>
      <c r="EN25" s="18">
        <f t="shared" si="61"/>
        <v>0</v>
      </c>
      <c r="EO25" s="87"/>
      <c r="EP25" s="88">
        <f t="shared" si="62"/>
        <v>0</v>
      </c>
      <c r="EQ25" s="18" t="str">
        <f t="shared" si="7"/>
        <v/>
      </c>
      <c r="ER25" s="89" t="str">
        <f>IF(EO25&gt;0,ROUNDDOWN(('Diseño estructura &amp;CP'!$AZ$5/EO25),0),"")</f>
        <v/>
      </c>
      <c r="ET25" s="99" t="s">
        <v>126</v>
      </c>
      <c r="EU25" s="104"/>
      <c r="EV25" s="101" t="s">
        <v>104</v>
      </c>
      <c r="EW25" s="74"/>
      <c r="EX25" s="89">
        <f>IFERROR(IF(EU25="",0,ROUNDDOWN(('Diseño estructura &amp;CP'!$AZ$6/EU25),0)),0)</f>
        <v>0</v>
      </c>
      <c r="EZ25" s="99" t="s">
        <v>163</v>
      </c>
      <c r="FA25" s="101" t="str">
        <f t="shared" si="64"/>
        <v/>
      </c>
      <c r="FB25" s="116" t="str">
        <f t="shared" si="65"/>
        <v/>
      </c>
      <c r="FC25" s="74">
        <f t="shared" si="66"/>
        <v>100</v>
      </c>
      <c r="FD25" s="117">
        <f>IFERROR(ROUNDDOWN(('Diseño estructura &amp;CP'!$AZ$8/FB25),0),0)</f>
        <v>0</v>
      </c>
      <c r="FF25" s="85" t="str">
        <f t="shared" si="89"/>
        <v/>
      </c>
      <c r="FG25" s="86">
        <f t="shared" si="67"/>
        <v>0</v>
      </c>
      <c r="FH25" s="18">
        <f t="shared" si="68"/>
        <v>0</v>
      </c>
      <c r="FI25" s="87"/>
      <c r="FJ25" s="88">
        <f t="shared" si="69"/>
        <v>0</v>
      </c>
      <c r="FK25" s="18" t="str">
        <f t="shared" si="8"/>
        <v/>
      </c>
      <c r="FL25" s="89" t="str">
        <f>IF(FI25&gt;0,ROUNDDOWN(('Diseño estructura &amp;CP'!$AZ$5/FI25),0),"")</f>
        <v/>
      </c>
      <c r="FN25" s="99" t="s">
        <v>126</v>
      </c>
      <c r="FO25" s="104"/>
      <c r="FP25" s="101" t="s">
        <v>104</v>
      </c>
      <c r="FQ25" s="74"/>
      <c r="FR25" s="89">
        <f>IFERROR(IF(FO25="",0,ROUNDDOWN(('Diseño estructura &amp;CP'!$AZ$6/FO25),0)),0)</f>
        <v>0</v>
      </c>
      <c r="FT25" s="99" t="s">
        <v>163</v>
      </c>
      <c r="FU25" s="101" t="str">
        <f t="shared" si="71"/>
        <v/>
      </c>
      <c r="FV25" s="116" t="str">
        <f t="shared" si="72"/>
        <v/>
      </c>
      <c r="FW25" s="74">
        <f t="shared" si="73"/>
        <v>100</v>
      </c>
      <c r="FX25" s="117">
        <f>IFERROR(ROUNDDOWN(('Diseño estructura &amp;CP'!$AZ$8/FV25),0),0)</f>
        <v>0</v>
      </c>
      <c r="FZ25" s="85" t="str">
        <f t="shared" si="90"/>
        <v/>
      </c>
      <c r="GA25" s="86">
        <f t="shared" si="74"/>
        <v>0</v>
      </c>
      <c r="GB25" s="18">
        <f t="shared" si="75"/>
        <v>0</v>
      </c>
      <c r="GC25" s="87"/>
      <c r="GD25" s="88">
        <f t="shared" si="76"/>
        <v>0</v>
      </c>
      <c r="GE25" s="18" t="str">
        <f t="shared" si="9"/>
        <v/>
      </c>
      <c r="GF25" s="89" t="str">
        <f>IF(GC25&gt;0,ROUNDDOWN(('Diseño estructura &amp;CP'!$AZ$5/GC25),0),"")</f>
        <v/>
      </c>
      <c r="GH25" s="99" t="s">
        <v>126</v>
      </c>
      <c r="GI25" s="104"/>
      <c r="GJ25" s="101" t="s">
        <v>104</v>
      </c>
      <c r="GK25" s="74"/>
      <c r="GL25" s="89">
        <f>IFERROR(IF(GI25="",0,ROUNDDOWN(('Diseño estructura &amp;CP'!$AZ$6/GI25),0)),0)</f>
        <v>0</v>
      </c>
      <c r="GN25" s="99" t="s">
        <v>163</v>
      </c>
      <c r="GO25" s="101" t="str">
        <f t="shared" si="78"/>
        <v/>
      </c>
      <c r="GP25" s="116" t="str">
        <f t="shared" si="79"/>
        <v/>
      </c>
      <c r="GQ25" s="74">
        <f t="shared" si="80"/>
        <v>100</v>
      </c>
      <c r="GR25" s="117">
        <f>IFERROR(ROUNDDOWN(('Diseño estructura &amp;CP'!$AZ$8/GP25),0),0)</f>
        <v>0</v>
      </c>
    </row>
    <row r="26" spans="2:200" x14ac:dyDescent="0.35">
      <c r="B26" s="85">
        <f t="shared" si="81"/>
        <v>11</v>
      </c>
      <c r="C26" s="86">
        <f t="shared" si="10"/>
        <v>25.75</v>
      </c>
      <c r="D26" s="18">
        <f t="shared" si="11"/>
        <v>4</v>
      </c>
      <c r="E26" s="87">
        <v>51.5</v>
      </c>
      <c r="F26" s="88">
        <f t="shared" si="12"/>
        <v>5</v>
      </c>
      <c r="G26" s="18">
        <f t="shared" si="13"/>
        <v>5.2603892688058915E-2</v>
      </c>
      <c r="H26" s="89">
        <f>IF(E26&gt;0,ROUNDDOWN(('Diseño estructura &amp;CP'!$AZ$5/E26),0),"")</f>
        <v>19</v>
      </c>
      <c r="J26" s="99" t="s">
        <v>127</v>
      </c>
      <c r="K26" s="104"/>
      <c r="L26" s="101" t="s">
        <v>104</v>
      </c>
      <c r="M26" s="74"/>
      <c r="N26" s="89">
        <f>IFERROR(IF(K26="",0,ROUNDDOWN(('Diseño estructura &amp;CP'!$AZ$6/K26),0)),0)</f>
        <v>0</v>
      </c>
      <c r="P26" s="99" t="s">
        <v>164</v>
      </c>
      <c r="Q26" s="101">
        <f t="shared" si="15"/>
        <v>106</v>
      </c>
      <c r="R26" s="116">
        <f t="shared" si="16"/>
        <v>424</v>
      </c>
      <c r="S26" s="74">
        <f t="shared" si="17"/>
        <v>0.99009900990099009</v>
      </c>
      <c r="T26" s="117">
        <f>IFERROR(ROUNDDOWN(('Diseño estructura &amp;CP'!$AZ$8/R26),0),0)</f>
        <v>1</v>
      </c>
      <c r="V26" s="85">
        <f t="shared" si="82"/>
        <v>11</v>
      </c>
      <c r="W26" s="86">
        <f t="shared" si="18"/>
        <v>86</v>
      </c>
      <c r="X26" s="18">
        <f t="shared" si="19"/>
        <v>14</v>
      </c>
      <c r="Y26" s="87">
        <v>172</v>
      </c>
      <c r="Z26" s="88">
        <f t="shared" si="20"/>
        <v>15</v>
      </c>
      <c r="AA26" s="18">
        <f t="shared" si="1"/>
        <v>0.19960079840319361</v>
      </c>
      <c r="AB26" s="89">
        <f>IF(Y26&gt;0,ROUNDDOWN(('Diseño estructura &amp;CP'!$AZ$5/Y26),0),"")</f>
        <v>5</v>
      </c>
      <c r="AD26" s="99" t="s">
        <v>127</v>
      </c>
      <c r="AE26" s="104"/>
      <c r="AF26" s="101" t="s">
        <v>104</v>
      </c>
      <c r="AG26" s="74"/>
      <c r="AH26" s="89">
        <f>IFERROR(IF(AE26="",0,ROUNDDOWN(('Diseño estructura &amp;CP'!$AZ$6/AE26),0)),0)</f>
        <v>0</v>
      </c>
      <c r="AJ26" s="99" t="s">
        <v>164</v>
      </c>
      <c r="AK26" s="101">
        <f t="shared" si="22"/>
        <v>55</v>
      </c>
      <c r="AL26" s="116">
        <f t="shared" si="23"/>
        <v>220</v>
      </c>
      <c r="AM26" s="74">
        <f t="shared" si="24"/>
        <v>0.49751243781094534</v>
      </c>
      <c r="AN26" s="117">
        <f>IFERROR(ROUNDDOWN(('Diseño estructura &amp;CP'!$AZ$8/AL26),0),0)</f>
        <v>2</v>
      </c>
      <c r="AP26" s="85">
        <f t="shared" si="83"/>
        <v>11</v>
      </c>
      <c r="AQ26" s="86">
        <f t="shared" si="25"/>
        <v>81.5</v>
      </c>
      <c r="AR26" s="18">
        <f t="shared" si="26"/>
        <v>13</v>
      </c>
      <c r="AS26" s="87">
        <v>163</v>
      </c>
      <c r="AT26" s="88">
        <f t="shared" si="27"/>
        <v>14</v>
      </c>
      <c r="AU26" s="18">
        <f t="shared" si="2"/>
        <v>0.1663893510815308</v>
      </c>
      <c r="AV26" s="89">
        <f>IF(AS26&gt;0,ROUNDDOWN(('Diseño estructura &amp;CP'!$AZ$5/AS26),0),"")</f>
        <v>6</v>
      </c>
      <c r="AX26" s="99" t="s">
        <v>127</v>
      </c>
      <c r="AY26" s="104"/>
      <c r="AZ26" s="101" t="s">
        <v>104</v>
      </c>
      <c r="BA26" s="74"/>
      <c r="BB26" s="89">
        <f>IFERROR(IF(AY26="",0,ROUNDDOWN(('Diseño estructura &amp;CP'!$AZ$6/AY26),0)),0)</f>
        <v>0</v>
      </c>
      <c r="BD26" s="99" t="s">
        <v>164</v>
      </c>
      <c r="BE26" s="101">
        <f t="shared" si="29"/>
        <v>76</v>
      </c>
      <c r="BF26" s="116">
        <f t="shared" si="30"/>
        <v>304</v>
      </c>
      <c r="BG26" s="74">
        <f t="shared" si="31"/>
        <v>0.99009900990099009</v>
      </c>
      <c r="BH26" s="117">
        <f>IFERROR(ROUNDDOWN(('Diseño estructura &amp;CP'!$AZ$8/BF26),0),0)</f>
        <v>1</v>
      </c>
      <c r="BJ26" s="85">
        <f t="shared" si="84"/>
        <v>11</v>
      </c>
      <c r="BK26" s="86">
        <f t="shared" si="32"/>
        <v>96.5</v>
      </c>
      <c r="BL26" s="18">
        <f t="shared" si="33"/>
        <v>17</v>
      </c>
      <c r="BM26" s="87">
        <v>193</v>
      </c>
      <c r="BN26" s="88">
        <f t="shared" si="34"/>
        <v>18</v>
      </c>
      <c r="BO26" s="18">
        <f t="shared" si="3"/>
        <v>0.19960079840319361</v>
      </c>
      <c r="BP26" s="89">
        <f>IF(BM26&gt;0,ROUNDDOWN(('Diseño estructura &amp;CP'!$AZ$5/BM26),0),"")</f>
        <v>5</v>
      </c>
      <c r="BR26" s="99" t="s">
        <v>127</v>
      </c>
      <c r="BS26" s="104"/>
      <c r="BT26" s="101" t="s">
        <v>104</v>
      </c>
      <c r="BU26" s="74"/>
      <c r="BV26" s="89">
        <f>IFERROR(IF(BS26="",0,ROUNDDOWN(('Diseño estructura &amp;CP'!$AZ$6/BS26),0)),0)</f>
        <v>0</v>
      </c>
      <c r="BX26" s="99" t="s">
        <v>164</v>
      </c>
      <c r="BY26" s="101">
        <f t="shared" si="36"/>
        <v>30</v>
      </c>
      <c r="BZ26" s="116">
        <f t="shared" si="37"/>
        <v>120</v>
      </c>
      <c r="CA26" s="74">
        <f t="shared" si="38"/>
        <v>0.24937655860349128</v>
      </c>
      <c r="CB26" s="117">
        <f>IFERROR(ROUNDDOWN(('Diseño estructura &amp;CP'!$AZ$8/BZ26),0),0)</f>
        <v>4</v>
      </c>
      <c r="CD26" s="85" t="str">
        <f t="shared" si="85"/>
        <v/>
      </c>
      <c r="CE26" s="86">
        <f t="shared" si="39"/>
        <v>0</v>
      </c>
      <c r="CF26" s="18">
        <f t="shared" si="40"/>
        <v>0</v>
      </c>
      <c r="CG26" s="87"/>
      <c r="CH26" s="88">
        <f t="shared" si="41"/>
        <v>0</v>
      </c>
      <c r="CI26" s="18" t="str">
        <f t="shared" si="4"/>
        <v/>
      </c>
      <c r="CJ26" s="89" t="str">
        <f>IF(CG26&gt;0,ROUNDDOWN(('Diseño estructura &amp;CP'!$AZ$5/CG26),0),"")</f>
        <v/>
      </c>
      <c r="CL26" s="99" t="s">
        <v>127</v>
      </c>
      <c r="CM26" s="104"/>
      <c r="CN26" s="101" t="s">
        <v>104</v>
      </c>
      <c r="CO26" s="74"/>
      <c r="CP26" s="89">
        <f>IFERROR(IF(CM26="",0,ROUNDDOWN(('Diseño estructura &amp;CP'!$AZ$6/CM26),0)),0)</f>
        <v>0</v>
      </c>
      <c r="CR26" s="99" t="s">
        <v>164</v>
      </c>
      <c r="CS26" s="101" t="str">
        <f t="shared" si="43"/>
        <v/>
      </c>
      <c r="CT26" s="116" t="str">
        <f t="shared" si="44"/>
        <v/>
      </c>
      <c r="CU26" s="74">
        <f t="shared" si="45"/>
        <v>100</v>
      </c>
      <c r="CV26" s="117">
        <f>IFERROR(ROUNDDOWN(('Diseño estructura &amp;CP'!$AZ$8/CT26),0),0)</f>
        <v>0</v>
      </c>
      <c r="CX26" s="85" t="str">
        <f t="shared" si="86"/>
        <v/>
      </c>
      <c r="CY26" s="86">
        <f t="shared" si="46"/>
        <v>0</v>
      </c>
      <c r="CZ26" s="18">
        <f t="shared" si="47"/>
        <v>0</v>
      </c>
      <c r="DA26" s="87"/>
      <c r="DB26" s="88">
        <f t="shared" si="48"/>
        <v>0</v>
      </c>
      <c r="DC26" s="18" t="str">
        <f t="shared" si="5"/>
        <v/>
      </c>
      <c r="DD26" s="89" t="str">
        <f>IF(DA26&gt;0,ROUNDDOWN(('Diseño estructura &amp;CP'!$AZ$5/DA26),0),"")</f>
        <v/>
      </c>
      <c r="DF26" s="99" t="s">
        <v>127</v>
      </c>
      <c r="DG26" s="104"/>
      <c r="DH26" s="101" t="s">
        <v>104</v>
      </c>
      <c r="DI26" s="74"/>
      <c r="DJ26" s="89">
        <f>IFERROR(IF(DG26="",0,ROUNDDOWN(('Diseño estructura &amp;CP'!$AZ$6/DG26),0)),0)</f>
        <v>0</v>
      </c>
      <c r="DL26" s="99" t="s">
        <v>164</v>
      </c>
      <c r="DM26" s="101" t="str">
        <f t="shared" si="50"/>
        <v/>
      </c>
      <c r="DN26" s="116" t="str">
        <f t="shared" si="51"/>
        <v/>
      </c>
      <c r="DO26" s="74">
        <f t="shared" si="52"/>
        <v>100</v>
      </c>
      <c r="DP26" s="117">
        <f>IFERROR(ROUNDDOWN(('Diseño estructura &amp;CP'!$AZ$8/DN26),0),0)</f>
        <v>0</v>
      </c>
      <c r="DR26" s="85" t="str">
        <f t="shared" si="87"/>
        <v/>
      </c>
      <c r="DS26" s="86">
        <f t="shared" si="53"/>
        <v>0</v>
      </c>
      <c r="DT26" s="18">
        <f t="shared" si="54"/>
        <v>0</v>
      </c>
      <c r="DU26" s="87"/>
      <c r="DV26" s="88">
        <f t="shared" si="55"/>
        <v>0</v>
      </c>
      <c r="DW26" s="18" t="str">
        <f t="shared" si="6"/>
        <v/>
      </c>
      <c r="DX26" s="89" t="str">
        <f>IF(DU26&gt;0,ROUNDDOWN(('Diseño estructura &amp;CP'!$AZ$5/DU26),0),"")</f>
        <v/>
      </c>
      <c r="DZ26" s="99" t="s">
        <v>127</v>
      </c>
      <c r="EA26" s="104"/>
      <c r="EB26" s="101" t="s">
        <v>104</v>
      </c>
      <c r="EC26" s="74"/>
      <c r="ED26" s="89">
        <f>IFERROR(IF(EA26="",0,ROUNDDOWN(('Diseño estructura &amp;CP'!$AZ$6/EA26),0)),0)</f>
        <v>0</v>
      </c>
      <c r="EF26" s="99" t="s">
        <v>164</v>
      </c>
      <c r="EG26" s="101" t="str">
        <f t="shared" si="57"/>
        <v/>
      </c>
      <c r="EH26" s="116" t="str">
        <f t="shared" si="58"/>
        <v/>
      </c>
      <c r="EI26" s="74">
        <f t="shared" si="59"/>
        <v>100</v>
      </c>
      <c r="EJ26" s="117">
        <f>IFERROR(ROUNDDOWN(('Diseño estructura &amp;CP'!$AZ$8/EH26),0),0)</f>
        <v>0</v>
      </c>
      <c r="EL26" s="85" t="str">
        <f t="shared" si="88"/>
        <v/>
      </c>
      <c r="EM26" s="86">
        <f t="shared" si="60"/>
        <v>0</v>
      </c>
      <c r="EN26" s="18">
        <f t="shared" si="61"/>
        <v>0</v>
      </c>
      <c r="EO26" s="87"/>
      <c r="EP26" s="88">
        <f t="shared" si="62"/>
        <v>0</v>
      </c>
      <c r="EQ26" s="18" t="str">
        <f t="shared" si="7"/>
        <v/>
      </c>
      <c r="ER26" s="89" t="str">
        <f>IF(EO26&gt;0,ROUNDDOWN(('Diseño estructura &amp;CP'!$AZ$5/EO26),0),"")</f>
        <v/>
      </c>
      <c r="ET26" s="99" t="s">
        <v>127</v>
      </c>
      <c r="EU26" s="104"/>
      <c r="EV26" s="101" t="s">
        <v>104</v>
      </c>
      <c r="EW26" s="74"/>
      <c r="EX26" s="89">
        <f>IFERROR(IF(EU26="",0,ROUNDDOWN(('Diseño estructura &amp;CP'!$AZ$6/EU26),0)),0)</f>
        <v>0</v>
      </c>
      <c r="EZ26" s="99" t="s">
        <v>164</v>
      </c>
      <c r="FA26" s="101" t="str">
        <f t="shared" si="64"/>
        <v/>
      </c>
      <c r="FB26" s="116" t="str">
        <f t="shared" si="65"/>
        <v/>
      </c>
      <c r="FC26" s="74">
        <f t="shared" si="66"/>
        <v>100</v>
      </c>
      <c r="FD26" s="117">
        <f>IFERROR(ROUNDDOWN(('Diseño estructura &amp;CP'!$AZ$8/FB26),0),0)</f>
        <v>0</v>
      </c>
      <c r="FF26" s="85" t="str">
        <f t="shared" si="89"/>
        <v/>
      </c>
      <c r="FG26" s="86">
        <f t="shared" si="67"/>
        <v>0</v>
      </c>
      <c r="FH26" s="18">
        <f t="shared" si="68"/>
        <v>0</v>
      </c>
      <c r="FI26" s="87"/>
      <c r="FJ26" s="88">
        <f t="shared" si="69"/>
        <v>0</v>
      </c>
      <c r="FK26" s="18" t="str">
        <f t="shared" si="8"/>
        <v/>
      </c>
      <c r="FL26" s="89" t="str">
        <f>IF(FI26&gt;0,ROUNDDOWN(('Diseño estructura &amp;CP'!$AZ$5/FI26),0),"")</f>
        <v/>
      </c>
      <c r="FN26" s="99" t="s">
        <v>127</v>
      </c>
      <c r="FO26" s="104"/>
      <c r="FP26" s="101" t="s">
        <v>104</v>
      </c>
      <c r="FQ26" s="74"/>
      <c r="FR26" s="89">
        <f>IFERROR(IF(FO26="",0,ROUNDDOWN(('Diseño estructura &amp;CP'!$AZ$6/FO26),0)),0)</f>
        <v>0</v>
      </c>
      <c r="FT26" s="99" t="s">
        <v>164</v>
      </c>
      <c r="FU26" s="101" t="str">
        <f t="shared" si="71"/>
        <v/>
      </c>
      <c r="FV26" s="116" t="str">
        <f t="shared" si="72"/>
        <v/>
      </c>
      <c r="FW26" s="74">
        <f t="shared" si="73"/>
        <v>100</v>
      </c>
      <c r="FX26" s="117">
        <f>IFERROR(ROUNDDOWN(('Diseño estructura &amp;CP'!$AZ$8/FV26),0),0)</f>
        <v>0</v>
      </c>
      <c r="FZ26" s="85" t="str">
        <f t="shared" si="90"/>
        <v/>
      </c>
      <c r="GA26" s="86">
        <f t="shared" si="74"/>
        <v>0</v>
      </c>
      <c r="GB26" s="18">
        <f t="shared" si="75"/>
        <v>0</v>
      </c>
      <c r="GC26" s="87"/>
      <c r="GD26" s="88">
        <f t="shared" si="76"/>
        <v>0</v>
      </c>
      <c r="GE26" s="18" t="str">
        <f t="shared" si="9"/>
        <v/>
      </c>
      <c r="GF26" s="89" t="str">
        <f>IF(GC26&gt;0,ROUNDDOWN(('Diseño estructura &amp;CP'!$AZ$5/GC26),0),"")</f>
        <v/>
      </c>
      <c r="GH26" s="99" t="s">
        <v>127</v>
      </c>
      <c r="GI26" s="104"/>
      <c r="GJ26" s="101" t="s">
        <v>104</v>
      </c>
      <c r="GK26" s="74"/>
      <c r="GL26" s="89">
        <f>IFERROR(IF(GI26="",0,ROUNDDOWN(('Diseño estructura &amp;CP'!$AZ$6/GI26),0)),0)</f>
        <v>0</v>
      </c>
      <c r="GN26" s="99" t="s">
        <v>164</v>
      </c>
      <c r="GO26" s="101" t="str">
        <f t="shared" si="78"/>
        <v/>
      </c>
      <c r="GP26" s="116" t="str">
        <f t="shared" si="79"/>
        <v/>
      </c>
      <c r="GQ26" s="74">
        <f t="shared" si="80"/>
        <v>100</v>
      </c>
      <c r="GR26" s="117">
        <f>IFERROR(ROUNDDOWN(('Diseño estructura &amp;CP'!$AZ$8/GP26),0),0)</f>
        <v>0</v>
      </c>
    </row>
    <row r="27" spans="2:200" x14ac:dyDescent="0.35">
      <c r="B27" s="85">
        <f t="shared" si="81"/>
        <v>12</v>
      </c>
      <c r="C27" s="86">
        <f t="shared" si="10"/>
        <v>27</v>
      </c>
      <c r="D27" s="18">
        <f t="shared" si="11"/>
        <v>4</v>
      </c>
      <c r="E27" s="87">
        <v>54</v>
      </c>
      <c r="F27" s="88">
        <f t="shared" si="12"/>
        <v>5</v>
      </c>
      <c r="G27" s="18">
        <f t="shared" si="13"/>
        <v>5.5524708495280392E-2</v>
      </c>
      <c r="H27" s="89">
        <f>IF(E27&gt;0,ROUNDDOWN(('Diseño estructura &amp;CP'!$AZ$5/E27),0),"")</f>
        <v>18</v>
      </c>
      <c r="J27" s="99" t="s">
        <v>128</v>
      </c>
      <c r="K27" s="104"/>
      <c r="L27" s="101" t="s">
        <v>104</v>
      </c>
      <c r="M27" s="74"/>
      <c r="N27" s="89">
        <f>IFERROR(IF(K27="",0,ROUNDDOWN(('Diseño estructura &amp;CP'!$AZ$6/K27),0)),0)</f>
        <v>0</v>
      </c>
      <c r="P27" s="99" t="s">
        <v>165</v>
      </c>
      <c r="Q27" s="101">
        <f t="shared" si="15"/>
        <v>106</v>
      </c>
      <c r="R27" s="116">
        <f t="shared" si="16"/>
        <v>424</v>
      </c>
      <c r="S27" s="74">
        <f t="shared" si="17"/>
        <v>0.99009900990099009</v>
      </c>
      <c r="T27" s="117">
        <f>IFERROR(ROUNDDOWN(('Diseño estructura &amp;CP'!$AZ$8/R27),0),0)</f>
        <v>1</v>
      </c>
      <c r="V27" s="85">
        <f t="shared" si="82"/>
        <v>12</v>
      </c>
      <c r="W27" s="86">
        <f t="shared" si="18"/>
        <v>86.5</v>
      </c>
      <c r="X27" s="18">
        <f t="shared" si="19"/>
        <v>14</v>
      </c>
      <c r="Y27" s="87">
        <v>173</v>
      </c>
      <c r="Z27" s="88">
        <f t="shared" si="20"/>
        <v>15</v>
      </c>
      <c r="AA27" s="18">
        <f t="shared" si="1"/>
        <v>0.19960079840319361</v>
      </c>
      <c r="AB27" s="89">
        <f>IF(Y27&gt;0,ROUNDDOWN(('Diseño estructura &amp;CP'!$AZ$5/Y27),0),"")</f>
        <v>5</v>
      </c>
      <c r="AD27" s="99" t="s">
        <v>128</v>
      </c>
      <c r="AE27" s="104"/>
      <c r="AF27" s="101" t="s">
        <v>104</v>
      </c>
      <c r="AG27" s="74"/>
      <c r="AH27" s="89">
        <f>IFERROR(IF(AE27="",0,ROUNDDOWN(('Diseño estructura &amp;CP'!$AZ$6/AE27),0)),0)</f>
        <v>0</v>
      </c>
      <c r="AJ27" s="99" t="s">
        <v>165</v>
      </c>
      <c r="AK27" s="101">
        <f t="shared" si="22"/>
        <v>55</v>
      </c>
      <c r="AL27" s="116">
        <f t="shared" si="23"/>
        <v>220</v>
      </c>
      <c r="AM27" s="74">
        <f t="shared" si="24"/>
        <v>0.49751243781094534</v>
      </c>
      <c r="AN27" s="117">
        <f>IFERROR(ROUNDDOWN(('Diseño estructura &amp;CP'!$AZ$8/AL27),0),0)</f>
        <v>2</v>
      </c>
      <c r="AP27" s="85">
        <f t="shared" si="83"/>
        <v>12</v>
      </c>
      <c r="AQ27" s="86">
        <f t="shared" si="25"/>
        <v>81</v>
      </c>
      <c r="AR27" s="18">
        <f t="shared" si="26"/>
        <v>13</v>
      </c>
      <c r="AS27" s="87">
        <v>162</v>
      </c>
      <c r="AT27" s="88">
        <f t="shared" si="27"/>
        <v>14</v>
      </c>
      <c r="AU27" s="18">
        <f t="shared" si="2"/>
        <v>0.1663893510815308</v>
      </c>
      <c r="AV27" s="89">
        <f>IF(AS27&gt;0,ROUNDDOWN(('Diseño estructura &amp;CP'!$AZ$5/AS27),0),"")</f>
        <v>6</v>
      </c>
      <c r="AX27" s="99" t="s">
        <v>128</v>
      </c>
      <c r="AY27" s="104"/>
      <c r="AZ27" s="101" t="s">
        <v>104</v>
      </c>
      <c r="BA27" s="74"/>
      <c r="BB27" s="89">
        <f>IFERROR(IF(AY27="",0,ROUNDDOWN(('Diseño estructura &amp;CP'!$AZ$6/AY27),0)),0)</f>
        <v>0</v>
      </c>
      <c r="BD27" s="99" t="s">
        <v>165</v>
      </c>
      <c r="BE27" s="101">
        <f t="shared" si="29"/>
        <v>76</v>
      </c>
      <c r="BF27" s="116">
        <f t="shared" si="30"/>
        <v>304</v>
      </c>
      <c r="BG27" s="74">
        <f t="shared" si="31"/>
        <v>0.99009900990099009</v>
      </c>
      <c r="BH27" s="117">
        <f>IFERROR(ROUNDDOWN(('Diseño estructura &amp;CP'!$AZ$8/BF27),0),0)</f>
        <v>1</v>
      </c>
      <c r="BJ27" s="85">
        <f t="shared" si="84"/>
        <v>12</v>
      </c>
      <c r="BK27" s="86">
        <f t="shared" si="32"/>
        <v>94.75</v>
      </c>
      <c r="BL27" s="18">
        <f t="shared" si="33"/>
        <v>17</v>
      </c>
      <c r="BM27" s="87">
        <v>189.5</v>
      </c>
      <c r="BN27" s="88">
        <f t="shared" si="34"/>
        <v>18</v>
      </c>
      <c r="BO27" s="18">
        <f t="shared" si="3"/>
        <v>0.19960079840319361</v>
      </c>
      <c r="BP27" s="89">
        <f>IF(BM27&gt;0,ROUNDDOWN(('Diseño estructura &amp;CP'!$AZ$5/BM27),0),"")</f>
        <v>5</v>
      </c>
      <c r="BR27" s="99" t="s">
        <v>128</v>
      </c>
      <c r="BS27" s="104"/>
      <c r="BT27" s="101" t="s">
        <v>104</v>
      </c>
      <c r="BU27" s="74"/>
      <c r="BV27" s="89">
        <f>IFERROR(IF(BS27="",0,ROUNDDOWN(('Diseño estructura &amp;CP'!$AZ$6/BS27),0)),0)</f>
        <v>0</v>
      </c>
      <c r="BX27" s="99" t="s">
        <v>165</v>
      </c>
      <c r="BY27" s="101">
        <f t="shared" si="36"/>
        <v>30</v>
      </c>
      <c r="BZ27" s="116">
        <f t="shared" si="37"/>
        <v>120</v>
      </c>
      <c r="CA27" s="74">
        <f t="shared" si="38"/>
        <v>0.24937655860349128</v>
      </c>
      <c r="CB27" s="117">
        <f>IFERROR(ROUNDDOWN(('Diseño estructura &amp;CP'!$AZ$8/BZ27),0),0)</f>
        <v>4</v>
      </c>
      <c r="CD27" s="85" t="str">
        <f t="shared" si="85"/>
        <v/>
      </c>
      <c r="CE27" s="86">
        <f t="shared" si="39"/>
        <v>0</v>
      </c>
      <c r="CF27" s="18">
        <f t="shared" si="40"/>
        <v>0</v>
      </c>
      <c r="CG27" s="87"/>
      <c r="CH27" s="88">
        <f t="shared" si="41"/>
        <v>0</v>
      </c>
      <c r="CI27" s="18" t="str">
        <f t="shared" si="4"/>
        <v/>
      </c>
      <c r="CJ27" s="89" t="str">
        <f>IF(CG27&gt;0,ROUNDDOWN(('Diseño estructura &amp;CP'!$AZ$5/CG27),0),"")</f>
        <v/>
      </c>
      <c r="CL27" s="99" t="s">
        <v>128</v>
      </c>
      <c r="CM27" s="104"/>
      <c r="CN27" s="101" t="s">
        <v>104</v>
      </c>
      <c r="CO27" s="74"/>
      <c r="CP27" s="89">
        <f>IFERROR(IF(CM27="",0,ROUNDDOWN(('Diseño estructura &amp;CP'!$AZ$6/CM27),0)),0)</f>
        <v>0</v>
      </c>
      <c r="CR27" s="99" t="s">
        <v>165</v>
      </c>
      <c r="CS27" s="101" t="str">
        <f t="shared" si="43"/>
        <v/>
      </c>
      <c r="CT27" s="116" t="str">
        <f t="shared" si="44"/>
        <v/>
      </c>
      <c r="CU27" s="74">
        <f t="shared" si="45"/>
        <v>100</v>
      </c>
      <c r="CV27" s="117">
        <f>IFERROR(ROUNDDOWN(('Diseño estructura &amp;CP'!$AZ$8/CT27),0),0)</f>
        <v>0</v>
      </c>
      <c r="CX27" s="85" t="str">
        <f t="shared" si="86"/>
        <v/>
      </c>
      <c r="CY27" s="86">
        <f t="shared" si="46"/>
        <v>0</v>
      </c>
      <c r="CZ27" s="18">
        <f t="shared" si="47"/>
        <v>0</v>
      </c>
      <c r="DA27" s="87"/>
      <c r="DB27" s="88">
        <f t="shared" si="48"/>
        <v>0</v>
      </c>
      <c r="DC27" s="18" t="str">
        <f t="shared" si="5"/>
        <v/>
      </c>
      <c r="DD27" s="89" t="str">
        <f>IF(DA27&gt;0,ROUNDDOWN(('Diseño estructura &amp;CP'!$AZ$5/DA27),0),"")</f>
        <v/>
      </c>
      <c r="DF27" s="99" t="s">
        <v>128</v>
      </c>
      <c r="DG27" s="104"/>
      <c r="DH27" s="101" t="s">
        <v>104</v>
      </c>
      <c r="DI27" s="74"/>
      <c r="DJ27" s="89">
        <f>IFERROR(IF(DG27="",0,ROUNDDOWN(('Diseño estructura &amp;CP'!$AZ$6/DG27),0)),0)</f>
        <v>0</v>
      </c>
      <c r="DL27" s="99" t="s">
        <v>165</v>
      </c>
      <c r="DM27" s="101" t="str">
        <f t="shared" si="50"/>
        <v/>
      </c>
      <c r="DN27" s="116" t="str">
        <f t="shared" si="51"/>
        <v/>
      </c>
      <c r="DO27" s="74">
        <f t="shared" si="52"/>
        <v>100</v>
      </c>
      <c r="DP27" s="117">
        <f>IFERROR(ROUNDDOWN(('Diseño estructura &amp;CP'!$AZ$8/DN27),0),0)</f>
        <v>0</v>
      </c>
      <c r="DR27" s="85" t="str">
        <f t="shared" si="87"/>
        <v/>
      </c>
      <c r="DS27" s="86">
        <f t="shared" si="53"/>
        <v>0</v>
      </c>
      <c r="DT27" s="18">
        <f t="shared" si="54"/>
        <v>0</v>
      </c>
      <c r="DU27" s="87"/>
      <c r="DV27" s="88">
        <f t="shared" si="55"/>
        <v>0</v>
      </c>
      <c r="DW27" s="18" t="str">
        <f t="shared" si="6"/>
        <v/>
      </c>
      <c r="DX27" s="89" t="str">
        <f>IF(DU27&gt;0,ROUNDDOWN(('Diseño estructura &amp;CP'!$AZ$5/DU27),0),"")</f>
        <v/>
      </c>
      <c r="DZ27" s="99" t="s">
        <v>128</v>
      </c>
      <c r="EA27" s="104"/>
      <c r="EB27" s="101" t="s">
        <v>104</v>
      </c>
      <c r="EC27" s="74"/>
      <c r="ED27" s="89">
        <f>IFERROR(IF(EA27="",0,ROUNDDOWN(('Diseño estructura &amp;CP'!$AZ$6/EA27),0)),0)</f>
        <v>0</v>
      </c>
      <c r="EF27" s="99" t="s">
        <v>165</v>
      </c>
      <c r="EG27" s="101" t="str">
        <f t="shared" si="57"/>
        <v/>
      </c>
      <c r="EH27" s="116" t="str">
        <f t="shared" si="58"/>
        <v/>
      </c>
      <c r="EI27" s="74">
        <f t="shared" si="59"/>
        <v>100</v>
      </c>
      <c r="EJ27" s="117">
        <f>IFERROR(ROUNDDOWN(('Diseño estructura &amp;CP'!$AZ$8/EH27),0),0)</f>
        <v>0</v>
      </c>
      <c r="EL27" s="85" t="str">
        <f t="shared" si="88"/>
        <v/>
      </c>
      <c r="EM27" s="86">
        <f t="shared" si="60"/>
        <v>0</v>
      </c>
      <c r="EN27" s="18">
        <f t="shared" si="61"/>
        <v>0</v>
      </c>
      <c r="EO27" s="87"/>
      <c r="EP27" s="88">
        <f t="shared" si="62"/>
        <v>0</v>
      </c>
      <c r="EQ27" s="18" t="str">
        <f t="shared" si="7"/>
        <v/>
      </c>
      <c r="ER27" s="89" t="str">
        <f>IF(EO27&gt;0,ROUNDDOWN(('Diseño estructura &amp;CP'!$AZ$5/EO27),0),"")</f>
        <v/>
      </c>
      <c r="ET27" s="99" t="s">
        <v>128</v>
      </c>
      <c r="EU27" s="104"/>
      <c r="EV27" s="101" t="s">
        <v>104</v>
      </c>
      <c r="EW27" s="74"/>
      <c r="EX27" s="89">
        <f>IFERROR(IF(EU27="",0,ROUNDDOWN(('Diseño estructura &amp;CP'!$AZ$6/EU27),0)),0)</f>
        <v>0</v>
      </c>
      <c r="EZ27" s="99" t="s">
        <v>165</v>
      </c>
      <c r="FA27" s="101" t="str">
        <f t="shared" si="64"/>
        <v/>
      </c>
      <c r="FB27" s="116" t="str">
        <f t="shared" si="65"/>
        <v/>
      </c>
      <c r="FC27" s="74">
        <f t="shared" si="66"/>
        <v>100</v>
      </c>
      <c r="FD27" s="117">
        <f>IFERROR(ROUNDDOWN(('Diseño estructura &amp;CP'!$AZ$8/FB27),0),0)</f>
        <v>0</v>
      </c>
      <c r="FF27" s="85" t="str">
        <f t="shared" si="89"/>
        <v/>
      </c>
      <c r="FG27" s="86">
        <f t="shared" si="67"/>
        <v>0</v>
      </c>
      <c r="FH27" s="18">
        <f t="shared" si="68"/>
        <v>0</v>
      </c>
      <c r="FI27" s="87"/>
      <c r="FJ27" s="88">
        <f t="shared" si="69"/>
        <v>0</v>
      </c>
      <c r="FK27" s="18" t="str">
        <f t="shared" si="8"/>
        <v/>
      </c>
      <c r="FL27" s="89" t="str">
        <f>IF(FI27&gt;0,ROUNDDOWN(('Diseño estructura &amp;CP'!$AZ$5/FI27),0),"")</f>
        <v/>
      </c>
      <c r="FN27" s="99" t="s">
        <v>128</v>
      </c>
      <c r="FO27" s="104"/>
      <c r="FP27" s="101" t="s">
        <v>104</v>
      </c>
      <c r="FQ27" s="74"/>
      <c r="FR27" s="89">
        <f>IFERROR(IF(FO27="",0,ROUNDDOWN(('Diseño estructura &amp;CP'!$AZ$6/FO27),0)),0)</f>
        <v>0</v>
      </c>
      <c r="FT27" s="99" t="s">
        <v>165</v>
      </c>
      <c r="FU27" s="101" t="str">
        <f t="shared" si="71"/>
        <v/>
      </c>
      <c r="FV27" s="116" t="str">
        <f t="shared" si="72"/>
        <v/>
      </c>
      <c r="FW27" s="74">
        <f t="shared" si="73"/>
        <v>100</v>
      </c>
      <c r="FX27" s="117">
        <f>IFERROR(ROUNDDOWN(('Diseño estructura &amp;CP'!$AZ$8/FV27),0),0)</f>
        <v>0</v>
      </c>
      <c r="FZ27" s="85" t="str">
        <f t="shared" si="90"/>
        <v/>
      </c>
      <c r="GA27" s="86">
        <f t="shared" si="74"/>
        <v>0</v>
      </c>
      <c r="GB27" s="18">
        <f t="shared" si="75"/>
        <v>0</v>
      </c>
      <c r="GC27" s="87"/>
      <c r="GD27" s="88">
        <f t="shared" si="76"/>
        <v>0</v>
      </c>
      <c r="GE27" s="18" t="str">
        <f t="shared" si="9"/>
        <v/>
      </c>
      <c r="GF27" s="89" t="str">
        <f>IF(GC27&gt;0,ROUNDDOWN(('Diseño estructura &amp;CP'!$AZ$5/GC27),0),"")</f>
        <v/>
      </c>
      <c r="GH27" s="99" t="s">
        <v>128</v>
      </c>
      <c r="GI27" s="104"/>
      <c r="GJ27" s="101" t="s">
        <v>104</v>
      </c>
      <c r="GK27" s="74"/>
      <c r="GL27" s="89">
        <f>IFERROR(IF(GI27="",0,ROUNDDOWN(('Diseño estructura &amp;CP'!$AZ$6/GI27),0)),0)</f>
        <v>0</v>
      </c>
      <c r="GN27" s="99" t="s">
        <v>165</v>
      </c>
      <c r="GO27" s="101" t="str">
        <f t="shared" si="78"/>
        <v/>
      </c>
      <c r="GP27" s="116" t="str">
        <f t="shared" si="79"/>
        <v/>
      </c>
      <c r="GQ27" s="74">
        <f t="shared" si="80"/>
        <v>100</v>
      </c>
      <c r="GR27" s="117">
        <f>IFERROR(ROUNDDOWN(('Diseño estructura &amp;CP'!$AZ$8/GP27),0),0)</f>
        <v>0</v>
      </c>
    </row>
    <row r="28" spans="2:200" x14ac:dyDescent="0.35">
      <c r="B28" s="85">
        <f t="shared" si="81"/>
        <v>13</v>
      </c>
      <c r="C28" s="86">
        <f t="shared" si="10"/>
        <v>28</v>
      </c>
      <c r="D28" s="18">
        <f t="shared" si="11"/>
        <v>4</v>
      </c>
      <c r="E28" s="87">
        <v>56</v>
      </c>
      <c r="F28" s="88">
        <f t="shared" si="12"/>
        <v>5</v>
      </c>
      <c r="G28" s="18">
        <f t="shared" si="13"/>
        <v>5.8788947677836559E-2</v>
      </c>
      <c r="H28" s="89">
        <f>IF(E28&gt;0,ROUNDDOWN(('Diseño estructura &amp;CP'!$AZ$5/E28),0),"")</f>
        <v>17</v>
      </c>
      <c r="J28" s="99" t="s">
        <v>129</v>
      </c>
      <c r="K28" s="104"/>
      <c r="L28" s="101" t="s">
        <v>104</v>
      </c>
      <c r="M28" s="74"/>
      <c r="N28" s="89">
        <f>IFERROR(IF(K28="",0,ROUNDDOWN(('Diseño estructura &amp;CP'!$AZ$6/K28),0)),0)</f>
        <v>0</v>
      </c>
      <c r="P28" s="99" t="s">
        <v>166</v>
      </c>
      <c r="Q28" s="101">
        <f t="shared" si="15"/>
        <v>106</v>
      </c>
      <c r="R28" s="116">
        <f t="shared" si="16"/>
        <v>424</v>
      </c>
      <c r="S28" s="74">
        <f t="shared" si="17"/>
        <v>0.99009900990099009</v>
      </c>
      <c r="T28" s="117">
        <f>IFERROR(ROUNDDOWN(('Diseño estructura &amp;CP'!$AZ$8/R28),0),0)</f>
        <v>1</v>
      </c>
      <c r="V28" s="85">
        <f t="shared" si="82"/>
        <v>13</v>
      </c>
      <c r="W28" s="86">
        <f t="shared" si="18"/>
        <v>87.5</v>
      </c>
      <c r="X28" s="18">
        <f t="shared" si="19"/>
        <v>14</v>
      </c>
      <c r="Y28" s="87">
        <v>175</v>
      </c>
      <c r="Z28" s="88">
        <f t="shared" si="20"/>
        <v>15</v>
      </c>
      <c r="AA28" s="18">
        <f t="shared" si="1"/>
        <v>0.19960079840319361</v>
      </c>
      <c r="AB28" s="89">
        <f>IF(Y28&gt;0,ROUNDDOWN(('Diseño estructura &amp;CP'!$AZ$5/Y28),0),"")</f>
        <v>5</v>
      </c>
      <c r="AD28" s="99" t="s">
        <v>129</v>
      </c>
      <c r="AE28" s="104"/>
      <c r="AF28" s="101" t="s">
        <v>104</v>
      </c>
      <c r="AG28" s="74"/>
      <c r="AH28" s="89">
        <f>IFERROR(IF(AE28="",0,ROUNDDOWN(('Diseño estructura &amp;CP'!$AZ$6/AE28),0)),0)</f>
        <v>0</v>
      </c>
      <c r="AJ28" s="99" t="s">
        <v>166</v>
      </c>
      <c r="AK28" s="101">
        <f t="shared" si="22"/>
        <v>55</v>
      </c>
      <c r="AL28" s="116">
        <f t="shared" si="23"/>
        <v>220</v>
      </c>
      <c r="AM28" s="74">
        <f t="shared" si="24"/>
        <v>0.49751243781094534</v>
      </c>
      <c r="AN28" s="117">
        <f>IFERROR(ROUNDDOWN(('Diseño estructura &amp;CP'!$AZ$8/AL28),0),0)</f>
        <v>2</v>
      </c>
      <c r="AP28" s="85">
        <f t="shared" si="83"/>
        <v>13</v>
      </c>
      <c r="AQ28" s="86">
        <f t="shared" si="25"/>
        <v>81</v>
      </c>
      <c r="AR28" s="18">
        <f t="shared" si="26"/>
        <v>13</v>
      </c>
      <c r="AS28" s="87">
        <v>162</v>
      </c>
      <c r="AT28" s="88">
        <f t="shared" si="27"/>
        <v>14</v>
      </c>
      <c r="AU28" s="18">
        <f t="shared" si="2"/>
        <v>0.1663893510815308</v>
      </c>
      <c r="AV28" s="89">
        <f>IF(AS28&gt;0,ROUNDDOWN(('Diseño estructura &amp;CP'!$AZ$5/AS28),0),"")</f>
        <v>6</v>
      </c>
      <c r="AX28" s="99" t="s">
        <v>129</v>
      </c>
      <c r="AY28" s="104"/>
      <c r="AZ28" s="101" t="s">
        <v>104</v>
      </c>
      <c r="BA28" s="74"/>
      <c r="BB28" s="89">
        <f>IFERROR(IF(AY28="",0,ROUNDDOWN(('Diseño estructura &amp;CP'!$AZ$6/AY28),0)),0)</f>
        <v>0</v>
      </c>
      <c r="BD28" s="99" t="s">
        <v>166</v>
      </c>
      <c r="BE28" s="101">
        <f t="shared" si="29"/>
        <v>76</v>
      </c>
      <c r="BF28" s="116">
        <f t="shared" si="30"/>
        <v>304</v>
      </c>
      <c r="BG28" s="74">
        <f t="shared" si="31"/>
        <v>0.99009900990099009</v>
      </c>
      <c r="BH28" s="117">
        <f>IFERROR(ROUNDDOWN(('Diseño estructura &amp;CP'!$AZ$8/BF28),0),0)</f>
        <v>1</v>
      </c>
      <c r="BJ28" s="85">
        <f t="shared" si="84"/>
        <v>13</v>
      </c>
      <c r="BK28" s="86">
        <f t="shared" si="32"/>
        <v>92</v>
      </c>
      <c r="BL28" s="18">
        <f t="shared" si="33"/>
        <v>16</v>
      </c>
      <c r="BM28" s="87">
        <v>184</v>
      </c>
      <c r="BN28" s="88">
        <f t="shared" si="34"/>
        <v>17</v>
      </c>
      <c r="BO28" s="18">
        <f t="shared" si="3"/>
        <v>0.19960079840319361</v>
      </c>
      <c r="BP28" s="89">
        <f>IF(BM28&gt;0,ROUNDDOWN(('Diseño estructura &amp;CP'!$AZ$5/BM28),0),"")</f>
        <v>5</v>
      </c>
      <c r="BR28" s="99" t="s">
        <v>129</v>
      </c>
      <c r="BS28" s="104"/>
      <c r="BT28" s="101" t="s">
        <v>104</v>
      </c>
      <c r="BU28" s="74"/>
      <c r="BV28" s="89">
        <f>IFERROR(IF(BS28="",0,ROUNDDOWN(('Diseño estructura &amp;CP'!$AZ$6/BS28),0)),0)</f>
        <v>0</v>
      </c>
      <c r="BX28" s="99" t="s">
        <v>166</v>
      </c>
      <c r="BY28" s="101">
        <f t="shared" si="36"/>
        <v>30</v>
      </c>
      <c r="BZ28" s="116">
        <f t="shared" si="37"/>
        <v>120</v>
      </c>
      <c r="CA28" s="74">
        <f t="shared" si="38"/>
        <v>0.24937655860349128</v>
      </c>
      <c r="CB28" s="117">
        <f>IFERROR(ROUNDDOWN(('Diseño estructura &amp;CP'!$AZ$8/BZ28),0),0)</f>
        <v>4</v>
      </c>
      <c r="CD28" s="85" t="str">
        <f t="shared" si="85"/>
        <v/>
      </c>
      <c r="CE28" s="86">
        <f t="shared" si="39"/>
        <v>0</v>
      </c>
      <c r="CF28" s="18">
        <f t="shared" si="40"/>
        <v>0</v>
      </c>
      <c r="CG28" s="87"/>
      <c r="CH28" s="88">
        <f t="shared" si="41"/>
        <v>0</v>
      </c>
      <c r="CI28" s="18" t="str">
        <f t="shared" si="4"/>
        <v/>
      </c>
      <c r="CJ28" s="89" t="str">
        <f>IF(CG28&gt;0,ROUNDDOWN(('Diseño estructura &amp;CP'!$AZ$5/CG28),0),"")</f>
        <v/>
      </c>
      <c r="CL28" s="99" t="s">
        <v>129</v>
      </c>
      <c r="CM28" s="104"/>
      <c r="CN28" s="101" t="s">
        <v>104</v>
      </c>
      <c r="CO28" s="74"/>
      <c r="CP28" s="89">
        <f>IFERROR(IF(CM28="",0,ROUNDDOWN(('Diseño estructura &amp;CP'!$AZ$6/CM28),0)),0)</f>
        <v>0</v>
      </c>
      <c r="CR28" s="99" t="s">
        <v>166</v>
      </c>
      <c r="CS28" s="101" t="str">
        <f t="shared" si="43"/>
        <v/>
      </c>
      <c r="CT28" s="116" t="str">
        <f t="shared" si="44"/>
        <v/>
      </c>
      <c r="CU28" s="74">
        <f t="shared" si="45"/>
        <v>100</v>
      </c>
      <c r="CV28" s="117">
        <f>IFERROR(ROUNDDOWN(('Diseño estructura &amp;CP'!$AZ$8/CT28),0),0)</f>
        <v>0</v>
      </c>
      <c r="CX28" s="85" t="str">
        <f t="shared" si="86"/>
        <v/>
      </c>
      <c r="CY28" s="86">
        <f t="shared" si="46"/>
        <v>0</v>
      </c>
      <c r="CZ28" s="18">
        <f t="shared" si="47"/>
        <v>0</v>
      </c>
      <c r="DA28" s="87"/>
      <c r="DB28" s="88">
        <f t="shared" si="48"/>
        <v>0</v>
      </c>
      <c r="DC28" s="18" t="str">
        <f t="shared" si="5"/>
        <v/>
      </c>
      <c r="DD28" s="89" t="str">
        <f>IF(DA28&gt;0,ROUNDDOWN(('Diseño estructura &amp;CP'!$AZ$5/DA28),0),"")</f>
        <v/>
      </c>
      <c r="DF28" s="99" t="s">
        <v>129</v>
      </c>
      <c r="DG28" s="104"/>
      <c r="DH28" s="101" t="s">
        <v>104</v>
      </c>
      <c r="DI28" s="74"/>
      <c r="DJ28" s="89">
        <f>IFERROR(IF(DG28="",0,ROUNDDOWN(('Diseño estructura &amp;CP'!$AZ$6/DG28),0)),0)</f>
        <v>0</v>
      </c>
      <c r="DL28" s="99" t="s">
        <v>166</v>
      </c>
      <c r="DM28" s="101" t="str">
        <f t="shared" si="50"/>
        <v/>
      </c>
      <c r="DN28" s="116" t="str">
        <f t="shared" si="51"/>
        <v/>
      </c>
      <c r="DO28" s="74">
        <f t="shared" si="52"/>
        <v>100</v>
      </c>
      <c r="DP28" s="117">
        <f>IFERROR(ROUNDDOWN(('Diseño estructura &amp;CP'!$AZ$8/DN28),0),0)</f>
        <v>0</v>
      </c>
      <c r="DR28" s="85" t="str">
        <f t="shared" si="87"/>
        <v/>
      </c>
      <c r="DS28" s="86">
        <f t="shared" si="53"/>
        <v>0</v>
      </c>
      <c r="DT28" s="18">
        <f t="shared" si="54"/>
        <v>0</v>
      </c>
      <c r="DU28" s="87"/>
      <c r="DV28" s="88">
        <f t="shared" si="55"/>
        <v>0</v>
      </c>
      <c r="DW28" s="18" t="str">
        <f t="shared" si="6"/>
        <v/>
      </c>
      <c r="DX28" s="89" t="str">
        <f>IF(DU28&gt;0,ROUNDDOWN(('Diseño estructura &amp;CP'!$AZ$5/DU28),0),"")</f>
        <v/>
      </c>
      <c r="DZ28" s="99" t="s">
        <v>129</v>
      </c>
      <c r="EA28" s="104"/>
      <c r="EB28" s="101" t="s">
        <v>104</v>
      </c>
      <c r="EC28" s="74"/>
      <c r="ED28" s="89">
        <f>IFERROR(IF(EA28="",0,ROUNDDOWN(('Diseño estructura &amp;CP'!$AZ$6/EA28),0)),0)</f>
        <v>0</v>
      </c>
      <c r="EF28" s="99" t="s">
        <v>166</v>
      </c>
      <c r="EG28" s="101" t="str">
        <f t="shared" si="57"/>
        <v/>
      </c>
      <c r="EH28" s="116" t="str">
        <f t="shared" si="58"/>
        <v/>
      </c>
      <c r="EI28" s="74">
        <f t="shared" si="59"/>
        <v>100</v>
      </c>
      <c r="EJ28" s="117">
        <f>IFERROR(ROUNDDOWN(('Diseño estructura &amp;CP'!$AZ$8/EH28),0),0)</f>
        <v>0</v>
      </c>
      <c r="EL28" s="85" t="str">
        <f t="shared" si="88"/>
        <v/>
      </c>
      <c r="EM28" s="86">
        <f t="shared" si="60"/>
        <v>0</v>
      </c>
      <c r="EN28" s="18">
        <f t="shared" si="61"/>
        <v>0</v>
      </c>
      <c r="EO28" s="87"/>
      <c r="EP28" s="88">
        <f t="shared" si="62"/>
        <v>0</v>
      </c>
      <c r="EQ28" s="18" t="str">
        <f t="shared" si="7"/>
        <v/>
      </c>
      <c r="ER28" s="89" t="str">
        <f>IF(EO28&gt;0,ROUNDDOWN(('Diseño estructura &amp;CP'!$AZ$5/EO28),0),"")</f>
        <v/>
      </c>
      <c r="ET28" s="99" t="s">
        <v>129</v>
      </c>
      <c r="EU28" s="104"/>
      <c r="EV28" s="101" t="s">
        <v>104</v>
      </c>
      <c r="EW28" s="74"/>
      <c r="EX28" s="89">
        <f>IFERROR(IF(EU28="",0,ROUNDDOWN(('Diseño estructura &amp;CP'!$AZ$6/EU28),0)),0)</f>
        <v>0</v>
      </c>
      <c r="EZ28" s="99" t="s">
        <v>166</v>
      </c>
      <c r="FA28" s="101" t="str">
        <f t="shared" si="64"/>
        <v/>
      </c>
      <c r="FB28" s="116" t="str">
        <f t="shared" si="65"/>
        <v/>
      </c>
      <c r="FC28" s="74">
        <f t="shared" si="66"/>
        <v>100</v>
      </c>
      <c r="FD28" s="117">
        <f>IFERROR(ROUNDDOWN(('Diseño estructura &amp;CP'!$AZ$8/FB28),0),0)</f>
        <v>0</v>
      </c>
      <c r="FF28" s="85" t="str">
        <f t="shared" si="89"/>
        <v/>
      </c>
      <c r="FG28" s="86">
        <f t="shared" si="67"/>
        <v>0</v>
      </c>
      <c r="FH28" s="18">
        <f t="shared" si="68"/>
        <v>0</v>
      </c>
      <c r="FI28" s="87"/>
      <c r="FJ28" s="88">
        <f t="shared" si="69"/>
        <v>0</v>
      </c>
      <c r="FK28" s="18" t="str">
        <f t="shared" si="8"/>
        <v/>
      </c>
      <c r="FL28" s="89" t="str">
        <f>IF(FI28&gt;0,ROUNDDOWN(('Diseño estructura &amp;CP'!$AZ$5/FI28),0),"")</f>
        <v/>
      </c>
      <c r="FN28" s="99" t="s">
        <v>129</v>
      </c>
      <c r="FO28" s="104"/>
      <c r="FP28" s="101" t="s">
        <v>104</v>
      </c>
      <c r="FQ28" s="74"/>
      <c r="FR28" s="89">
        <f>IFERROR(IF(FO28="",0,ROUNDDOWN(('Diseño estructura &amp;CP'!$AZ$6/FO28),0)),0)</f>
        <v>0</v>
      </c>
      <c r="FT28" s="99" t="s">
        <v>166</v>
      </c>
      <c r="FU28" s="101" t="str">
        <f t="shared" si="71"/>
        <v/>
      </c>
      <c r="FV28" s="116" t="str">
        <f t="shared" si="72"/>
        <v/>
      </c>
      <c r="FW28" s="74">
        <f t="shared" si="73"/>
        <v>100</v>
      </c>
      <c r="FX28" s="117">
        <f>IFERROR(ROUNDDOWN(('Diseño estructura &amp;CP'!$AZ$8/FV28),0),0)</f>
        <v>0</v>
      </c>
      <c r="FZ28" s="85" t="str">
        <f t="shared" si="90"/>
        <v/>
      </c>
      <c r="GA28" s="86">
        <f t="shared" si="74"/>
        <v>0</v>
      </c>
      <c r="GB28" s="18">
        <f t="shared" si="75"/>
        <v>0</v>
      </c>
      <c r="GC28" s="87"/>
      <c r="GD28" s="88">
        <f t="shared" si="76"/>
        <v>0</v>
      </c>
      <c r="GE28" s="18" t="str">
        <f t="shared" si="9"/>
        <v/>
      </c>
      <c r="GF28" s="89" t="str">
        <f>IF(GC28&gt;0,ROUNDDOWN(('Diseño estructura &amp;CP'!$AZ$5/GC28),0),"")</f>
        <v/>
      </c>
      <c r="GH28" s="99" t="s">
        <v>129</v>
      </c>
      <c r="GI28" s="104"/>
      <c r="GJ28" s="101" t="s">
        <v>104</v>
      </c>
      <c r="GK28" s="74"/>
      <c r="GL28" s="89">
        <f>IFERROR(IF(GI28="",0,ROUNDDOWN(('Diseño estructura &amp;CP'!$AZ$6/GI28),0)),0)</f>
        <v>0</v>
      </c>
      <c r="GN28" s="99" t="s">
        <v>166</v>
      </c>
      <c r="GO28" s="101" t="str">
        <f t="shared" si="78"/>
        <v/>
      </c>
      <c r="GP28" s="116" t="str">
        <f t="shared" si="79"/>
        <v/>
      </c>
      <c r="GQ28" s="74">
        <f t="shared" si="80"/>
        <v>100</v>
      </c>
      <c r="GR28" s="117">
        <f>IFERROR(ROUNDDOWN(('Diseño estructura &amp;CP'!$AZ$8/GP28),0),0)</f>
        <v>0</v>
      </c>
    </row>
    <row r="29" spans="2:200" x14ac:dyDescent="0.35">
      <c r="B29" s="85">
        <f t="shared" si="81"/>
        <v>14</v>
      </c>
      <c r="C29" s="86">
        <f t="shared" si="10"/>
        <v>29.5</v>
      </c>
      <c r="D29" s="18">
        <f t="shared" si="11"/>
        <v>4</v>
      </c>
      <c r="E29" s="87">
        <v>59</v>
      </c>
      <c r="F29" s="88">
        <f t="shared" si="12"/>
        <v>5</v>
      </c>
      <c r="G29" s="18">
        <f t="shared" si="13"/>
        <v>6.2460961898813235E-2</v>
      </c>
      <c r="H29" s="89">
        <f>IF(E29&gt;0,ROUNDDOWN(('Diseño estructura &amp;CP'!$AZ$5/E29),0),"")</f>
        <v>16</v>
      </c>
      <c r="J29" s="99" t="s">
        <v>130</v>
      </c>
      <c r="K29" s="104"/>
      <c r="L29" s="101" t="s">
        <v>104</v>
      </c>
      <c r="M29" s="74"/>
      <c r="N29" s="89">
        <f>IFERROR(IF(K29="",0,ROUNDDOWN(('Diseño estructura &amp;CP'!$AZ$6/K29),0)),0)</f>
        <v>0</v>
      </c>
      <c r="P29" s="99" t="s">
        <v>167</v>
      </c>
      <c r="Q29" s="101">
        <f t="shared" si="15"/>
        <v>106</v>
      </c>
      <c r="R29" s="116">
        <f t="shared" si="16"/>
        <v>424</v>
      </c>
      <c r="S29" s="74">
        <f t="shared" si="17"/>
        <v>0.99009900990099009</v>
      </c>
      <c r="T29" s="117">
        <f>IFERROR(ROUNDDOWN(('Diseño estructura &amp;CP'!$AZ$8/R29),0),0)</f>
        <v>1</v>
      </c>
      <c r="V29" s="85">
        <f t="shared" si="82"/>
        <v>14</v>
      </c>
      <c r="W29" s="86">
        <f t="shared" si="18"/>
        <v>89</v>
      </c>
      <c r="X29" s="18">
        <f t="shared" si="19"/>
        <v>14</v>
      </c>
      <c r="Y29" s="87">
        <v>178</v>
      </c>
      <c r="Z29" s="88">
        <f t="shared" si="20"/>
        <v>15</v>
      </c>
      <c r="AA29" s="18">
        <f t="shared" si="1"/>
        <v>0.19960079840319361</v>
      </c>
      <c r="AB29" s="89">
        <f>IF(Y29&gt;0,ROUNDDOWN(('Diseño estructura &amp;CP'!$AZ$5/Y29),0),"")</f>
        <v>5</v>
      </c>
      <c r="AD29" s="99" t="s">
        <v>130</v>
      </c>
      <c r="AE29" s="104"/>
      <c r="AF29" s="101" t="s">
        <v>104</v>
      </c>
      <c r="AG29" s="74"/>
      <c r="AH29" s="89">
        <f>IFERROR(IF(AE29="",0,ROUNDDOWN(('Diseño estructura &amp;CP'!$AZ$6/AE29),0)),0)</f>
        <v>0</v>
      </c>
      <c r="AJ29" s="99" t="s">
        <v>167</v>
      </c>
      <c r="AK29" s="101">
        <f t="shared" si="22"/>
        <v>55</v>
      </c>
      <c r="AL29" s="116">
        <f t="shared" si="23"/>
        <v>220</v>
      </c>
      <c r="AM29" s="74">
        <f t="shared" si="24"/>
        <v>0.49751243781094534</v>
      </c>
      <c r="AN29" s="117">
        <f>IFERROR(ROUNDDOWN(('Diseño estructura &amp;CP'!$AZ$8/AL29),0),0)</f>
        <v>2</v>
      </c>
      <c r="AP29" s="85">
        <f t="shared" si="83"/>
        <v>14</v>
      </c>
      <c r="AQ29" s="86">
        <f t="shared" si="25"/>
        <v>81.25</v>
      </c>
      <c r="AR29" s="18">
        <f t="shared" si="26"/>
        <v>13</v>
      </c>
      <c r="AS29" s="87">
        <v>162.5</v>
      </c>
      <c r="AT29" s="88">
        <f t="shared" si="27"/>
        <v>14</v>
      </c>
      <c r="AU29" s="18">
        <f t="shared" si="2"/>
        <v>0.1663893510815308</v>
      </c>
      <c r="AV29" s="89">
        <f>IF(AS29&gt;0,ROUNDDOWN(('Diseño estructura &amp;CP'!$AZ$5/AS29),0),"")</f>
        <v>6</v>
      </c>
      <c r="AX29" s="99" t="s">
        <v>130</v>
      </c>
      <c r="AY29" s="104"/>
      <c r="AZ29" s="101" t="s">
        <v>104</v>
      </c>
      <c r="BA29" s="74"/>
      <c r="BB29" s="89">
        <f>IFERROR(IF(AY29="",0,ROUNDDOWN(('Diseño estructura &amp;CP'!$AZ$6/AY29),0)),0)</f>
        <v>0</v>
      </c>
      <c r="BD29" s="99" t="s">
        <v>167</v>
      </c>
      <c r="BE29" s="101">
        <f t="shared" si="29"/>
        <v>76</v>
      </c>
      <c r="BF29" s="116">
        <f t="shared" si="30"/>
        <v>304</v>
      </c>
      <c r="BG29" s="74">
        <f t="shared" si="31"/>
        <v>0.99009900990099009</v>
      </c>
      <c r="BH29" s="117">
        <f>IFERROR(ROUNDDOWN(('Diseño estructura &amp;CP'!$AZ$8/BF29),0),0)</f>
        <v>1</v>
      </c>
      <c r="BJ29" s="85">
        <f t="shared" si="84"/>
        <v>14</v>
      </c>
      <c r="BK29" s="86">
        <f t="shared" si="32"/>
        <v>87.75</v>
      </c>
      <c r="BL29" s="18">
        <f t="shared" si="33"/>
        <v>15</v>
      </c>
      <c r="BM29" s="87">
        <v>175.5</v>
      </c>
      <c r="BN29" s="88">
        <f t="shared" si="34"/>
        <v>16</v>
      </c>
      <c r="BO29" s="18">
        <f t="shared" si="3"/>
        <v>0.19960079840319361</v>
      </c>
      <c r="BP29" s="89">
        <f>IF(BM29&gt;0,ROUNDDOWN(('Diseño estructura &amp;CP'!$AZ$5/BM29),0),"")</f>
        <v>5</v>
      </c>
      <c r="BR29" s="99" t="s">
        <v>130</v>
      </c>
      <c r="BS29" s="104"/>
      <c r="BT29" s="101" t="s">
        <v>104</v>
      </c>
      <c r="BU29" s="74"/>
      <c r="BV29" s="89">
        <f>IFERROR(IF(BS29="",0,ROUNDDOWN(('Diseño estructura &amp;CP'!$AZ$6/BS29),0)),0)</f>
        <v>0</v>
      </c>
      <c r="BX29" s="99" t="s">
        <v>167</v>
      </c>
      <c r="BY29" s="101">
        <f t="shared" si="36"/>
        <v>30</v>
      </c>
      <c r="BZ29" s="116">
        <f t="shared" si="37"/>
        <v>120</v>
      </c>
      <c r="CA29" s="74">
        <f t="shared" si="38"/>
        <v>0.24937655860349128</v>
      </c>
      <c r="CB29" s="117">
        <f>IFERROR(ROUNDDOWN(('Diseño estructura &amp;CP'!$AZ$8/BZ29),0),0)</f>
        <v>4</v>
      </c>
      <c r="CD29" s="85" t="str">
        <f t="shared" si="85"/>
        <v/>
      </c>
      <c r="CE29" s="86">
        <f t="shared" si="39"/>
        <v>0</v>
      </c>
      <c r="CF29" s="18">
        <f t="shared" si="40"/>
        <v>0</v>
      </c>
      <c r="CG29" s="87"/>
      <c r="CH29" s="88">
        <f t="shared" si="41"/>
        <v>0</v>
      </c>
      <c r="CI29" s="18" t="str">
        <f t="shared" si="4"/>
        <v/>
      </c>
      <c r="CJ29" s="89" t="str">
        <f>IF(CG29&gt;0,ROUNDDOWN(('Diseño estructura &amp;CP'!$AZ$5/CG29),0),"")</f>
        <v/>
      </c>
      <c r="CL29" s="99" t="s">
        <v>130</v>
      </c>
      <c r="CM29" s="104"/>
      <c r="CN29" s="101" t="s">
        <v>104</v>
      </c>
      <c r="CO29" s="74"/>
      <c r="CP29" s="89">
        <f>IFERROR(IF(CM29="",0,ROUNDDOWN(('Diseño estructura &amp;CP'!$AZ$6/CM29),0)),0)</f>
        <v>0</v>
      </c>
      <c r="CR29" s="99" t="s">
        <v>167</v>
      </c>
      <c r="CS29" s="101" t="str">
        <f t="shared" si="43"/>
        <v/>
      </c>
      <c r="CT29" s="116" t="str">
        <f t="shared" si="44"/>
        <v/>
      </c>
      <c r="CU29" s="74">
        <f t="shared" si="45"/>
        <v>100</v>
      </c>
      <c r="CV29" s="117">
        <f>IFERROR(ROUNDDOWN(('Diseño estructura &amp;CP'!$AZ$8/CT29),0),0)</f>
        <v>0</v>
      </c>
      <c r="CX29" s="85" t="str">
        <f t="shared" si="86"/>
        <v/>
      </c>
      <c r="CY29" s="86">
        <f t="shared" si="46"/>
        <v>0</v>
      </c>
      <c r="CZ29" s="18">
        <f t="shared" si="47"/>
        <v>0</v>
      </c>
      <c r="DA29" s="87"/>
      <c r="DB29" s="88">
        <f t="shared" si="48"/>
        <v>0</v>
      </c>
      <c r="DC29" s="18" t="str">
        <f t="shared" si="5"/>
        <v/>
      </c>
      <c r="DD29" s="89" t="str">
        <f>IF(DA29&gt;0,ROUNDDOWN(('Diseño estructura &amp;CP'!$AZ$5/DA29),0),"")</f>
        <v/>
      </c>
      <c r="DF29" s="99" t="s">
        <v>130</v>
      </c>
      <c r="DG29" s="104"/>
      <c r="DH29" s="101" t="s">
        <v>104</v>
      </c>
      <c r="DI29" s="74"/>
      <c r="DJ29" s="89">
        <f>IFERROR(IF(DG29="",0,ROUNDDOWN(('Diseño estructura &amp;CP'!$AZ$6/DG29),0)),0)</f>
        <v>0</v>
      </c>
      <c r="DL29" s="99" t="s">
        <v>167</v>
      </c>
      <c r="DM29" s="101" t="str">
        <f t="shared" si="50"/>
        <v/>
      </c>
      <c r="DN29" s="116" t="str">
        <f t="shared" si="51"/>
        <v/>
      </c>
      <c r="DO29" s="74">
        <f t="shared" si="52"/>
        <v>100</v>
      </c>
      <c r="DP29" s="117">
        <f>IFERROR(ROUNDDOWN(('Diseño estructura &amp;CP'!$AZ$8/DN29),0),0)</f>
        <v>0</v>
      </c>
      <c r="DR29" s="85" t="str">
        <f t="shared" si="87"/>
        <v/>
      </c>
      <c r="DS29" s="86">
        <f t="shared" si="53"/>
        <v>0</v>
      </c>
      <c r="DT29" s="18">
        <f t="shared" si="54"/>
        <v>0</v>
      </c>
      <c r="DU29" s="87"/>
      <c r="DV29" s="88">
        <f t="shared" si="55"/>
        <v>0</v>
      </c>
      <c r="DW29" s="18" t="str">
        <f t="shared" si="6"/>
        <v/>
      </c>
      <c r="DX29" s="89" t="str">
        <f>IF(DU29&gt;0,ROUNDDOWN(('Diseño estructura &amp;CP'!$AZ$5/DU29),0),"")</f>
        <v/>
      </c>
      <c r="DZ29" s="99" t="s">
        <v>130</v>
      </c>
      <c r="EA29" s="104"/>
      <c r="EB29" s="101" t="s">
        <v>104</v>
      </c>
      <c r="EC29" s="74"/>
      <c r="ED29" s="89">
        <f>IFERROR(IF(EA29="",0,ROUNDDOWN(('Diseño estructura &amp;CP'!$AZ$6/EA29),0)),0)</f>
        <v>0</v>
      </c>
      <c r="EF29" s="99" t="s">
        <v>167</v>
      </c>
      <c r="EG29" s="101" t="str">
        <f t="shared" si="57"/>
        <v/>
      </c>
      <c r="EH29" s="116" t="str">
        <f t="shared" si="58"/>
        <v/>
      </c>
      <c r="EI29" s="74">
        <f t="shared" si="59"/>
        <v>100</v>
      </c>
      <c r="EJ29" s="117">
        <f>IFERROR(ROUNDDOWN(('Diseño estructura &amp;CP'!$AZ$8/EH29),0),0)</f>
        <v>0</v>
      </c>
      <c r="EL29" s="85" t="str">
        <f t="shared" si="88"/>
        <v/>
      </c>
      <c r="EM29" s="86">
        <f t="shared" si="60"/>
        <v>0</v>
      </c>
      <c r="EN29" s="18">
        <f t="shared" si="61"/>
        <v>0</v>
      </c>
      <c r="EO29" s="87"/>
      <c r="EP29" s="88">
        <f t="shared" si="62"/>
        <v>0</v>
      </c>
      <c r="EQ29" s="18" t="str">
        <f t="shared" si="7"/>
        <v/>
      </c>
      <c r="ER29" s="89" t="str">
        <f>IF(EO29&gt;0,ROUNDDOWN(('Diseño estructura &amp;CP'!$AZ$5/EO29),0),"")</f>
        <v/>
      </c>
      <c r="ET29" s="99" t="s">
        <v>130</v>
      </c>
      <c r="EU29" s="104"/>
      <c r="EV29" s="101" t="s">
        <v>104</v>
      </c>
      <c r="EW29" s="74"/>
      <c r="EX29" s="89">
        <f>IFERROR(IF(EU29="",0,ROUNDDOWN(('Diseño estructura &amp;CP'!$AZ$6/EU29),0)),0)</f>
        <v>0</v>
      </c>
      <c r="EZ29" s="99" t="s">
        <v>167</v>
      </c>
      <c r="FA29" s="101" t="str">
        <f t="shared" si="64"/>
        <v/>
      </c>
      <c r="FB29" s="116" t="str">
        <f t="shared" si="65"/>
        <v/>
      </c>
      <c r="FC29" s="74">
        <f t="shared" si="66"/>
        <v>100</v>
      </c>
      <c r="FD29" s="117">
        <f>IFERROR(ROUNDDOWN(('Diseño estructura &amp;CP'!$AZ$8/FB29),0),0)</f>
        <v>0</v>
      </c>
      <c r="FF29" s="85" t="str">
        <f t="shared" si="89"/>
        <v/>
      </c>
      <c r="FG29" s="86">
        <f t="shared" si="67"/>
        <v>0</v>
      </c>
      <c r="FH29" s="18">
        <f t="shared" si="68"/>
        <v>0</v>
      </c>
      <c r="FI29" s="87"/>
      <c r="FJ29" s="88">
        <f t="shared" si="69"/>
        <v>0</v>
      </c>
      <c r="FK29" s="18" t="str">
        <f t="shared" si="8"/>
        <v/>
      </c>
      <c r="FL29" s="89" t="str">
        <f>IF(FI29&gt;0,ROUNDDOWN(('Diseño estructura &amp;CP'!$AZ$5/FI29),0),"")</f>
        <v/>
      </c>
      <c r="FN29" s="99" t="s">
        <v>130</v>
      </c>
      <c r="FO29" s="104"/>
      <c r="FP29" s="101" t="s">
        <v>104</v>
      </c>
      <c r="FQ29" s="74"/>
      <c r="FR29" s="89">
        <f>IFERROR(IF(FO29="",0,ROUNDDOWN(('Diseño estructura &amp;CP'!$AZ$6/FO29),0)),0)</f>
        <v>0</v>
      </c>
      <c r="FT29" s="99" t="s">
        <v>167</v>
      </c>
      <c r="FU29" s="101" t="str">
        <f t="shared" si="71"/>
        <v/>
      </c>
      <c r="FV29" s="116" t="str">
        <f t="shared" si="72"/>
        <v/>
      </c>
      <c r="FW29" s="74">
        <f t="shared" si="73"/>
        <v>100</v>
      </c>
      <c r="FX29" s="117">
        <f>IFERROR(ROUNDDOWN(('Diseño estructura &amp;CP'!$AZ$8/FV29),0),0)</f>
        <v>0</v>
      </c>
      <c r="FZ29" s="85" t="str">
        <f t="shared" si="90"/>
        <v/>
      </c>
      <c r="GA29" s="86">
        <f t="shared" si="74"/>
        <v>0</v>
      </c>
      <c r="GB29" s="18">
        <f t="shared" si="75"/>
        <v>0</v>
      </c>
      <c r="GC29" s="87"/>
      <c r="GD29" s="88">
        <f t="shared" si="76"/>
        <v>0</v>
      </c>
      <c r="GE29" s="18" t="str">
        <f t="shared" si="9"/>
        <v/>
      </c>
      <c r="GF29" s="89" t="str">
        <f>IF(GC29&gt;0,ROUNDDOWN(('Diseño estructura &amp;CP'!$AZ$5/GC29),0),"")</f>
        <v/>
      </c>
      <c r="GH29" s="99" t="s">
        <v>130</v>
      </c>
      <c r="GI29" s="104"/>
      <c r="GJ29" s="101" t="s">
        <v>104</v>
      </c>
      <c r="GK29" s="74"/>
      <c r="GL29" s="89">
        <f>IFERROR(IF(GI29="",0,ROUNDDOWN(('Diseño estructura &amp;CP'!$AZ$6/GI29),0)),0)</f>
        <v>0</v>
      </c>
      <c r="GN29" s="99" t="s">
        <v>167</v>
      </c>
      <c r="GO29" s="101" t="str">
        <f t="shared" si="78"/>
        <v/>
      </c>
      <c r="GP29" s="116" t="str">
        <f t="shared" si="79"/>
        <v/>
      </c>
      <c r="GQ29" s="74">
        <f t="shared" si="80"/>
        <v>100</v>
      </c>
      <c r="GR29" s="117">
        <f>IFERROR(ROUNDDOWN(('Diseño estructura &amp;CP'!$AZ$8/GP29),0),0)</f>
        <v>0</v>
      </c>
    </row>
    <row r="30" spans="2:200" x14ac:dyDescent="0.35">
      <c r="B30" s="85">
        <f t="shared" si="81"/>
        <v>15</v>
      </c>
      <c r="C30" s="86">
        <f t="shared" si="10"/>
        <v>30.25</v>
      </c>
      <c r="D30" s="18">
        <f t="shared" si="11"/>
        <v>5</v>
      </c>
      <c r="E30" s="87">
        <v>60.5</v>
      </c>
      <c r="F30" s="88">
        <f t="shared" si="12"/>
        <v>6</v>
      </c>
      <c r="G30" s="18">
        <f t="shared" si="13"/>
        <v>6.2460961898813235E-2</v>
      </c>
      <c r="H30" s="89">
        <f>IF(E30&gt;0,ROUNDDOWN(('Diseño estructura &amp;CP'!$AZ$5/E30),0),"")</f>
        <v>16</v>
      </c>
      <c r="J30" s="99" t="s">
        <v>131</v>
      </c>
      <c r="K30" s="104"/>
      <c r="L30" s="101" t="s">
        <v>104</v>
      </c>
      <c r="M30" s="74"/>
      <c r="N30" s="89">
        <f>IFERROR(IF(K30="",0,ROUNDDOWN(('Diseño estructura &amp;CP'!$AZ$6/K30),0)),0)</f>
        <v>0</v>
      </c>
      <c r="P30" s="99" t="s">
        <v>168</v>
      </c>
      <c r="Q30" s="101">
        <f t="shared" si="15"/>
        <v>106</v>
      </c>
      <c r="R30" s="116">
        <f t="shared" si="16"/>
        <v>424</v>
      </c>
      <c r="S30" s="74">
        <f t="shared" si="17"/>
        <v>0.99009900990099009</v>
      </c>
      <c r="T30" s="117">
        <f>IFERROR(ROUNDDOWN(('Diseño estructura &amp;CP'!$AZ$8/R30),0),0)</f>
        <v>1</v>
      </c>
      <c r="V30" s="85">
        <f t="shared" si="82"/>
        <v>15</v>
      </c>
      <c r="W30" s="86">
        <f t="shared" si="18"/>
        <v>89.5</v>
      </c>
      <c r="X30" s="18">
        <f t="shared" si="19"/>
        <v>14</v>
      </c>
      <c r="Y30" s="87">
        <v>179</v>
      </c>
      <c r="Z30" s="88">
        <f t="shared" si="20"/>
        <v>15</v>
      </c>
      <c r="AA30" s="18">
        <f t="shared" si="1"/>
        <v>0.19960079840319361</v>
      </c>
      <c r="AB30" s="89">
        <f>IF(Y30&gt;0,ROUNDDOWN(('Diseño estructura &amp;CP'!$AZ$5/Y30),0),"")</f>
        <v>5</v>
      </c>
      <c r="AD30" s="99" t="s">
        <v>131</v>
      </c>
      <c r="AE30" s="104"/>
      <c r="AF30" s="101" t="s">
        <v>104</v>
      </c>
      <c r="AG30" s="74"/>
      <c r="AH30" s="89">
        <f>IFERROR(IF(AE30="",0,ROUNDDOWN(('Diseño estructura &amp;CP'!$AZ$6/AE30),0)),0)</f>
        <v>0</v>
      </c>
      <c r="AJ30" s="99" t="s">
        <v>168</v>
      </c>
      <c r="AK30" s="101">
        <f t="shared" si="22"/>
        <v>55</v>
      </c>
      <c r="AL30" s="116">
        <f t="shared" si="23"/>
        <v>220</v>
      </c>
      <c r="AM30" s="74">
        <f t="shared" si="24"/>
        <v>0.49751243781094534</v>
      </c>
      <c r="AN30" s="117">
        <f>IFERROR(ROUNDDOWN(('Diseño estructura &amp;CP'!$AZ$8/AL30),0),0)</f>
        <v>2</v>
      </c>
      <c r="AP30" s="85">
        <f t="shared" si="83"/>
        <v>15</v>
      </c>
      <c r="AQ30" s="86">
        <f t="shared" si="25"/>
        <v>81.5</v>
      </c>
      <c r="AR30" s="18">
        <f t="shared" si="26"/>
        <v>13</v>
      </c>
      <c r="AS30" s="87">
        <v>163</v>
      </c>
      <c r="AT30" s="88">
        <f t="shared" si="27"/>
        <v>14</v>
      </c>
      <c r="AU30" s="18">
        <f t="shared" si="2"/>
        <v>0.1663893510815308</v>
      </c>
      <c r="AV30" s="89">
        <f>IF(AS30&gt;0,ROUNDDOWN(('Diseño estructura &amp;CP'!$AZ$5/AS30),0),"")</f>
        <v>6</v>
      </c>
      <c r="AX30" s="99" t="s">
        <v>131</v>
      </c>
      <c r="AY30" s="104"/>
      <c r="AZ30" s="101" t="s">
        <v>104</v>
      </c>
      <c r="BA30" s="74"/>
      <c r="BB30" s="89">
        <f>IFERROR(IF(AY30="",0,ROUNDDOWN(('Diseño estructura &amp;CP'!$AZ$6/AY30),0)),0)</f>
        <v>0</v>
      </c>
      <c r="BD30" s="99"/>
      <c r="BE30" s="101"/>
      <c r="BF30" s="116"/>
      <c r="BG30" s="74"/>
      <c r="BH30" s="117"/>
      <c r="BJ30" s="85">
        <f t="shared" si="84"/>
        <v>15</v>
      </c>
      <c r="BK30" s="86">
        <f t="shared" si="32"/>
        <v>84.25</v>
      </c>
      <c r="BL30" s="18">
        <f t="shared" si="33"/>
        <v>15</v>
      </c>
      <c r="BM30" s="87">
        <v>168.5</v>
      </c>
      <c r="BN30" s="88">
        <f t="shared" si="34"/>
        <v>16</v>
      </c>
      <c r="BO30" s="18">
        <f t="shared" si="3"/>
        <v>0.19960079840319361</v>
      </c>
      <c r="BP30" s="89">
        <f>IF(BM30&gt;0,ROUNDDOWN(('Diseño estructura &amp;CP'!$AZ$5/BM30),0),"")</f>
        <v>5</v>
      </c>
      <c r="BR30" s="99" t="s">
        <v>131</v>
      </c>
      <c r="BS30" s="104"/>
      <c r="BT30" s="101" t="s">
        <v>104</v>
      </c>
      <c r="BU30" s="74"/>
      <c r="BV30" s="89">
        <f>IFERROR(IF(BS30="",0,ROUNDDOWN(('Diseño estructura &amp;CP'!$AZ$6/BS30),0)),0)</f>
        <v>0</v>
      </c>
      <c r="BX30" s="99" t="s">
        <v>168</v>
      </c>
      <c r="BY30" s="101">
        <f t="shared" ref="BY30:BY33" si="91">IF(BP$11="SI",BJ$14,"")</f>
        <v>30</v>
      </c>
      <c r="BZ30" s="116">
        <f t="shared" ref="BZ30:BZ33" si="92">IF(BY30="","",BY30*$R$15)</f>
        <v>120</v>
      </c>
      <c r="CA30" s="74">
        <f t="shared" ref="CA30:CA33" si="93">1/(CB30+0.01)</f>
        <v>0.24937655860349128</v>
      </c>
      <c r="CB30" s="117">
        <f>IFERROR(ROUNDDOWN(('Diseño estructura &amp;CP'!$AZ$8/BZ30),0),0)</f>
        <v>4</v>
      </c>
      <c r="CD30" s="85" t="str">
        <f t="shared" si="85"/>
        <v/>
      </c>
      <c r="CE30" s="86">
        <f t="shared" si="39"/>
        <v>0</v>
      </c>
      <c r="CF30" s="18">
        <f t="shared" si="40"/>
        <v>0</v>
      </c>
      <c r="CG30" s="87"/>
      <c r="CH30" s="88">
        <f t="shared" si="41"/>
        <v>0</v>
      </c>
      <c r="CI30" s="18" t="str">
        <f t="shared" si="4"/>
        <v/>
      </c>
      <c r="CJ30" s="89" t="str">
        <f>IF(CG30&gt;0,ROUNDDOWN(('Diseño estructura &amp;CP'!$AZ$5/CG30),0),"")</f>
        <v/>
      </c>
      <c r="CL30" s="99" t="s">
        <v>131</v>
      </c>
      <c r="CM30" s="104"/>
      <c r="CN30" s="101" t="s">
        <v>104</v>
      </c>
      <c r="CO30" s="74"/>
      <c r="CP30" s="89">
        <f>IFERROR(IF(CM30="",0,ROUNDDOWN(('Diseño estructura &amp;CP'!$AZ$6/CM30),0)),0)</f>
        <v>0</v>
      </c>
      <c r="CR30" s="99"/>
      <c r="CS30" s="101"/>
      <c r="CT30" s="116"/>
      <c r="CU30" s="74"/>
      <c r="CV30" s="117"/>
      <c r="CX30" s="85" t="str">
        <f t="shared" si="86"/>
        <v/>
      </c>
      <c r="CY30" s="86">
        <f t="shared" si="46"/>
        <v>0</v>
      </c>
      <c r="CZ30" s="18">
        <f t="shared" si="47"/>
        <v>0</v>
      </c>
      <c r="DA30" s="87"/>
      <c r="DB30" s="88">
        <f t="shared" si="48"/>
        <v>0</v>
      </c>
      <c r="DC30" s="18" t="str">
        <f t="shared" si="5"/>
        <v/>
      </c>
      <c r="DD30" s="89" t="str">
        <f>IF(DA30&gt;0,ROUNDDOWN(('Diseño estructura &amp;CP'!$AZ$5/DA30),0),"")</f>
        <v/>
      </c>
      <c r="DF30" s="99" t="s">
        <v>131</v>
      </c>
      <c r="DG30" s="104"/>
      <c r="DH30" s="101" t="s">
        <v>104</v>
      </c>
      <c r="DI30" s="74"/>
      <c r="DJ30" s="89">
        <f>IFERROR(IF(DG30="",0,ROUNDDOWN(('Diseño estructura &amp;CP'!$AZ$6/DG30),0)),0)</f>
        <v>0</v>
      </c>
      <c r="DL30" s="99"/>
      <c r="DM30" s="101"/>
      <c r="DN30" s="116"/>
      <c r="DO30" s="74"/>
      <c r="DP30" s="117"/>
      <c r="DR30" s="85" t="str">
        <f t="shared" si="87"/>
        <v/>
      </c>
      <c r="DS30" s="86">
        <f t="shared" si="53"/>
        <v>0</v>
      </c>
      <c r="DT30" s="18">
        <f t="shared" si="54"/>
        <v>0</v>
      </c>
      <c r="DU30" s="87"/>
      <c r="DV30" s="88">
        <f t="shared" si="55"/>
        <v>0</v>
      </c>
      <c r="DW30" s="18" t="str">
        <f t="shared" si="6"/>
        <v/>
      </c>
      <c r="DX30" s="89" t="str">
        <f>IF(DU30&gt;0,ROUNDDOWN(('Diseño estructura &amp;CP'!$AZ$5/DU30),0),"")</f>
        <v/>
      </c>
      <c r="DZ30" s="99" t="s">
        <v>131</v>
      </c>
      <c r="EA30" s="104"/>
      <c r="EB30" s="101" t="s">
        <v>104</v>
      </c>
      <c r="EC30" s="74"/>
      <c r="ED30" s="89">
        <f>IFERROR(IF(EA30="",0,ROUNDDOWN(('Diseño estructura &amp;CP'!$AZ$6/EA30),0)),0)</f>
        <v>0</v>
      </c>
      <c r="EF30" s="99"/>
      <c r="EG30" s="101"/>
      <c r="EH30" s="116"/>
      <c r="EI30" s="74"/>
      <c r="EJ30" s="117"/>
      <c r="EL30" s="85" t="str">
        <f t="shared" si="88"/>
        <v/>
      </c>
      <c r="EM30" s="86">
        <f t="shared" si="60"/>
        <v>0</v>
      </c>
      <c r="EN30" s="18">
        <f t="shared" si="61"/>
        <v>0</v>
      </c>
      <c r="EO30" s="87"/>
      <c r="EP30" s="88">
        <f t="shared" si="62"/>
        <v>0</v>
      </c>
      <c r="EQ30" s="18" t="str">
        <f t="shared" si="7"/>
        <v/>
      </c>
      <c r="ER30" s="89" t="str">
        <f>IF(EO30&gt;0,ROUNDDOWN(('Diseño estructura &amp;CP'!$AZ$5/EO30),0),"")</f>
        <v/>
      </c>
      <c r="ET30" s="99" t="s">
        <v>131</v>
      </c>
      <c r="EU30" s="104"/>
      <c r="EV30" s="101" t="s">
        <v>104</v>
      </c>
      <c r="EW30" s="74"/>
      <c r="EX30" s="89">
        <f>IFERROR(IF(EU30="",0,ROUNDDOWN(('Diseño estructura &amp;CP'!$AZ$6/EU30),0)),0)</f>
        <v>0</v>
      </c>
      <c r="EZ30" s="99"/>
      <c r="FA30" s="101"/>
      <c r="FB30" s="116"/>
      <c r="FC30" s="74"/>
      <c r="FD30" s="117"/>
      <c r="FF30" s="85" t="str">
        <f t="shared" si="89"/>
        <v/>
      </c>
      <c r="FG30" s="86">
        <f t="shared" si="67"/>
        <v>0</v>
      </c>
      <c r="FH30" s="18">
        <f t="shared" si="68"/>
        <v>0</v>
      </c>
      <c r="FI30" s="87"/>
      <c r="FJ30" s="88">
        <f t="shared" si="69"/>
        <v>0</v>
      </c>
      <c r="FK30" s="18" t="str">
        <f t="shared" si="8"/>
        <v/>
      </c>
      <c r="FL30" s="89" t="str">
        <f>IF(FI30&gt;0,ROUNDDOWN(('Diseño estructura &amp;CP'!$AZ$5/FI30),0),"")</f>
        <v/>
      </c>
      <c r="FN30" s="99" t="s">
        <v>131</v>
      </c>
      <c r="FO30" s="104"/>
      <c r="FP30" s="101" t="s">
        <v>104</v>
      </c>
      <c r="FQ30" s="74"/>
      <c r="FR30" s="89">
        <f>IFERROR(IF(FO30="",0,ROUNDDOWN(('Diseño estructura &amp;CP'!$AZ$6/FO30),0)),0)</f>
        <v>0</v>
      </c>
      <c r="FT30" s="99"/>
      <c r="FU30" s="101"/>
      <c r="FV30" s="116"/>
      <c r="FW30" s="74"/>
      <c r="FX30" s="117"/>
      <c r="FZ30" s="85" t="str">
        <f t="shared" si="90"/>
        <v/>
      </c>
      <c r="GA30" s="86">
        <f t="shared" si="74"/>
        <v>0</v>
      </c>
      <c r="GB30" s="18">
        <f t="shared" si="75"/>
        <v>0</v>
      </c>
      <c r="GC30" s="87"/>
      <c r="GD30" s="88">
        <f t="shared" si="76"/>
        <v>0</v>
      </c>
      <c r="GE30" s="18" t="str">
        <f t="shared" si="9"/>
        <v/>
      </c>
      <c r="GF30" s="89" t="str">
        <f>IF(GC30&gt;0,ROUNDDOWN(('Diseño estructura &amp;CP'!$AZ$5/GC30),0),"")</f>
        <v/>
      </c>
      <c r="GH30" s="99" t="s">
        <v>131</v>
      </c>
      <c r="GI30" s="104"/>
      <c r="GJ30" s="101" t="s">
        <v>104</v>
      </c>
      <c r="GK30" s="74"/>
      <c r="GL30" s="89">
        <f>IFERROR(IF(GI30="",0,ROUNDDOWN(('Diseño estructura &amp;CP'!$AZ$6/GI30),0)),0)</f>
        <v>0</v>
      </c>
      <c r="GN30" s="99"/>
      <c r="GO30" s="101"/>
      <c r="GP30" s="116"/>
      <c r="GQ30" s="74"/>
      <c r="GR30" s="117"/>
    </row>
    <row r="31" spans="2:200" x14ac:dyDescent="0.35">
      <c r="B31" s="85">
        <f t="shared" si="81"/>
        <v>16</v>
      </c>
      <c r="C31" s="86">
        <f t="shared" si="10"/>
        <v>32</v>
      </c>
      <c r="D31" s="18">
        <f t="shared" si="11"/>
        <v>5</v>
      </c>
      <c r="E31" s="87">
        <v>64</v>
      </c>
      <c r="F31" s="88">
        <f t="shared" si="12"/>
        <v>6</v>
      </c>
      <c r="G31" s="18">
        <f t="shared" si="13"/>
        <v>6.6622251832111928E-2</v>
      </c>
      <c r="H31" s="89">
        <f>IF(E31&gt;0,ROUNDDOWN(('Diseño estructura &amp;CP'!$AZ$5/E31),0),"")</f>
        <v>15</v>
      </c>
      <c r="J31" s="99" t="s">
        <v>132</v>
      </c>
      <c r="K31" s="104"/>
      <c r="L31" s="101" t="s">
        <v>104</v>
      </c>
      <c r="M31" s="74"/>
      <c r="N31" s="89">
        <f>IFERROR(IF(K31="",0,ROUNDDOWN(('Diseño estructura &amp;CP'!$AZ$6/K31),0)),0)</f>
        <v>0</v>
      </c>
      <c r="P31" s="99" t="s">
        <v>169</v>
      </c>
      <c r="Q31" s="101">
        <f t="shared" si="15"/>
        <v>106</v>
      </c>
      <c r="R31" s="116">
        <f t="shared" si="16"/>
        <v>424</v>
      </c>
      <c r="S31" s="74">
        <f t="shared" si="17"/>
        <v>0.99009900990099009</v>
      </c>
      <c r="T31" s="117">
        <f>IFERROR(ROUNDDOWN(('Diseño estructura &amp;CP'!$AZ$8/R31),0),0)</f>
        <v>1</v>
      </c>
      <c r="V31" s="85">
        <f t="shared" si="82"/>
        <v>16</v>
      </c>
      <c r="W31" s="86">
        <f t="shared" si="18"/>
        <v>90.5</v>
      </c>
      <c r="X31" s="18">
        <f t="shared" si="19"/>
        <v>15</v>
      </c>
      <c r="Y31" s="87">
        <v>181</v>
      </c>
      <c r="Z31" s="88">
        <f t="shared" si="20"/>
        <v>16</v>
      </c>
      <c r="AA31" s="18">
        <f t="shared" si="1"/>
        <v>0.19960079840319361</v>
      </c>
      <c r="AB31" s="89">
        <f>IF(Y31&gt;0,ROUNDDOWN(('Diseño estructura &amp;CP'!$AZ$5/Y31),0),"")</f>
        <v>5</v>
      </c>
      <c r="AD31" s="99" t="s">
        <v>132</v>
      </c>
      <c r="AE31" s="104"/>
      <c r="AF31" s="101" t="s">
        <v>104</v>
      </c>
      <c r="AG31" s="74"/>
      <c r="AH31" s="89">
        <f>IFERROR(IF(AE31="",0,ROUNDDOWN(('Diseño estructura &amp;CP'!$AZ$6/AE31),0)),0)</f>
        <v>0</v>
      </c>
      <c r="AJ31" s="99" t="s">
        <v>169</v>
      </c>
      <c r="AK31" s="101">
        <f t="shared" si="22"/>
        <v>55</v>
      </c>
      <c r="AL31" s="116">
        <f t="shared" si="23"/>
        <v>220</v>
      </c>
      <c r="AM31" s="74">
        <f t="shared" si="24"/>
        <v>0.49751243781094534</v>
      </c>
      <c r="AN31" s="117">
        <f>IFERROR(ROUNDDOWN(('Diseño estructura &amp;CP'!$AZ$8/AL31),0),0)</f>
        <v>2</v>
      </c>
      <c r="AP31" s="85">
        <f t="shared" si="83"/>
        <v>16</v>
      </c>
      <c r="AQ31" s="86">
        <f t="shared" si="25"/>
        <v>81.5</v>
      </c>
      <c r="AR31" s="18">
        <f t="shared" si="26"/>
        <v>13</v>
      </c>
      <c r="AS31" s="87">
        <v>163</v>
      </c>
      <c r="AT31" s="88">
        <f t="shared" si="27"/>
        <v>14</v>
      </c>
      <c r="AU31" s="18">
        <f t="shared" si="2"/>
        <v>0.1663893510815308</v>
      </c>
      <c r="AV31" s="89">
        <f>IF(AS31&gt;0,ROUNDDOWN(('Diseño estructura &amp;CP'!$AZ$5/AS31),0),"")</f>
        <v>6</v>
      </c>
      <c r="AX31" s="99" t="s">
        <v>132</v>
      </c>
      <c r="AY31" s="104"/>
      <c r="AZ31" s="101" t="s">
        <v>104</v>
      </c>
      <c r="BA31" s="74"/>
      <c r="BB31" s="89">
        <f>IFERROR(IF(AY31="",0,ROUNDDOWN(('Diseño estructura &amp;CP'!$AZ$6/AY31),0)),0)</f>
        <v>0</v>
      </c>
      <c r="BD31" s="99"/>
      <c r="BE31" s="101"/>
      <c r="BF31" s="116"/>
      <c r="BG31" s="74"/>
      <c r="BH31" s="117"/>
      <c r="BJ31" s="85">
        <f t="shared" si="84"/>
        <v>16</v>
      </c>
      <c r="BK31" s="86">
        <f t="shared" si="32"/>
        <v>78.25</v>
      </c>
      <c r="BL31" s="18">
        <f t="shared" si="33"/>
        <v>14</v>
      </c>
      <c r="BM31" s="87">
        <v>156.5</v>
      </c>
      <c r="BN31" s="88">
        <f t="shared" si="34"/>
        <v>15</v>
      </c>
      <c r="BO31" s="18">
        <f t="shared" si="3"/>
        <v>0.1663893510815308</v>
      </c>
      <c r="BP31" s="89">
        <f>IF(BM31&gt;0,ROUNDDOWN(('Diseño estructura &amp;CP'!$AZ$5/BM31),0),"")</f>
        <v>6</v>
      </c>
      <c r="BR31" s="99" t="s">
        <v>132</v>
      </c>
      <c r="BS31" s="104"/>
      <c r="BT31" s="101" t="s">
        <v>104</v>
      </c>
      <c r="BU31" s="74"/>
      <c r="BV31" s="89">
        <f>IFERROR(IF(BS31="",0,ROUNDDOWN(('Diseño estructura &amp;CP'!$AZ$6/BS31),0)),0)</f>
        <v>0</v>
      </c>
      <c r="BX31" s="99" t="s">
        <v>169</v>
      </c>
      <c r="BY31" s="101">
        <f t="shared" si="91"/>
        <v>30</v>
      </c>
      <c r="BZ31" s="116">
        <f t="shared" si="92"/>
        <v>120</v>
      </c>
      <c r="CA31" s="74">
        <f t="shared" si="93"/>
        <v>0.24937655860349128</v>
      </c>
      <c r="CB31" s="117">
        <f>IFERROR(ROUNDDOWN(('Diseño estructura &amp;CP'!$AZ$8/BZ31),0),0)</f>
        <v>4</v>
      </c>
      <c r="CD31" s="85" t="str">
        <f t="shared" si="85"/>
        <v/>
      </c>
      <c r="CE31" s="86">
        <f t="shared" si="39"/>
        <v>0</v>
      </c>
      <c r="CF31" s="18">
        <f t="shared" si="40"/>
        <v>0</v>
      </c>
      <c r="CG31" s="87"/>
      <c r="CH31" s="88">
        <f t="shared" si="41"/>
        <v>0</v>
      </c>
      <c r="CI31" s="18" t="str">
        <f t="shared" si="4"/>
        <v/>
      </c>
      <c r="CJ31" s="89" t="str">
        <f>IF(CG31&gt;0,ROUNDDOWN(('Diseño estructura &amp;CP'!$AZ$5/CG31),0),"")</f>
        <v/>
      </c>
      <c r="CL31" s="99" t="s">
        <v>132</v>
      </c>
      <c r="CM31" s="104"/>
      <c r="CN31" s="101" t="s">
        <v>104</v>
      </c>
      <c r="CO31" s="74"/>
      <c r="CP31" s="89">
        <f>IFERROR(IF(CM31="",0,ROUNDDOWN(('Diseño estructura &amp;CP'!$AZ$6/CM31),0)),0)</f>
        <v>0</v>
      </c>
      <c r="CR31" s="99"/>
      <c r="CS31" s="101"/>
      <c r="CT31" s="116"/>
      <c r="CU31" s="74"/>
      <c r="CV31" s="117"/>
      <c r="CX31" s="85" t="str">
        <f t="shared" si="86"/>
        <v/>
      </c>
      <c r="CY31" s="86">
        <f t="shared" si="46"/>
        <v>0</v>
      </c>
      <c r="CZ31" s="18">
        <f t="shared" si="47"/>
        <v>0</v>
      </c>
      <c r="DA31" s="87"/>
      <c r="DB31" s="88">
        <f t="shared" si="48"/>
        <v>0</v>
      </c>
      <c r="DC31" s="18" t="str">
        <f t="shared" si="5"/>
        <v/>
      </c>
      <c r="DD31" s="89" t="str">
        <f>IF(DA31&gt;0,ROUNDDOWN(('Diseño estructura &amp;CP'!$AZ$5/DA31),0),"")</f>
        <v/>
      </c>
      <c r="DF31" s="99" t="s">
        <v>132</v>
      </c>
      <c r="DG31" s="104"/>
      <c r="DH31" s="101" t="s">
        <v>104</v>
      </c>
      <c r="DI31" s="74"/>
      <c r="DJ31" s="89">
        <f>IFERROR(IF(DG31="",0,ROUNDDOWN(('Diseño estructura &amp;CP'!$AZ$6/DG31),0)),0)</f>
        <v>0</v>
      </c>
      <c r="DL31" s="99"/>
      <c r="DM31" s="101"/>
      <c r="DN31" s="116"/>
      <c r="DO31" s="74"/>
      <c r="DP31" s="117"/>
      <c r="DR31" s="85" t="str">
        <f t="shared" si="87"/>
        <v/>
      </c>
      <c r="DS31" s="86">
        <f t="shared" si="53"/>
        <v>0</v>
      </c>
      <c r="DT31" s="18">
        <f t="shared" si="54"/>
        <v>0</v>
      </c>
      <c r="DU31" s="87"/>
      <c r="DV31" s="88">
        <f t="shared" si="55"/>
        <v>0</v>
      </c>
      <c r="DW31" s="18" t="str">
        <f t="shared" si="6"/>
        <v/>
      </c>
      <c r="DX31" s="89" t="str">
        <f>IF(DU31&gt;0,ROUNDDOWN(('Diseño estructura &amp;CP'!$AZ$5/DU31),0),"")</f>
        <v/>
      </c>
      <c r="DZ31" s="99" t="s">
        <v>132</v>
      </c>
      <c r="EA31" s="104"/>
      <c r="EB31" s="101" t="s">
        <v>104</v>
      </c>
      <c r="EC31" s="74"/>
      <c r="ED31" s="89">
        <f>IFERROR(IF(EA31="",0,ROUNDDOWN(('Diseño estructura &amp;CP'!$AZ$6/EA31),0)),0)</f>
        <v>0</v>
      </c>
      <c r="EF31" s="99"/>
      <c r="EG31" s="101"/>
      <c r="EH31" s="116"/>
      <c r="EI31" s="74"/>
      <c r="EJ31" s="117"/>
      <c r="EL31" s="85" t="str">
        <f t="shared" si="88"/>
        <v/>
      </c>
      <c r="EM31" s="86">
        <f t="shared" si="60"/>
        <v>0</v>
      </c>
      <c r="EN31" s="18">
        <f t="shared" si="61"/>
        <v>0</v>
      </c>
      <c r="EO31" s="87"/>
      <c r="EP31" s="88">
        <f t="shared" si="62"/>
        <v>0</v>
      </c>
      <c r="EQ31" s="18" t="str">
        <f t="shared" si="7"/>
        <v/>
      </c>
      <c r="ER31" s="89" t="str">
        <f>IF(EO31&gt;0,ROUNDDOWN(('Diseño estructura &amp;CP'!$AZ$5/EO31),0),"")</f>
        <v/>
      </c>
      <c r="ET31" s="99" t="s">
        <v>132</v>
      </c>
      <c r="EU31" s="104"/>
      <c r="EV31" s="101" t="s">
        <v>104</v>
      </c>
      <c r="EW31" s="74"/>
      <c r="EX31" s="89">
        <f>IFERROR(IF(EU31="",0,ROUNDDOWN(('Diseño estructura &amp;CP'!$AZ$6/EU31),0)),0)</f>
        <v>0</v>
      </c>
      <c r="EZ31" s="99"/>
      <c r="FA31" s="101"/>
      <c r="FB31" s="116"/>
      <c r="FC31" s="74"/>
      <c r="FD31" s="117"/>
      <c r="FF31" s="85" t="str">
        <f t="shared" si="89"/>
        <v/>
      </c>
      <c r="FG31" s="86">
        <f t="shared" si="67"/>
        <v>0</v>
      </c>
      <c r="FH31" s="18">
        <f t="shared" si="68"/>
        <v>0</v>
      </c>
      <c r="FI31" s="87"/>
      <c r="FJ31" s="88">
        <f t="shared" si="69"/>
        <v>0</v>
      </c>
      <c r="FK31" s="18" t="str">
        <f t="shared" si="8"/>
        <v/>
      </c>
      <c r="FL31" s="89" t="str">
        <f>IF(FI31&gt;0,ROUNDDOWN(('Diseño estructura &amp;CP'!$AZ$5/FI31),0),"")</f>
        <v/>
      </c>
      <c r="FN31" s="99" t="s">
        <v>132</v>
      </c>
      <c r="FO31" s="104"/>
      <c r="FP31" s="101" t="s">
        <v>104</v>
      </c>
      <c r="FQ31" s="74"/>
      <c r="FR31" s="89">
        <f>IFERROR(IF(FO31="",0,ROUNDDOWN(('Diseño estructura &amp;CP'!$AZ$6/FO31),0)),0)</f>
        <v>0</v>
      </c>
      <c r="FT31" s="99"/>
      <c r="FU31" s="101"/>
      <c r="FV31" s="116"/>
      <c r="FW31" s="74"/>
      <c r="FX31" s="117"/>
      <c r="FZ31" s="85" t="str">
        <f t="shared" si="90"/>
        <v/>
      </c>
      <c r="GA31" s="86">
        <f t="shared" si="74"/>
        <v>0</v>
      </c>
      <c r="GB31" s="18">
        <f t="shared" si="75"/>
        <v>0</v>
      </c>
      <c r="GC31" s="87"/>
      <c r="GD31" s="88">
        <f t="shared" si="76"/>
        <v>0</v>
      </c>
      <c r="GE31" s="18" t="str">
        <f t="shared" si="9"/>
        <v/>
      </c>
      <c r="GF31" s="89" t="str">
        <f>IF(GC31&gt;0,ROUNDDOWN(('Diseño estructura &amp;CP'!$AZ$5/GC31),0),"")</f>
        <v/>
      </c>
      <c r="GH31" s="99" t="s">
        <v>132</v>
      </c>
      <c r="GI31" s="104"/>
      <c r="GJ31" s="101" t="s">
        <v>104</v>
      </c>
      <c r="GK31" s="74"/>
      <c r="GL31" s="89">
        <f>IFERROR(IF(GI31="",0,ROUNDDOWN(('Diseño estructura &amp;CP'!$AZ$6/GI31),0)),0)</f>
        <v>0</v>
      </c>
      <c r="GN31" s="99"/>
      <c r="GO31" s="101"/>
      <c r="GP31" s="116"/>
      <c r="GQ31" s="74"/>
      <c r="GR31" s="117"/>
    </row>
    <row r="32" spans="2:200" x14ac:dyDescent="0.35">
      <c r="B32" s="85">
        <f t="shared" si="81"/>
        <v>17</v>
      </c>
      <c r="C32" s="86">
        <f t="shared" si="10"/>
        <v>33.5</v>
      </c>
      <c r="D32" s="18">
        <f t="shared" si="11"/>
        <v>5</v>
      </c>
      <c r="E32" s="87">
        <v>67</v>
      </c>
      <c r="F32" s="88">
        <f t="shared" si="12"/>
        <v>6</v>
      </c>
      <c r="G32" s="18">
        <f t="shared" si="13"/>
        <v>7.1377587437544618E-2</v>
      </c>
      <c r="H32" s="89">
        <f>IF(E32&gt;0,ROUNDDOWN(('Diseño estructura &amp;CP'!$AZ$5/E32),0),"")</f>
        <v>14</v>
      </c>
      <c r="J32" s="99" t="s">
        <v>133</v>
      </c>
      <c r="K32" s="104"/>
      <c r="L32" s="101" t="s">
        <v>104</v>
      </c>
      <c r="M32" s="74"/>
      <c r="N32" s="89">
        <f>IFERROR(IF(K32="",0,ROUNDDOWN(('Diseño estructura &amp;CP'!$AZ$6/K32),0)),0)</f>
        <v>0</v>
      </c>
      <c r="P32" s="99" t="s">
        <v>170</v>
      </c>
      <c r="Q32" s="101">
        <f t="shared" ref="Q32:Q38" si="94">IF(H$11="SI",B$14,"")</f>
        <v>106</v>
      </c>
      <c r="R32" s="116">
        <f t="shared" ref="R32:R38" si="95">IF(Q32="","",Q32*$R$15)</f>
        <v>424</v>
      </c>
      <c r="S32" s="74">
        <f t="shared" ref="S32:S38" si="96">1/(T32+0.01)</f>
        <v>0.99009900990099009</v>
      </c>
      <c r="T32" s="117">
        <f>IFERROR(ROUNDDOWN(('Diseño estructura &amp;CP'!$AZ$8/R32),0),0)</f>
        <v>1</v>
      </c>
      <c r="V32" s="85">
        <f t="shared" si="82"/>
        <v>17</v>
      </c>
      <c r="W32" s="86">
        <f t="shared" si="18"/>
        <v>91</v>
      </c>
      <c r="X32" s="18">
        <f t="shared" si="19"/>
        <v>15</v>
      </c>
      <c r="Y32" s="87">
        <v>182</v>
      </c>
      <c r="Z32" s="88">
        <f t="shared" si="20"/>
        <v>16</v>
      </c>
      <c r="AA32" s="18">
        <f t="shared" si="1"/>
        <v>0.19960079840319361</v>
      </c>
      <c r="AB32" s="89">
        <f>IF(Y32&gt;0,ROUNDDOWN(('Diseño estructura &amp;CP'!$AZ$5/Y32),0),"")</f>
        <v>5</v>
      </c>
      <c r="AD32" s="99" t="s">
        <v>133</v>
      </c>
      <c r="AE32" s="104"/>
      <c r="AF32" s="101" t="s">
        <v>104</v>
      </c>
      <c r="AG32" s="74"/>
      <c r="AH32" s="89">
        <f>IFERROR(IF(AE32="",0,ROUNDDOWN(('Diseño estructura &amp;CP'!$AZ$6/AE32),0)),0)</f>
        <v>0</v>
      </c>
      <c r="AJ32" s="99"/>
      <c r="AK32" s="101"/>
      <c r="AL32" s="116"/>
      <c r="AM32" s="74"/>
      <c r="AN32" s="117"/>
      <c r="AP32" s="85">
        <f t="shared" si="83"/>
        <v>17</v>
      </c>
      <c r="AQ32" s="86">
        <f t="shared" si="25"/>
        <v>81.5</v>
      </c>
      <c r="AR32" s="18">
        <f t="shared" si="26"/>
        <v>13</v>
      </c>
      <c r="AS32" s="87">
        <v>163</v>
      </c>
      <c r="AT32" s="88">
        <f t="shared" si="27"/>
        <v>14</v>
      </c>
      <c r="AU32" s="18">
        <f t="shared" si="2"/>
        <v>0.1663893510815308</v>
      </c>
      <c r="AV32" s="89">
        <f>IF(AS32&gt;0,ROUNDDOWN(('Diseño estructura &amp;CP'!$AZ$5/AS32),0),"")</f>
        <v>6</v>
      </c>
      <c r="AX32" s="99" t="s">
        <v>133</v>
      </c>
      <c r="AY32" s="104"/>
      <c r="AZ32" s="101" t="s">
        <v>104</v>
      </c>
      <c r="BA32" s="74"/>
      <c r="BB32" s="89">
        <f>IFERROR(IF(AY32="",0,ROUNDDOWN(('Diseño estructura &amp;CP'!$AZ$6/AY32),0)),0)</f>
        <v>0</v>
      </c>
      <c r="BD32" s="99"/>
      <c r="BE32" s="101"/>
      <c r="BF32" s="116"/>
      <c r="BG32" s="74"/>
      <c r="BH32" s="117"/>
      <c r="BJ32" s="85">
        <f t="shared" si="84"/>
        <v>17</v>
      </c>
      <c r="BK32" s="86">
        <f t="shared" si="32"/>
        <v>73.25</v>
      </c>
      <c r="BL32" s="18">
        <f t="shared" si="33"/>
        <v>13</v>
      </c>
      <c r="BM32" s="87">
        <v>146.5</v>
      </c>
      <c r="BN32" s="88">
        <f t="shared" si="34"/>
        <v>14</v>
      </c>
      <c r="BO32" s="18">
        <f t="shared" si="3"/>
        <v>0.1663893510815308</v>
      </c>
      <c r="BP32" s="89">
        <f>IF(BM32&gt;0,ROUNDDOWN(('Diseño estructura &amp;CP'!$AZ$5/BM32),0),"")</f>
        <v>6</v>
      </c>
      <c r="BR32" s="99" t="s">
        <v>133</v>
      </c>
      <c r="BS32" s="104"/>
      <c r="BT32" s="101" t="s">
        <v>104</v>
      </c>
      <c r="BU32" s="74"/>
      <c r="BV32" s="89">
        <f>IFERROR(IF(BS32="",0,ROUNDDOWN(('Diseño estructura &amp;CP'!$AZ$6/BS32),0)),0)</f>
        <v>0</v>
      </c>
      <c r="BX32" s="99" t="s">
        <v>170</v>
      </c>
      <c r="BY32" s="101">
        <f t="shared" si="91"/>
        <v>30</v>
      </c>
      <c r="BZ32" s="116">
        <f t="shared" si="92"/>
        <v>120</v>
      </c>
      <c r="CA32" s="74">
        <f t="shared" si="93"/>
        <v>0.24937655860349128</v>
      </c>
      <c r="CB32" s="117">
        <f>IFERROR(ROUNDDOWN(('Diseño estructura &amp;CP'!$AZ$8/BZ32),0),0)</f>
        <v>4</v>
      </c>
      <c r="CD32" s="85" t="str">
        <f t="shared" si="85"/>
        <v/>
      </c>
      <c r="CE32" s="86">
        <f t="shared" si="39"/>
        <v>0</v>
      </c>
      <c r="CF32" s="18">
        <f t="shared" si="40"/>
        <v>0</v>
      </c>
      <c r="CG32" s="87"/>
      <c r="CH32" s="88">
        <f t="shared" si="41"/>
        <v>0</v>
      </c>
      <c r="CI32" s="18" t="str">
        <f t="shared" si="4"/>
        <v/>
      </c>
      <c r="CJ32" s="89" t="str">
        <f>IF(CG32&gt;0,ROUNDDOWN(('Diseño estructura &amp;CP'!$AZ$5/CG32),0),"")</f>
        <v/>
      </c>
      <c r="CL32" s="99" t="s">
        <v>133</v>
      </c>
      <c r="CM32" s="104"/>
      <c r="CN32" s="101" t="s">
        <v>104</v>
      </c>
      <c r="CO32" s="74"/>
      <c r="CP32" s="89">
        <f>IFERROR(IF(CM32="",0,ROUNDDOWN(('Diseño estructura &amp;CP'!$AZ$6/CM32),0)),0)</f>
        <v>0</v>
      </c>
      <c r="CR32" s="99"/>
      <c r="CS32" s="101"/>
      <c r="CT32" s="116"/>
      <c r="CU32" s="74"/>
      <c r="CV32" s="117"/>
      <c r="CX32" s="85" t="str">
        <f t="shared" si="86"/>
        <v/>
      </c>
      <c r="CY32" s="86">
        <f t="shared" si="46"/>
        <v>0</v>
      </c>
      <c r="CZ32" s="18">
        <f t="shared" si="47"/>
        <v>0</v>
      </c>
      <c r="DA32" s="87"/>
      <c r="DB32" s="88">
        <f t="shared" si="48"/>
        <v>0</v>
      </c>
      <c r="DC32" s="18" t="str">
        <f t="shared" si="5"/>
        <v/>
      </c>
      <c r="DD32" s="89" t="str">
        <f>IF(DA32&gt;0,ROUNDDOWN(('Diseño estructura &amp;CP'!$AZ$5/DA32),0),"")</f>
        <v/>
      </c>
      <c r="DF32" s="99" t="s">
        <v>133</v>
      </c>
      <c r="DG32" s="104"/>
      <c r="DH32" s="101" t="s">
        <v>104</v>
      </c>
      <c r="DI32" s="74"/>
      <c r="DJ32" s="89">
        <f>IFERROR(IF(DG32="",0,ROUNDDOWN(('Diseño estructura &amp;CP'!$AZ$6/DG32),0)),0)</f>
        <v>0</v>
      </c>
      <c r="DL32" s="99"/>
      <c r="DM32" s="101"/>
      <c r="DN32" s="116"/>
      <c r="DO32" s="74"/>
      <c r="DP32" s="117"/>
      <c r="DR32" s="85" t="str">
        <f t="shared" si="87"/>
        <v/>
      </c>
      <c r="DS32" s="86">
        <f t="shared" si="53"/>
        <v>0</v>
      </c>
      <c r="DT32" s="18">
        <f t="shared" si="54"/>
        <v>0</v>
      </c>
      <c r="DU32" s="87"/>
      <c r="DV32" s="88">
        <f t="shared" si="55"/>
        <v>0</v>
      </c>
      <c r="DW32" s="18" t="str">
        <f t="shared" si="6"/>
        <v/>
      </c>
      <c r="DX32" s="89" t="str">
        <f>IF(DU32&gt;0,ROUNDDOWN(('Diseño estructura &amp;CP'!$AZ$5/DU32),0),"")</f>
        <v/>
      </c>
      <c r="DZ32" s="99" t="s">
        <v>133</v>
      </c>
      <c r="EA32" s="104"/>
      <c r="EB32" s="101" t="s">
        <v>104</v>
      </c>
      <c r="EC32" s="74"/>
      <c r="ED32" s="89">
        <f>IFERROR(IF(EA32="",0,ROUNDDOWN(('Diseño estructura &amp;CP'!$AZ$6/EA32),0)),0)</f>
        <v>0</v>
      </c>
      <c r="EF32" s="99"/>
      <c r="EG32" s="101"/>
      <c r="EH32" s="116"/>
      <c r="EI32" s="74"/>
      <c r="EJ32" s="117"/>
      <c r="EL32" s="85" t="str">
        <f t="shared" si="88"/>
        <v/>
      </c>
      <c r="EM32" s="86">
        <f t="shared" si="60"/>
        <v>0</v>
      </c>
      <c r="EN32" s="18">
        <f t="shared" si="61"/>
        <v>0</v>
      </c>
      <c r="EO32" s="87"/>
      <c r="EP32" s="88">
        <f t="shared" si="62"/>
        <v>0</v>
      </c>
      <c r="EQ32" s="18" t="str">
        <f t="shared" si="7"/>
        <v/>
      </c>
      <c r="ER32" s="89" t="str">
        <f>IF(EO32&gt;0,ROUNDDOWN(('Diseño estructura &amp;CP'!$AZ$5/EO32),0),"")</f>
        <v/>
      </c>
      <c r="ET32" s="99" t="s">
        <v>133</v>
      </c>
      <c r="EU32" s="104"/>
      <c r="EV32" s="101" t="s">
        <v>104</v>
      </c>
      <c r="EW32" s="74"/>
      <c r="EX32" s="89">
        <f>IFERROR(IF(EU32="",0,ROUNDDOWN(('Diseño estructura &amp;CP'!$AZ$6/EU32),0)),0)</f>
        <v>0</v>
      </c>
      <c r="EZ32" s="99"/>
      <c r="FA32" s="101"/>
      <c r="FB32" s="116"/>
      <c r="FC32" s="74"/>
      <c r="FD32" s="117"/>
      <c r="FF32" s="85" t="str">
        <f t="shared" si="89"/>
        <v/>
      </c>
      <c r="FG32" s="86">
        <f t="shared" si="67"/>
        <v>0</v>
      </c>
      <c r="FH32" s="18">
        <f t="shared" si="68"/>
        <v>0</v>
      </c>
      <c r="FI32" s="87"/>
      <c r="FJ32" s="88">
        <f t="shared" si="69"/>
        <v>0</v>
      </c>
      <c r="FK32" s="18" t="str">
        <f t="shared" si="8"/>
        <v/>
      </c>
      <c r="FL32" s="89" t="str">
        <f>IF(FI32&gt;0,ROUNDDOWN(('Diseño estructura &amp;CP'!$AZ$5/FI32),0),"")</f>
        <v/>
      </c>
      <c r="FN32" s="99" t="s">
        <v>133</v>
      </c>
      <c r="FO32" s="104"/>
      <c r="FP32" s="101" t="s">
        <v>104</v>
      </c>
      <c r="FQ32" s="74"/>
      <c r="FR32" s="89">
        <f>IFERROR(IF(FO32="",0,ROUNDDOWN(('Diseño estructura &amp;CP'!$AZ$6/FO32),0)),0)</f>
        <v>0</v>
      </c>
      <c r="FT32" s="99"/>
      <c r="FU32" s="101"/>
      <c r="FV32" s="116"/>
      <c r="FW32" s="74"/>
      <c r="FX32" s="117"/>
      <c r="FZ32" s="85" t="str">
        <f t="shared" si="90"/>
        <v/>
      </c>
      <c r="GA32" s="86">
        <f t="shared" si="74"/>
        <v>0</v>
      </c>
      <c r="GB32" s="18">
        <f t="shared" si="75"/>
        <v>0</v>
      </c>
      <c r="GC32" s="87"/>
      <c r="GD32" s="88">
        <f t="shared" si="76"/>
        <v>0</v>
      </c>
      <c r="GE32" s="18" t="str">
        <f t="shared" si="9"/>
        <v/>
      </c>
      <c r="GF32" s="89" t="str">
        <f>IF(GC32&gt;0,ROUNDDOWN(('Diseño estructura &amp;CP'!$AZ$5/GC32),0),"")</f>
        <v/>
      </c>
      <c r="GH32" s="99" t="s">
        <v>133</v>
      </c>
      <c r="GI32" s="104"/>
      <c r="GJ32" s="101" t="s">
        <v>104</v>
      </c>
      <c r="GK32" s="74"/>
      <c r="GL32" s="89">
        <f>IFERROR(IF(GI32="",0,ROUNDDOWN(('Diseño estructura &amp;CP'!$AZ$6/GI32),0)),0)</f>
        <v>0</v>
      </c>
      <c r="GN32" s="99"/>
      <c r="GO32" s="101"/>
      <c r="GP32" s="116"/>
      <c r="GQ32" s="74"/>
      <c r="GR32" s="117"/>
    </row>
    <row r="33" spans="2:200" x14ac:dyDescent="0.35">
      <c r="B33" s="85">
        <f t="shared" si="81"/>
        <v>18</v>
      </c>
      <c r="C33" s="86">
        <f t="shared" si="10"/>
        <v>34</v>
      </c>
      <c r="D33" s="18">
        <f t="shared" si="11"/>
        <v>5</v>
      </c>
      <c r="E33" s="87">
        <v>68</v>
      </c>
      <c r="F33" s="88">
        <f t="shared" si="12"/>
        <v>6</v>
      </c>
      <c r="G33" s="18">
        <f t="shared" si="13"/>
        <v>7.1377587437544618E-2</v>
      </c>
      <c r="H33" s="89">
        <f>IF(E33&gt;0,ROUNDDOWN(('Diseño estructura &amp;CP'!$AZ$5/E33),0),"")</f>
        <v>14</v>
      </c>
      <c r="J33" s="99" t="s">
        <v>134</v>
      </c>
      <c r="K33" s="104"/>
      <c r="L33" s="101" t="s">
        <v>104</v>
      </c>
      <c r="M33" s="74"/>
      <c r="N33" s="89">
        <f>IFERROR(IF(K33="",0,ROUNDDOWN(('Diseño estructura &amp;CP'!$AZ$6/K33),0)),0)</f>
        <v>0</v>
      </c>
      <c r="P33" s="99" t="s">
        <v>171</v>
      </c>
      <c r="Q33" s="101">
        <f t="shared" si="94"/>
        <v>106</v>
      </c>
      <c r="R33" s="116">
        <f t="shared" si="95"/>
        <v>424</v>
      </c>
      <c r="S33" s="74">
        <f t="shared" si="96"/>
        <v>0.99009900990099009</v>
      </c>
      <c r="T33" s="117">
        <f>IFERROR(ROUNDDOWN(('Diseño estructura &amp;CP'!$AZ$8/R33),0),0)</f>
        <v>1</v>
      </c>
      <c r="V33" s="85">
        <f t="shared" si="82"/>
        <v>18</v>
      </c>
      <c r="W33" s="86">
        <f t="shared" si="18"/>
        <v>92</v>
      </c>
      <c r="X33" s="18">
        <f t="shared" si="19"/>
        <v>15</v>
      </c>
      <c r="Y33" s="87">
        <v>184</v>
      </c>
      <c r="Z33" s="88">
        <f t="shared" si="20"/>
        <v>16</v>
      </c>
      <c r="AA33" s="18">
        <f t="shared" si="1"/>
        <v>0.19960079840319361</v>
      </c>
      <c r="AB33" s="89">
        <f>IF(Y33&gt;0,ROUNDDOWN(('Diseño estructura &amp;CP'!$AZ$5/Y33),0),"")</f>
        <v>5</v>
      </c>
      <c r="AD33" s="99" t="s">
        <v>134</v>
      </c>
      <c r="AE33" s="104"/>
      <c r="AF33" s="101" t="s">
        <v>104</v>
      </c>
      <c r="AG33" s="74"/>
      <c r="AH33" s="89">
        <f>IFERROR(IF(AE33="",0,ROUNDDOWN(('Diseño estructura &amp;CP'!$AZ$6/AE33),0)),0)</f>
        <v>0</v>
      </c>
      <c r="AJ33" s="99"/>
      <c r="AK33" s="101"/>
      <c r="AL33" s="116"/>
      <c r="AM33" s="74"/>
      <c r="AN33" s="117"/>
      <c r="AP33" s="85">
        <f t="shared" si="83"/>
        <v>18</v>
      </c>
      <c r="AQ33" s="86">
        <f t="shared" si="25"/>
        <v>81.5</v>
      </c>
      <c r="AR33" s="18">
        <f t="shared" si="26"/>
        <v>13</v>
      </c>
      <c r="AS33" s="87">
        <v>163</v>
      </c>
      <c r="AT33" s="88">
        <f t="shared" si="27"/>
        <v>14</v>
      </c>
      <c r="AU33" s="18">
        <f t="shared" si="2"/>
        <v>0.1663893510815308</v>
      </c>
      <c r="AV33" s="89">
        <f>IF(AS33&gt;0,ROUNDDOWN(('Diseño estructura &amp;CP'!$AZ$5/AS33),0),"")</f>
        <v>6</v>
      </c>
      <c r="AX33" s="99" t="s">
        <v>134</v>
      </c>
      <c r="AY33" s="104"/>
      <c r="AZ33" s="101" t="s">
        <v>104</v>
      </c>
      <c r="BA33" s="74"/>
      <c r="BB33" s="89">
        <f>IFERROR(IF(AY33="",0,ROUNDDOWN(('Diseño estructura &amp;CP'!$AZ$6/AY33),0)),0)</f>
        <v>0</v>
      </c>
      <c r="BD33" s="99"/>
      <c r="BE33" s="101"/>
      <c r="BF33" s="116"/>
      <c r="BG33" s="74"/>
      <c r="BH33" s="117"/>
      <c r="BJ33" s="85">
        <f t="shared" si="84"/>
        <v>18</v>
      </c>
      <c r="BK33" s="86">
        <f t="shared" si="32"/>
        <v>67</v>
      </c>
      <c r="BL33" s="18">
        <f t="shared" si="33"/>
        <v>12</v>
      </c>
      <c r="BM33" s="87">
        <v>134</v>
      </c>
      <c r="BN33" s="88">
        <f t="shared" si="34"/>
        <v>13</v>
      </c>
      <c r="BO33" s="18">
        <f t="shared" si="3"/>
        <v>0.14265335235378032</v>
      </c>
      <c r="BP33" s="89">
        <f>IF(BM33&gt;0,ROUNDDOWN(('Diseño estructura &amp;CP'!$AZ$5/BM33),0),"")</f>
        <v>7</v>
      </c>
      <c r="BR33" s="99" t="s">
        <v>134</v>
      </c>
      <c r="BS33" s="104"/>
      <c r="BT33" s="101" t="s">
        <v>104</v>
      </c>
      <c r="BU33" s="74"/>
      <c r="BV33" s="89">
        <f>IFERROR(IF(BS33="",0,ROUNDDOWN(('Diseño estructura &amp;CP'!$AZ$6/BS33),0)),0)</f>
        <v>0</v>
      </c>
      <c r="BX33" s="99" t="s">
        <v>171</v>
      </c>
      <c r="BY33" s="101">
        <f t="shared" si="91"/>
        <v>30</v>
      </c>
      <c r="BZ33" s="116">
        <f t="shared" si="92"/>
        <v>120</v>
      </c>
      <c r="CA33" s="74">
        <f t="shared" si="93"/>
        <v>0.24937655860349128</v>
      </c>
      <c r="CB33" s="117">
        <f>IFERROR(ROUNDDOWN(('Diseño estructura &amp;CP'!$AZ$8/BZ33),0),0)</f>
        <v>4</v>
      </c>
      <c r="CD33" s="85" t="str">
        <f t="shared" si="85"/>
        <v/>
      </c>
      <c r="CE33" s="86">
        <f t="shared" si="39"/>
        <v>0</v>
      </c>
      <c r="CF33" s="18">
        <f t="shared" si="40"/>
        <v>0</v>
      </c>
      <c r="CG33" s="87"/>
      <c r="CH33" s="88">
        <f t="shared" si="41"/>
        <v>0</v>
      </c>
      <c r="CI33" s="18" t="str">
        <f t="shared" si="4"/>
        <v/>
      </c>
      <c r="CJ33" s="89" t="str">
        <f>IF(CG33&gt;0,ROUNDDOWN(('Diseño estructura &amp;CP'!$AZ$5/CG33),0),"")</f>
        <v/>
      </c>
      <c r="CL33" s="99" t="s">
        <v>134</v>
      </c>
      <c r="CM33" s="104"/>
      <c r="CN33" s="101" t="s">
        <v>104</v>
      </c>
      <c r="CO33" s="74"/>
      <c r="CP33" s="89">
        <f>IFERROR(IF(CM33="",0,ROUNDDOWN(('Diseño estructura &amp;CP'!$AZ$6/CM33),0)),0)</f>
        <v>0</v>
      </c>
      <c r="CR33" s="99"/>
      <c r="CS33" s="101"/>
      <c r="CT33" s="116"/>
      <c r="CU33" s="74"/>
      <c r="CV33" s="117"/>
      <c r="CX33" s="85" t="str">
        <f t="shared" si="86"/>
        <v/>
      </c>
      <c r="CY33" s="86">
        <f t="shared" si="46"/>
        <v>0</v>
      </c>
      <c r="CZ33" s="18">
        <f t="shared" si="47"/>
        <v>0</v>
      </c>
      <c r="DA33" s="87"/>
      <c r="DB33" s="88">
        <f t="shared" si="48"/>
        <v>0</v>
      </c>
      <c r="DC33" s="18" t="str">
        <f t="shared" si="5"/>
        <v/>
      </c>
      <c r="DD33" s="89" t="str">
        <f>IF(DA33&gt;0,ROUNDDOWN(('Diseño estructura &amp;CP'!$AZ$5/DA33),0),"")</f>
        <v/>
      </c>
      <c r="DF33" s="99" t="s">
        <v>134</v>
      </c>
      <c r="DG33" s="104"/>
      <c r="DH33" s="101" t="s">
        <v>104</v>
      </c>
      <c r="DI33" s="74"/>
      <c r="DJ33" s="89">
        <f>IFERROR(IF(DG33="",0,ROUNDDOWN(('Diseño estructura &amp;CP'!$AZ$6/DG33),0)),0)</f>
        <v>0</v>
      </c>
      <c r="DL33" s="99"/>
      <c r="DM33" s="101"/>
      <c r="DN33" s="116"/>
      <c r="DO33" s="74"/>
      <c r="DP33" s="117"/>
      <c r="DR33" s="85" t="str">
        <f t="shared" si="87"/>
        <v/>
      </c>
      <c r="DS33" s="86">
        <f t="shared" si="53"/>
        <v>0</v>
      </c>
      <c r="DT33" s="18">
        <f t="shared" si="54"/>
        <v>0</v>
      </c>
      <c r="DU33" s="87"/>
      <c r="DV33" s="88">
        <f t="shared" si="55"/>
        <v>0</v>
      </c>
      <c r="DW33" s="18" t="str">
        <f t="shared" si="6"/>
        <v/>
      </c>
      <c r="DX33" s="89" t="str">
        <f>IF(DU33&gt;0,ROUNDDOWN(('Diseño estructura &amp;CP'!$AZ$5/DU33),0),"")</f>
        <v/>
      </c>
      <c r="DZ33" s="99" t="s">
        <v>134</v>
      </c>
      <c r="EA33" s="104"/>
      <c r="EB33" s="101" t="s">
        <v>104</v>
      </c>
      <c r="EC33" s="74"/>
      <c r="ED33" s="89">
        <f>IFERROR(IF(EA33="",0,ROUNDDOWN(('Diseño estructura &amp;CP'!$AZ$6/EA33),0)),0)</f>
        <v>0</v>
      </c>
      <c r="EF33" s="99"/>
      <c r="EG33" s="101"/>
      <c r="EH33" s="116"/>
      <c r="EI33" s="74"/>
      <c r="EJ33" s="117"/>
      <c r="EL33" s="85" t="str">
        <f t="shared" si="88"/>
        <v/>
      </c>
      <c r="EM33" s="86">
        <f t="shared" si="60"/>
        <v>0</v>
      </c>
      <c r="EN33" s="18">
        <f t="shared" si="61"/>
        <v>0</v>
      </c>
      <c r="EO33" s="87"/>
      <c r="EP33" s="88">
        <f t="shared" si="62"/>
        <v>0</v>
      </c>
      <c r="EQ33" s="18" t="str">
        <f t="shared" si="7"/>
        <v/>
      </c>
      <c r="ER33" s="89" t="str">
        <f>IF(EO33&gt;0,ROUNDDOWN(('Diseño estructura &amp;CP'!$AZ$5/EO33),0),"")</f>
        <v/>
      </c>
      <c r="ET33" s="99" t="s">
        <v>134</v>
      </c>
      <c r="EU33" s="104"/>
      <c r="EV33" s="101" t="s">
        <v>104</v>
      </c>
      <c r="EW33" s="74"/>
      <c r="EX33" s="89">
        <f>IFERROR(IF(EU33="",0,ROUNDDOWN(('Diseño estructura &amp;CP'!$AZ$6/EU33),0)),0)</f>
        <v>0</v>
      </c>
      <c r="EZ33" s="99"/>
      <c r="FA33" s="101"/>
      <c r="FB33" s="116"/>
      <c r="FC33" s="74"/>
      <c r="FD33" s="117"/>
      <c r="FF33" s="85" t="str">
        <f t="shared" si="89"/>
        <v/>
      </c>
      <c r="FG33" s="86">
        <f t="shared" si="67"/>
        <v>0</v>
      </c>
      <c r="FH33" s="18">
        <f t="shared" si="68"/>
        <v>0</v>
      </c>
      <c r="FI33" s="87"/>
      <c r="FJ33" s="88">
        <f t="shared" si="69"/>
        <v>0</v>
      </c>
      <c r="FK33" s="18" t="str">
        <f t="shared" si="8"/>
        <v/>
      </c>
      <c r="FL33" s="89" t="str">
        <f>IF(FI33&gt;0,ROUNDDOWN(('Diseño estructura &amp;CP'!$AZ$5/FI33),0),"")</f>
        <v/>
      </c>
      <c r="FN33" s="99" t="s">
        <v>134</v>
      </c>
      <c r="FO33" s="104"/>
      <c r="FP33" s="101" t="s">
        <v>104</v>
      </c>
      <c r="FQ33" s="74"/>
      <c r="FR33" s="89">
        <f>IFERROR(IF(FO33="",0,ROUNDDOWN(('Diseño estructura &amp;CP'!$AZ$6/FO33),0)),0)</f>
        <v>0</v>
      </c>
      <c r="FT33" s="99"/>
      <c r="FU33" s="101"/>
      <c r="FV33" s="116"/>
      <c r="FW33" s="74"/>
      <c r="FX33" s="117"/>
      <c r="FZ33" s="85" t="str">
        <f t="shared" si="90"/>
        <v/>
      </c>
      <c r="GA33" s="86">
        <f t="shared" si="74"/>
        <v>0</v>
      </c>
      <c r="GB33" s="18">
        <f t="shared" si="75"/>
        <v>0</v>
      </c>
      <c r="GC33" s="87"/>
      <c r="GD33" s="88">
        <f t="shared" si="76"/>
        <v>0</v>
      </c>
      <c r="GE33" s="18" t="str">
        <f t="shared" si="9"/>
        <v/>
      </c>
      <c r="GF33" s="89" t="str">
        <f>IF(GC33&gt;0,ROUNDDOWN(('Diseño estructura &amp;CP'!$AZ$5/GC33),0),"")</f>
        <v/>
      </c>
      <c r="GH33" s="99" t="s">
        <v>134</v>
      </c>
      <c r="GI33" s="104"/>
      <c r="GJ33" s="101" t="s">
        <v>104</v>
      </c>
      <c r="GK33" s="74"/>
      <c r="GL33" s="89">
        <f>IFERROR(IF(GI33="",0,ROUNDDOWN(('Diseño estructura &amp;CP'!$AZ$6/GI33),0)),0)</f>
        <v>0</v>
      </c>
      <c r="GN33" s="99"/>
      <c r="GO33" s="101"/>
      <c r="GP33" s="116"/>
      <c r="GQ33" s="74"/>
      <c r="GR33" s="117"/>
    </row>
    <row r="34" spans="2:200" x14ac:dyDescent="0.35">
      <c r="B34" s="85">
        <f t="shared" si="81"/>
        <v>19</v>
      </c>
      <c r="C34" s="86">
        <f t="shared" si="10"/>
        <v>34.5</v>
      </c>
      <c r="D34" s="18">
        <f t="shared" si="11"/>
        <v>5</v>
      </c>
      <c r="E34" s="87">
        <v>69</v>
      </c>
      <c r="F34" s="88">
        <f t="shared" si="12"/>
        <v>6</v>
      </c>
      <c r="G34" s="18">
        <f t="shared" si="13"/>
        <v>7.1377587437544618E-2</v>
      </c>
      <c r="H34" s="89">
        <f>IF(E34&gt;0,ROUNDDOWN(('Diseño estructura &amp;CP'!$AZ$5/E34),0),"")</f>
        <v>14</v>
      </c>
      <c r="J34" s="99" t="s">
        <v>135</v>
      </c>
      <c r="K34" s="104"/>
      <c r="L34" s="101" t="s">
        <v>104</v>
      </c>
      <c r="M34" s="74"/>
      <c r="N34" s="89">
        <f>IFERROR(IF(K34="",0,ROUNDDOWN(('Diseño estructura &amp;CP'!$AZ$6/K34),0)),0)</f>
        <v>0</v>
      </c>
      <c r="P34" s="99" t="s">
        <v>172</v>
      </c>
      <c r="Q34" s="101">
        <f t="shared" si="94"/>
        <v>106</v>
      </c>
      <c r="R34" s="116">
        <f t="shared" si="95"/>
        <v>424</v>
      </c>
      <c r="S34" s="74">
        <f t="shared" si="96"/>
        <v>0.99009900990099009</v>
      </c>
      <c r="T34" s="117">
        <f>IFERROR(ROUNDDOWN(('Diseño estructura &amp;CP'!$AZ$8/R34),0),0)</f>
        <v>1</v>
      </c>
      <c r="V34" s="85">
        <f t="shared" si="82"/>
        <v>19</v>
      </c>
      <c r="W34" s="86">
        <f t="shared" si="18"/>
        <v>92.75</v>
      </c>
      <c r="X34" s="18">
        <f t="shared" si="19"/>
        <v>15</v>
      </c>
      <c r="Y34" s="87">
        <v>185.5</v>
      </c>
      <c r="Z34" s="88">
        <f t="shared" si="20"/>
        <v>16</v>
      </c>
      <c r="AA34" s="18">
        <f t="shared" si="1"/>
        <v>0.19960079840319361</v>
      </c>
      <c r="AB34" s="89">
        <f>IF(Y34&gt;0,ROUNDDOWN(('Diseño estructura &amp;CP'!$AZ$5/Y34),0),"")</f>
        <v>5</v>
      </c>
      <c r="AD34" s="99" t="s">
        <v>135</v>
      </c>
      <c r="AE34" s="104"/>
      <c r="AF34" s="101" t="s">
        <v>104</v>
      </c>
      <c r="AG34" s="74"/>
      <c r="AH34" s="89">
        <f>IFERROR(IF(AE34="",0,ROUNDDOWN(('Diseño estructura &amp;CP'!$AZ$6/AE34),0)),0)</f>
        <v>0</v>
      </c>
      <c r="AJ34" s="99"/>
      <c r="AK34" s="101"/>
      <c r="AL34" s="116"/>
      <c r="AM34" s="74"/>
      <c r="AN34" s="117"/>
      <c r="AP34" s="85">
        <f t="shared" si="83"/>
        <v>19</v>
      </c>
      <c r="AQ34" s="86">
        <f t="shared" si="25"/>
        <v>81.5</v>
      </c>
      <c r="AR34" s="18">
        <f t="shared" si="26"/>
        <v>13</v>
      </c>
      <c r="AS34" s="87">
        <v>163</v>
      </c>
      <c r="AT34" s="88">
        <f t="shared" si="27"/>
        <v>14</v>
      </c>
      <c r="AU34" s="18">
        <f t="shared" si="2"/>
        <v>0.1663893510815308</v>
      </c>
      <c r="AV34" s="89">
        <f>IF(AS34&gt;0,ROUNDDOWN(('Diseño estructura &amp;CP'!$AZ$5/AS34),0),"")</f>
        <v>6</v>
      </c>
      <c r="AX34" s="99" t="s">
        <v>135</v>
      </c>
      <c r="AY34" s="104"/>
      <c r="AZ34" s="101" t="s">
        <v>104</v>
      </c>
      <c r="BA34" s="74"/>
      <c r="BB34" s="89">
        <f>IFERROR(IF(AY34="",0,ROUNDDOWN(('Diseño estructura &amp;CP'!$AZ$6/AY34),0)),0)</f>
        <v>0</v>
      </c>
      <c r="BD34" s="99"/>
      <c r="BE34" s="101"/>
      <c r="BF34" s="116"/>
      <c r="BG34" s="74"/>
      <c r="BH34" s="117"/>
      <c r="BJ34" s="85">
        <f t="shared" si="84"/>
        <v>19</v>
      </c>
      <c r="BK34" s="86">
        <f t="shared" si="32"/>
        <v>62.5</v>
      </c>
      <c r="BL34" s="18">
        <f t="shared" si="33"/>
        <v>11</v>
      </c>
      <c r="BM34" s="87">
        <v>125</v>
      </c>
      <c r="BN34" s="88">
        <f t="shared" si="34"/>
        <v>12</v>
      </c>
      <c r="BO34" s="18">
        <f t="shared" si="3"/>
        <v>0.12484394506866417</v>
      </c>
      <c r="BP34" s="89">
        <f>IF(BM34&gt;0,ROUNDDOWN(('Diseño estructura &amp;CP'!$AZ$5/BM34),0),"")</f>
        <v>8</v>
      </c>
      <c r="BR34" s="99" t="s">
        <v>135</v>
      </c>
      <c r="BS34" s="104"/>
      <c r="BT34" s="101" t="s">
        <v>104</v>
      </c>
      <c r="BU34" s="74"/>
      <c r="BV34" s="89">
        <f>IFERROR(IF(BS34="",0,ROUNDDOWN(('Diseño estructura &amp;CP'!$AZ$6/BS34),0)),0)</f>
        <v>0</v>
      </c>
      <c r="BX34" s="99"/>
      <c r="BY34" s="101"/>
      <c r="BZ34" s="116"/>
      <c r="CA34" s="74"/>
      <c r="CB34" s="117"/>
      <c r="CD34" s="85" t="str">
        <f t="shared" si="85"/>
        <v/>
      </c>
      <c r="CE34" s="86">
        <f t="shared" si="39"/>
        <v>0</v>
      </c>
      <c r="CF34" s="18">
        <f t="shared" si="40"/>
        <v>0</v>
      </c>
      <c r="CG34" s="87"/>
      <c r="CH34" s="88">
        <f t="shared" si="41"/>
        <v>0</v>
      </c>
      <c r="CI34" s="18" t="str">
        <f t="shared" si="4"/>
        <v/>
      </c>
      <c r="CJ34" s="89" t="str">
        <f>IF(CG34&gt;0,ROUNDDOWN(('Diseño estructura &amp;CP'!$AZ$5/CG34),0),"")</f>
        <v/>
      </c>
      <c r="CL34" s="99" t="s">
        <v>135</v>
      </c>
      <c r="CM34" s="104"/>
      <c r="CN34" s="101" t="s">
        <v>104</v>
      </c>
      <c r="CO34" s="74"/>
      <c r="CP34" s="89">
        <f>IFERROR(IF(CM34="",0,ROUNDDOWN(('Diseño estructura &amp;CP'!$AZ$6/CM34),0)),0)</f>
        <v>0</v>
      </c>
      <c r="CR34" s="99"/>
      <c r="CS34" s="101"/>
      <c r="CT34" s="116"/>
      <c r="CU34" s="74"/>
      <c r="CV34" s="117"/>
      <c r="CX34" s="85" t="str">
        <f t="shared" si="86"/>
        <v/>
      </c>
      <c r="CY34" s="86">
        <f t="shared" si="46"/>
        <v>0</v>
      </c>
      <c r="CZ34" s="18">
        <f t="shared" si="47"/>
        <v>0</v>
      </c>
      <c r="DA34" s="87"/>
      <c r="DB34" s="88">
        <f t="shared" si="48"/>
        <v>0</v>
      </c>
      <c r="DC34" s="18" t="str">
        <f t="shared" si="5"/>
        <v/>
      </c>
      <c r="DD34" s="89" t="str">
        <f>IF(DA34&gt;0,ROUNDDOWN(('Diseño estructura &amp;CP'!$AZ$5/DA34),0),"")</f>
        <v/>
      </c>
      <c r="DF34" s="99" t="s">
        <v>135</v>
      </c>
      <c r="DG34" s="104"/>
      <c r="DH34" s="101" t="s">
        <v>104</v>
      </c>
      <c r="DI34" s="74"/>
      <c r="DJ34" s="89">
        <f>IFERROR(IF(DG34="",0,ROUNDDOWN(('Diseño estructura &amp;CP'!$AZ$6/DG34),0)),0)</f>
        <v>0</v>
      </c>
      <c r="DL34" s="99"/>
      <c r="DM34" s="101"/>
      <c r="DN34" s="116"/>
      <c r="DO34" s="74"/>
      <c r="DP34" s="117"/>
      <c r="DR34" s="85" t="str">
        <f t="shared" si="87"/>
        <v/>
      </c>
      <c r="DS34" s="86">
        <f t="shared" si="53"/>
        <v>0</v>
      </c>
      <c r="DT34" s="18">
        <f t="shared" si="54"/>
        <v>0</v>
      </c>
      <c r="DU34" s="87"/>
      <c r="DV34" s="88">
        <f t="shared" si="55"/>
        <v>0</v>
      </c>
      <c r="DW34" s="18" t="str">
        <f t="shared" si="6"/>
        <v/>
      </c>
      <c r="DX34" s="89" t="str">
        <f>IF(DU34&gt;0,ROUNDDOWN(('Diseño estructura &amp;CP'!$AZ$5/DU34),0),"")</f>
        <v/>
      </c>
      <c r="DZ34" s="99" t="s">
        <v>135</v>
      </c>
      <c r="EA34" s="104"/>
      <c r="EB34" s="101" t="s">
        <v>104</v>
      </c>
      <c r="EC34" s="74"/>
      <c r="ED34" s="89">
        <f>IFERROR(IF(EA34="",0,ROUNDDOWN(('Diseño estructura &amp;CP'!$AZ$6/EA34),0)),0)</f>
        <v>0</v>
      </c>
      <c r="EF34" s="99"/>
      <c r="EG34" s="101"/>
      <c r="EH34" s="116"/>
      <c r="EI34" s="74"/>
      <c r="EJ34" s="117"/>
      <c r="EL34" s="85" t="str">
        <f t="shared" si="88"/>
        <v/>
      </c>
      <c r="EM34" s="86">
        <f t="shared" si="60"/>
        <v>0</v>
      </c>
      <c r="EN34" s="18">
        <f t="shared" si="61"/>
        <v>0</v>
      </c>
      <c r="EO34" s="87"/>
      <c r="EP34" s="88">
        <f t="shared" si="62"/>
        <v>0</v>
      </c>
      <c r="EQ34" s="18" t="str">
        <f t="shared" si="7"/>
        <v/>
      </c>
      <c r="ER34" s="89" t="str">
        <f>IF(EO34&gt;0,ROUNDDOWN(('Diseño estructura &amp;CP'!$AZ$5/EO34),0),"")</f>
        <v/>
      </c>
      <c r="ET34" s="99" t="s">
        <v>135</v>
      </c>
      <c r="EU34" s="104"/>
      <c r="EV34" s="101" t="s">
        <v>104</v>
      </c>
      <c r="EW34" s="74"/>
      <c r="EX34" s="89">
        <f>IFERROR(IF(EU34="",0,ROUNDDOWN(('Diseño estructura &amp;CP'!$AZ$6/EU34),0)),0)</f>
        <v>0</v>
      </c>
      <c r="EZ34" s="99"/>
      <c r="FA34" s="101"/>
      <c r="FB34" s="116"/>
      <c r="FC34" s="74"/>
      <c r="FD34" s="117"/>
      <c r="FF34" s="85" t="str">
        <f t="shared" si="89"/>
        <v/>
      </c>
      <c r="FG34" s="86">
        <f t="shared" si="67"/>
        <v>0</v>
      </c>
      <c r="FH34" s="18">
        <f t="shared" si="68"/>
        <v>0</v>
      </c>
      <c r="FI34" s="87"/>
      <c r="FJ34" s="88">
        <f t="shared" si="69"/>
        <v>0</v>
      </c>
      <c r="FK34" s="18" t="str">
        <f t="shared" si="8"/>
        <v/>
      </c>
      <c r="FL34" s="89" t="str">
        <f>IF(FI34&gt;0,ROUNDDOWN(('Diseño estructura &amp;CP'!$AZ$5/FI34),0),"")</f>
        <v/>
      </c>
      <c r="FN34" s="99" t="s">
        <v>135</v>
      </c>
      <c r="FO34" s="104"/>
      <c r="FP34" s="101" t="s">
        <v>104</v>
      </c>
      <c r="FQ34" s="74"/>
      <c r="FR34" s="89">
        <f>IFERROR(IF(FO34="",0,ROUNDDOWN(('Diseño estructura &amp;CP'!$AZ$6/FO34),0)),0)</f>
        <v>0</v>
      </c>
      <c r="FT34" s="99"/>
      <c r="FU34" s="101"/>
      <c r="FV34" s="116"/>
      <c r="FW34" s="74"/>
      <c r="FX34" s="117"/>
      <c r="FZ34" s="85" t="str">
        <f t="shared" si="90"/>
        <v/>
      </c>
      <c r="GA34" s="86">
        <f t="shared" si="74"/>
        <v>0</v>
      </c>
      <c r="GB34" s="18">
        <f t="shared" si="75"/>
        <v>0</v>
      </c>
      <c r="GC34" s="87"/>
      <c r="GD34" s="88">
        <f t="shared" si="76"/>
        <v>0</v>
      </c>
      <c r="GE34" s="18" t="str">
        <f t="shared" si="9"/>
        <v/>
      </c>
      <c r="GF34" s="89" t="str">
        <f>IF(GC34&gt;0,ROUNDDOWN(('Diseño estructura &amp;CP'!$AZ$5/GC34),0),"")</f>
        <v/>
      </c>
      <c r="GH34" s="99" t="s">
        <v>135</v>
      </c>
      <c r="GI34" s="104"/>
      <c r="GJ34" s="101" t="s">
        <v>104</v>
      </c>
      <c r="GK34" s="74"/>
      <c r="GL34" s="89">
        <f>IFERROR(IF(GI34="",0,ROUNDDOWN(('Diseño estructura &amp;CP'!$AZ$6/GI34),0)),0)</f>
        <v>0</v>
      </c>
      <c r="GN34" s="99"/>
      <c r="GO34" s="101"/>
      <c r="GP34" s="116"/>
      <c r="GQ34" s="74"/>
      <c r="GR34" s="117"/>
    </row>
    <row r="35" spans="2:200" x14ac:dyDescent="0.35">
      <c r="B35" s="85">
        <f t="shared" si="81"/>
        <v>20</v>
      </c>
      <c r="C35" s="86">
        <f t="shared" si="10"/>
        <v>35.5</v>
      </c>
      <c r="D35" s="18">
        <f t="shared" si="11"/>
        <v>5</v>
      </c>
      <c r="E35" s="87">
        <v>71</v>
      </c>
      <c r="F35" s="88">
        <f t="shared" si="12"/>
        <v>6</v>
      </c>
      <c r="G35" s="18">
        <f t="shared" si="13"/>
        <v>7.1377587437544618E-2</v>
      </c>
      <c r="H35" s="89">
        <f>IF(E35&gt;0,ROUNDDOWN(('Diseño estructura &amp;CP'!$AZ$5/E35),0),"")</f>
        <v>14</v>
      </c>
      <c r="J35" s="99" t="s">
        <v>136</v>
      </c>
      <c r="K35" s="104"/>
      <c r="L35" s="101" t="s">
        <v>104</v>
      </c>
      <c r="M35" s="74"/>
      <c r="N35" s="89">
        <f>IFERROR(IF(K35="",0,ROUNDDOWN(('Diseño estructura &amp;CP'!$AZ$6/K35),0)),0)</f>
        <v>0</v>
      </c>
      <c r="P35" s="99" t="s">
        <v>173</v>
      </c>
      <c r="Q35" s="101">
        <f t="shared" si="94"/>
        <v>106</v>
      </c>
      <c r="R35" s="116">
        <f t="shared" si="95"/>
        <v>424</v>
      </c>
      <c r="S35" s="74">
        <f t="shared" si="96"/>
        <v>0.99009900990099009</v>
      </c>
      <c r="T35" s="117">
        <f>IFERROR(ROUNDDOWN(('Diseño estructura &amp;CP'!$AZ$8/R35),0),0)</f>
        <v>1</v>
      </c>
      <c r="V35" s="85">
        <f t="shared" si="82"/>
        <v>20</v>
      </c>
      <c r="W35" s="86">
        <f t="shared" si="18"/>
        <v>93.25</v>
      </c>
      <c r="X35" s="18">
        <f t="shared" si="19"/>
        <v>15</v>
      </c>
      <c r="Y35" s="87">
        <v>186.5</v>
      </c>
      <c r="Z35" s="88">
        <f t="shared" si="20"/>
        <v>16</v>
      </c>
      <c r="AA35" s="18">
        <f t="shared" si="1"/>
        <v>0.19960079840319361</v>
      </c>
      <c r="AB35" s="89">
        <f>IF(Y35&gt;0,ROUNDDOWN(('Diseño estructura &amp;CP'!$AZ$5/Y35),0),"")</f>
        <v>5</v>
      </c>
      <c r="AD35" s="99" t="s">
        <v>136</v>
      </c>
      <c r="AE35" s="104"/>
      <c r="AF35" s="101" t="s">
        <v>104</v>
      </c>
      <c r="AG35" s="74"/>
      <c r="AH35" s="89">
        <f>IFERROR(IF(AE35="",0,ROUNDDOWN(('Diseño estructura &amp;CP'!$AZ$6/AE35),0)),0)</f>
        <v>0</v>
      </c>
      <c r="AJ35" s="99"/>
      <c r="AK35" s="101"/>
      <c r="AL35" s="116"/>
      <c r="AM35" s="74"/>
      <c r="AN35" s="117"/>
      <c r="AP35" s="85">
        <f t="shared" si="83"/>
        <v>20</v>
      </c>
      <c r="AQ35" s="86">
        <f t="shared" si="25"/>
        <v>81.5</v>
      </c>
      <c r="AR35" s="18">
        <f t="shared" si="26"/>
        <v>13</v>
      </c>
      <c r="AS35" s="87">
        <v>163</v>
      </c>
      <c r="AT35" s="88">
        <f t="shared" si="27"/>
        <v>14</v>
      </c>
      <c r="AU35" s="18">
        <f t="shared" si="2"/>
        <v>0.1663893510815308</v>
      </c>
      <c r="AV35" s="89">
        <f>IF(AS35&gt;0,ROUNDDOWN(('Diseño estructura &amp;CP'!$AZ$5/AS35),0),"")</f>
        <v>6</v>
      </c>
      <c r="AX35" s="99" t="s">
        <v>136</v>
      </c>
      <c r="AY35" s="104"/>
      <c r="AZ35" s="101" t="s">
        <v>104</v>
      </c>
      <c r="BA35" s="74"/>
      <c r="BB35" s="89">
        <f>IFERROR(IF(AY35="",0,ROUNDDOWN(('Diseño estructura &amp;CP'!$AZ$6/AY35),0)),0)</f>
        <v>0</v>
      </c>
      <c r="BD35" s="99"/>
      <c r="BE35" s="101"/>
      <c r="BF35" s="116"/>
      <c r="BG35" s="74"/>
      <c r="BH35" s="117"/>
      <c r="BJ35" s="85">
        <f t="shared" si="84"/>
        <v>20</v>
      </c>
      <c r="BK35" s="86">
        <f t="shared" si="32"/>
        <v>55.75</v>
      </c>
      <c r="BL35" s="18">
        <f t="shared" si="33"/>
        <v>10</v>
      </c>
      <c r="BM35" s="87">
        <v>111.5</v>
      </c>
      <c r="BN35" s="88">
        <f t="shared" si="34"/>
        <v>11</v>
      </c>
      <c r="BO35" s="18">
        <f t="shared" si="3"/>
        <v>0.12484394506866417</v>
      </c>
      <c r="BP35" s="89">
        <f>IF(BM35&gt;0,ROUNDDOWN(('Diseño estructura &amp;CP'!$AZ$5/BM35),0),"")</f>
        <v>8</v>
      </c>
      <c r="BR35" s="99" t="s">
        <v>136</v>
      </c>
      <c r="BS35" s="104"/>
      <c r="BT35" s="101" t="s">
        <v>104</v>
      </c>
      <c r="BU35" s="74"/>
      <c r="BV35" s="89">
        <f>IFERROR(IF(BS35="",0,ROUNDDOWN(('Diseño estructura &amp;CP'!$AZ$6/BS35),0)),0)</f>
        <v>0</v>
      </c>
      <c r="BX35" s="99"/>
      <c r="BY35" s="101"/>
      <c r="BZ35" s="116"/>
      <c r="CA35" s="74"/>
      <c r="CB35" s="117"/>
      <c r="CD35" s="85" t="str">
        <f t="shared" si="85"/>
        <v/>
      </c>
      <c r="CE35" s="86">
        <f t="shared" si="39"/>
        <v>0</v>
      </c>
      <c r="CF35" s="18">
        <f t="shared" si="40"/>
        <v>0</v>
      </c>
      <c r="CG35" s="87"/>
      <c r="CH35" s="88">
        <f t="shared" si="41"/>
        <v>0</v>
      </c>
      <c r="CI35" s="18" t="str">
        <f t="shared" si="4"/>
        <v/>
      </c>
      <c r="CJ35" s="89" t="str">
        <f>IF(CG35&gt;0,ROUNDDOWN(('Diseño estructura &amp;CP'!$AZ$5/CG35),0),"")</f>
        <v/>
      </c>
      <c r="CL35" s="99" t="s">
        <v>136</v>
      </c>
      <c r="CM35" s="104"/>
      <c r="CN35" s="101" t="s">
        <v>104</v>
      </c>
      <c r="CO35" s="74"/>
      <c r="CP35" s="89">
        <f>IFERROR(IF(CM35="",0,ROUNDDOWN(('Diseño estructura &amp;CP'!$AZ$6/CM35),0)),0)</f>
        <v>0</v>
      </c>
      <c r="CR35" s="99"/>
      <c r="CS35" s="101"/>
      <c r="CT35" s="116"/>
      <c r="CU35" s="74"/>
      <c r="CV35" s="117"/>
      <c r="CX35" s="85" t="str">
        <f t="shared" si="86"/>
        <v/>
      </c>
      <c r="CY35" s="86">
        <f t="shared" si="46"/>
        <v>0</v>
      </c>
      <c r="CZ35" s="18">
        <f t="shared" si="47"/>
        <v>0</v>
      </c>
      <c r="DA35" s="87"/>
      <c r="DB35" s="88">
        <f t="shared" si="48"/>
        <v>0</v>
      </c>
      <c r="DC35" s="18" t="str">
        <f t="shared" si="5"/>
        <v/>
      </c>
      <c r="DD35" s="89" t="str">
        <f>IF(DA35&gt;0,ROUNDDOWN(('Diseño estructura &amp;CP'!$AZ$5/DA35),0),"")</f>
        <v/>
      </c>
      <c r="DF35" s="99" t="s">
        <v>136</v>
      </c>
      <c r="DG35" s="104"/>
      <c r="DH35" s="101" t="s">
        <v>104</v>
      </c>
      <c r="DI35" s="74"/>
      <c r="DJ35" s="89">
        <f>IFERROR(IF(DG35="",0,ROUNDDOWN(('Diseño estructura &amp;CP'!$AZ$6/DG35),0)),0)</f>
        <v>0</v>
      </c>
      <c r="DL35" s="99"/>
      <c r="DM35" s="101"/>
      <c r="DN35" s="116"/>
      <c r="DO35" s="74"/>
      <c r="DP35" s="117"/>
      <c r="DR35" s="85" t="str">
        <f t="shared" si="87"/>
        <v/>
      </c>
      <c r="DS35" s="86">
        <f t="shared" si="53"/>
        <v>0</v>
      </c>
      <c r="DT35" s="18">
        <f t="shared" si="54"/>
        <v>0</v>
      </c>
      <c r="DU35" s="87"/>
      <c r="DV35" s="88">
        <f t="shared" si="55"/>
        <v>0</v>
      </c>
      <c r="DW35" s="18" t="str">
        <f t="shared" si="6"/>
        <v/>
      </c>
      <c r="DX35" s="89" t="str">
        <f>IF(DU35&gt;0,ROUNDDOWN(('Diseño estructura &amp;CP'!$AZ$5/DU35),0),"")</f>
        <v/>
      </c>
      <c r="DZ35" s="99" t="s">
        <v>136</v>
      </c>
      <c r="EA35" s="104"/>
      <c r="EB35" s="101" t="s">
        <v>104</v>
      </c>
      <c r="EC35" s="74"/>
      <c r="ED35" s="89">
        <f>IFERROR(IF(EA35="",0,ROUNDDOWN(('Diseño estructura &amp;CP'!$AZ$6/EA35),0)),0)</f>
        <v>0</v>
      </c>
      <c r="EF35" s="99"/>
      <c r="EG35" s="101"/>
      <c r="EH35" s="116"/>
      <c r="EI35" s="74"/>
      <c r="EJ35" s="117"/>
      <c r="EL35" s="85" t="str">
        <f t="shared" si="88"/>
        <v/>
      </c>
      <c r="EM35" s="86">
        <f t="shared" si="60"/>
        <v>0</v>
      </c>
      <c r="EN35" s="18">
        <f t="shared" si="61"/>
        <v>0</v>
      </c>
      <c r="EO35" s="87"/>
      <c r="EP35" s="88">
        <f t="shared" si="62"/>
        <v>0</v>
      </c>
      <c r="EQ35" s="18" t="str">
        <f t="shared" si="7"/>
        <v/>
      </c>
      <c r="ER35" s="89" t="str">
        <f>IF(EO35&gt;0,ROUNDDOWN(('Diseño estructura &amp;CP'!$AZ$5/EO35),0),"")</f>
        <v/>
      </c>
      <c r="ET35" s="99" t="s">
        <v>136</v>
      </c>
      <c r="EU35" s="104"/>
      <c r="EV35" s="101" t="s">
        <v>104</v>
      </c>
      <c r="EW35" s="74"/>
      <c r="EX35" s="89">
        <f>IFERROR(IF(EU35="",0,ROUNDDOWN(('Diseño estructura &amp;CP'!$AZ$6/EU35),0)),0)</f>
        <v>0</v>
      </c>
      <c r="EZ35" s="99"/>
      <c r="FA35" s="101"/>
      <c r="FB35" s="116"/>
      <c r="FC35" s="74"/>
      <c r="FD35" s="117"/>
      <c r="FF35" s="85" t="str">
        <f t="shared" si="89"/>
        <v/>
      </c>
      <c r="FG35" s="86">
        <f t="shared" si="67"/>
        <v>0</v>
      </c>
      <c r="FH35" s="18">
        <f t="shared" si="68"/>
        <v>0</v>
      </c>
      <c r="FI35" s="87"/>
      <c r="FJ35" s="88">
        <f t="shared" si="69"/>
        <v>0</v>
      </c>
      <c r="FK35" s="18" t="str">
        <f t="shared" si="8"/>
        <v/>
      </c>
      <c r="FL35" s="89" t="str">
        <f>IF(FI35&gt;0,ROUNDDOWN(('Diseño estructura &amp;CP'!$AZ$5/FI35),0),"")</f>
        <v/>
      </c>
      <c r="FN35" s="99" t="s">
        <v>136</v>
      </c>
      <c r="FO35" s="104"/>
      <c r="FP35" s="101" t="s">
        <v>104</v>
      </c>
      <c r="FQ35" s="74"/>
      <c r="FR35" s="89">
        <f>IFERROR(IF(FO35="",0,ROUNDDOWN(('Diseño estructura &amp;CP'!$AZ$6/FO35),0)),0)</f>
        <v>0</v>
      </c>
      <c r="FT35" s="99"/>
      <c r="FU35" s="101"/>
      <c r="FV35" s="116"/>
      <c r="FW35" s="74"/>
      <c r="FX35" s="117"/>
      <c r="FZ35" s="85" t="str">
        <f t="shared" si="90"/>
        <v/>
      </c>
      <c r="GA35" s="86">
        <f t="shared" si="74"/>
        <v>0</v>
      </c>
      <c r="GB35" s="18">
        <f t="shared" si="75"/>
        <v>0</v>
      </c>
      <c r="GC35" s="87"/>
      <c r="GD35" s="88">
        <f t="shared" si="76"/>
        <v>0</v>
      </c>
      <c r="GE35" s="18" t="str">
        <f t="shared" si="9"/>
        <v/>
      </c>
      <c r="GF35" s="89" t="str">
        <f>IF(GC35&gt;0,ROUNDDOWN(('Diseño estructura &amp;CP'!$AZ$5/GC35),0),"")</f>
        <v/>
      </c>
      <c r="GH35" s="99" t="s">
        <v>136</v>
      </c>
      <c r="GI35" s="104"/>
      <c r="GJ35" s="101" t="s">
        <v>104</v>
      </c>
      <c r="GK35" s="74"/>
      <c r="GL35" s="89">
        <f>IFERROR(IF(GI35="",0,ROUNDDOWN(('Diseño estructura &amp;CP'!$AZ$6/GI35),0)),0)</f>
        <v>0</v>
      </c>
      <c r="GN35" s="99"/>
      <c r="GO35" s="101"/>
      <c r="GP35" s="116"/>
      <c r="GQ35" s="74"/>
      <c r="GR35" s="117"/>
    </row>
    <row r="36" spans="2:200" x14ac:dyDescent="0.35">
      <c r="B36" s="85">
        <f t="shared" si="81"/>
        <v>21</v>
      </c>
      <c r="C36" s="86">
        <f t="shared" si="10"/>
        <v>36.5</v>
      </c>
      <c r="D36" s="18">
        <f t="shared" si="11"/>
        <v>6</v>
      </c>
      <c r="E36" s="87">
        <v>73</v>
      </c>
      <c r="F36" s="88">
        <f t="shared" si="12"/>
        <v>7</v>
      </c>
      <c r="G36" s="18">
        <f t="shared" si="13"/>
        <v>7.6863950807071479E-2</v>
      </c>
      <c r="H36" s="89">
        <f>IF(E36&gt;0,ROUNDDOWN(('Diseño estructura &amp;CP'!$AZ$5/E36),0),"")</f>
        <v>13</v>
      </c>
      <c r="J36" s="99" t="s">
        <v>137</v>
      </c>
      <c r="K36" s="104"/>
      <c r="L36" s="101" t="s">
        <v>104</v>
      </c>
      <c r="M36" s="74"/>
      <c r="N36" s="89">
        <f>IFERROR(IF(K36="",0,ROUNDDOWN(('Diseño estructura &amp;CP'!$AZ$6/K36),0)),0)</f>
        <v>0</v>
      </c>
      <c r="P36" s="99" t="s">
        <v>174</v>
      </c>
      <c r="Q36" s="101">
        <f t="shared" si="94"/>
        <v>106</v>
      </c>
      <c r="R36" s="116">
        <f t="shared" si="95"/>
        <v>424</v>
      </c>
      <c r="S36" s="74">
        <f t="shared" si="96"/>
        <v>0.99009900990099009</v>
      </c>
      <c r="T36" s="117">
        <f>IFERROR(ROUNDDOWN(('Diseño estructura &amp;CP'!$AZ$8/R36),0),0)</f>
        <v>1</v>
      </c>
      <c r="V36" s="85">
        <f t="shared" si="82"/>
        <v>21</v>
      </c>
      <c r="W36" s="86">
        <f t="shared" si="18"/>
        <v>94</v>
      </c>
      <c r="X36" s="18">
        <f t="shared" si="19"/>
        <v>15</v>
      </c>
      <c r="Y36" s="87">
        <v>188</v>
      </c>
      <c r="Z36" s="88">
        <f t="shared" si="20"/>
        <v>16</v>
      </c>
      <c r="AA36" s="18">
        <f t="shared" si="1"/>
        <v>0.19960079840319361</v>
      </c>
      <c r="AB36" s="89">
        <f>IF(Y36&gt;0,ROUNDDOWN(('Diseño estructura &amp;CP'!$AZ$5/Y36),0),"")</f>
        <v>5</v>
      </c>
      <c r="AD36" s="99" t="s">
        <v>137</v>
      </c>
      <c r="AE36" s="104"/>
      <c r="AF36" s="101" t="s">
        <v>104</v>
      </c>
      <c r="AG36" s="74"/>
      <c r="AH36" s="89">
        <f>IFERROR(IF(AE36="",0,ROUNDDOWN(('Diseño estructura &amp;CP'!$AZ$6/AE36),0)),0)</f>
        <v>0</v>
      </c>
      <c r="AJ36" s="99"/>
      <c r="AK36" s="101"/>
      <c r="AL36" s="116"/>
      <c r="AM36" s="74"/>
      <c r="AN36" s="117"/>
      <c r="AP36" s="85">
        <f t="shared" si="83"/>
        <v>21</v>
      </c>
      <c r="AQ36" s="86">
        <f t="shared" si="25"/>
        <v>81.5</v>
      </c>
      <c r="AR36" s="18">
        <f t="shared" si="26"/>
        <v>13</v>
      </c>
      <c r="AS36" s="87">
        <v>163</v>
      </c>
      <c r="AT36" s="88">
        <f t="shared" si="27"/>
        <v>14</v>
      </c>
      <c r="AU36" s="18">
        <f t="shared" si="2"/>
        <v>0.1663893510815308</v>
      </c>
      <c r="AV36" s="89">
        <f>IF(AS36&gt;0,ROUNDDOWN(('Diseño estructura &amp;CP'!$AZ$5/AS36),0),"")</f>
        <v>6</v>
      </c>
      <c r="AX36" s="99" t="s">
        <v>137</v>
      </c>
      <c r="AY36" s="104"/>
      <c r="AZ36" s="101" t="s">
        <v>104</v>
      </c>
      <c r="BA36" s="74"/>
      <c r="BB36" s="89">
        <f>IFERROR(IF(AY36="",0,ROUNDDOWN(('Diseño estructura &amp;CP'!$AZ$6/AY36),0)),0)</f>
        <v>0</v>
      </c>
      <c r="BD36" s="99"/>
      <c r="BE36" s="101"/>
      <c r="BF36" s="116"/>
      <c r="BG36" s="74"/>
      <c r="BH36" s="117"/>
      <c r="BJ36" s="85">
        <f t="shared" si="84"/>
        <v>21</v>
      </c>
      <c r="BK36" s="86">
        <f t="shared" si="32"/>
        <v>48.5</v>
      </c>
      <c r="BL36" s="18">
        <f t="shared" si="33"/>
        <v>8</v>
      </c>
      <c r="BM36" s="87">
        <v>97</v>
      </c>
      <c r="BN36" s="88">
        <f t="shared" si="34"/>
        <v>9</v>
      </c>
      <c r="BO36" s="18">
        <f t="shared" si="3"/>
        <v>9.9900099900099903E-2</v>
      </c>
      <c r="BP36" s="89">
        <f>IF(BM36&gt;0,ROUNDDOWN(('Diseño estructura &amp;CP'!$AZ$5/BM36),0),"")</f>
        <v>10</v>
      </c>
      <c r="BR36" s="99" t="s">
        <v>137</v>
      </c>
      <c r="BS36" s="104"/>
      <c r="BT36" s="101" t="s">
        <v>104</v>
      </c>
      <c r="BU36" s="74"/>
      <c r="BV36" s="89">
        <f>IFERROR(IF(BS36="",0,ROUNDDOWN(('Diseño estructura &amp;CP'!$AZ$6/BS36),0)),0)</f>
        <v>0</v>
      </c>
      <c r="BX36" s="99"/>
      <c r="BY36" s="101"/>
      <c r="BZ36" s="116"/>
      <c r="CA36" s="74"/>
      <c r="CB36" s="117"/>
      <c r="CD36" s="85" t="str">
        <f t="shared" si="85"/>
        <v/>
      </c>
      <c r="CE36" s="86">
        <f t="shared" si="39"/>
        <v>0</v>
      </c>
      <c r="CF36" s="18">
        <f t="shared" si="40"/>
        <v>0</v>
      </c>
      <c r="CG36" s="87"/>
      <c r="CH36" s="88">
        <f t="shared" si="41"/>
        <v>0</v>
      </c>
      <c r="CI36" s="18" t="str">
        <f t="shared" si="4"/>
        <v/>
      </c>
      <c r="CJ36" s="89" t="str">
        <f>IF(CG36&gt;0,ROUNDDOWN(('Diseño estructura &amp;CP'!$AZ$5/CG36),0),"")</f>
        <v/>
      </c>
      <c r="CL36" s="99" t="s">
        <v>137</v>
      </c>
      <c r="CM36" s="104"/>
      <c r="CN36" s="101" t="s">
        <v>104</v>
      </c>
      <c r="CO36" s="74"/>
      <c r="CP36" s="89">
        <f>IFERROR(IF(CM36="",0,ROUNDDOWN(('Diseño estructura &amp;CP'!$AZ$6/CM36),0)),0)</f>
        <v>0</v>
      </c>
      <c r="CR36" s="99"/>
      <c r="CS36" s="101"/>
      <c r="CT36" s="116"/>
      <c r="CU36" s="74"/>
      <c r="CV36" s="117"/>
      <c r="CX36" s="85" t="str">
        <f t="shared" si="86"/>
        <v/>
      </c>
      <c r="CY36" s="86">
        <f t="shared" si="46"/>
        <v>0</v>
      </c>
      <c r="CZ36" s="18">
        <f t="shared" si="47"/>
        <v>0</v>
      </c>
      <c r="DA36" s="87"/>
      <c r="DB36" s="88">
        <f t="shared" si="48"/>
        <v>0</v>
      </c>
      <c r="DC36" s="18" t="str">
        <f t="shared" si="5"/>
        <v/>
      </c>
      <c r="DD36" s="89" t="str">
        <f>IF(DA36&gt;0,ROUNDDOWN(('Diseño estructura &amp;CP'!$AZ$5/DA36),0),"")</f>
        <v/>
      </c>
      <c r="DF36" s="99" t="s">
        <v>137</v>
      </c>
      <c r="DG36" s="104"/>
      <c r="DH36" s="101" t="s">
        <v>104</v>
      </c>
      <c r="DI36" s="74"/>
      <c r="DJ36" s="89">
        <f>IFERROR(IF(DG36="",0,ROUNDDOWN(('Diseño estructura &amp;CP'!$AZ$6/DG36),0)),0)</f>
        <v>0</v>
      </c>
      <c r="DL36" s="99"/>
      <c r="DM36" s="101"/>
      <c r="DN36" s="116"/>
      <c r="DO36" s="74"/>
      <c r="DP36" s="117"/>
      <c r="DR36" s="85" t="str">
        <f t="shared" si="87"/>
        <v/>
      </c>
      <c r="DS36" s="86">
        <f t="shared" si="53"/>
        <v>0</v>
      </c>
      <c r="DT36" s="18">
        <f t="shared" si="54"/>
        <v>0</v>
      </c>
      <c r="DU36" s="87"/>
      <c r="DV36" s="88">
        <f t="shared" si="55"/>
        <v>0</v>
      </c>
      <c r="DW36" s="18" t="str">
        <f t="shared" si="6"/>
        <v/>
      </c>
      <c r="DX36" s="89" t="str">
        <f>IF(DU36&gt;0,ROUNDDOWN(('Diseño estructura &amp;CP'!$AZ$5/DU36),0),"")</f>
        <v/>
      </c>
      <c r="DZ36" s="99" t="s">
        <v>137</v>
      </c>
      <c r="EA36" s="104"/>
      <c r="EB36" s="101" t="s">
        <v>104</v>
      </c>
      <c r="EC36" s="74"/>
      <c r="ED36" s="89">
        <f>IFERROR(IF(EA36="",0,ROUNDDOWN(('Diseño estructura &amp;CP'!$AZ$6/EA36),0)),0)</f>
        <v>0</v>
      </c>
      <c r="EF36" s="99"/>
      <c r="EG36" s="101"/>
      <c r="EH36" s="116"/>
      <c r="EI36" s="74"/>
      <c r="EJ36" s="117"/>
      <c r="EL36" s="85" t="str">
        <f t="shared" si="88"/>
        <v/>
      </c>
      <c r="EM36" s="86">
        <f t="shared" si="60"/>
        <v>0</v>
      </c>
      <c r="EN36" s="18">
        <f t="shared" si="61"/>
        <v>0</v>
      </c>
      <c r="EO36" s="87"/>
      <c r="EP36" s="88">
        <f t="shared" si="62"/>
        <v>0</v>
      </c>
      <c r="EQ36" s="18" t="str">
        <f t="shared" si="7"/>
        <v/>
      </c>
      <c r="ER36" s="89" t="str">
        <f>IF(EO36&gt;0,ROUNDDOWN(('Diseño estructura &amp;CP'!$AZ$5/EO36),0),"")</f>
        <v/>
      </c>
      <c r="ET36" s="99" t="s">
        <v>137</v>
      </c>
      <c r="EU36" s="104"/>
      <c r="EV36" s="101" t="s">
        <v>104</v>
      </c>
      <c r="EW36" s="74"/>
      <c r="EX36" s="89">
        <f>IFERROR(IF(EU36="",0,ROUNDDOWN(('Diseño estructura &amp;CP'!$AZ$6/EU36),0)),0)</f>
        <v>0</v>
      </c>
      <c r="EZ36" s="99"/>
      <c r="FA36" s="101"/>
      <c r="FB36" s="116"/>
      <c r="FC36" s="74"/>
      <c r="FD36" s="117"/>
      <c r="FF36" s="85" t="str">
        <f t="shared" si="89"/>
        <v/>
      </c>
      <c r="FG36" s="86">
        <f t="shared" si="67"/>
        <v>0</v>
      </c>
      <c r="FH36" s="18">
        <f t="shared" si="68"/>
        <v>0</v>
      </c>
      <c r="FI36" s="87"/>
      <c r="FJ36" s="88">
        <f t="shared" si="69"/>
        <v>0</v>
      </c>
      <c r="FK36" s="18" t="str">
        <f t="shared" si="8"/>
        <v/>
      </c>
      <c r="FL36" s="89" t="str">
        <f>IF(FI36&gt;0,ROUNDDOWN(('Diseño estructura &amp;CP'!$AZ$5/FI36),0),"")</f>
        <v/>
      </c>
      <c r="FN36" s="99" t="s">
        <v>137</v>
      </c>
      <c r="FO36" s="104"/>
      <c r="FP36" s="101" t="s">
        <v>104</v>
      </c>
      <c r="FQ36" s="74"/>
      <c r="FR36" s="89">
        <f>IFERROR(IF(FO36="",0,ROUNDDOWN(('Diseño estructura &amp;CP'!$AZ$6/FO36),0)),0)</f>
        <v>0</v>
      </c>
      <c r="FT36" s="99"/>
      <c r="FU36" s="101"/>
      <c r="FV36" s="116"/>
      <c r="FW36" s="74"/>
      <c r="FX36" s="117"/>
      <c r="FZ36" s="85" t="str">
        <f t="shared" si="90"/>
        <v/>
      </c>
      <c r="GA36" s="86">
        <f t="shared" si="74"/>
        <v>0</v>
      </c>
      <c r="GB36" s="18">
        <f t="shared" si="75"/>
        <v>0</v>
      </c>
      <c r="GC36" s="87"/>
      <c r="GD36" s="88">
        <f t="shared" si="76"/>
        <v>0</v>
      </c>
      <c r="GE36" s="18" t="str">
        <f t="shared" si="9"/>
        <v/>
      </c>
      <c r="GF36" s="89" t="str">
        <f>IF(GC36&gt;0,ROUNDDOWN(('Diseño estructura &amp;CP'!$AZ$5/GC36),0),"")</f>
        <v/>
      </c>
      <c r="GH36" s="99" t="s">
        <v>137</v>
      </c>
      <c r="GI36" s="104"/>
      <c r="GJ36" s="101" t="s">
        <v>104</v>
      </c>
      <c r="GK36" s="74"/>
      <c r="GL36" s="89">
        <f>IFERROR(IF(GI36="",0,ROUNDDOWN(('Diseño estructura &amp;CP'!$AZ$6/GI36),0)),0)</f>
        <v>0</v>
      </c>
      <c r="GN36" s="99"/>
      <c r="GO36" s="101"/>
      <c r="GP36" s="116"/>
      <c r="GQ36" s="74"/>
      <c r="GR36" s="117"/>
    </row>
    <row r="37" spans="2:200" x14ac:dyDescent="0.35">
      <c r="B37" s="85">
        <f t="shared" si="81"/>
        <v>22</v>
      </c>
      <c r="C37" s="86">
        <f t="shared" si="10"/>
        <v>38.25</v>
      </c>
      <c r="D37" s="18">
        <f t="shared" si="11"/>
        <v>6</v>
      </c>
      <c r="E37" s="87">
        <v>76.5</v>
      </c>
      <c r="F37" s="88">
        <f t="shared" si="12"/>
        <v>7</v>
      </c>
      <c r="G37" s="18">
        <f t="shared" si="13"/>
        <v>7.6863950807071479E-2</v>
      </c>
      <c r="H37" s="89">
        <f>IF(E37&gt;0,ROUNDDOWN(('Diseño estructura &amp;CP'!$AZ$5/E37),0),"")</f>
        <v>13</v>
      </c>
      <c r="J37" s="99" t="s">
        <v>138</v>
      </c>
      <c r="K37" s="104"/>
      <c r="L37" s="101" t="s">
        <v>104</v>
      </c>
      <c r="M37" s="74"/>
      <c r="N37" s="89">
        <f>IFERROR(IF(K37="",0,ROUNDDOWN(('Diseño estructura &amp;CP'!$AZ$6/K37),0)),0)</f>
        <v>0</v>
      </c>
      <c r="P37" s="99" t="s">
        <v>175</v>
      </c>
      <c r="Q37" s="101">
        <f t="shared" si="94"/>
        <v>106</v>
      </c>
      <c r="R37" s="116">
        <f t="shared" si="95"/>
        <v>424</v>
      </c>
      <c r="S37" s="74">
        <f t="shared" si="96"/>
        <v>0.99009900990099009</v>
      </c>
      <c r="T37" s="117">
        <f>IFERROR(ROUNDDOWN(('Diseño estructura &amp;CP'!$AZ$8/R37),0),0)</f>
        <v>1</v>
      </c>
      <c r="V37" s="85">
        <f t="shared" si="82"/>
        <v>22</v>
      </c>
      <c r="W37" s="86">
        <f t="shared" si="18"/>
        <v>94.5</v>
      </c>
      <c r="X37" s="18">
        <f t="shared" si="19"/>
        <v>15</v>
      </c>
      <c r="Y37" s="87">
        <v>189</v>
      </c>
      <c r="Z37" s="88">
        <f t="shared" si="20"/>
        <v>16</v>
      </c>
      <c r="AA37" s="18">
        <f t="shared" si="1"/>
        <v>0.19960079840319361</v>
      </c>
      <c r="AB37" s="89">
        <f>IF(Y37&gt;0,ROUNDDOWN(('Diseño estructura &amp;CP'!$AZ$5/Y37),0),"")</f>
        <v>5</v>
      </c>
      <c r="AD37" s="99" t="s">
        <v>138</v>
      </c>
      <c r="AE37" s="104"/>
      <c r="AF37" s="101" t="s">
        <v>104</v>
      </c>
      <c r="AG37" s="74"/>
      <c r="AH37" s="89">
        <f>IFERROR(IF(AE37="",0,ROUNDDOWN(('Diseño estructura &amp;CP'!$AZ$6/AE37),0)),0)</f>
        <v>0</v>
      </c>
      <c r="AJ37" s="99"/>
      <c r="AK37" s="101"/>
      <c r="AL37" s="116"/>
      <c r="AM37" s="74"/>
      <c r="AN37" s="117"/>
      <c r="AP37" s="85">
        <f t="shared" si="83"/>
        <v>22</v>
      </c>
      <c r="AQ37" s="86">
        <f t="shared" si="25"/>
        <v>81</v>
      </c>
      <c r="AR37" s="18">
        <f t="shared" si="26"/>
        <v>13</v>
      </c>
      <c r="AS37" s="87">
        <v>162</v>
      </c>
      <c r="AT37" s="88">
        <f t="shared" si="27"/>
        <v>14</v>
      </c>
      <c r="AU37" s="18">
        <f t="shared" si="2"/>
        <v>0.1663893510815308</v>
      </c>
      <c r="AV37" s="89">
        <f>IF(AS37&gt;0,ROUNDDOWN(('Diseño estructura &amp;CP'!$AZ$5/AS37),0),"")</f>
        <v>6</v>
      </c>
      <c r="AX37" s="99" t="s">
        <v>138</v>
      </c>
      <c r="AY37" s="104"/>
      <c r="AZ37" s="101" t="s">
        <v>104</v>
      </c>
      <c r="BA37" s="74"/>
      <c r="BB37" s="89">
        <f>IFERROR(IF(AY37="",0,ROUNDDOWN(('Diseño estructura &amp;CP'!$AZ$6/AY37),0)),0)</f>
        <v>0</v>
      </c>
      <c r="BD37" s="99"/>
      <c r="BE37" s="101"/>
      <c r="BF37" s="116"/>
      <c r="BG37" s="74"/>
      <c r="BH37" s="117"/>
      <c r="BJ37" s="85">
        <f t="shared" si="84"/>
        <v>22</v>
      </c>
      <c r="BK37" s="86">
        <f t="shared" si="32"/>
        <v>43.75</v>
      </c>
      <c r="BL37" s="18">
        <f t="shared" si="33"/>
        <v>7</v>
      </c>
      <c r="BM37" s="87">
        <v>87.5</v>
      </c>
      <c r="BN37" s="88">
        <f t="shared" si="34"/>
        <v>8</v>
      </c>
      <c r="BO37" s="18">
        <f t="shared" si="3"/>
        <v>9.0826521344232511E-2</v>
      </c>
      <c r="BP37" s="89">
        <f>IF(BM37&gt;0,ROUNDDOWN(('Diseño estructura &amp;CP'!$AZ$5/BM37),0),"")</f>
        <v>11</v>
      </c>
      <c r="BR37" s="99" t="s">
        <v>138</v>
      </c>
      <c r="BS37" s="104"/>
      <c r="BT37" s="101" t="s">
        <v>104</v>
      </c>
      <c r="BU37" s="74"/>
      <c r="BV37" s="89">
        <f>IFERROR(IF(BS37="",0,ROUNDDOWN(('Diseño estructura &amp;CP'!$AZ$6/BS37),0)),0)</f>
        <v>0</v>
      </c>
      <c r="BX37" s="99"/>
      <c r="BY37" s="101"/>
      <c r="BZ37" s="116"/>
      <c r="CA37" s="74"/>
      <c r="CB37" s="117"/>
      <c r="CD37" s="85" t="str">
        <f t="shared" si="85"/>
        <v/>
      </c>
      <c r="CE37" s="86">
        <f t="shared" si="39"/>
        <v>0</v>
      </c>
      <c r="CF37" s="18">
        <f t="shared" si="40"/>
        <v>0</v>
      </c>
      <c r="CG37" s="87"/>
      <c r="CH37" s="88">
        <f t="shared" si="41"/>
        <v>0</v>
      </c>
      <c r="CI37" s="18" t="str">
        <f t="shared" si="4"/>
        <v/>
      </c>
      <c r="CJ37" s="89" t="str">
        <f>IF(CG37&gt;0,ROUNDDOWN(('Diseño estructura &amp;CP'!$AZ$5/CG37),0),"")</f>
        <v/>
      </c>
      <c r="CL37" s="99" t="s">
        <v>138</v>
      </c>
      <c r="CM37" s="104"/>
      <c r="CN37" s="101" t="s">
        <v>104</v>
      </c>
      <c r="CO37" s="74"/>
      <c r="CP37" s="89">
        <f>IFERROR(IF(CM37="",0,ROUNDDOWN(('Diseño estructura &amp;CP'!$AZ$6/CM37),0)),0)</f>
        <v>0</v>
      </c>
      <c r="CR37" s="99"/>
      <c r="CS37" s="101"/>
      <c r="CT37" s="116"/>
      <c r="CU37" s="74"/>
      <c r="CV37" s="117"/>
      <c r="CX37" s="85" t="str">
        <f t="shared" si="86"/>
        <v/>
      </c>
      <c r="CY37" s="86">
        <f t="shared" si="46"/>
        <v>0</v>
      </c>
      <c r="CZ37" s="18">
        <f t="shared" si="47"/>
        <v>0</v>
      </c>
      <c r="DA37" s="87"/>
      <c r="DB37" s="88">
        <f t="shared" si="48"/>
        <v>0</v>
      </c>
      <c r="DC37" s="18" t="str">
        <f t="shared" si="5"/>
        <v/>
      </c>
      <c r="DD37" s="89" t="str">
        <f>IF(DA37&gt;0,ROUNDDOWN(('Diseño estructura &amp;CP'!$AZ$5/DA37),0),"")</f>
        <v/>
      </c>
      <c r="DF37" s="99" t="s">
        <v>138</v>
      </c>
      <c r="DG37" s="104"/>
      <c r="DH37" s="101" t="s">
        <v>104</v>
      </c>
      <c r="DI37" s="74"/>
      <c r="DJ37" s="89">
        <f>IFERROR(IF(DG37="",0,ROUNDDOWN(('Diseño estructura &amp;CP'!$AZ$6/DG37),0)),0)</f>
        <v>0</v>
      </c>
      <c r="DL37" s="99"/>
      <c r="DM37" s="101"/>
      <c r="DN37" s="116"/>
      <c r="DO37" s="74"/>
      <c r="DP37" s="117"/>
      <c r="DR37" s="85" t="str">
        <f t="shared" si="87"/>
        <v/>
      </c>
      <c r="DS37" s="86">
        <f t="shared" si="53"/>
        <v>0</v>
      </c>
      <c r="DT37" s="18">
        <f t="shared" si="54"/>
        <v>0</v>
      </c>
      <c r="DU37" s="87"/>
      <c r="DV37" s="88">
        <f t="shared" si="55"/>
        <v>0</v>
      </c>
      <c r="DW37" s="18" t="str">
        <f t="shared" si="6"/>
        <v/>
      </c>
      <c r="DX37" s="89" t="str">
        <f>IF(DU37&gt;0,ROUNDDOWN(('Diseño estructura &amp;CP'!$AZ$5/DU37),0),"")</f>
        <v/>
      </c>
      <c r="DZ37" s="99" t="s">
        <v>138</v>
      </c>
      <c r="EA37" s="104"/>
      <c r="EB37" s="101" t="s">
        <v>104</v>
      </c>
      <c r="EC37" s="74"/>
      <c r="ED37" s="89">
        <f>IFERROR(IF(EA37="",0,ROUNDDOWN(('Diseño estructura &amp;CP'!$AZ$6/EA37),0)),0)</f>
        <v>0</v>
      </c>
      <c r="EF37" s="99"/>
      <c r="EG37" s="101"/>
      <c r="EH37" s="116"/>
      <c r="EI37" s="74"/>
      <c r="EJ37" s="117"/>
      <c r="EL37" s="85" t="str">
        <f t="shared" si="88"/>
        <v/>
      </c>
      <c r="EM37" s="86">
        <f t="shared" si="60"/>
        <v>0</v>
      </c>
      <c r="EN37" s="18">
        <f t="shared" si="61"/>
        <v>0</v>
      </c>
      <c r="EO37" s="87"/>
      <c r="EP37" s="88">
        <f t="shared" si="62"/>
        <v>0</v>
      </c>
      <c r="EQ37" s="18" t="str">
        <f t="shared" si="7"/>
        <v/>
      </c>
      <c r="ER37" s="89" t="str">
        <f>IF(EO37&gt;0,ROUNDDOWN(('Diseño estructura &amp;CP'!$AZ$5/EO37),0),"")</f>
        <v/>
      </c>
      <c r="ET37" s="99" t="s">
        <v>138</v>
      </c>
      <c r="EU37" s="104"/>
      <c r="EV37" s="101" t="s">
        <v>104</v>
      </c>
      <c r="EW37" s="74"/>
      <c r="EX37" s="89">
        <f>IFERROR(IF(EU37="",0,ROUNDDOWN(('Diseño estructura &amp;CP'!$AZ$6/EU37),0)),0)</f>
        <v>0</v>
      </c>
      <c r="EZ37" s="99"/>
      <c r="FA37" s="101"/>
      <c r="FB37" s="116"/>
      <c r="FC37" s="74"/>
      <c r="FD37" s="117"/>
      <c r="FF37" s="85" t="str">
        <f t="shared" si="89"/>
        <v/>
      </c>
      <c r="FG37" s="86">
        <f t="shared" si="67"/>
        <v>0</v>
      </c>
      <c r="FH37" s="18">
        <f t="shared" si="68"/>
        <v>0</v>
      </c>
      <c r="FI37" s="87"/>
      <c r="FJ37" s="88">
        <f t="shared" si="69"/>
        <v>0</v>
      </c>
      <c r="FK37" s="18" t="str">
        <f t="shared" si="8"/>
        <v/>
      </c>
      <c r="FL37" s="89" t="str">
        <f>IF(FI37&gt;0,ROUNDDOWN(('Diseño estructura &amp;CP'!$AZ$5/FI37),0),"")</f>
        <v/>
      </c>
      <c r="FN37" s="99" t="s">
        <v>138</v>
      </c>
      <c r="FO37" s="104"/>
      <c r="FP37" s="101" t="s">
        <v>104</v>
      </c>
      <c r="FQ37" s="74"/>
      <c r="FR37" s="89">
        <f>IFERROR(IF(FO37="",0,ROUNDDOWN(('Diseño estructura &amp;CP'!$AZ$6/FO37),0)),0)</f>
        <v>0</v>
      </c>
      <c r="FT37" s="99"/>
      <c r="FU37" s="101"/>
      <c r="FV37" s="116"/>
      <c r="FW37" s="74"/>
      <c r="FX37" s="117"/>
      <c r="FZ37" s="85" t="str">
        <f t="shared" si="90"/>
        <v/>
      </c>
      <c r="GA37" s="86">
        <f t="shared" si="74"/>
        <v>0</v>
      </c>
      <c r="GB37" s="18">
        <f t="shared" si="75"/>
        <v>0</v>
      </c>
      <c r="GC37" s="87"/>
      <c r="GD37" s="88">
        <f t="shared" si="76"/>
        <v>0</v>
      </c>
      <c r="GE37" s="18" t="str">
        <f t="shared" si="9"/>
        <v/>
      </c>
      <c r="GF37" s="89" t="str">
        <f>IF(GC37&gt;0,ROUNDDOWN(('Diseño estructura &amp;CP'!$AZ$5/GC37),0),"")</f>
        <v/>
      </c>
      <c r="GH37" s="99" t="s">
        <v>138</v>
      </c>
      <c r="GI37" s="104"/>
      <c r="GJ37" s="101" t="s">
        <v>104</v>
      </c>
      <c r="GK37" s="74"/>
      <c r="GL37" s="89">
        <f>IFERROR(IF(GI37="",0,ROUNDDOWN(('Diseño estructura &amp;CP'!$AZ$6/GI37),0)),0)</f>
        <v>0</v>
      </c>
      <c r="GN37" s="99"/>
      <c r="GO37" s="101"/>
      <c r="GP37" s="116"/>
      <c r="GQ37" s="74"/>
      <c r="GR37" s="117"/>
    </row>
    <row r="38" spans="2:200" x14ac:dyDescent="0.35">
      <c r="B38" s="85">
        <f t="shared" si="81"/>
        <v>23</v>
      </c>
      <c r="C38" s="86">
        <f t="shared" si="10"/>
        <v>41</v>
      </c>
      <c r="D38" s="18">
        <f t="shared" si="11"/>
        <v>6</v>
      </c>
      <c r="E38" s="87">
        <v>82</v>
      </c>
      <c r="F38" s="88">
        <f t="shared" si="12"/>
        <v>7</v>
      </c>
      <c r="G38" s="18">
        <f t="shared" si="13"/>
        <v>8.3263946711074108E-2</v>
      </c>
      <c r="H38" s="89">
        <f>IF(E38&gt;0,ROUNDDOWN(('Diseño estructura &amp;CP'!$AZ$5/E38),0),"")</f>
        <v>12</v>
      </c>
      <c r="J38" s="99" t="s">
        <v>139</v>
      </c>
      <c r="K38" s="104"/>
      <c r="L38" s="101" t="s">
        <v>104</v>
      </c>
      <c r="M38" s="74"/>
      <c r="N38" s="89">
        <f>IFERROR(IF(K38="",0,ROUNDDOWN(('Diseño estructura &amp;CP'!$AZ$6/K38),0)),0)</f>
        <v>0</v>
      </c>
      <c r="P38" s="99" t="s">
        <v>176</v>
      </c>
      <c r="Q38" s="101">
        <f t="shared" si="94"/>
        <v>106</v>
      </c>
      <c r="R38" s="116">
        <f t="shared" si="95"/>
        <v>424</v>
      </c>
      <c r="S38" s="74">
        <f t="shared" si="96"/>
        <v>0.99009900990099009</v>
      </c>
      <c r="T38" s="117">
        <f>IFERROR(ROUNDDOWN(('Diseño estructura &amp;CP'!$AZ$8/R38),0),0)</f>
        <v>1</v>
      </c>
      <c r="V38" s="85">
        <f t="shared" si="82"/>
        <v>23</v>
      </c>
      <c r="W38" s="86">
        <f t="shared" si="18"/>
        <v>94.5</v>
      </c>
      <c r="X38" s="18">
        <f t="shared" si="19"/>
        <v>15</v>
      </c>
      <c r="Y38" s="87">
        <v>189</v>
      </c>
      <c r="Z38" s="88">
        <f t="shared" si="20"/>
        <v>16</v>
      </c>
      <c r="AA38" s="18">
        <f t="shared" si="1"/>
        <v>0.19960079840319361</v>
      </c>
      <c r="AB38" s="89">
        <f>IF(Y38&gt;0,ROUNDDOWN(('Diseño estructura &amp;CP'!$AZ$5/Y38),0),"")</f>
        <v>5</v>
      </c>
      <c r="AD38" s="99" t="s">
        <v>139</v>
      </c>
      <c r="AE38" s="104"/>
      <c r="AF38" s="101" t="s">
        <v>104</v>
      </c>
      <c r="AG38" s="74"/>
      <c r="AH38" s="89">
        <f>IFERROR(IF(AE38="",0,ROUNDDOWN(('Diseño estructura &amp;CP'!$AZ$6/AE38),0)),0)</f>
        <v>0</v>
      </c>
      <c r="AJ38" s="99"/>
      <c r="AK38" s="101"/>
      <c r="AL38" s="116"/>
      <c r="AM38" s="74"/>
      <c r="AN38" s="117"/>
      <c r="AP38" s="85">
        <f t="shared" si="83"/>
        <v>23</v>
      </c>
      <c r="AQ38" s="86">
        <f t="shared" si="25"/>
        <v>81.5</v>
      </c>
      <c r="AR38" s="18">
        <f t="shared" si="26"/>
        <v>13</v>
      </c>
      <c r="AS38" s="87">
        <v>163</v>
      </c>
      <c r="AT38" s="88">
        <f t="shared" si="27"/>
        <v>14</v>
      </c>
      <c r="AU38" s="18">
        <f t="shared" si="2"/>
        <v>0.1663893510815308</v>
      </c>
      <c r="AV38" s="89">
        <f>IF(AS38&gt;0,ROUNDDOWN(('Diseño estructura &amp;CP'!$AZ$5/AS38),0),"")</f>
        <v>6</v>
      </c>
      <c r="AX38" s="99" t="s">
        <v>139</v>
      </c>
      <c r="AY38" s="104"/>
      <c r="AZ38" s="101" t="s">
        <v>104</v>
      </c>
      <c r="BA38" s="74"/>
      <c r="BB38" s="89">
        <f>IFERROR(IF(AY38="",0,ROUNDDOWN(('Diseño estructura &amp;CP'!$AZ$6/AY38),0)),0)</f>
        <v>0</v>
      </c>
      <c r="BD38" s="99"/>
      <c r="BE38" s="101"/>
      <c r="BF38" s="116"/>
      <c r="BG38" s="74"/>
      <c r="BH38" s="117"/>
      <c r="BJ38" s="85">
        <f t="shared" si="84"/>
        <v>23</v>
      </c>
      <c r="BK38" s="86">
        <f t="shared" si="32"/>
        <v>38.75</v>
      </c>
      <c r="BL38" s="18">
        <f t="shared" si="33"/>
        <v>7</v>
      </c>
      <c r="BM38" s="87">
        <v>77.5</v>
      </c>
      <c r="BN38" s="88">
        <f t="shared" si="34"/>
        <v>8</v>
      </c>
      <c r="BO38" s="18">
        <f t="shared" si="3"/>
        <v>8.3263946711074108E-2</v>
      </c>
      <c r="BP38" s="89">
        <f>IF(BM38&gt;0,ROUNDDOWN(('Diseño estructura &amp;CP'!$AZ$5/BM38),0),"")</f>
        <v>12</v>
      </c>
      <c r="BR38" s="99" t="s">
        <v>139</v>
      </c>
      <c r="BS38" s="104"/>
      <c r="BT38" s="101" t="s">
        <v>104</v>
      </c>
      <c r="BU38" s="74"/>
      <c r="BV38" s="89">
        <f>IFERROR(IF(BS38="",0,ROUNDDOWN(('Diseño estructura &amp;CP'!$AZ$6/BS38),0)),0)</f>
        <v>0</v>
      </c>
      <c r="BX38" s="99"/>
      <c r="BY38" s="101"/>
      <c r="BZ38" s="116"/>
      <c r="CA38" s="74"/>
      <c r="CB38" s="117"/>
      <c r="CD38" s="85" t="str">
        <f t="shared" si="85"/>
        <v/>
      </c>
      <c r="CE38" s="86">
        <f t="shared" si="39"/>
        <v>0</v>
      </c>
      <c r="CF38" s="18">
        <f t="shared" si="40"/>
        <v>0</v>
      </c>
      <c r="CG38" s="87"/>
      <c r="CH38" s="88">
        <f t="shared" si="41"/>
        <v>0</v>
      </c>
      <c r="CI38" s="18" t="str">
        <f t="shared" si="4"/>
        <v/>
      </c>
      <c r="CJ38" s="89" t="str">
        <f>IF(CG38&gt;0,ROUNDDOWN(('Diseño estructura &amp;CP'!$AZ$5/CG38),0),"")</f>
        <v/>
      </c>
      <c r="CL38" s="99" t="s">
        <v>139</v>
      </c>
      <c r="CM38" s="104"/>
      <c r="CN38" s="101" t="s">
        <v>104</v>
      </c>
      <c r="CO38" s="74"/>
      <c r="CP38" s="89">
        <f>IFERROR(IF(CM38="",0,ROUNDDOWN(('Diseño estructura &amp;CP'!$AZ$6/CM38),0)),0)</f>
        <v>0</v>
      </c>
      <c r="CR38" s="99"/>
      <c r="CS38" s="101"/>
      <c r="CT38" s="116"/>
      <c r="CU38" s="74"/>
      <c r="CV38" s="117"/>
      <c r="CX38" s="85" t="str">
        <f t="shared" si="86"/>
        <v/>
      </c>
      <c r="CY38" s="86">
        <f t="shared" si="46"/>
        <v>0</v>
      </c>
      <c r="CZ38" s="18">
        <f t="shared" si="47"/>
        <v>0</v>
      </c>
      <c r="DA38" s="87"/>
      <c r="DB38" s="88">
        <f t="shared" si="48"/>
        <v>0</v>
      </c>
      <c r="DC38" s="18" t="str">
        <f t="shared" si="5"/>
        <v/>
      </c>
      <c r="DD38" s="89" t="str">
        <f>IF(DA38&gt;0,ROUNDDOWN(('Diseño estructura &amp;CP'!$AZ$5/DA38),0),"")</f>
        <v/>
      </c>
      <c r="DF38" s="99" t="s">
        <v>139</v>
      </c>
      <c r="DG38" s="104"/>
      <c r="DH38" s="101" t="s">
        <v>104</v>
      </c>
      <c r="DI38" s="74"/>
      <c r="DJ38" s="89">
        <f>IFERROR(IF(DG38="",0,ROUNDDOWN(('Diseño estructura &amp;CP'!$AZ$6/DG38),0)),0)</f>
        <v>0</v>
      </c>
      <c r="DL38" s="99"/>
      <c r="DM38" s="101"/>
      <c r="DN38" s="116"/>
      <c r="DO38" s="74"/>
      <c r="DP38" s="117"/>
      <c r="DR38" s="85" t="str">
        <f t="shared" si="87"/>
        <v/>
      </c>
      <c r="DS38" s="86">
        <f t="shared" si="53"/>
        <v>0</v>
      </c>
      <c r="DT38" s="18">
        <f t="shared" si="54"/>
        <v>0</v>
      </c>
      <c r="DU38" s="87"/>
      <c r="DV38" s="88">
        <f t="shared" si="55"/>
        <v>0</v>
      </c>
      <c r="DW38" s="18" t="str">
        <f t="shared" si="6"/>
        <v/>
      </c>
      <c r="DX38" s="89" t="str">
        <f>IF(DU38&gt;0,ROUNDDOWN(('Diseño estructura &amp;CP'!$AZ$5/DU38),0),"")</f>
        <v/>
      </c>
      <c r="DZ38" s="99" t="s">
        <v>139</v>
      </c>
      <c r="EA38" s="104"/>
      <c r="EB38" s="101" t="s">
        <v>104</v>
      </c>
      <c r="EC38" s="74"/>
      <c r="ED38" s="89">
        <f>IFERROR(IF(EA38="",0,ROUNDDOWN(('Diseño estructura &amp;CP'!$AZ$6/EA38),0)),0)</f>
        <v>0</v>
      </c>
      <c r="EF38" s="99"/>
      <c r="EG38" s="101"/>
      <c r="EH38" s="116"/>
      <c r="EI38" s="74"/>
      <c r="EJ38" s="117"/>
      <c r="EL38" s="85" t="str">
        <f t="shared" si="88"/>
        <v/>
      </c>
      <c r="EM38" s="86">
        <f t="shared" si="60"/>
        <v>0</v>
      </c>
      <c r="EN38" s="18">
        <f t="shared" si="61"/>
        <v>0</v>
      </c>
      <c r="EO38" s="87"/>
      <c r="EP38" s="88">
        <f t="shared" si="62"/>
        <v>0</v>
      </c>
      <c r="EQ38" s="18" t="str">
        <f t="shared" si="7"/>
        <v/>
      </c>
      <c r="ER38" s="89" t="str">
        <f>IF(EO38&gt;0,ROUNDDOWN(('Diseño estructura &amp;CP'!$AZ$5/EO38),0),"")</f>
        <v/>
      </c>
      <c r="ET38" s="99" t="s">
        <v>139</v>
      </c>
      <c r="EU38" s="104"/>
      <c r="EV38" s="101" t="s">
        <v>104</v>
      </c>
      <c r="EW38" s="74"/>
      <c r="EX38" s="89">
        <f>IFERROR(IF(EU38="",0,ROUNDDOWN(('Diseño estructura &amp;CP'!$AZ$6/EU38),0)),0)</f>
        <v>0</v>
      </c>
      <c r="EZ38" s="99"/>
      <c r="FA38" s="101"/>
      <c r="FB38" s="116"/>
      <c r="FC38" s="74"/>
      <c r="FD38" s="117"/>
      <c r="FF38" s="85" t="str">
        <f t="shared" si="89"/>
        <v/>
      </c>
      <c r="FG38" s="86">
        <f t="shared" si="67"/>
        <v>0</v>
      </c>
      <c r="FH38" s="18">
        <f t="shared" si="68"/>
        <v>0</v>
      </c>
      <c r="FI38" s="87"/>
      <c r="FJ38" s="88">
        <f t="shared" si="69"/>
        <v>0</v>
      </c>
      <c r="FK38" s="18" t="str">
        <f t="shared" si="8"/>
        <v/>
      </c>
      <c r="FL38" s="89" t="str">
        <f>IF(FI38&gt;0,ROUNDDOWN(('Diseño estructura &amp;CP'!$AZ$5/FI38),0),"")</f>
        <v/>
      </c>
      <c r="FN38" s="99" t="s">
        <v>139</v>
      </c>
      <c r="FO38" s="104"/>
      <c r="FP38" s="101" t="s">
        <v>104</v>
      </c>
      <c r="FQ38" s="74"/>
      <c r="FR38" s="89">
        <f>IFERROR(IF(FO38="",0,ROUNDDOWN(('Diseño estructura &amp;CP'!$AZ$6/FO38),0)),0)</f>
        <v>0</v>
      </c>
      <c r="FT38" s="99"/>
      <c r="FU38" s="101"/>
      <c r="FV38" s="116"/>
      <c r="FW38" s="74"/>
      <c r="FX38" s="117"/>
      <c r="FZ38" s="85" t="str">
        <f t="shared" si="90"/>
        <v/>
      </c>
      <c r="GA38" s="86">
        <f t="shared" si="74"/>
        <v>0</v>
      </c>
      <c r="GB38" s="18">
        <f t="shared" si="75"/>
        <v>0</v>
      </c>
      <c r="GC38" s="87"/>
      <c r="GD38" s="88">
        <f t="shared" si="76"/>
        <v>0</v>
      </c>
      <c r="GE38" s="18" t="str">
        <f t="shared" si="9"/>
        <v/>
      </c>
      <c r="GF38" s="89" t="str">
        <f>IF(GC38&gt;0,ROUNDDOWN(('Diseño estructura &amp;CP'!$AZ$5/GC38),0),"")</f>
        <v/>
      </c>
      <c r="GH38" s="99" t="s">
        <v>139</v>
      </c>
      <c r="GI38" s="104"/>
      <c r="GJ38" s="101" t="s">
        <v>104</v>
      </c>
      <c r="GK38" s="74"/>
      <c r="GL38" s="89">
        <f>IFERROR(IF(GI38="",0,ROUNDDOWN(('Diseño estructura &amp;CP'!$AZ$6/GI38),0)),0)</f>
        <v>0</v>
      </c>
      <c r="GN38" s="99"/>
      <c r="GO38" s="101"/>
      <c r="GP38" s="116"/>
      <c r="GQ38" s="74"/>
      <c r="GR38" s="117"/>
    </row>
    <row r="39" spans="2:200" x14ac:dyDescent="0.35">
      <c r="B39" s="85">
        <f t="shared" si="81"/>
        <v>24</v>
      </c>
      <c r="C39" s="86">
        <f t="shared" si="10"/>
        <v>42.75</v>
      </c>
      <c r="D39" s="18">
        <f t="shared" si="11"/>
        <v>7</v>
      </c>
      <c r="E39" s="87">
        <v>85.5</v>
      </c>
      <c r="F39" s="88">
        <f t="shared" si="12"/>
        <v>8</v>
      </c>
      <c r="G39" s="18">
        <f t="shared" si="13"/>
        <v>9.0826521344232511E-2</v>
      </c>
      <c r="H39" s="89">
        <f>IF(E39&gt;0,ROUNDDOWN(('Diseño estructura &amp;CP'!$AZ$5/E39),0),"")</f>
        <v>11</v>
      </c>
      <c r="J39" s="99" t="s">
        <v>140</v>
      </c>
      <c r="K39" s="104"/>
      <c r="L39" s="101" t="s">
        <v>104</v>
      </c>
      <c r="M39" s="74"/>
      <c r="N39" s="89">
        <f>IFERROR(IF(K39="",0,ROUNDDOWN(('Diseño estructura &amp;CP'!$AZ$6/K39),0)),0)</f>
        <v>0</v>
      </c>
      <c r="P39" s="99"/>
      <c r="Q39" s="101"/>
      <c r="R39" s="116"/>
      <c r="S39" s="74"/>
      <c r="T39" s="117"/>
      <c r="V39" s="85">
        <f t="shared" si="82"/>
        <v>24</v>
      </c>
      <c r="W39" s="86">
        <f t="shared" si="18"/>
        <v>94</v>
      </c>
      <c r="X39" s="18">
        <f t="shared" si="19"/>
        <v>15</v>
      </c>
      <c r="Y39" s="87">
        <v>188</v>
      </c>
      <c r="Z39" s="88">
        <f t="shared" si="20"/>
        <v>16</v>
      </c>
      <c r="AA39" s="18">
        <f t="shared" si="1"/>
        <v>0.19960079840319361</v>
      </c>
      <c r="AB39" s="89">
        <f>IF(Y39&gt;0,ROUNDDOWN(('Diseño estructura &amp;CP'!$AZ$5/Y39),0),"")</f>
        <v>5</v>
      </c>
      <c r="AD39" s="99" t="s">
        <v>140</v>
      </c>
      <c r="AE39" s="104"/>
      <c r="AF39" s="101" t="s">
        <v>104</v>
      </c>
      <c r="AG39" s="74"/>
      <c r="AH39" s="89">
        <f>IFERROR(IF(AE39="",0,ROUNDDOWN(('Diseño estructura &amp;CP'!$AZ$6/AE39),0)),0)</f>
        <v>0</v>
      </c>
      <c r="AJ39" s="99"/>
      <c r="AK39" s="101"/>
      <c r="AL39" s="116"/>
      <c r="AM39" s="74"/>
      <c r="AN39" s="117"/>
      <c r="AP39" s="85">
        <f t="shared" si="83"/>
        <v>24</v>
      </c>
      <c r="AQ39" s="86">
        <f t="shared" si="25"/>
        <v>81</v>
      </c>
      <c r="AR39" s="18">
        <f t="shared" si="26"/>
        <v>13</v>
      </c>
      <c r="AS39" s="87">
        <v>162</v>
      </c>
      <c r="AT39" s="88">
        <f t="shared" si="27"/>
        <v>14</v>
      </c>
      <c r="AU39" s="18">
        <f t="shared" si="2"/>
        <v>0.1663893510815308</v>
      </c>
      <c r="AV39" s="89">
        <f>IF(AS39&gt;0,ROUNDDOWN(('Diseño estructura &amp;CP'!$AZ$5/AS39),0),"")</f>
        <v>6</v>
      </c>
      <c r="AX39" s="99" t="s">
        <v>140</v>
      </c>
      <c r="AY39" s="104"/>
      <c r="AZ39" s="101" t="s">
        <v>104</v>
      </c>
      <c r="BA39" s="74"/>
      <c r="BB39" s="89">
        <f>IFERROR(IF(AY39="",0,ROUNDDOWN(('Diseño estructura &amp;CP'!$AZ$6/AY39),0)),0)</f>
        <v>0</v>
      </c>
      <c r="BD39" s="99"/>
      <c r="BE39" s="101"/>
      <c r="BF39" s="116"/>
      <c r="BG39" s="74"/>
      <c r="BH39" s="117"/>
      <c r="BJ39" s="85">
        <f t="shared" si="84"/>
        <v>24</v>
      </c>
      <c r="BK39" s="86">
        <f t="shared" si="32"/>
        <v>30</v>
      </c>
      <c r="BL39" s="18">
        <f t="shared" si="33"/>
        <v>5</v>
      </c>
      <c r="BM39" s="87">
        <v>60</v>
      </c>
      <c r="BN39" s="88">
        <f t="shared" si="34"/>
        <v>6</v>
      </c>
      <c r="BO39" s="18">
        <f t="shared" si="3"/>
        <v>6.2460961898813235E-2</v>
      </c>
      <c r="BP39" s="89">
        <f>IF(BM39&gt;0,ROUNDDOWN(('Diseño estructura &amp;CP'!$AZ$5/BM39),0),"")</f>
        <v>16</v>
      </c>
      <c r="BR39" s="99" t="s">
        <v>140</v>
      </c>
      <c r="BS39" s="104"/>
      <c r="BT39" s="101" t="s">
        <v>104</v>
      </c>
      <c r="BU39" s="74"/>
      <c r="BV39" s="89">
        <f>IFERROR(IF(BS39="",0,ROUNDDOWN(('Diseño estructura &amp;CP'!$AZ$6/BS39),0)),0)</f>
        <v>0</v>
      </c>
      <c r="BX39" s="99"/>
      <c r="BY39" s="101"/>
      <c r="BZ39" s="116"/>
      <c r="CA39" s="74"/>
      <c r="CB39" s="117"/>
      <c r="CD39" s="85" t="str">
        <f t="shared" si="85"/>
        <v/>
      </c>
      <c r="CE39" s="86">
        <f t="shared" si="39"/>
        <v>0</v>
      </c>
      <c r="CF39" s="18">
        <f t="shared" si="40"/>
        <v>0</v>
      </c>
      <c r="CG39" s="87"/>
      <c r="CH39" s="88">
        <f t="shared" si="41"/>
        <v>0</v>
      </c>
      <c r="CI39" s="18" t="str">
        <f t="shared" si="4"/>
        <v/>
      </c>
      <c r="CJ39" s="89" t="str">
        <f>IF(CG39&gt;0,ROUNDDOWN(('Diseño estructura &amp;CP'!$AZ$5/CG39),0),"")</f>
        <v/>
      </c>
      <c r="CL39" s="99" t="s">
        <v>140</v>
      </c>
      <c r="CM39" s="104"/>
      <c r="CN39" s="101" t="s">
        <v>104</v>
      </c>
      <c r="CO39" s="74"/>
      <c r="CP39" s="89">
        <f>IFERROR(IF(CM39="",0,ROUNDDOWN(('Diseño estructura &amp;CP'!$AZ$6/CM39),0)),0)</f>
        <v>0</v>
      </c>
      <c r="CR39" s="99"/>
      <c r="CS39" s="101"/>
      <c r="CT39" s="116"/>
      <c r="CU39" s="74"/>
      <c r="CV39" s="117"/>
      <c r="CX39" s="85" t="str">
        <f t="shared" si="86"/>
        <v/>
      </c>
      <c r="CY39" s="86">
        <f t="shared" si="46"/>
        <v>0</v>
      </c>
      <c r="CZ39" s="18">
        <f t="shared" si="47"/>
        <v>0</v>
      </c>
      <c r="DA39" s="87"/>
      <c r="DB39" s="88">
        <f t="shared" si="48"/>
        <v>0</v>
      </c>
      <c r="DC39" s="18" t="str">
        <f t="shared" si="5"/>
        <v/>
      </c>
      <c r="DD39" s="89" t="str">
        <f>IF(DA39&gt;0,ROUNDDOWN(('Diseño estructura &amp;CP'!$AZ$5/DA39),0),"")</f>
        <v/>
      </c>
      <c r="DF39" s="99" t="s">
        <v>140</v>
      </c>
      <c r="DG39" s="104"/>
      <c r="DH39" s="101" t="s">
        <v>104</v>
      </c>
      <c r="DI39" s="74"/>
      <c r="DJ39" s="89">
        <f>IFERROR(IF(DG39="",0,ROUNDDOWN(('Diseño estructura &amp;CP'!$AZ$6/DG39),0)),0)</f>
        <v>0</v>
      </c>
      <c r="DL39" s="99"/>
      <c r="DM39" s="101"/>
      <c r="DN39" s="116"/>
      <c r="DO39" s="74"/>
      <c r="DP39" s="117"/>
      <c r="DR39" s="85" t="str">
        <f t="shared" si="87"/>
        <v/>
      </c>
      <c r="DS39" s="86">
        <f t="shared" si="53"/>
        <v>0</v>
      </c>
      <c r="DT39" s="18">
        <f t="shared" si="54"/>
        <v>0</v>
      </c>
      <c r="DU39" s="87"/>
      <c r="DV39" s="88">
        <f t="shared" si="55"/>
        <v>0</v>
      </c>
      <c r="DW39" s="18" t="str">
        <f t="shared" si="6"/>
        <v/>
      </c>
      <c r="DX39" s="89" t="str">
        <f>IF(DU39&gt;0,ROUNDDOWN(('Diseño estructura &amp;CP'!$AZ$5/DU39),0),"")</f>
        <v/>
      </c>
      <c r="DZ39" s="99" t="s">
        <v>140</v>
      </c>
      <c r="EA39" s="104"/>
      <c r="EB39" s="101" t="s">
        <v>104</v>
      </c>
      <c r="EC39" s="74"/>
      <c r="ED39" s="89">
        <f>IFERROR(IF(EA39="",0,ROUNDDOWN(('Diseño estructura &amp;CP'!$AZ$6/EA39),0)),0)</f>
        <v>0</v>
      </c>
      <c r="EF39" s="99"/>
      <c r="EG39" s="101"/>
      <c r="EH39" s="116"/>
      <c r="EI39" s="74"/>
      <c r="EJ39" s="117"/>
      <c r="EL39" s="85" t="str">
        <f t="shared" si="88"/>
        <v/>
      </c>
      <c r="EM39" s="86">
        <f t="shared" si="60"/>
        <v>0</v>
      </c>
      <c r="EN39" s="18">
        <f t="shared" si="61"/>
        <v>0</v>
      </c>
      <c r="EO39" s="87"/>
      <c r="EP39" s="88">
        <f t="shared" si="62"/>
        <v>0</v>
      </c>
      <c r="EQ39" s="18" t="str">
        <f t="shared" si="7"/>
        <v/>
      </c>
      <c r="ER39" s="89" t="str">
        <f>IF(EO39&gt;0,ROUNDDOWN(('Diseño estructura &amp;CP'!$AZ$5/EO39),0),"")</f>
        <v/>
      </c>
      <c r="ET39" s="99" t="s">
        <v>140</v>
      </c>
      <c r="EU39" s="104"/>
      <c r="EV39" s="101" t="s">
        <v>104</v>
      </c>
      <c r="EW39" s="74"/>
      <c r="EX39" s="89">
        <f>IFERROR(IF(EU39="",0,ROUNDDOWN(('Diseño estructura &amp;CP'!$AZ$6/EU39),0)),0)</f>
        <v>0</v>
      </c>
      <c r="EZ39" s="99"/>
      <c r="FA39" s="101"/>
      <c r="FB39" s="116"/>
      <c r="FC39" s="74"/>
      <c r="FD39" s="117"/>
      <c r="FF39" s="85" t="str">
        <f t="shared" si="89"/>
        <v/>
      </c>
      <c r="FG39" s="86">
        <f t="shared" si="67"/>
        <v>0</v>
      </c>
      <c r="FH39" s="18">
        <f t="shared" si="68"/>
        <v>0</v>
      </c>
      <c r="FI39" s="87"/>
      <c r="FJ39" s="88">
        <f t="shared" si="69"/>
        <v>0</v>
      </c>
      <c r="FK39" s="18" t="str">
        <f t="shared" si="8"/>
        <v/>
      </c>
      <c r="FL39" s="89" t="str">
        <f>IF(FI39&gt;0,ROUNDDOWN(('Diseño estructura &amp;CP'!$AZ$5/FI39),0),"")</f>
        <v/>
      </c>
      <c r="FN39" s="99" t="s">
        <v>140</v>
      </c>
      <c r="FO39" s="104"/>
      <c r="FP39" s="101" t="s">
        <v>104</v>
      </c>
      <c r="FQ39" s="74"/>
      <c r="FR39" s="89">
        <f>IFERROR(IF(FO39="",0,ROUNDDOWN(('Diseño estructura &amp;CP'!$AZ$6/FO39),0)),0)</f>
        <v>0</v>
      </c>
      <c r="FT39" s="99"/>
      <c r="FU39" s="101"/>
      <c r="FV39" s="116"/>
      <c r="FW39" s="74"/>
      <c r="FX39" s="117"/>
      <c r="FZ39" s="85" t="str">
        <f t="shared" si="90"/>
        <v/>
      </c>
      <c r="GA39" s="86">
        <f t="shared" si="74"/>
        <v>0</v>
      </c>
      <c r="GB39" s="18">
        <f t="shared" si="75"/>
        <v>0</v>
      </c>
      <c r="GC39" s="87"/>
      <c r="GD39" s="88">
        <f t="shared" si="76"/>
        <v>0</v>
      </c>
      <c r="GE39" s="18" t="str">
        <f t="shared" si="9"/>
        <v/>
      </c>
      <c r="GF39" s="89" t="str">
        <f>IF(GC39&gt;0,ROUNDDOWN(('Diseño estructura &amp;CP'!$AZ$5/GC39),0),"")</f>
        <v/>
      </c>
      <c r="GH39" s="99" t="s">
        <v>140</v>
      </c>
      <c r="GI39" s="104"/>
      <c r="GJ39" s="101" t="s">
        <v>104</v>
      </c>
      <c r="GK39" s="74"/>
      <c r="GL39" s="89">
        <f>IFERROR(IF(GI39="",0,ROUNDDOWN(('Diseño estructura &amp;CP'!$AZ$6/GI39),0)),0)</f>
        <v>0</v>
      </c>
      <c r="GN39" s="99"/>
      <c r="GO39" s="101"/>
      <c r="GP39" s="116"/>
      <c r="GQ39" s="74"/>
      <c r="GR39" s="117"/>
    </row>
    <row r="40" spans="2:200" x14ac:dyDescent="0.35">
      <c r="B40" s="85">
        <f t="shared" si="81"/>
        <v>25</v>
      </c>
      <c r="C40" s="86">
        <f t="shared" si="10"/>
        <v>44</v>
      </c>
      <c r="D40" s="18">
        <f t="shared" si="11"/>
        <v>7</v>
      </c>
      <c r="E40" s="87">
        <v>88</v>
      </c>
      <c r="F40" s="88">
        <f t="shared" si="12"/>
        <v>8</v>
      </c>
      <c r="G40" s="18">
        <f t="shared" si="13"/>
        <v>9.0826521344232511E-2</v>
      </c>
      <c r="H40" s="89">
        <f>IF(E40&gt;0,ROUNDDOWN(('Diseño estructura &amp;CP'!$AZ$5/E40),0),"")</f>
        <v>11</v>
      </c>
      <c r="J40" s="99" t="s">
        <v>141</v>
      </c>
      <c r="K40" s="104"/>
      <c r="L40" s="101" t="s">
        <v>104</v>
      </c>
      <c r="M40" s="74"/>
      <c r="N40" s="89">
        <f>IFERROR(IF(K40="",0,ROUNDDOWN(('Diseño estructura &amp;CP'!$AZ$6/K40),0)),0)</f>
        <v>0</v>
      </c>
      <c r="P40" s="99"/>
      <c r="Q40" s="101"/>
      <c r="R40" s="116"/>
      <c r="S40" s="74"/>
      <c r="T40" s="117"/>
      <c r="V40" s="85">
        <f t="shared" si="82"/>
        <v>25</v>
      </c>
      <c r="W40" s="86">
        <f t="shared" si="18"/>
        <v>93.5</v>
      </c>
      <c r="X40" s="18">
        <f t="shared" si="19"/>
        <v>15</v>
      </c>
      <c r="Y40" s="87">
        <v>187</v>
      </c>
      <c r="Z40" s="88">
        <f t="shared" si="20"/>
        <v>16</v>
      </c>
      <c r="AA40" s="18">
        <f t="shared" si="1"/>
        <v>0.19960079840319361</v>
      </c>
      <c r="AB40" s="89">
        <f>IF(Y40&gt;0,ROUNDDOWN(('Diseño estructura &amp;CP'!$AZ$5/Y40),0),"")</f>
        <v>5</v>
      </c>
      <c r="AD40" s="99" t="s">
        <v>141</v>
      </c>
      <c r="AE40" s="104"/>
      <c r="AF40" s="101" t="s">
        <v>104</v>
      </c>
      <c r="AG40" s="74"/>
      <c r="AH40" s="89">
        <f>IFERROR(IF(AE40="",0,ROUNDDOWN(('Diseño estructura &amp;CP'!$AZ$6/AE40),0)),0)</f>
        <v>0</v>
      </c>
      <c r="AJ40" s="99"/>
      <c r="AK40" s="101"/>
      <c r="AL40" s="116"/>
      <c r="AM40" s="74"/>
      <c r="AN40" s="117"/>
      <c r="AP40" s="85">
        <f t="shared" si="83"/>
        <v>25</v>
      </c>
      <c r="AQ40" s="86">
        <f t="shared" si="25"/>
        <v>81</v>
      </c>
      <c r="AR40" s="18">
        <f t="shared" si="26"/>
        <v>13</v>
      </c>
      <c r="AS40" s="87">
        <v>162</v>
      </c>
      <c r="AT40" s="88">
        <f t="shared" si="27"/>
        <v>14</v>
      </c>
      <c r="AU40" s="18">
        <f t="shared" si="2"/>
        <v>0.1663893510815308</v>
      </c>
      <c r="AV40" s="89">
        <f>IF(AS40&gt;0,ROUNDDOWN(('Diseño estructura &amp;CP'!$AZ$5/AS40),0),"")</f>
        <v>6</v>
      </c>
      <c r="AX40" s="99" t="s">
        <v>141</v>
      </c>
      <c r="AY40" s="104"/>
      <c r="AZ40" s="101" t="s">
        <v>104</v>
      </c>
      <c r="BA40" s="74"/>
      <c r="BB40" s="89">
        <f>IFERROR(IF(AY40="",0,ROUNDDOWN(('Diseño estructura &amp;CP'!$AZ$6/AY40),0)),0)</f>
        <v>0</v>
      </c>
      <c r="BD40" s="99"/>
      <c r="BE40" s="101"/>
      <c r="BF40" s="116"/>
      <c r="BG40" s="74"/>
      <c r="BH40" s="117"/>
      <c r="BJ40" s="85">
        <f t="shared" si="84"/>
        <v>25</v>
      </c>
      <c r="BK40" s="86">
        <f t="shared" si="32"/>
        <v>26.75</v>
      </c>
      <c r="BL40" s="18">
        <f t="shared" si="33"/>
        <v>4</v>
      </c>
      <c r="BM40" s="87">
        <v>53.5</v>
      </c>
      <c r="BN40" s="88">
        <f t="shared" si="34"/>
        <v>5</v>
      </c>
      <c r="BO40" s="18">
        <f t="shared" si="3"/>
        <v>5.5524708495280392E-2</v>
      </c>
      <c r="BP40" s="89">
        <f>IF(BM40&gt;0,ROUNDDOWN(('Diseño estructura &amp;CP'!$AZ$5/BM40),0),"")</f>
        <v>18</v>
      </c>
      <c r="BR40" s="99" t="s">
        <v>141</v>
      </c>
      <c r="BS40" s="104"/>
      <c r="BT40" s="101" t="s">
        <v>104</v>
      </c>
      <c r="BU40" s="74"/>
      <c r="BV40" s="89">
        <f>IFERROR(IF(BS40="",0,ROUNDDOWN(('Diseño estructura &amp;CP'!$AZ$6/BS40),0)),0)</f>
        <v>0</v>
      </c>
      <c r="BX40" s="99"/>
      <c r="BY40" s="101"/>
      <c r="BZ40" s="116"/>
      <c r="CA40" s="74"/>
      <c r="CB40" s="117"/>
      <c r="CD40" s="85" t="str">
        <f t="shared" si="85"/>
        <v/>
      </c>
      <c r="CE40" s="86">
        <f t="shared" si="39"/>
        <v>0</v>
      </c>
      <c r="CF40" s="18">
        <f t="shared" si="40"/>
        <v>0</v>
      </c>
      <c r="CG40" s="87"/>
      <c r="CH40" s="88">
        <f t="shared" si="41"/>
        <v>0</v>
      </c>
      <c r="CI40" s="18" t="str">
        <f t="shared" si="4"/>
        <v/>
      </c>
      <c r="CJ40" s="89" t="str">
        <f>IF(CG40&gt;0,ROUNDDOWN(('Diseño estructura &amp;CP'!$AZ$5/CG40),0),"")</f>
        <v/>
      </c>
      <c r="CL40" s="99" t="s">
        <v>141</v>
      </c>
      <c r="CM40" s="104"/>
      <c r="CN40" s="101" t="s">
        <v>104</v>
      </c>
      <c r="CO40" s="74"/>
      <c r="CP40" s="89">
        <f>IFERROR(IF(CM40="",0,ROUNDDOWN(('Diseño estructura &amp;CP'!$AZ$6/CM40),0)),0)</f>
        <v>0</v>
      </c>
      <c r="CR40" s="99"/>
      <c r="CS40" s="101"/>
      <c r="CT40" s="116"/>
      <c r="CU40" s="74"/>
      <c r="CV40" s="117"/>
      <c r="CX40" s="85" t="str">
        <f t="shared" si="86"/>
        <v/>
      </c>
      <c r="CY40" s="86">
        <f t="shared" si="46"/>
        <v>0</v>
      </c>
      <c r="CZ40" s="18">
        <f t="shared" si="47"/>
        <v>0</v>
      </c>
      <c r="DA40" s="87"/>
      <c r="DB40" s="88">
        <f t="shared" si="48"/>
        <v>0</v>
      </c>
      <c r="DC40" s="18" t="str">
        <f t="shared" si="5"/>
        <v/>
      </c>
      <c r="DD40" s="89" t="str">
        <f>IF(DA40&gt;0,ROUNDDOWN(('Diseño estructura &amp;CP'!$AZ$5/DA40),0),"")</f>
        <v/>
      </c>
      <c r="DF40" s="99" t="s">
        <v>141</v>
      </c>
      <c r="DG40" s="104"/>
      <c r="DH40" s="101" t="s">
        <v>104</v>
      </c>
      <c r="DI40" s="74"/>
      <c r="DJ40" s="89">
        <f>IFERROR(IF(DG40="",0,ROUNDDOWN(('Diseño estructura &amp;CP'!$AZ$6/DG40),0)),0)</f>
        <v>0</v>
      </c>
      <c r="DL40" s="99"/>
      <c r="DM40" s="101"/>
      <c r="DN40" s="116"/>
      <c r="DO40" s="74"/>
      <c r="DP40" s="117"/>
      <c r="DR40" s="85" t="str">
        <f t="shared" si="87"/>
        <v/>
      </c>
      <c r="DS40" s="86">
        <f t="shared" si="53"/>
        <v>0</v>
      </c>
      <c r="DT40" s="18">
        <f t="shared" si="54"/>
        <v>0</v>
      </c>
      <c r="DU40" s="87"/>
      <c r="DV40" s="88">
        <f t="shared" si="55"/>
        <v>0</v>
      </c>
      <c r="DW40" s="18" t="str">
        <f t="shared" si="6"/>
        <v/>
      </c>
      <c r="DX40" s="89" t="str">
        <f>IF(DU40&gt;0,ROUNDDOWN(('Diseño estructura &amp;CP'!$AZ$5/DU40),0),"")</f>
        <v/>
      </c>
      <c r="DZ40" s="99" t="s">
        <v>141</v>
      </c>
      <c r="EA40" s="104"/>
      <c r="EB40" s="101" t="s">
        <v>104</v>
      </c>
      <c r="EC40" s="74"/>
      <c r="ED40" s="89">
        <f>IFERROR(IF(EA40="",0,ROUNDDOWN(('Diseño estructura &amp;CP'!$AZ$6/EA40),0)),0)</f>
        <v>0</v>
      </c>
      <c r="EF40" s="99"/>
      <c r="EG40" s="101"/>
      <c r="EH40" s="116"/>
      <c r="EI40" s="74"/>
      <c r="EJ40" s="117"/>
      <c r="EL40" s="85" t="str">
        <f t="shared" si="88"/>
        <v/>
      </c>
      <c r="EM40" s="86">
        <f t="shared" si="60"/>
        <v>0</v>
      </c>
      <c r="EN40" s="18">
        <f t="shared" si="61"/>
        <v>0</v>
      </c>
      <c r="EO40" s="87"/>
      <c r="EP40" s="88">
        <f t="shared" si="62"/>
        <v>0</v>
      </c>
      <c r="EQ40" s="18" t="str">
        <f t="shared" si="7"/>
        <v/>
      </c>
      <c r="ER40" s="89" t="str">
        <f>IF(EO40&gt;0,ROUNDDOWN(('Diseño estructura &amp;CP'!$AZ$5/EO40),0),"")</f>
        <v/>
      </c>
      <c r="ET40" s="99" t="s">
        <v>141</v>
      </c>
      <c r="EU40" s="104"/>
      <c r="EV40" s="101" t="s">
        <v>104</v>
      </c>
      <c r="EW40" s="74"/>
      <c r="EX40" s="89">
        <f>IFERROR(IF(EU40="",0,ROUNDDOWN(('Diseño estructura &amp;CP'!$AZ$6/EU40),0)),0)</f>
        <v>0</v>
      </c>
      <c r="EZ40" s="99"/>
      <c r="FA40" s="101"/>
      <c r="FB40" s="116"/>
      <c r="FC40" s="74"/>
      <c r="FD40" s="117"/>
      <c r="FF40" s="85" t="str">
        <f t="shared" si="89"/>
        <v/>
      </c>
      <c r="FG40" s="86">
        <f t="shared" si="67"/>
        <v>0</v>
      </c>
      <c r="FH40" s="18">
        <f t="shared" si="68"/>
        <v>0</v>
      </c>
      <c r="FI40" s="87"/>
      <c r="FJ40" s="88">
        <f t="shared" si="69"/>
        <v>0</v>
      </c>
      <c r="FK40" s="18" t="str">
        <f t="shared" si="8"/>
        <v/>
      </c>
      <c r="FL40" s="89" t="str">
        <f>IF(FI40&gt;0,ROUNDDOWN(('Diseño estructura &amp;CP'!$AZ$5/FI40),0),"")</f>
        <v/>
      </c>
      <c r="FN40" s="99" t="s">
        <v>141</v>
      </c>
      <c r="FO40" s="104"/>
      <c r="FP40" s="101" t="s">
        <v>104</v>
      </c>
      <c r="FQ40" s="74"/>
      <c r="FR40" s="89">
        <f>IFERROR(IF(FO40="",0,ROUNDDOWN(('Diseño estructura &amp;CP'!$AZ$6/FO40),0)),0)</f>
        <v>0</v>
      </c>
      <c r="FT40" s="99"/>
      <c r="FU40" s="101"/>
      <c r="FV40" s="116"/>
      <c r="FW40" s="74"/>
      <c r="FX40" s="117"/>
      <c r="FZ40" s="85" t="str">
        <f t="shared" si="90"/>
        <v/>
      </c>
      <c r="GA40" s="86">
        <f t="shared" si="74"/>
        <v>0</v>
      </c>
      <c r="GB40" s="18">
        <f t="shared" si="75"/>
        <v>0</v>
      </c>
      <c r="GC40" s="87"/>
      <c r="GD40" s="88">
        <f t="shared" si="76"/>
        <v>0</v>
      </c>
      <c r="GE40" s="18" t="str">
        <f t="shared" si="9"/>
        <v/>
      </c>
      <c r="GF40" s="89" t="str">
        <f>IF(GC40&gt;0,ROUNDDOWN(('Diseño estructura &amp;CP'!$AZ$5/GC40),0),"")</f>
        <v/>
      </c>
      <c r="GH40" s="99" t="s">
        <v>141</v>
      </c>
      <c r="GI40" s="104"/>
      <c r="GJ40" s="101" t="s">
        <v>104</v>
      </c>
      <c r="GK40" s="74"/>
      <c r="GL40" s="89">
        <f>IFERROR(IF(GI40="",0,ROUNDDOWN(('Diseño estructura &amp;CP'!$AZ$6/GI40),0)),0)</f>
        <v>0</v>
      </c>
      <c r="GN40" s="99"/>
      <c r="GO40" s="101"/>
      <c r="GP40" s="116"/>
      <c r="GQ40" s="74"/>
      <c r="GR40" s="117"/>
    </row>
    <row r="41" spans="2:200" x14ac:dyDescent="0.35">
      <c r="B41" s="85">
        <f t="shared" si="81"/>
        <v>26</v>
      </c>
      <c r="C41" s="86">
        <f t="shared" si="10"/>
        <v>44.25</v>
      </c>
      <c r="D41" s="18">
        <f t="shared" si="11"/>
        <v>7</v>
      </c>
      <c r="E41" s="87">
        <v>88.5</v>
      </c>
      <c r="F41" s="88">
        <f t="shared" si="12"/>
        <v>8</v>
      </c>
      <c r="G41" s="18">
        <f t="shared" si="13"/>
        <v>9.0826521344232511E-2</v>
      </c>
      <c r="H41" s="89">
        <f>IF(E41&gt;0,ROUNDDOWN(('Diseño estructura &amp;CP'!$AZ$5/E41),0),"")</f>
        <v>11</v>
      </c>
      <c r="J41" s="99" t="s">
        <v>142</v>
      </c>
      <c r="K41" s="104"/>
      <c r="L41" s="101" t="s">
        <v>104</v>
      </c>
      <c r="M41" s="74"/>
      <c r="N41" s="89">
        <f>IFERROR(IF(K41="",0,ROUNDDOWN(('Diseño estructura &amp;CP'!$AZ$6/K41),0)),0)</f>
        <v>0</v>
      </c>
      <c r="P41" s="99"/>
      <c r="Q41" s="101"/>
      <c r="R41" s="116"/>
      <c r="S41" s="74"/>
      <c r="T41" s="117"/>
      <c r="V41" s="85">
        <f t="shared" si="82"/>
        <v>26</v>
      </c>
      <c r="W41" s="86">
        <f t="shared" si="18"/>
        <v>92.5</v>
      </c>
      <c r="X41" s="18">
        <f t="shared" si="19"/>
        <v>15</v>
      </c>
      <c r="Y41" s="87">
        <v>185</v>
      </c>
      <c r="Z41" s="88">
        <f t="shared" si="20"/>
        <v>16</v>
      </c>
      <c r="AA41" s="18">
        <f t="shared" si="1"/>
        <v>0.19960079840319361</v>
      </c>
      <c r="AB41" s="89">
        <f>IF(Y41&gt;0,ROUNDDOWN(('Diseño estructura &amp;CP'!$AZ$5/Y41),0),"")</f>
        <v>5</v>
      </c>
      <c r="AD41" s="99" t="s">
        <v>142</v>
      </c>
      <c r="AE41" s="104"/>
      <c r="AF41" s="101" t="s">
        <v>104</v>
      </c>
      <c r="AG41" s="74"/>
      <c r="AH41" s="89">
        <f>IFERROR(IF(AE41="",0,ROUNDDOWN(('Diseño estructura &amp;CP'!$AZ$6/AE41),0)),0)</f>
        <v>0</v>
      </c>
      <c r="AJ41" s="99"/>
      <c r="AK41" s="101"/>
      <c r="AL41" s="116"/>
      <c r="AM41" s="74"/>
      <c r="AN41" s="117"/>
      <c r="AP41" s="85">
        <f t="shared" si="83"/>
        <v>26</v>
      </c>
      <c r="AQ41" s="86">
        <f t="shared" si="25"/>
        <v>81.5</v>
      </c>
      <c r="AR41" s="18">
        <f t="shared" si="26"/>
        <v>13</v>
      </c>
      <c r="AS41" s="87">
        <v>163</v>
      </c>
      <c r="AT41" s="88">
        <f t="shared" si="27"/>
        <v>14</v>
      </c>
      <c r="AU41" s="18">
        <f t="shared" si="2"/>
        <v>0.1663893510815308</v>
      </c>
      <c r="AV41" s="89">
        <f>IF(AS41&gt;0,ROUNDDOWN(('Diseño estructura &amp;CP'!$AZ$5/AS41),0),"")</f>
        <v>6</v>
      </c>
      <c r="AX41" s="99" t="s">
        <v>142</v>
      </c>
      <c r="AY41" s="104"/>
      <c r="AZ41" s="101" t="s">
        <v>104</v>
      </c>
      <c r="BA41" s="74"/>
      <c r="BB41" s="89">
        <f>IFERROR(IF(AY41="",0,ROUNDDOWN(('Diseño estructura &amp;CP'!$AZ$6/AY41),0)),0)</f>
        <v>0</v>
      </c>
      <c r="BD41" s="99"/>
      <c r="BE41" s="101"/>
      <c r="BF41" s="116"/>
      <c r="BG41" s="74"/>
      <c r="BH41" s="117"/>
      <c r="BJ41" s="85">
        <f t="shared" si="84"/>
        <v>26</v>
      </c>
      <c r="BK41" s="86">
        <f t="shared" si="32"/>
        <v>22</v>
      </c>
      <c r="BL41" s="18">
        <f t="shared" si="33"/>
        <v>4</v>
      </c>
      <c r="BM41" s="87">
        <v>44</v>
      </c>
      <c r="BN41" s="88">
        <f t="shared" si="34"/>
        <v>5</v>
      </c>
      <c r="BO41" s="18">
        <f t="shared" si="3"/>
        <v>4.5433893684688774E-2</v>
      </c>
      <c r="BP41" s="89">
        <f>IF(BM41&gt;0,ROUNDDOWN(('Diseño estructura &amp;CP'!$AZ$5/BM41),0),"")</f>
        <v>22</v>
      </c>
      <c r="BR41" s="99" t="s">
        <v>142</v>
      </c>
      <c r="BS41" s="104"/>
      <c r="BT41" s="101" t="s">
        <v>104</v>
      </c>
      <c r="BU41" s="74"/>
      <c r="BV41" s="89">
        <f>IFERROR(IF(BS41="",0,ROUNDDOWN(('Diseño estructura &amp;CP'!$AZ$6/BS41),0)),0)</f>
        <v>0</v>
      </c>
      <c r="BX41" s="99"/>
      <c r="BY41" s="101"/>
      <c r="BZ41" s="116"/>
      <c r="CA41" s="74"/>
      <c r="CB41" s="117"/>
      <c r="CD41" s="85" t="str">
        <f t="shared" si="85"/>
        <v/>
      </c>
      <c r="CE41" s="86">
        <f t="shared" si="39"/>
        <v>0</v>
      </c>
      <c r="CF41" s="18">
        <f t="shared" si="40"/>
        <v>0</v>
      </c>
      <c r="CG41" s="87"/>
      <c r="CH41" s="88">
        <f t="shared" si="41"/>
        <v>0</v>
      </c>
      <c r="CI41" s="18" t="str">
        <f t="shared" si="4"/>
        <v/>
      </c>
      <c r="CJ41" s="89" t="str">
        <f>IF(CG41&gt;0,ROUNDDOWN(('Diseño estructura &amp;CP'!$AZ$5/CG41),0),"")</f>
        <v/>
      </c>
      <c r="CL41" s="99" t="s">
        <v>142</v>
      </c>
      <c r="CM41" s="104"/>
      <c r="CN41" s="101" t="s">
        <v>104</v>
      </c>
      <c r="CO41" s="74"/>
      <c r="CP41" s="89">
        <f>IFERROR(IF(CM41="",0,ROUNDDOWN(('Diseño estructura &amp;CP'!$AZ$6/CM41),0)),0)</f>
        <v>0</v>
      </c>
      <c r="CR41" s="99"/>
      <c r="CS41" s="101"/>
      <c r="CT41" s="116"/>
      <c r="CU41" s="74"/>
      <c r="CV41" s="117"/>
      <c r="CX41" s="85" t="str">
        <f t="shared" si="86"/>
        <v/>
      </c>
      <c r="CY41" s="86">
        <f t="shared" si="46"/>
        <v>0</v>
      </c>
      <c r="CZ41" s="18">
        <f t="shared" si="47"/>
        <v>0</v>
      </c>
      <c r="DA41" s="87"/>
      <c r="DB41" s="88">
        <f t="shared" si="48"/>
        <v>0</v>
      </c>
      <c r="DC41" s="18" t="str">
        <f t="shared" si="5"/>
        <v/>
      </c>
      <c r="DD41" s="89" t="str">
        <f>IF(DA41&gt;0,ROUNDDOWN(('Diseño estructura &amp;CP'!$AZ$5/DA41),0),"")</f>
        <v/>
      </c>
      <c r="DF41" s="99" t="s">
        <v>142</v>
      </c>
      <c r="DG41" s="104"/>
      <c r="DH41" s="101" t="s">
        <v>104</v>
      </c>
      <c r="DI41" s="74"/>
      <c r="DJ41" s="89">
        <f>IFERROR(IF(DG41="",0,ROUNDDOWN(('Diseño estructura &amp;CP'!$AZ$6/DG41),0)),0)</f>
        <v>0</v>
      </c>
      <c r="DL41" s="99"/>
      <c r="DM41" s="101"/>
      <c r="DN41" s="116"/>
      <c r="DO41" s="74"/>
      <c r="DP41" s="117"/>
      <c r="DR41" s="85" t="str">
        <f t="shared" si="87"/>
        <v/>
      </c>
      <c r="DS41" s="86">
        <f t="shared" si="53"/>
        <v>0</v>
      </c>
      <c r="DT41" s="18">
        <f t="shared" si="54"/>
        <v>0</v>
      </c>
      <c r="DU41" s="87"/>
      <c r="DV41" s="88">
        <f t="shared" si="55"/>
        <v>0</v>
      </c>
      <c r="DW41" s="18" t="str">
        <f t="shared" si="6"/>
        <v/>
      </c>
      <c r="DX41" s="89" t="str">
        <f>IF(DU41&gt;0,ROUNDDOWN(('Diseño estructura &amp;CP'!$AZ$5/DU41),0),"")</f>
        <v/>
      </c>
      <c r="DZ41" s="99" t="s">
        <v>142</v>
      </c>
      <c r="EA41" s="104"/>
      <c r="EB41" s="101" t="s">
        <v>104</v>
      </c>
      <c r="EC41" s="74"/>
      <c r="ED41" s="89">
        <f>IFERROR(IF(EA41="",0,ROUNDDOWN(('Diseño estructura &amp;CP'!$AZ$6/EA41),0)),0)</f>
        <v>0</v>
      </c>
      <c r="EF41" s="99"/>
      <c r="EG41" s="101"/>
      <c r="EH41" s="116"/>
      <c r="EI41" s="74"/>
      <c r="EJ41" s="117"/>
      <c r="EL41" s="85" t="str">
        <f t="shared" si="88"/>
        <v/>
      </c>
      <c r="EM41" s="86">
        <f t="shared" si="60"/>
        <v>0</v>
      </c>
      <c r="EN41" s="18">
        <f t="shared" si="61"/>
        <v>0</v>
      </c>
      <c r="EO41" s="87"/>
      <c r="EP41" s="88">
        <f t="shared" si="62"/>
        <v>0</v>
      </c>
      <c r="EQ41" s="18" t="str">
        <f t="shared" si="7"/>
        <v/>
      </c>
      <c r="ER41" s="89" t="str">
        <f>IF(EO41&gt;0,ROUNDDOWN(('Diseño estructura &amp;CP'!$AZ$5/EO41),0),"")</f>
        <v/>
      </c>
      <c r="ET41" s="99" t="s">
        <v>142</v>
      </c>
      <c r="EU41" s="104"/>
      <c r="EV41" s="101" t="s">
        <v>104</v>
      </c>
      <c r="EW41" s="74"/>
      <c r="EX41" s="89">
        <f>IFERROR(IF(EU41="",0,ROUNDDOWN(('Diseño estructura &amp;CP'!$AZ$6/EU41),0)),0)</f>
        <v>0</v>
      </c>
      <c r="EZ41" s="99"/>
      <c r="FA41" s="101"/>
      <c r="FB41" s="116"/>
      <c r="FC41" s="74"/>
      <c r="FD41" s="117"/>
      <c r="FF41" s="85" t="str">
        <f t="shared" si="89"/>
        <v/>
      </c>
      <c r="FG41" s="86">
        <f t="shared" si="67"/>
        <v>0</v>
      </c>
      <c r="FH41" s="18">
        <f t="shared" si="68"/>
        <v>0</v>
      </c>
      <c r="FI41" s="87"/>
      <c r="FJ41" s="88">
        <f t="shared" si="69"/>
        <v>0</v>
      </c>
      <c r="FK41" s="18" t="str">
        <f t="shared" si="8"/>
        <v/>
      </c>
      <c r="FL41" s="89" t="str">
        <f>IF(FI41&gt;0,ROUNDDOWN(('Diseño estructura &amp;CP'!$AZ$5/FI41),0),"")</f>
        <v/>
      </c>
      <c r="FN41" s="99" t="s">
        <v>142</v>
      </c>
      <c r="FO41" s="104"/>
      <c r="FP41" s="101" t="s">
        <v>104</v>
      </c>
      <c r="FQ41" s="74"/>
      <c r="FR41" s="89">
        <f>IFERROR(IF(FO41="",0,ROUNDDOWN(('Diseño estructura &amp;CP'!$AZ$6/FO41),0)),0)</f>
        <v>0</v>
      </c>
      <c r="FT41" s="99"/>
      <c r="FU41" s="101"/>
      <c r="FV41" s="116"/>
      <c r="FW41" s="74"/>
      <c r="FX41" s="117"/>
      <c r="FZ41" s="85" t="str">
        <f t="shared" si="90"/>
        <v/>
      </c>
      <c r="GA41" s="86">
        <f t="shared" si="74"/>
        <v>0</v>
      </c>
      <c r="GB41" s="18">
        <f t="shared" si="75"/>
        <v>0</v>
      </c>
      <c r="GC41" s="87"/>
      <c r="GD41" s="88">
        <f t="shared" si="76"/>
        <v>0</v>
      </c>
      <c r="GE41" s="18" t="str">
        <f t="shared" si="9"/>
        <v/>
      </c>
      <c r="GF41" s="89" t="str">
        <f>IF(GC41&gt;0,ROUNDDOWN(('Diseño estructura &amp;CP'!$AZ$5/GC41),0),"")</f>
        <v/>
      </c>
      <c r="GH41" s="99" t="s">
        <v>142</v>
      </c>
      <c r="GI41" s="104"/>
      <c r="GJ41" s="101" t="s">
        <v>104</v>
      </c>
      <c r="GK41" s="74"/>
      <c r="GL41" s="89">
        <f>IFERROR(IF(GI41="",0,ROUNDDOWN(('Diseño estructura &amp;CP'!$AZ$6/GI41),0)),0)</f>
        <v>0</v>
      </c>
      <c r="GN41" s="99"/>
      <c r="GO41" s="101"/>
      <c r="GP41" s="116"/>
      <c r="GQ41" s="74"/>
      <c r="GR41" s="117"/>
    </row>
    <row r="42" spans="2:200" x14ac:dyDescent="0.35">
      <c r="B42" s="85">
        <f t="shared" si="81"/>
        <v>27</v>
      </c>
      <c r="C42" s="86">
        <f t="shared" si="10"/>
        <v>47</v>
      </c>
      <c r="D42" s="18">
        <f t="shared" si="11"/>
        <v>7</v>
      </c>
      <c r="E42" s="87">
        <v>94</v>
      </c>
      <c r="F42" s="88">
        <f t="shared" si="12"/>
        <v>8</v>
      </c>
      <c r="G42" s="18">
        <f t="shared" si="13"/>
        <v>9.9900099900099903E-2</v>
      </c>
      <c r="H42" s="89">
        <f>IF(E42&gt;0,ROUNDDOWN(('Diseño estructura &amp;CP'!$AZ$5/E42),0),"")</f>
        <v>10</v>
      </c>
      <c r="J42" s="99" t="s">
        <v>143</v>
      </c>
      <c r="K42" s="104"/>
      <c r="L42" s="101" t="s">
        <v>104</v>
      </c>
      <c r="M42" s="74"/>
      <c r="N42" s="89">
        <f>IFERROR(IF(K42="",0,ROUNDDOWN(('Diseño estructura &amp;CP'!$AZ$6/K42),0)),0)</f>
        <v>0</v>
      </c>
      <c r="P42" s="99"/>
      <c r="Q42" s="101"/>
      <c r="R42" s="116"/>
      <c r="S42" s="74"/>
      <c r="T42" s="117"/>
      <c r="V42" s="85">
        <f t="shared" si="82"/>
        <v>27</v>
      </c>
      <c r="W42" s="86">
        <f t="shared" si="18"/>
        <v>91</v>
      </c>
      <c r="X42" s="18">
        <f t="shared" si="19"/>
        <v>15</v>
      </c>
      <c r="Y42" s="87">
        <v>182</v>
      </c>
      <c r="Z42" s="88">
        <f t="shared" si="20"/>
        <v>16</v>
      </c>
      <c r="AA42" s="18">
        <f t="shared" si="1"/>
        <v>0.19960079840319361</v>
      </c>
      <c r="AB42" s="89">
        <f>IF(Y42&gt;0,ROUNDDOWN(('Diseño estructura &amp;CP'!$AZ$5/Y42),0),"")</f>
        <v>5</v>
      </c>
      <c r="AD42" s="99" t="s">
        <v>143</v>
      </c>
      <c r="AE42" s="104"/>
      <c r="AF42" s="101" t="s">
        <v>104</v>
      </c>
      <c r="AG42" s="74"/>
      <c r="AH42" s="89">
        <f>IFERROR(IF(AE42="",0,ROUNDDOWN(('Diseño estructura &amp;CP'!$AZ$6/AE42),0)),0)</f>
        <v>0</v>
      </c>
      <c r="AJ42" s="99"/>
      <c r="AK42" s="101"/>
      <c r="AL42" s="116"/>
      <c r="AM42" s="74"/>
      <c r="AN42" s="117"/>
      <c r="AP42" s="85">
        <f t="shared" si="83"/>
        <v>27</v>
      </c>
      <c r="AQ42" s="86">
        <f t="shared" si="25"/>
        <v>81</v>
      </c>
      <c r="AR42" s="18">
        <f t="shared" si="26"/>
        <v>13</v>
      </c>
      <c r="AS42" s="87">
        <v>162</v>
      </c>
      <c r="AT42" s="88">
        <f t="shared" si="27"/>
        <v>14</v>
      </c>
      <c r="AU42" s="18">
        <f t="shared" si="2"/>
        <v>0.1663893510815308</v>
      </c>
      <c r="AV42" s="89">
        <f>IF(AS42&gt;0,ROUNDDOWN(('Diseño estructura &amp;CP'!$AZ$5/AS42),0),"")</f>
        <v>6</v>
      </c>
      <c r="AX42" s="99" t="s">
        <v>143</v>
      </c>
      <c r="AY42" s="104"/>
      <c r="AZ42" s="101" t="s">
        <v>104</v>
      </c>
      <c r="BA42" s="74"/>
      <c r="BB42" s="89">
        <f>IFERROR(IF(AY42="",0,ROUNDDOWN(('Diseño estructura &amp;CP'!$AZ$6/AY42),0)),0)</f>
        <v>0</v>
      </c>
      <c r="BD42" s="99"/>
      <c r="BE42" s="101"/>
      <c r="BF42" s="116"/>
      <c r="BG42" s="74"/>
      <c r="BH42" s="117"/>
      <c r="BJ42" s="85">
        <f t="shared" si="84"/>
        <v>27</v>
      </c>
      <c r="BK42" s="86">
        <f t="shared" si="32"/>
        <v>17.5</v>
      </c>
      <c r="BL42" s="18">
        <f t="shared" si="33"/>
        <v>3</v>
      </c>
      <c r="BM42" s="87">
        <v>35</v>
      </c>
      <c r="BN42" s="88">
        <f t="shared" si="34"/>
        <v>4</v>
      </c>
      <c r="BO42" s="18">
        <f t="shared" si="3"/>
        <v>3.5701535166012134E-2</v>
      </c>
      <c r="BP42" s="89">
        <f>IF(BM42&gt;0,ROUNDDOWN(('Diseño estructura &amp;CP'!$AZ$5/BM42),0),"")</f>
        <v>28</v>
      </c>
      <c r="BR42" s="99" t="s">
        <v>143</v>
      </c>
      <c r="BS42" s="104"/>
      <c r="BT42" s="101" t="s">
        <v>104</v>
      </c>
      <c r="BU42" s="74"/>
      <c r="BV42" s="89">
        <f>IFERROR(IF(BS42="",0,ROUNDDOWN(('Diseño estructura &amp;CP'!$AZ$6/BS42),0)),0)</f>
        <v>0</v>
      </c>
      <c r="BX42" s="99"/>
      <c r="BY42" s="101"/>
      <c r="BZ42" s="116"/>
      <c r="CA42" s="74"/>
      <c r="CB42" s="117"/>
      <c r="CD42" s="85" t="str">
        <f t="shared" si="85"/>
        <v/>
      </c>
      <c r="CE42" s="86">
        <f t="shared" si="39"/>
        <v>0</v>
      </c>
      <c r="CF42" s="18">
        <f t="shared" si="40"/>
        <v>0</v>
      </c>
      <c r="CG42" s="87"/>
      <c r="CH42" s="88">
        <f t="shared" si="41"/>
        <v>0</v>
      </c>
      <c r="CI42" s="18" t="str">
        <f t="shared" si="4"/>
        <v/>
      </c>
      <c r="CJ42" s="89" t="str">
        <f>IF(CG42&gt;0,ROUNDDOWN(('Diseño estructura &amp;CP'!$AZ$5/CG42),0),"")</f>
        <v/>
      </c>
      <c r="CL42" s="99" t="s">
        <v>143</v>
      </c>
      <c r="CM42" s="104"/>
      <c r="CN42" s="101" t="s">
        <v>104</v>
      </c>
      <c r="CO42" s="74"/>
      <c r="CP42" s="89">
        <f>IFERROR(IF(CM42="",0,ROUNDDOWN(('Diseño estructura &amp;CP'!$AZ$6/CM42),0)),0)</f>
        <v>0</v>
      </c>
      <c r="CR42" s="99"/>
      <c r="CS42" s="101"/>
      <c r="CT42" s="116"/>
      <c r="CU42" s="74"/>
      <c r="CV42" s="117"/>
      <c r="CX42" s="85" t="str">
        <f t="shared" si="86"/>
        <v/>
      </c>
      <c r="CY42" s="86">
        <f t="shared" si="46"/>
        <v>0</v>
      </c>
      <c r="CZ42" s="18">
        <f t="shared" si="47"/>
        <v>0</v>
      </c>
      <c r="DA42" s="87"/>
      <c r="DB42" s="88">
        <f t="shared" si="48"/>
        <v>0</v>
      </c>
      <c r="DC42" s="18" t="str">
        <f t="shared" si="5"/>
        <v/>
      </c>
      <c r="DD42" s="89" t="str">
        <f>IF(DA42&gt;0,ROUNDDOWN(('Diseño estructura &amp;CP'!$AZ$5/DA42),0),"")</f>
        <v/>
      </c>
      <c r="DF42" s="99" t="s">
        <v>143</v>
      </c>
      <c r="DG42" s="104"/>
      <c r="DH42" s="101" t="s">
        <v>104</v>
      </c>
      <c r="DI42" s="74"/>
      <c r="DJ42" s="89">
        <f>IFERROR(IF(DG42="",0,ROUNDDOWN(('Diseño estructura &amp;CP'!$AZ$6/DG42),0)),0)</f>
        <v>0</v>
      </c>
      <c r="DL42" s="99"/>
      <c r="DM42" s="101"/>
      <c r="DN42" s="116"/>
      <c r="DO42" s="74"/>
      <c r="DP42" s="117"/>
      <c r="DR42" s="85" t="str">
        <f t="shared" si="87"/>
        <v/>
      </c>
      <c r="DS42" s="86">
        <f t="shared" si="53"/>
        <v>0</v>
      </c>
      <c r="DT42" s="18">
        <f t="shared" si="54"/>
        <v>0</v>
      </c>
      <c r="DU42" s="87"/>
      <c r="DV42" s="88">
        <f t="shared" si="55"/>
        <v>0</v>
      </c>
      <c r="DW42" s="18" t="str">
        <f t="shared" si="6"/>
        <v/>
      </c>
      <c r="DX42" s="89" t="str">
        <f>IF(DU42&gt;0,ROUNDDOWN(('Diseño estructura &amp;CP'!$AZ$5/DU42),0),"")</f>
        <v/>
      </c>
      <c r="DZ42" s="99" t="s">
        <v>143</v>
      </c>
      <c r="EA42" s="104"/>
      <c r="EB42" s="101" t="s">
        <v>104</v>
      </c>
      <c r="EC42" s="74"/>
      <c r="ED42" s="89">
        <f>IFERROR(IF(EA42="",0,ROUNDDOWN(('Diseño estructura &amp;CP'!$AZ$6/EA42),0)),0)</f>
        <v>0</v>
      </c>
      <c r="EF42" s="99"/>
      <c r="EG42" s="101"/>
      <c r="EH42" s="116"/>
      <c r="EI42" s="74"/>
      <c r="EJ42" s="117"/>
      <c r="EL42" s="85" t="str">
        <f t="shared" si="88"/>
        <v/>
      </c>
      <c r="EM42" s="86">
        <f t="shared" si="60"/>
        <v>0</v>
      </c>
      <c r="EN42" s="18">
        <f t="shared" si="61"/>
        <v>0</v>
      </c>
      <c r="EO42" s="87"/>
      <c r="EP42" s="88">
        <f t="shared" si="62"/>
        <v>0</v>
      </c>
      <c r="EQ42" s="18" t="str">
        <f t="shared" si="7"/>
        <v/>
      </c>
      <c r="ER42" s="89" t="str">
        <f>IF(EO42&gt;0,ROUNDDOWN(('Diseño estructura &amp;CP'!$AZ$5/EO42),0),"")</f>
        <v/>
      </c>
      <c r="ET42" s="99" t="s">
        <v>143</v>
      </c>
      <c r="EU42" s="104"/>
      <c r="EV42" s="101" t="s">
        <v>104</v>
      </c>
      <c r="EW42" s="74"/>
      <c r="EX42" s="89">
        <f>IFERROR(IF(EU42="",0,ROUNDDOWN(('Diseño estructura &amp;CP'!$AZ$6/EU42),0)),0)</f>
        <v>0</v>
      </c>
      <c r="EZ42" s="99"/>
      <c r="FA42" s="101"/>
      <c r="FB42" s="116"/>
      <c r="FC42" s="74"/>
      <c r="FD42" s="117"/>
      <c r="FF42" s="85" t="str">
        <f t="shared" si="89"/>
        <v/>
      </c>
      <c r="FG42" s="86">
        <f t="shared" si="67"/>
        <v>0</v>
      </c>
      <c r="FH42" s="18">
        <f t="shared" si="68"/>
        <v>0</v>
      </c>
      <c r="FI42" s="87"/>
      <c r="FJ42" s="88">
        <f t="shared" si="69"/>
        <v>0</v>
      </c>
      <c r="FK42" s="18" t="str">
        <f t="shared" si="8"/>
        <v/>
      </c>
      <c r="FL42" s="89" t="str">
        <f>IF(FI42&gt;0,ROUNDDOWN(('Diseño estructura &amp;CP'!$AZ$5/FI42),0),"")</f>
        <v/>
      </c>
      <c r="FN42" s="99" t="s">
        <v>143</v>
      </c>
      <c r="FO42" s="104"/>
      <c r="FP42" s="101" t="s">
        <v>104</v>
      </c>
      <c r="FQ42" s="74"/>
      <c r="FR42" s="89">
        <f>IFERROR(IF(FO42="",0,ROUNDDOWN(('Diseño estructura &amp;CP'!$AZ$6/FO42),0)),0)</f>
        <v>0</v>
      </c>
      <c r="FT42" s="99"/>
      <c r="FU42" s="101"/>
      <c r="FV42" s="116"/>
      <c r="FW42" s="74"/>
      <c r="FX42" s="117"/>
      <c r="FZ42" s="85" t="str">
        <f t="shared" si="90"/>
        <v/>
      </c>
      <c r="GA42" s="86">
        <f t="shared" si="74"/>
        <v>0</v>
      </c>
      <c r="GB42" s="18">
        <f t="shared" si="75"/>
        <v>0</v>
      </c>
      <c r="GC42" s="87"/>
      <c r="GD42" s="88">
        <f t="shared" si="76"/>
        <v>0</v>
      </c>
      <c r="GE42" s="18" t="str">
        <f t="shared" si="9"/>
        <v/>
      </c>
      <c r="GF42" s="89" t="str">
        <f>IF(GC42&gt;0,ROUNDDOWN(('Diseño estructura &amp;CP'!$AZ$5/GC42),0),"")</f>
        <v/>
      </c>
      <c r="GH42" s="99" t="s">
        <v>143</v>
      </c>
      <c r="GI42" s="104"/>
      <c r="GJ42" s="101" t="s">
        <v>104</v>
      </c>
      <c r="GK42" s="74"/>
      <c r="GL42" s="89">
        <f>IFERROR(IF(GI42="",0,ROUNDDOWN(('Diseño estructura &amp;CP'!$AZ$6/GI42),0)),0)</f>
        <v>0</v>
      </c>
      <c r="GN42" s="99"/>
      <c r="GO42" s="101"/>
      <c r="GP42" s="116"/>
      <c r="GQ42" s="74"/>
      <c r="GR42" s="117"/>
    </row>
    <row r="43" spans="2:200" x14ac:dyDescent="0.35">
      <c r="B43" s="85">
        <f t="shared" si="81"/>
        <v>28</v>
      </c>
      <c r="C43" s="86">
        <f t="shared" si="10"/>
        <v>48</v>
      </c>
      <c r="D43" s="18">
        <f t="shared" si="11"/>
        <v>8</v>
      </c>
      <c r="E43" s="87">
        <v>96</v>
      </c>
      <c r="F43" s="88">
        <f t="shared" si="12"/>
        <v>9</v>
      </c>
      <c r="G43" s="18">
        <f t="shared" si="13"/>
        <v>9.9900099900099903E-2</v>
      </c>
      <c r="H43" s="89">
        <f>IF(E43&gt;0,ROUNDDOWN(('Diseño estructura &amp;CP'!$AZ$5/E43),0),"")</f>
        <v>10</v>
      </c>
      <c r="J43" s="99" t="s">
        <v>144</v>
      </c>
      <c r="K43" s="104"/>
      <c r="L43" s="101" t="s">
        <v>104</v>
      </c>
      <c r="M43" s="74"/>
      <c r="N43" s="89">
        <f>IFERROR(IF(K43="",0,ROUNDDOWN(('Diseño estructura &amp;CP'!$AZ$6/K43),0)),0)</f>
        <v>0</v>
      </c>
      <c r="P43" s="99"/>
      <c r="Q43" s="101"/>
      <c r="R43" s="116"/>
      <c r="S43" s="74"/>
      <c r="T43" s="117"/>
      <c r="V43" s="85">
        <f t="shared" si="82"/>
        <v>28</v>
      </c>
      <c r="W43" s="86">
        <f t="shared" si="18"/>
        <v>90</v>
      </c>
      <c r="X43" s="18">
        <f t="shared" si="19"/>
        <v>15</v>
      </c>
      <c r="Y43" s="87">
        <v>180</v>
      </c>
      <c r="Z43" s="88">
        <f t="shared" si="20"/>
        <v>16</v>
      </c>
      <c r="AA43" s="18">
        <f t="shared" si="1"/>
        <v>0.19960079840319361</v>
      </c>
      <c r="AB43" s="89">
        <f>IF(Y43&gt;0,ROUNDDOWN(('Diseño estructura &amp;CP'!$AZ$5/Y43),0),"")</f>
        <v>5</v>
      </c>
      <c r="AD43" s="99" t="s">
        <v>144</v>
      </c>
      <c r="AE43" s="104"/>
      <c r="AF43" s="101" t="s">
        <v>104</v>
      </c>
      <c r="AG43" s="74"/>
      <c r="AH43" s="89">
        <f>IFERROR(IF(AE43="",0,ROUNDDOWN(('Diseño estructura &amp;CP'!$AZ$6/AE43),0)),0)</f>
        <v>0</v>
      </c>
      <c r="AJ43" s="99"/>
      <c r="AK43" s="101"/>
      <c r="AL43" s="116"/>
      <c r="AM43" s="74"/>
      <c r="AN43" s="117"/>
      <c r="AP43" s="85">
        <f t="shared" si="83"/>
        <v>28</v>
      </c>
      <c r="AQ43" s="86">
        <f t="shared" si="25"/>
        <v>81</v>
      </c>
      <c r="AR43" s="18">
        <f t="shared" si="26"/>
        <v>13</v>
      </c>
      <c r="AS43" s="87">
        <v>162</v>
      </c>
      <c r="AT43" s="88">
        <f t="shared" si="27"/>
        <v>14</v>
      </c>
      <c r="AU43" s="18">
        <f t="shared" si="2"/>
        <v>0.1663893510815308</v>
      </c>
      <c r="AV43" s="89">
        <f>IF(AS43&gt;0,ROUNDDOWN(('Diseño estructura &amp;CP'!$AZ$5/AS43),0),"")</f>
        <v>6</v>
      </c>
      <c r="AX43" s="99" t="s">
        <v>144</v>
      </c>
      <c r="AY43" s="104"/>
      <c r="AZ43" s="101" t="s">
        <v>104</v>
      </c>
      <c r="BA43" s="74"/>
      <c r="BB43" s="89">
        <f>IFERROR(IF(AY43="",0,ROUNDDOWN(('Diseño estructura &amp;CP'!$AZ$6/AY43),0)),0)</f>
        <v>0</v>
      </c>
      <c r="BD43" s="99"/>
      <c r="BE43" s="101"/>
      <c r="BF43" s="116"/>
      <c r="BG43" s="74"/>
      <c r="BH43" s="117"/>
      <c r="BJ43" s="85">
        <f t="shared" si="84"/>
        <v>28</v>
      </c>
      <c r="BK43" s="86">
        <f t="shared" si="32"/>
        <v>13</v>
      </c>
      <c r="BL43" s="18">
        <f t="shared" si="33"/>
        <v>2</v>
      </c>
      <c r="BM43" s="87">
        <v>26</v>
      </c>
      <c r="BN43" s="88">
        <f t="shared" si="34"/>
        <v>3</v>
      </c>
      <c r="BO43" s="18">
        <f t="shared" si="3"/>
        <v>2.6308866087871613E-2</v>
      </c>
      <c r="BP43" s="89">
        <f>IF(BM43&gt;0,ROUNDDOWN(('Diseño estructura &amp;CP'!$AZ$5/BM43),0),"")</f>
        <v>38</v>
      </c>
      <c r="BR43" s="99" t="s">
        <v>144</v>
      </c>
      <c r="BS43" s="104"/>
      <c r="BT43" s="101" t="s">
        <v>104</v>
      </c>
      <c r="BU43" s="74"/>
      <c r="BV43" s="89">
        <f>IFERROR(IF(BS43="",0,ROUNDDOWN(('Diseño estructura &amp;CP'!$AZ$6/BS43),0)),0)</f>
        <v>0</v>
      </c>
      <c r="BX43" s="99"/>
      <c r="BY43" s="101"/>
      <c r="BZ43" s="116"/>
      <c r="CA43" s="74"/>
      <c r="CB43" s="117"/>
      <c r="CD43" s="85" t="str">
        <f t="shared" si="85"/>
        <v/>
      </c>
      <c r="CE43" s="86">
        <f t="shared" si="39"/>
        <v>0</v>
      </c>
      <c r="CF43" s="18">
        <f t="shared" si="40"/>
        <v>0</v>
      </c>
      <c r="CG43" s="87"/>
      <c r="CH43" s="88">
        <f t="shared" si="41"/>
        <v>0</v>
      </c>
      <c r="CI43" s="18" t="str">
        <f t="shared" si="4"/>
        <v/>
      </c>
      <c r="CJ43" s="89" t="str">
        <f>IF(CG43&gt;0,ROUNDDOWN(('Diseño estructura &amp;CP'!$AZ$5/CG43),0),"")</f>
        <v/>
      </c>
      <c r="CL43" s="99" t="s">
        <v>144</v>
      </c>
      <c r="CM43" s="104"/>
      <c r="CN43" s="101" t="s">
        <v>104</v>
      </c>
      <c r="CO43" s="74"/>
      <c r="CP43" s="89">
        <f>IFERROR(IF(CM43="",0,ROUNDDOWN(('Diseño estructura &amp;CP'!$AZ$6/CM43),0)),0)</f>
        <v>0</v>
      </c>
      <c r="CR43" s="99"/>
      <c r="CS43" s="101"/>
      <c r="CT43" s="116"/>
      <c r="CU43" s="74"/>
      <c r="CV43" s="117"/>
      <c r="CX43" s="85" t="str">
        <f t="shared" si="86"/>
        <v/>
      </c>
      <c r="CY43" s="86">
        <f t="shared" si="46"/>
        <v>0</v>
      </c>
      <c r="CZ43" s="18">
        <f t="shared" si="47"/>
        <v>0</v>
      </c>
      <c r="DA43" s="87"/>
      <c r="DB43" s="88">
        <f t="shared" si="48"/>
        <v>0</v>
      </c>
      <c r="DC43" s="18" t="str">
        <f t="shared" si="5"/>
        <v/>
      </c>
      <c r="DD43" s="89" t="str">
        <f>IF(DA43&gt;0,ROUNDDOWN(('Diseño estructura &amp;CP'!$AZ$5/DA43),0),"")</f>
        <v/>
      </c>
      <c r="DF43" s="99" t="s">
        <v>144</v>
      </c>
      <c r="DG43" s="104"/>
      <c r="DH43" s="101" t="s">
        <v>104</v>
      </c>
      <c r="DI43" s="74"/>
      <c r="DJ43" s="89">
        <f>IFERROR(IF(DG43="",0,ROUNDDOWN(('Diseño estructura &amp;CP'!$AZ$6/DG43),0)),0)</f>
        <v>0</v>
      </c>
      <c r="DL43" s="99"/>
      <c r="DM43" s="101"/>
      <c r="DN43" s="116"/>
      <c r="DO43" s="74"/>
      <c r="DP43" s="117"/>
      <c r="DR43" s="85" t="str">
        <f t="shared" si="87"/>
        <v/>
      </c>
      <c r="DS43" s="86">
        <f t="shared" si="53"/>
        <v>0</v>
      </c>
      <c r="DT43" s="18">
        <f t="shared" si="54"/>
        <v>0</v>
      </c>
      <c r="DU43" s="87"/>
      <c r="DV43" s="88">
        <f t="shared" si="55"/>
        <v>0</v>
      </c>
      <c r="DW43" s="18" t="str">
        <f t="shared" si="6"/>
        <v/>
      </c>
      <c r="DX43" s="89" t="str">
        <f>IF(DU43&gt;0,ROUNDDOWN(('Diseño estructura &amp;CP'!$AZ$5/DU43),0),"")</f>
        <v/>
      </c>
      <c r="DZ43" s="99" t="s">
        <v>144</v>
      </c>
      <c r="EA43" s="104"/>
      <c r="EB43" s="101" t="s">
        <v>104</v>
      </c>
      <c r="EC43" s="74"/>
      <c r="ED43" s="89">
        <f>IFERROR(IF(EA43="",0,ROUNDDOWN(('Diseño estructura &amp;CP'!$AZ$6/EA43),0)),0)</f>
        <v>0</v>
      </c>
      <c r="EF43" s="99"/>
      <c r="EG43" s="101"/>
      <c r="EH43" s="116"/>
      <c r="EI43" s="74"/>
      <c r="EJ43" s="117"/>
      <c r="EL43" s="85" t="str">
        <f t="shared" si="88"/>
        <v/>
      </c>
      <c r="EM43" s="86">
        <f t="shared" si="60"/>
        <v>0</v>
      </c>
      <c r="EN43" s="18">
        <f t="shared" si="61"/>
        <v>0</v>
      </c>
      <c r="EO43" s="87"/>
      <c r="EP43" s="88">
        <f t="shared" si="62"/>
        <v>0</v>
      </c>
      <c r="EQ43" s="18" t="str">
        <f t="shared" si="7"/>
        <v/>
      </c>
      <c r="ER43" s="89" t="str">
        <f>IF(EO43&gt;0,ROUNDDOWN(('Diseño estructura &amp;CP'!$AZ$5/EO43),0),"")</f>
        <v/>
      </c>
      <c r="ET43" s="99" t="s">
        <v>144</v>
      </c>
      <c r="EU43" s="104"/>
      <c r="EV43" s="101" t="s">
        <v>104</v>
      </c>
      <c r="EW43" s="74"/>
      <c r="EX43" s="89">
        <f>IFERROR(IF(EU43="",0,ROUNDDOWN(('Diseño estructura &amp;CP'!$AZ$6/EU43),0)),0)</f>
        <v>0</v>
      </c>
      <c r="EZ43" s="99"/>
      <c r="FA43" s="101"/>
      <c r="FB43" s="116"/>
      <c r="FC43" s="74"/>
      <c r="FD43" s="117"/>
      <c r="FF43" s="85" t="str">
        <f t="shared" si="89"/>
        <v/>
      </c>
      <c r="FG43" s="86">
        <f t="shared" si="67"/>
        <v>0</v>
      </c>
      <c r="FH43" s="18">
        <f t="shared" si="68"/>
        <v>0</v>
      </c>
      <c r="FI43" s="87"/>
      <c r="FJ43" s="88">
        <f t="shared" si="69"/>
        <v>0</v>
      </c>
      <c r="FK43" s="18" t="str">
        <f t="shared" si="8"/>
        <v/>
      </c>
      <c r="FL43" s="89" t="str">
        <f>IF(FI43&gt;0,ROUNDDOWN(('Diseño estructura &amp;CP'!$AZ$5/FI43),0),"")</f>
        <v/>
      </c>
      <c r="FN43" s="99" t="s">
        <v>144</v>
      </c>
      <c r="FO43" s="104"/>
      <c r="FP43" s="101" t="s">
        <v>104</v>
      </c>
      <c r="FQ43" s="74"/>
      <c r="FR43" s="89">
        <f>IFERROR(IF(FO43="",0,ROUNDDOWN(('Diseño estructura &amp;CP'!$AZ$6/FO43),0)),0)</f>
        <v>0</v>
      </c>
      <c r="FT43" s="99"/>
      <c r="FU43" s="101"/>
      <c r="FV43" s="116"/>
      <c r="FW43" s="74"/>
      <c r="FX43" s="117"/>
      <c r="FZ43" s="85" t="str">
        <f t="shared" si="90"/>
        <v/>
      </c>
      <c r="GA43" s="86">
        <f t="shared" si="74"/>
        <v>0</v>
      </c>
      <c r="GB43" s="18">
        <f t="shared" si="75"/>
        <v>0</v>
      </c>
      <c r="GC43" s="87"/>
      <c r="GD43" s="88">
        <f t="shared" si="76"/>
        <v>0</v>
      </c>
      <c r="GE43" s="18" t="str">
        <f t="shared" si="9"/>
        <v/>
      </c>
      <c r="GF43" s="89" t="str">
        <f>IF(GC43&gt;0,ROUNDDOWN(('Diseño estructura &amp;CP'!$AZ$5/GC43),0),"")</f>
        <v/>
      </c>
      <c r="GH43" s="99" t="s">
        <v>144</v>
      </c>
      <c r="GI43" s="104"/>
      <c r="GJ43" s="101" t="s">
        <v>104</v>
      </c>
      <c r="GK43" s="74"/>
      <c r="GL43" s="89">
        <f>IFERROR(IF(GI43="",0,ROUNDDOWN(('Diseño estructura &amp;CP'!$AZ$6/GI43),0)),0)</f>
        <v>0</v>
      </c>
      <c r="GN43" s="99"/>
      <c r="GO43" s="101"/>
      <c r="GP43" s="116"/>
      <c r="GQ43" s="74"/>
      <c r="GR43" s="117"/>
    </row>
    <row r="44" spans="2:200" x14ac:dyDescent="0.35">
      <c r="B44" s="85">
        <f t="shared" si="81"/>
        <v>29</v>
      </c>
      <c r="C44" s="86">
        <f t="shared" si="10"/>
        <v>49.5</v>
      </c>
      <c r="D44" s="18">
        <f t="shared" si="11"/>
        <v>8</v>
      </c>
      <c r="E44" s="87">
        <v>99</v>
      </c>
      <c r="F44" s="88">
        <f t="shared" si="12"/>
        <v>9</v>
      </c>
      <c r="G44" s="18">
        <f t="shared" si="13"/>
        <v>9.9900099900099903E-2</v>
      </c>
      <c r="H44" s="89">
        <f>IF(E44&gt;0,ROUNDDOWN(('Diseño estructura &amp;CP'!$AZ$5/E44),0),"")</f>
        <v>10</v>
      </c>
      <c r="J44" s="99" t="s">
        <v>145</v>
      </c>
      <c r="K44" s="104"/>
      <c r="L44" s="101" t="s">
        <v>104</v>
      </c>
      <c r="M44" s="74"/>
      <c r="N44" s="89">
        <f>IFERROR(IF(K44="",0,ROUNDDOWN(('Diseño estructura &amp;CP'!$AZ$6/K44),0)),0)</f>
        <v>0</v>
      </c>
      <c r="P44" s="99"/>
      <c r="Q44" s="101"/>
      <c r="R44" s="116"/>
      <c r="S44" s="74"/>
      <c r="T44" s="117"/>
      <c r="V44" s="85">
        <f t="shared" si="82"/>
        <v>29</v>
      </c>
      <c r="W44" s="86">
        <f t="shared" si="18"/>
        <v>88.25</v>
      </c>
      <c r="X44" s="18">
        <f t="shared" si="19"/>
        <v>14</v>
      </c>
      <c r="Y44" s="87">
        <v>176.5</v>
      </c>
      <c r="Z44" s="88">
        <f t="shared" si="20"/>
        <v>15</v>
      </c>
      <c r="AA44" s="18">
        <f t="shared" si="1"/>
        <v>0.19960079840319361</v>
      </c>
      <c r="AB44" s="89">
        <f>IF(Y44&gt;0,ROUNDDOWN(('Diseño estructura &amp;CP'!$AZ$5/Y44),0),"")</f>
        <v>5</v>
      </c>
      <c r="AD44" s="99" t="s">
        <v>145</v>
      </c>
      <c r="AE44" s="104"/>
      <c r="AF44" s="101" t="s">
        <v>104</v>
      </c>
      <c r="AG44" s="74"/>
      <c r="AH44" s="89">
        <f>IFERROR(IF(AE44="",0,ROUNDDOWN(('Diseño estructura &amp;CP'!$AZ$6/AE44),0)),0)</f>
        <v>0</v>
      </c>
      <c r="AJ44" s="99"/>
      <c r="AK44" s="101"/>
      <c r="AL44" s="116"/>
      <c r="AM44" s="74"/>
      <c r="AN44" s="117"/>
      <c r="AP44" s="85">
        <f t="shared" si="83"/>
        <v>29</v>
      </c>
      <c r="AQ44" s="86">
        <f t="shared" si="25"/>
        <v>81</v>
      </c>
      <c r="AR44" s="18">
        <f t="shared" si="26"/>
        <v>13</v>
      </c>
      <c r="AS44" s="87">
        <v>162</v>
      </c>
      <c r="AT44" s="88">
        <f t="shared" si="27"/>
        <v>14</v>
      </c>
      <c r="AU44" s="18">
        <f t="shared" si="2"/>
        <v>0.1663893510815308</v>
      </c>
      <c r="AV44" s="89">
        <f>IF(AS44&gt;0,ROUNDDOWN(('Diseño estructura &amp;CP'!$AZ$5/AS44),0),"")</f>
        <v>6</v>
      </c>
      <c r="AX44" s="99" t="s">
        <v>145</v>
      </c>
      <c r="AY44" s="104"/>
      <c r="AZ44" s="101" t="s">
        <v>104</v>
      </c>
      <c r="BA44" s="74"/>
      <c r="BB44" s="89">
        <f>IFERROR(IF(AY44="",0,ROUNDDOWN(('Diseño estructura &amp;CP'!$AZ$6/AY44),0)),0)</f>
        <v>0</v>
      </c>
      <c r="BD44" s="99"/>
      <c r="BE44" s="101"/>
      <c r="BF44" s="116"/>
      <c r="BG44" s="74"/>
      <c r="BH44" s="117"/>
      <c r="BJ44" s="85">
        <f t="shared" si="84"/>
        <v>29</v>
      </c>
      <c r="BK44" s="86">
        <f t="shared" si="32"/>
        <v>9.5</v>
      </c>
      <c r="BL44" s="18">
        <f t="shared" si="33"/>
        <v>1</v>
      </c>
      <c r="BM44" s="87">
        <v>19</v>
      </c>
      <c r="BN44" s="88">
        <f t="shared" si="34"/>
        <v>2</v>
      </c>
      <c r="BO44" s="18">
        <f t="shared" si="3"/>
        <v>1.9227071716977504E-2</v>
      </c>
      <c r="BP44" s="89">
        <f>IF(BM44&gt;0,ROUNDDOWN(('Diseño estructura &amp;CP'!$AZ$5/BM44),0),"")</f>
        <v>52</v>
      </c>
      <c r="BR44" s="99" t="s">
        <v>145</v>
      </c>
      <c r="BS44" s="104"/>
      <c r="BT44" s="101" t="s">
        <v>104</v>
      </c>
      <c r="BU44" s="74"/>
      <c r="BV44" s="89">
        <f>IFERROR(IF(BS44="",0,ROUNDDOWN(('Diseño estructura &amp;CP'!$AZ$6/BS44),0)),0)</f>
        <v>0</v>
      </c>
      <c r="BX44" s="99"/>
      <c r="BY44" s="101"/>
      <c r="BZ44" s="116"/>
      <c r="CA44" s="74"/>
      <c r="CB44" s="117"/>
      <c r="CD44" s="85" t="str">
        <f t="shared" si="85"/>
        <v/>
      </c>
      <c r="CE44" s="86">
        <f t="shared" si="39"/>
        <v>0</v>
      </c>
      <c r="CF44" s="18">
        <f t="shared" si="40"/>
        <v>0</v>
      </c>
      <c r="CG44" s="87"/>
      <c r="CH44" s="88">
        <f t="shared" si="41"/>
        <v>0</v>
      </c>
      <c r="CI44" s="18" t="str">
        <f t="shared" si="4"/>
        <v/>
      </c>
      <c r="CJ44" s="89" t="str">
        <f>IF(CG44&gt;0,ROUNDDOWN(('Diseño estructura &amp;CP'!$AZ$5/CG44),0),"")</f>
        <v/>
      </c>
      <c r="CL44" s="99" t="s">
        <v>145</v>
      </c>
      <c r="CM44" s="104"/>
      <c r="CN44" s="101" t="s">
        <v>104</v>
      </c>
      <c r="CO44" s="74"/>
      <c r="CP44" s="89">
        <f>IFERROR(IF(CM44="",0,ROUNDDOWN(('Diseño estructura &amp;CP'!$AZ$6/CM44),0)),0)</f>
        <v>0</v>
      </c>
      <c r="CR44" s="99"/>
      <c r="CS44" s="101"/>
      <c r="CT44" s="116"/>
      <c r="CU44" s="74"/>
      <c r="CV44" s="117"/>
      <c r="CX44" s="85" t="str">
        <f t="shared" si="86"/>
        <v/>
      </c>
      <c r="CY44" s="86">
        <f t="shared" si="46"/>
        <v>0</v>
      </c>
      <c r="CZ44" s="18">
        <f t="shared" si="47"/>
        <v>0</v>
      </c>
      <c r="DA44" s="87"/>
      <c r="DB44" s="88">
        <f t="shared" si="48"/>
        <v>0</v>
      </c>
      <c r="DC44" s="18" t="str">
        <f t="shared" si="5"/>
        <v/>
      </c>
      <c r="DD44" s="89" t="str">
        <f>IF(DA44&gt;0,ROUNDDOWN(('Diseño estructura &amp;CP'!$AZ$5/DA44),0),"")</f>
        <v/>
      </c>
      <c r="DF44" s="99" t="s">
        <v>145</v>
      </c>
      <c r="DG44" s="104"/>
      <c r="DH44" s="101" t="s">
        <v>104</v>
      </c>
      <c r="DI44" s="74"/>
      <c r="DJ44" s="89">
        <f>IFERROR(IF(DG44="",0,ROUNDDOWN(('Diseño estructura &amp;CP'!$AZ$6/DG44),0)),0)</f>
        <v>0</v>
      </c>
      <c r="DL44" s="99"/>
      <c r="DM44" s="101"/>
      <c r="DN44" s="116"/>
      <c r="DO44" s="74"/>
      <c r="DP44" s="117"/>
      <c r="DR44" s="85" t="str">
        <f t="shared" si="87"/>
        <v/>
      </c>
      <c r="DS44" s="86">
        <f t="shared" si="53"/>
        <v>0</v>
      </c>
      <c r="DT44" s="18">
        <f t="shared" si="54"/>
        <v>0</v>
      </c>
      <c r="DU44" s="87"/>
      <c r="DV44" s="88">
        <f t="shared" si="55"/>
        <v>0</v>
      </c>
      <c r="DW44" s="18" t="str">
        <f t="shared" si="6"/>
        <v/>
      </c>
      <c r="DX44" s="89" t="str">
        <f>IF(DU44&gt;0,ROUNDDOWN(('Diseño estructura &amp;CP'!$AZ$5/DU44),0),"")</f>
        <v/>
      </c>
      <c r="DZ44" s="99" t="s">
        <v>145</v>
      </c>
      <c r="EA44" s="104"/>
      <c r="EB44" s="101" t="s">
        <v>104</v>
      </c>
      <c r="EC44" s="74"/>
      <c r="ED44" s="89">
        <f>IFERROR(IF(EA44="",0,ROUNDDOWN(('Diseño estructura &amp;CP'!$AZ$6/EA44),0)),0)</f>
        <v>0</v>
      </c>
      <c r="EF44" s="99"/>
      <c r="EG44" s="101"/>
      <c r="EH44" s="116"/>
      <c r="EI44" s="74"/>
      <c r="EJ44" s="117"/>
      <c r="EL44" s="85" t="str">
        <f t="shared" si="88"/>
        <v/>
      </c>
      <c r="EM44" s="86">
        <f t="shared" si="60"/>
        <v>0</v>
      </c>
      <c r="EN44" s="18">
        <f t="shared" si="61"/>
        <v>0</v>
      </c>
      <c r="EO44" s="87"/>
      <c r="EP44" s="88">
        <f t="shared" si="62"/>
        <v>0</v>
      </c>
      <c r="EQ44" s="18" t="str">
        <f t="shared" si="7"/>
        <v/>
      </c>
      <c r="ER44" s="89" t="str">
        <f>IF(EO44&gt;0,ROUNDDOWN(('Diseño estructura &amp;CP'!$AZ$5/EO44),0),"")</f>
        <v/>
      </c>
      <c r="ET44" s="99" t="s">
        <v>145</v>
      </c>
      <c r="EU44" s="104"/>
      <c r="EV44" s="101" t="s">
        <v>104</v>
      </c>
      <c r="EW44" s="74"/>
      <c r="EX44" s="89">
        <f>IFERROR(IF(EU44="",0,ROUNDDOWN(('Diseño estructura &amp;CP'!$AZ$6/EU44),0)),0)</f>
        <v>0</v>
      </c>
      <c r="EZ44" s="99"/>
      <c r="FA44" s="101"/>
      <c r="FB44" s="116"/>
      <c r="FC44" s="74"/>
      <c r="FD44" s="117"/>
      <c r="FF44" s="85" t="str">
        <f t="shared" si="89"/>
        <v/>
      </c>
      <c r="FG44" s="86">
        <f t="shared" si="67"/>
        <v>0</v>
      </c>
      <c r="FH44" s="18">
        <f t="shared" si="68"/>
        <v>0</v>
      </c>
      <c r="FI44" s="87"/>
      <c r="FJ44" s="88">
        <f t="shared" si="69"/>
        <v>0</v>
      </c>
      <c r="FK44" s="18" t="str">
        <f t="shared" si="8"/>
        <v/>
      </c>
      <c r="FL44" s="89" t="str">
        <f>IF(FI44&gt;0,ROUNDDOWN(('Diseño estructura &amp;CP'!$AZ$5/FI44),0),"")</f>
        <v/>
      </c>
      <c r="FN44" s="99" t="s">
        <v>145</v>
      </c>
      <c r="FO44" s="104"/>
      <c r="FP44" s="101" t="s">
        <v>104</v>
      </c>
      <c r="FQ44" s="74"/>
      <c r="FR44" s="89">
        <f>IFERROR(IF(FO44="",0,ROUNDDOWN(('Diseño estructura &amp;CP'!$AZ$6/FO44),0)),0)</f>
        <v>0</v>
      </c>
      <c r="FT44" s="99"/>
      <c r="FU44" s="101"/>
      <c r="FV44" s="116"/>
      <c r="FW44" s="74"/>
      <c r="FX44" s="117"/>
      <c r="FZ44" s="85" t="str">
        <f t="shared" si="90"/>
        <v/>
      </c>
      <c r="GA44" s="86">
        <f t="shared" si="74"/>
        <v>0</v>
      </c>
      <c r="GB44" s="18">
        <f t="shared" si="75"/>
        <v>0</v>
      </c>
      <c r="GC44" s="87"/>
      <c r="GD44" s="88">
        <f t="shared" si="76"/>
        <v>0</v>
      </c>
      <c r="GE44" s="18" t="str">
        <f t="shared" si="9"/>
        <v/>
      </c>
      <c r="GF44" s="89" t="str">
        <f>IF(GC44&gt;0,ROUNDDOWN(('Diseño estructura &amp;CP'!$AZ$5/GC44),0),"")</f>
        <v/>
      </c>
      <c r="GH44" s="99" t="s">
        <v>145</v>
      </c>
      <c r="GI44" s="104"/>
      <c r="GJ44" s="101" t="s">
        <v>104</v>
      </c>
      <c r="GK44" s="74"/>
      <c r="GL44" s="89">
        <f>IFERROR(IF(GI44="",0,ROUNDDOWN(('Diseño estructura &amp;CP'!$AZ$6/GI44),0)),0)</f>
        <v>0</v>
      </c>
      <c r="GN44" s="99"/>
      <c r="GO44" s="101"/>
      <c r="GP44" s="116"/>
      <c r="GQ44" s="74"/>
      <c r="GR44" s="117"/>
    </row>
    <row r="45" spans="2:200" x14ac:dyDescent="0.35">
      <c r="B45" s="85">
        <f t="shared" si="81"/>
        <v>30</v>
      </c>
      <c r="C45" s="86">
        <f t="shared" si="10"/>
        <v>51</v>
      </c>
      <c r="D45" s="18">
        <f t="shared" si="11"/>
        <v>8</v>
      </c>
      <c r="E45" s="87">
        <v>102</v>
      </c>
      <c r="F45" s="88">
        <f t="shared" si="12"/>
        <v>9</v>
      </c>
      <c r="G45" s="18">
        <f t="shared" si="13"/>
        <v>0.11098779134295228</v>
      </c>
      <c r="H45" s="89">
        <f>IF(E45&gt;0,ROUNDDOWN(('Diseño estructura &amp;CP'!$AZ$5/E45),0),"")</f>
        <v>9</v>
      </c>
      <c r="J45" s="99" t="s">
        <v>146</v>
      </c>
      <c r="K45" s="104"/>
      <c r="L45" s="101" t="s">
        <v>104</v>
      </c>
      <c r="M45" s="74"/>
      <c r="N45" s="89">
        <f>IFERROR(IF(K45="",0,ROUNDDOWN(('Diseño estructura &amp;CP'!$AZ$6/K45),0)),0)</f>
        <v>0</v>
      </c>
      <c r="P45" s="99"/>
      <c r="Q45" s="101"/>
      <c r="R45" s="116"/>
      <c r="S45" s="74"/>
      <c r="T45" s="117"/>
      <c r="V45" s="85">
        <f t="shared" si="82"/>
        <v>30</v>
      </c>
      <c r="W45" s="86">
        <f t="shared" si="18"/>
        <v>87.5</v>
      </c>
      <c r="X45" s="18">
        <f t="shared" si="19"/>
        <v>14</v>
      </c>
      <c r="Y45" s="87">
        <v>175</v>
      </c>
      <c r="Z45" s="88">
        <f t="shared" si="20"/>
        <v>15</v>
      </c>
      <c r="AA45" s="18">
        <f t="shared" si="1"/>
        <v>0.19960079840319361</v>
      </c>
      <c r="AB45" s="89">
        <f>IF(Y45&gt;0,ROUNDDOWN(('Diseño estructura &amp;CP'!$AZ$5/Y45),0),"")</f>
        <v>5</v>
      </c>
      <c r="AD45" s="99" t="s">
        <v>146</v>
      </c>
      <c r="AE45" s="104"/>
      <c r="AF45" s="101" t="s">
        <v>104</v>
      </c>
      <c r="AG45" s="74"/>
      <c r="AH45" s="89">
        <f>IFERROR(IF(AE45="",0,ROUNDDOWN(('Diseño estructura &amp;CP'!$AZ$6/AE45),0)),0)</f>
        <v>0</v>
      </c>
      <c r="AJ45" s="99"/>
      <c r="AK45" s="101"/>
      <c r="AL45" s="116"/>
      <c r="AM45" s="74"/>
      <c r="AN45" s="117"/>
      <c r="AP45" s="85">
        <f t="shared" si="83"/>
        <v>30</v>
      </c>
      <c r="AQ45" s="86">
        <f t="shared" si="25"/>
        <v>81</v>
      </c>
      <c r="AR45" s="18">
        <f t="shared" si="26"/>
        <v>13</v>
      </c>
      <c r="AS45" s="87">
        <v>162</v>
      </c>
      <c r="AT45" s="88">
        <f t="shared" si="27"/>
        <v>14</v>
      </c>
      <c r="AU45" s="18">
        <f t="shared" si="2"/>
        <v>0.1663893510815308</v>
      </c>
      <c r="AV45" s="89">
        <f>IF(AS45&gt;0,ROUNDDOWN(('Diseño estructura &amp;CP'!$AZ$5/AS45),0),"")</f>
        <v>6</v>
      </c>
      <c r="AX45" s="99" t="s">
        <v>146</v>
      </c>
      <c r="AY45" s="104"/>
      <c r="AZ45" s="101" t="s">
        <v>104</v>
      </c>
      <c r="BA45" s="74"/>
      <c r="BB45" s="89">
        <f>IFERROR(IF(AY45="",0,ROUNDDOWN(('Diseño estructura &amp;CP'!$AZ$6/AY45),0)),0)</f>
        <v>0</v>
      </c>
      <c r="BD45" s="99"/>
      <c r="BE45" s="101"/>
      <c r="BF45" s="116"/>
      <c r="BG45" s="74"/>
      <c r="BH45" s="117"/>
      <c r="BJ45" s="85">
        <f t="shared" si="84"/>
        <v>30</v>
      </c>
      <c r="BK45" s="86">
        <f t="shared" si="32"/>
        <v>5.75</v>
      </c>
      <c r="BL45" s="18">
        <f t="shared" si="33"/>
        <v>1</v>
      </c>
      <c r="BM45" s="87">
        <v>11.5</v>
      </c>
      <c r="BN45" s="88">
        <f t="shared" si="34"/>
        <v>2</v>
      </c>
      <c r="BO45" s="18">
        <f t="shared" si="3"/>
        <v>1.162655505173817E-2</v>
      </c>
      <c r="BP45" s="89">
        <f>IF(BM45&gt;0,ROUNDDOWN(('Diseño estructura &amp;CP'!$AZ$5/BM45),0),"")</f>
        <v>86</v>
      </c>
      <c r="BR45" s="99" t="s">
        <v>146</v>
      </c>
      <c r="BS45" s="104"/>
      <c r="BT45" s="101" t="s">
        <v>104</v>
      </c>
      <c r="BU45" s="74"/>
      <c r="BV45" s="89">
        <f>IFERROR(IF(BS45="",0,ROUNDDOWN(('Diseño estructura &amp;CP'!$AZ$6/BS45),0)),0)</f>
        <v>0</v>
      </c>
      <c r="BX45" s="99"/>
      <c r="BY45" s="101"/>
      <c r="BZ45" s="116"/>
      <c r="CA45" s="74"/>
      <c r="CB45" s="117"/>
      <c r="CD45" s="85" t="str">
        <f t="shared" si="85"/>
        <v/>
      </c>
      <c r="CE45" s="86">
        <f t="shared" si="39"/>
        <v>0</v>
      </c>
      <c r="CF45" s="18">
        <f t="shared" si="40"/>
        <v>0</v>
      </c>
      <c r="CG45" s="87"/>
      <c r="CH45" s="88">
        <f t="shared" si="41"/>
        <v>0</v>
      </c>
      <c r="CI45" s="18" t="str">
        <f t="shared" si="4"/>
        <v/>
      </c>
      <c r="CJ45" s="89" t="str">
        <f>IF(CG45&gt;0,ROUNDDOWN(('Diseño estructura &amp;CP'!$AZ$5/CG45),0),"")</f>
        <v/>
      </c>
      <c r="CL45" s="99" t="s">
        <v>146</v>
      </c>
      <c r="CM45" s="104"/>
      <c r="CN45" s="101" t="s">
        <v>104</v>
      </c>
      <c r="CO45" s="74"/>
      <c r="CP45" s="89">
        <f>IFERROR(IF(CM45="",0,ROUNDDOWN(('Diseño estructura &amp;CP'!$AZ$6/CM45),0)),0)</f>
        <v>0</v>
      </c>
      <c r="CR45" s="99"/>
      <c r="CS45" s="101"/>
      <c r="CT45" s="116"/>
      <c r="CU45" s="74"/>
      <c r="CV45" s="117"/>
      <c r="CX45" s="85" t="str">
        <f t="shared" si="86"/>
        <v/>
      </c>
      <c r="CY45" s="86">
        <f t="shared" si="46"/>
        <v>0</v>
      </c>
      <c r="CZ45" s="18">
        <f t="shared" si="47"/>
        <v>0</v>
      </c>
      <c r="DA45" s="87"/>
      <c r="DB45" s="88">
        <f t="shared" si="48"/>
        <v>0</v>
      </c>
      <c r="DC45" s="18" t="str">
        <f t="shared" si="5"/>
        <v/>
      </c>
      <c r="DD45" s="89" t="str">
        <f>IF(DA45&gt;0,ROUNDDOWN(('Diseño estructura &amp;CP'!$AZ$5/DA45),0),"")</f>
        <v/>
      </c>
      <c r="DF45" s="99" t="s">
        <v>146</v>
      </c>
      <c r="DG45" s="104"/>
      <c r="DH45" s="101" t="s">
        <v>104</v>
      </c>
      <c r="DI45" s="74"/>
      <c r="DJ45" s="89">
        <f>IFERROR(IF(DG45="",0,ROUNDDOWN(('Diseño estructura &amp;CP'!$AZ$6/DG45),0)),0)</f>
        <v>0</v>
      </c>
      <c r="DL45" s="99"/>
      <c r="DM45" s="101"/>
      <c r="DN45" s="116"/>
      <c r="DO45" s="74"/>
      <c r="DP45" s="117"/>
      <c r="DR45" s="85" t="str">
        <f t="shared" si="87"/>
        <v/>
      </c>
      <c r="DS45" s="86">
        <f t="shared" si="53"/>
        <v>0</v>
      </c>
      <c r="DT45" s="18">
        <f t="shared" si="54"/>
        <v>0</v>
      </c>
      <c r="DU45" s="87"/>
      <c r="DV45" s="88">
        <f t="shared" si="55"/>
        <v>0</v>
      </c>
      <c r="DW45" s="18" t="str">
        <f t="shared" si="6"/>
        <v/>
      </c>
      <c r="DX45" s="89" t="str">
        <f>IF(DU45&gt;0,ROUNDDOWN(('Diseño estructura &amp;CP'!$AZ$5/DU45),0),"")</f>
        <v/>
      </c>
      <c r="DZ45" s="99" t="s">
        <v>146</v>
      </c>
      <c r="EA45" s="104"/>
      <c r="EB45" s="101" t="s">
        <v>104</v>
      </c>
      <c r="EC45" s="74"/>
      <c r="ED45" s="89">
        <f>IFERROR(IF(EA45="",0,ROUNDDOWN(('Diseño estructura &amp;CP'!$AZ$6/EA45),0)),0)</f>
        <v>0</v>
      </c>
      <c r="EF45" s="99"/>
      <c r="EG45" s="101"/>
      <c r="EH45" s="116"/>
      <c r="EI45" s="74"/>
      <c r="EJ45" s="117"/>
      <c r="EL45" s="85" t="str">
        <f t="shared" si="88"/>
        <v/>
      </c>
      <c r="EM45" s="86">
        <f t="shared" si="60"/>
        <v>0</v>
      </c>
      <c r="EN45" s="18">
        <f t="shared" si="61"/>
        <v>0</v>
      </c>
      <c r="EO45" s="87"/>
      <c r="EP45" s="88">
        <f t="shared" si="62"/>
        <v>0</v>
      </c>
      <c r="EQ45" s="18" t="str">
        <f t="shared" si="7"/>
        <v/>
      </c>
      <c r="ER45" s="89" t="str">
        <f>IF(EO45&gt;0,ROUNDDOWN(('Diseño estructura &amp;CP'!$AZ$5/EO45),0),"")</f>
        <v/>
      </c>
      <c r="ET45" s="99" t="s">
        <v>146</v>
      </c>
      <c r="EU45" s="104"/>
      <c r="EV45" s="101" t="s">
        <v>104</v>
      </c>
      <c r="EW45" s="74"/>
      <c r="EX45" s="89">
        <f>IFERROR(IF(EU45="",0,ROUNDDOWN(('Diseño estructura &amp;CP'!$AZ$6/EU45),0)),0)</f>
        <v>0</v>
      </c>
      <c r="EZ45" s="99"/>
      <c r="FA45" s="101"/>
      <c r="FB45" s="116"/>
      <c r="FC45" s="74"/>
      <c r="FD45" s="117"/>
      <c r="FF45" s="85" t="str">
        <f t="shared" si="89"/>
        <v/>
      </c>
      <c r="FG45" s="86">
        <f t="shared" si="67"/>
        <v>0</v>
      </c>
      <c r="FH45" s="18">
        <f t="shared" si="68"/>
        <v>0</v>
      </c>
      <c r="FI45" s="87"/>
      <c r="FJ45" s="88">
        <f t="shared" si="69"/>
        <v>0</v>
      </c>
      <c r="FK45" s="18" t="str">
        <f t="shared" si="8"/>
        <v/>
      </c>
      <c r="FL45" s="89" t="str">
        <f>IF(FI45&gt;0,ROUNDDOWN(('Diseño estructura &amp;CP'!$AZ$5/FI45),0),"")</f>
        <v/>
      </c>
      <c r="FN45" s="99" t="s">
        <v>146</v>
      </c>
      <c r="FO45" s="104"/>
      <c r="FP45" s="101" t="s">
        <v>104</v>
      </c>
      <c r="FQ45" s="74"/>
      <c r="FR45" s="89">
        <f>IFERROR(IF(FO45="",0,ROUNDDOWN(('Diseño estructura &amp;CP'!$AZ$6/FO45),0)),0)</f>
        <v>0</v>
      </c>
      <c r="FT45" s="99"/>
      <c r="FU45" s="101"/>
      <c r="FV45" s="116"/>
      <c r="FW45" s="74"/>
      <c r="FX45" s="117"/>
      <c r="FZ45" s="85" t="str">
        <f t="shared" si="90"/>
        <v/>
      </c>
      <c r="GA45" s="86">
        <f t="shared" si="74"/>
        <v>0</v>
      </c>
      <c r="GB45" s="18">
        <f t="shared" si="75"/>
        <v>0</v>
      </c>
      <c r="GC45" s="87"/>
      <c r="GD45" s="88">
        <f t="shared" si="76"/>
        <v>0</v>
      </c>
      <c r="GE45" s="18" t="str">
        <f t="shared" si="9"/>
        <v/>
      </c>
      <c r="GF45" s="89" t="str">
        <f>IF(GC45&gt;0,ROUNDDOWN(('Diseño estructura &amp;CP'!$AZ$5/GC45),0),"")</f>
        <v/>
      </c>
      <c r="GH45" s="99" t="s">
        <v>146</v>
      </c>
      <c r="GI45" s="104"/>
      <c r="GJ45" s="101" t="s">
        <v>104</v>
      </c>
      <c r="GK45" s="74"/>
      <c r="GL45" s="89">
        <f>IFERROR(IF(GI45="",0,ROUNDDOWN(('Diseño estructura &amp;CP'!$AZ$6/GI45),0)),0)</f>
        <v>0</v>
      </c>
      <c r="GN45" s="99"/>
      <c r="GO45" s="101"/>
      <c r="GP45" s="116"/>
      <c r="GQ45" s="74"/>
      <c r="GR45" s="117"/>
    </row>
    <row r="46" spans="2:200" x14ac:dyDescent="0.35">
      <c r="B46" s="85">
        <f t="shared" si="81"/>
        <v>31</v>
      </c>
      <c r="C46" s="86">
        <f t="shared" si="10"/>
        <v>52.5</v>
      </c>
      <c r="D46" s="18">
        <f t="shared" si="11"/>
        <v>8</v>
      </c>
      <c r="E46" s="87">
        <v>105</v>
      </c>
      <c r="F46" s="88">
        <f t="shared" si="12"/>
        <v>9</v>
      </c>
      <c r="G46" s="18">
        <f t="shared" si="13"/>
        <v>0.11098779134295228</v>
      </c>
      <c r="H46" s="89">
        <f>IF(E46&gt;0,ROUNDDOWN(('Diseño estructura &amp;CP'!$AZ$5/E46),0),"")</f>
        <v>9</v>
      </c>
      <c r="J46" s="99" t="s">
        <v>147</v>
      </c>
      <c r="K46" s="104"/>
      <c r="L46" s="101" t="s">
        <v>104</v>
      </c>
      <c r="M46" s="74"/>
      <c r="N46" s="89">
        <f>IFERROR(IF(K46="",0,ROUNDDOWN(('Diseño estructura &amp;CP'!$AZ$6/K46),0)),0)</f>
        <v>0</v>
      </c>
      <c r="P46" s="99"/>
      <c r="Q46" s="101"/>
      <c r="R46" s="116"/>
      <c r="S46" s="74"/>
      <c r="T46" s="117"/>
      <c r="V46" s="85">
        <f t="shared" si="82"/>
        <v>31</v>
      </c>
      <c r="W46" s="86">
        <f t="shared" si="18"/>
        <v>86</v>
      </c>
      <c r="X46" s="18">
        <f t="shared" si="19"/>
        <v>14</v>
      </c>
      <c r="Y46" s="87">
        <v>172</v>
      </c>
      <c r="Z46" s="88">
        <f t="shared" si="20"/>
        <v>15</v>
      </c>
      <c r="AA46" s="18">
        <f t="shared" si="1"/>
        <v>0.19960079840319361</v>
      </c>
      <c r="AB46" s="89">
        <f>IF(Y46&gt;0,ROUNDDOWN(('Diseño estructura &amp;CP'!$AZ$5/Y46),0),"")</f>
        <v>5</v>
      </c>
      <c r="AD46" s="99" t="s">
        <v>147</v>
      </c>
      <c r="AE46" s="104"/>
      <c r="AF46" s="101" t="s">
        <v>104</v>
      </c>
      <c r="AG46" s="74"/>
      <c r="AH46" s="89">
        <f>IFERROR(IF(AE46="",0,ROUNDDOWN(('Diseño estructura &amp;CP'!$AZ$6/AE46),0)),0)</f>
        <v>0</v>
      </c>
      <c r="AJ46" s="99"/>
      <c r="AK46" s="101"/>
      <c r="AL46" s="116"/>
      <c r="AM46" s="74"/>
      <c r="AN46" s="117"/>
      <c r="AP46" s="85">
        <f t="shared" si="83"/>
        <v>31</v>
      </c>
      <c r="AQ46" s="86">
        <f t="shared" si="25"/>
        <v>81.5</v>
      </c>
      <c r="AR46" s="18">
        <f t="shared" si="26"/>
        <v>13</v>
      </c>
      <c r="AS46" s="87">
        <v>163</v>
      </c>
      <c r="AT46" s="88">
        <f t="shared" si="27"/>
        <v>14</v>
      </c>
      <c r="AU46" s="18">
        <f t="shared" si="2"/>
        <v>0.1663893510815308</v>
      </c>
      <c r="AV46" s="89">
        <f>IF(AS46&gt;0,ROUNDDOWN(('Diseño estructura &amp;CP'!$AZ$5/AS46),0),"")</f>
        <v>6</v>
      </c>
      <c r="AX46" s="99" t="s">
        <v>147</v>
      </c>
      <c r="AY46" s="104"/>
      <c r="AZ46" s="101" t="s">
        <v>104</v>
      </c>
      <c r="BA46" s="74"/>
      <c r="BB46" s="89">
        <f>IFERROR(IF(AY46="",0,ROUNDDOWN(('Diseño estructura &amp;CP'!$AZ$6/AY46),0)),0)</f>
        <v>0</v>
      </c>
      <c r="BD46" s="99"/>
      <c r="BE46" s="101"/>
      <c r="BF46" s="116"/>
      <c r="BG46" s="74"/>
      <c r="BH46" s="117"/>
      <c r="BJ46" s="85" t="str">
        <f t="shared" si="84"/>
        <v/>
      </c>
      <c r="BK46" s="86">
        <f t="shared" si="32"/>
        <v>0</v>
      </c>
      <c r="BL46" s="18">
        <f t="shared" si="33"/>
        <v>0</v>
      </c>
      <c r="BM46" s="87"/>
      <c r="BN46" s="88">
        <f t="shared" si="34"/>
        <v>0</v>
      </c>
      <c r="BO46" s="18" t="str">
        <f t="shared" si="3"/>
        <v/>
      </c>
      <c r="BP46" s="89" t="str">
        <f>IF(BM46&gt;0,ROUNDDOWN(('Diseño estructura &amp;CP'!$AZ$5/BM46),0),"")</f>
        <v/>
      </c>
      <c r="BR46" s="99" t="s">
        <v>147</v>
      </c>
      <c r="BS46" s="104"/>
      <c r="BT46" s="101" t="s">
        <v>104</v>
      </c>
      <c r="BU46" s="74"/>
      <c r="BV46" s="89">
        <f>IFERROR(IF(BS46="",0,ROUNDDOWN(('Diseño estructura &amp;CP'!$AZ$6/BS46),0)),0)</f>
        <v>0</v>
      </c>
      <c r="BX46" s="99"/>
      <c r="BY46" s="101"/>
      <c r="BZ46" s="116"/>
      <c r="CA46" s="74"/>
      <c r="CB46" s="117"/>
      <c r="CD46" s="85" t="str">
        <f t="shared" si="85"/>
        <v/>
      </c>
      <c r="CE46" s="86">
        <f t="shared" si="39"/>
        <v>0</v>
      </c>
      <c r="CF46" s="18">
        <f t="shared" si="40"/>
        <v>0</v>
      </c>
      <c r="CG46" s="87"/>
      <c r="CH46" s="88">
        <f t="shared" si="41"/>
        <v>0</v>
      </c>
      <c r="CI46" s="18" t="str">
        <f t="shared" si="4"/>
        <v/>
      </c>
      <c r="CJ46" s="89" t="str">
        <f>IF(CG46&gt;0,ROUNDDOWN(('Diseño estructura &amp;CP'!$AZ$5/CG46),0),"")</f>
        <v/>
      </c>
      <c r="CL46" s="99" t="s">
        <v>147</v>
      </c>
      <c r="CM46" s="104"/>
      <c r="CN46" s="101" t="s">
        <v>104</v>
      </c>
      <c r="CO46" s="74"/>
      <c r="CP46" s="89">
        <f>IFERROR(IF(CM46="",0,ROUNDDOWN(('Diseño estructura &amp;CP'!$AZ$6/CM46),0)),0)</f>
        <v>0</v>
      </c>
      <c r="CR46" s="99"/>
      <c r="CS46" s="101"/>
      <c r="CT46" s="116"/>
      <c r="CU46" s="74"/>
      <c r="CV46" s="117"/>
      <c r="CX46" s="85" t="str">
        <f t="shared" si="86"/>
        <v/>
      </c>
      <c r="CY46" s="86">
        <f t="shared" si="46"/>
        <v>0</v>
      </c>
      <c r="CZ46" s="18">
        <f t="shared" si="47"/>
        <v>0</v>
      </c>
      <c r="DA46" s="87"/>
      <c r="DB46" s="88">
        <f t="shared" si="48"/>
        <v>0</v>
      </c>
      <c r="DC46" s="18" t="str">
        <f t="shared" si="5"/>
        <v/>
      </c>
      <c r="DD46" s="89" t="str">
        <f>IF(DA46&gt;0,ROUNDDOWN(('Diseño estructura &amp;CP'!$AZ$5/DA46),0),"")</f>
        <v/>
      </c>
      <c r="DF46" s="99" t="s">
        <v>147</v>
      </c>
      <c r="DG46" s="104"/>
      <c r="DH46" s="101" t="s">
        <v>104</v>
      </c>
      <c r="DI46" s="74"/>
      <c r="DJ46" s="89">
        <f>IFERROR(IF(DG46="",0,ROUNDDOWN(('Diseño estructura &amp;CP'!$AZ$6/DG46),0)),0)</f>
        <v>0</v>
      </c>
      <c r="DL46" s="99"/>
      <c r="DM46" s="101"/>
      <c r="DN46" s="116"/>
      <c r="DO46" s="74"/>
      <c r="DP46" s="117"/>
      <c r="DR46" s="85" t="str">
        <f t="shared" si="87"/>
        <v/>
      </c>
      <c r="DS46" s="86">
        <f t="shared" si="53"/>
        <v>0</v>
      </c>
      <c r="DT46" s="18">
        <f t="shared" si="54"/>
        <v>0</v>
      </c>
      <c r="DU46" s="87"/>
      <c r="DV46" s="88">
        <f t="shared" si="55"/>
        <v>0</v>
      </c>
      <c r="DW46" s="18" t="str">
        <f t="shared" si="6"/>
        <v/>
      </c>
      <c r="DX46" s="89" t="str">
        <f>IF(DU46&gt;0,ROUNDDOWN(('Diseño estructura &amp;CP'!$AZ$5/DU46),0),"")</f>
        <v/>
      </c>
      <c r="DZ46" s="99" t="s">
        <v>147</v>
      </c>
      <c r="EA46" s="104"/>
      <c r="EB46" s="101" t="s">
        <v>104</v>
      </c>
      <c r="EC46" s="74"/>
      <c r="ED46" s="89">
        <f>IFERROR(IF(EA46="",0,ROUNDDOWN(('Diseño estructura &amp;CP'!$AZ$6/EA46),0)),0)</f>
        <v>0</v>
      </c>
      <c r="EF46" s="99"/>
      <c r="EG46" s="101"/>
      <c r="EH46" s="116"/>
      <c r="EI46" s="74"/>
      <c r="EJ46" s="117"/>
      <c r="EL46" s="85" t="str">
        <f t="shared" si="88"/>
        <v/>
      </c>
      <c r="EM46" s="86">
        <f t="shared" si="60"/>
        <v>0</v>
      </c>
      <c r="EN46" s="18">
        <f t="shared" si="61"/>
        <v>0</v>
      </c>
      <c r="EO46" s="87"/>
      <c r="EP46" s="88">
        <f t="shared" si="62"/>
        <v>0</v>
      </c>
      <c r="EQ46" s="18" t="str">
        <f t="shared" si="7"/>
        <v/>
      </c>
      <c r="ER46" s="89" t="str">
        <f>IF(EO46&gt;0,ROUNDDOWN(('Diseño estructura &amp;CP'!$AZ$5/EO46),0),"")</f>
        <v/>
      </c>
      <c r="ET46" s="99" t="s">
        <v>147</v>
      </c>
      <c r="EU46" s="104"/>
      <c r="EV46" s="101" t="s">
        <v>104</v>
      </c>
      <c r="EW46" s="74"/>
      <c r="EX46" s="89">
        <f>IFERROR(IF(EU46="",0,ROUNDDOWN(('Diseño estructura &amp;CP'!$AZ$6/EU46),0)),0)</f>
        <v>0</v>
      </c>
      <c r="EZ46" s="99"/>
      <c r="FA46" s="101"/>
      <c r="FB46" s="116"/>
      <c r="FC46" s="74"/>
      <c r="FD46" s="117"/>
      <c r="FF46" s="85" t="str">
        <f t="shared" si="89"/>
        <v/>
      </c>
      <c r="FG46" s="86">
        <f t="shared" si="67"/>
        <v>0</v>
      </c>
      <c r="FH46" s="18">
        <f t="shared" si="68"/>
        <v>0</v>
      </c>
      <c r="FI46" s="87"/>
      <c r="FJ46" s="88">
        <f t="shared" si="69"/>
        <v>0</v>
      </c>
      <c r="FK46" s="18" t="str">
        <f t="shared" si="8"/>
        <v/>
      </c>
      <c r="FL46" s="89" t="str">
        <f>IF(FI46&gt;0,ROUNDDOWN(('Diseño estructura &amp;CP'!$AZ$5/FI46),0),"")</f>
        <v/>
      </c>
      <c r="FN46" s="99" t="s">
        <v>147</v>
      </c>
      <c r="FO46" s="104"/>
      <c r="FP46" s="101" t="s">
        <v>104</v>
      </c>
      <c r="FQ46" s="74"/>
      <c r="FR46" s="89">
        <f>IFERROR(IF(FO46="",0,ROUNDDOWN(('Diseño estructura &amp;CP'!$AZ$6/FO46),0)),0)</f>
        <v>0</v>
      </c>
      <c r="FT46" s="99"/>
      <c r="FU46" s="101"/>
      <c r="FV46" s="116"/>
      <c r="FW46" s="74"/>
      <c r="FX46" s="117"/>
      <c r="FZ46" s="85" t="str">
        <f t="shared" si="90"/>
        <v/>
      </c>
      <c r="GA46" s="86">
        <f t="shared" si="74"/>
        <v>0</v>
      </c>
      <c r="GB46" s="18">
        <f t="shared" si="75"/>
        <v>0</v>
      </c>
      <c r="GC46" s="87"/>
      <c r="GD46" s="88">
        <f t="shared" si="76"/>
        <v>0</v>
      </c>
      <c r="GE46" s="18" t="str">
        <f t="shared" si="9"/>
        <v/>
      </c>
      <c r="GF46" s="89" t="str">
        <f>IF(GC46&gt;0,ROUNDDOWN(('Diseño estructura &amp;CP'!$AZ$5/GC46),0),"")</f>
        <v/>
      </c>
      <c r="GH46" s="99" t="s">
        <v>147</v>
      </c>
      <c r="GI46" s="104"/>
      <c r="GJ46" s="101" t="s">
        <v>104</v>
      </c>
      <c r="GK46" s="74"/>
      <c r="GL46" s="89">
        <f>IFERROR(IF(GI46="",0,ROUNDDOWN(('Diseño estructura &amp;CP'!$AZ$6/GI46),0)),0)</f>
        <v>0</v>
      </c>
      <c r="GN46" s="99"/>
      <c r="GO46" s="101"/>
      <c r="GP46" s="116"/>
      <c r="GQ46" s="74"/>
      <c r="GR46" s="117"/>
    </row>
    <row r="47" spans="2:200" x14ac:dyDescent="0.35">
      <c r="B47" s="85">
        <f t="shared" si="81"/>
        <v>32</v>
      </c>
      <c r="C47" s="86">
        <f t="shared" si="10"/>
        <v>52.75</v>
      </c>
      <c r="D47" s="18">
        <f t="shared" si="11"/>
        <v>8</v>
      </c>
      <c r="E47" s="87">
        <v>105.5</v>
      </c>
      <c r="F47" s="88">
        <f t="shared" si="12"/>
        <v>9</v>
      </c>
      <c r="G47" s="18">
        <f t="shared" si="13"/>
        <v>0.11098779134295228</v>
      </c>
      <c r="H47" s="89">
        <f>IF(E47&gt;0,ROUNDDOWN(('Diseño estructura &amp;CP'!$AZ$5/E47),0),"")</f>
        <v>9</v>
      </c>
      <c r="J47" s="99" t="s">
        <v>148</v>
      </c>
      <c r="K47" s="104"/>
      <c r="L47" s="101" t="s">
        <v>104</v>
      </c>
      <c r="M47" s="74"/>
      <c r="N47" s="89">
        <f>IFERROR(IF(K47="",0,ROUNDDOWN(('Diseño estructura &amp;CP'!$AZ$6/K47),0)),0)</f>
        <v>0</v>
      </c>
      <c r="P47" s="99"/>
      <c r="Q47" s="101"/>
      <c r="R47" s="116"/>
      <c r="S47" s="74"/>
      <c r="T47" s="117"/>
      <c r="V47" s="85">
        <f t="shared" si="82"/>
        <v>32</v>
      </c>
      <c r="W47" s="86">
        <f t="shared" si="18"/>
        <v>85</v>
      </c>
      <c r="X47" s="18">
        <f t="shared" si="19"/>
        <v>14</v>
      </c>
      <c r="Y47" s="87">
        <v>170</v>
      </c>
      <c r="Z47" s="88">
        <f t="shared" si="20"/>
        <v>15</v>
      </c>
      <c r="AA47" s="18">
        <f t="shared" si="1"/>
        <v>0.19960079840319361</v>
      </c>
      <c r="AB47" s="89">
        <f>IF(Y47&gt;0,ROUNDDOWN(('Diseño estructura &amp;CP'!$AZ$5/Y47),0),"")</f>
        <v>5</v>
      </c>
      <c r="AD47" s="99" t="s">
        <v>148</v>
      </c>
      <c r="AE47" s="104"/>
      <c r="AF47" s="101" t="s">
        <v>104</v>
      </c>
      <c r="AG47" s="74"/>
      <c r="AH47" s="89">
        <f>IFERROR(IF(AE47="",0,ROUNDDOWN(('Diseño estructura &amp;CP'!$AZ$6/AE47),0)),0)</f>
        <v>0</v>
      </c>
      <c r="AJ47" s="99"/>
      <c r="AK47" s="101"/>
      <c r="AL47" s="116"/>
      <c r="AM47" s="74"/>
      <c r="AN47" s="117"/>
      <c r="AP47" s="85">
        <f t="shared" si="83"/>
        <v>32</v>
      </c>
      <c r="AQ47" s="86">
        <f t="shared" si="25"/>
        <v>81.5</v>
      </c>
      <c r="AR47" s="18">
        <f t="shared" si="26"/>
        <v>13</v>
      </c>
      <c r="AS47" s="87">
        <v>163</v>
      </c>
      <c r="AT47" s="88">
        <f t="shared" si="27"/>
        <v>14</v>
      </c>
      <c r="AU47" s="18">
        <f t="shared" si="2"/>
        <v>0.1663893510815308</v>
      </c>
      <c r="AV47" s="89">
        <f>IF(AS47&gt;0,ROUNDDOWN(('Diseño estructura &amp;CP'!$AZ$5/AS47),0),"")</f>
        <v>6</v>
      </c>
      <c r="AX47" s="99" t="s">
        <v>148</v>
      </c>
      <c r="AY47" s="104"/>
      <c r="AZ47" s="101" t="s">
        <v>104</v>
      </c>
      <c r="BA47" s="74"/>
      <c r="BB47" s="89">
        <f>IFERROR(IF(AY47="",0,ROUNDDOWN(('Diseño estructura &amp;CP'!$AZ$6/AY47),0)),0)</f>
        <v>0</v>
      </c>
      <c r="BD47" s="99"/>
      <c r="BE47" s="101"/>
      <c r="BF47" s="116"/>
      <c r="BG47" s="74"/>
      <c r="BH47" s="117"/>
      <c r="BJ47" s="85" t="str">
        <f t="shared" si="84"/>
        <v/>
      </c>
      <c r="BK47" s="86">
        <f t="shared" si="32"/>
        <v>0</v>
      </c>
      <c r="BL47" s="18">
        <f t="shared" si="33"/>
        <v>0</v>
      </c>
      <c r="BM47" s="87"/>
      <c r="BN47" s="88">
        <f t="shared" si="34"/>
        <v>0</v>
      </c>
      <c r="BO47" s="18" t="str">
        <f t="shared" si="3"/>
        <v/>
      </c>
      <c r="BP47" s="89" t="str">
        <f>IF(BM47&gt;0,ROUNDDOWN(('Diseño estructura &amp;CP'!$AZ$5/BM47),0),"")</f>
        <v/>
      </c>
      <c r="BR47" s="99" t="s">
        <v>148</v>
      </c>
      <c r="BS47" s="104"/>
      <c r="BT47" s="101" t="s">
        <v>104</v>
      </c>
      <c r="BU47" s="74"/>
      <c r="BV47" s="89">
        <f>IFERROR(IF(BS47="",0,ROUNDDOWN(('Diseño estructura &amp;CP'!$AZ$6/BS47),0)),0)</f>
        <v>0</v>
      </c>
      <c r="BX47" s="99"/>
      <c r="BY47" s="101"/>
      <c r="BZ47" s="116"/>
      <c r="CA47" s="74"/>
      <c r="CB47" s="117"/>
      <c r="CD47" s="85" t="str">
        <f t="shared" si="85"/>
        <v/>
      </c>
      <c r="CE47" s="86">
        <f t="shared" si="39"/>
        <v>0</v>
      </c>
      <c r="CF47" s="18">
        <f t="shared" si="40"/>
        <v>0</v>
      </c>
      <c r="CG47" s="87"/>
      <c r="CH47" s="88">
        <f t="shared" si="41"/>
        <v>0</v>
      </c>
      <c r="CI47" s="18" t="str">
        <f t="shared" si="4"/>
        <v/>
      </c>
      <c r="CJ47" s="89" t="str">
        <f>IF(CG47&gt;0,ROUNDDOWN(('Diseño estructura &amp;CP'!$AZ$5/CG47),0),"")</f>
        <v/>
      </c>
      <c r="CL47" s="99" t="s">
        <v>148</v>
      </c>
      <c r="CM47" s="104"/>
      <c r="CN47" s="101" t="s">
        <v>104</v>
      </c>
      <c r="CO47" s="74"/>
      <c r="CP47" s="89">
        <f>IFERROR(IF(CM47="",0,ROUNDDOWN(('Diseño estructura &amp;CP'!$AZ$6/CM47),0)),0)</f>
        <v>0</v>
      </c>
      <c r="CR47" s="99"/>
      <c r="CS47" s="101"/>
      <c r="CT47" s="116"/>
      <c r="CU47" s="74"/>
      <c r="CV47" s="117"/>
      <c r="CX47" s="85" t="str">
        <f t="shared" si="86"/>
        <v/>
      </c>
      <c r="CY47" s="86">
        <f t="shared" si="46"/>
        <v>0</v>
      </c>
      <c r="CZ47" s="18">
        <f t="shared" si="47"/>
        <v>0</v>
      </c>
      <c r="DA47" s="87"/>
      <c r="DB47" s="88">
        <f t="shared" si="48"/>
        <v>0</v>
      </c>
      <c r="DC47" s="18" t="str">
        <f t="shared" si="5"/>
        <v/>
      </c>
      <c r="DD47" s="89" t="str">
        <f>IF(DA47&gt;0,ROUNDDOWN(('Diseño estructura &amp;CP'!$AZ$5/DA47),0),"")</f>
        <v/>
      </c>
      <c r="DF47" s="99" t="s">
        <v>148</v>
      </c>
      <c r="DG47" s="104"/>
      <c r="DH47" s="101" t="s">
        <v>104</v>
      </c>
      <c r="DI47" s="74"/>
      <c r="DJ47" s="89">
        <f>IFERROR(IF(DG47="",0,ROUNDDOWN(('Diseño estructura &amp;CP'!$AZ$6/DG47),0)),0)</f>
        <v>0</v>
      </c>
      <c r="DL47" s="99"/>
      <c r="DM47" s="101"/>
      <c r="DN47" s="116"/>
      <c r="DO47" s="74"/>
      <c r="DP47" s="117"/>
      <c r="DR47" s="85" t="str">
        <f t="shared" si="87"/>
        <v/>
      </c>
      <c r="DS47" s="86">
        <f t="shared" si="53"/>
        <v>0</v>
      </c>
      <c r="DT47" s="18">
        <f t="shared" si="54"/>
        <v>0</v>
      </c>
      <c r="DU47" s="87"/>
      <c r="DV47" s="88">
        <f t="shared" si="55"/>
        <v>0</v>
      </c>
      <c r="DW47" s="18" t="str">
        <f t="shared" si="6"/>
        <v/>
      </c>
      <c r="DX47" s="89" t="str">
        <f>IF(DU47&gt;0,ROUNDDOWN(('Diseño estructura &amp;CP'!$AZ$5/DU47),0),"")</f>
        <v/>
      </c>
      <c r="DZ47" s="99" t="s">
        <v>148</v>
      </c>
      <c r="EA47" s="104"/>
      <c r="EB47" s="101" t="s">
        <v>104</v>
      </c>
      <c r="EC47" s="74"/>
      <c r="ED47" s="89">
        <f>IFERROR(IF(EA47="",0,ROUNDDOWN(('Diseño estructura &amp;CP'!$AZ$6/EA47),0)),0)</f>
        <v>0</v>
      </c>
      <c r="EF47" s="99"/>
      <c r="EG47" s="101"/>
      <c r="EH47" s="116"/>
      <c r="EI47" s="74"/>
      <c r="EJ47" s="117"/>
      <c r="EL47" s="85" t="str">
        <f t="shared" si="88"/>
        <v/>
      </c>
      <c r="EM47" s="86">
        <f t="shared" si="60"/>
        <v>0</v>
      </c>
      <c r="EN47" s="18">
        <f t="shared" si="61"/>
        <v>0</v>
      </c>
      <c r="EO47" s="87"/>
      <c r="EP47" s="88">
        <f t="shared" si="62"/>
        <v>0</v>
      </c>
      <c r="EQ47" s="18" t="str">
        <f t="shared" si="7"/>
        <v/>
      </c>
      <c r="ER47" s="89" t="str">
        <f>IF(EO47&gt;0,ROUNDDOWN(('Diseño estructura &amp;CP'!$AZ$5/EO47),0),"")</f>
        <v/>
      </c>
      <c r="ET47" s="99" t="s">
        <v>148</v>
      </c>
      <c r="EU47" s="104"/>
      <c r="EV47" s="101" t="s">
        <v>104</v>
      </c>
      <c r="EW47" s="74"/>
      <c r="EX47" s="89">
        <f>IFERROR(IF(EU47="",0,ROUNDDOWN(('Diseño estructura &amp;CP'!$AZ$6/EU47),0)),0)</f>
        <v>0</v>
      </c>
      <c r="EZ47" s="99"/>
      <c r="FA47" s="101"/>
      <c r="FB47" s="116"/>
      <c r="FC47" s="74"/>
      <c r="FD47" s="117"/>
      <c r="FF47" s="85" t="str">
        <f t="shared" si="89"/>
        <v/>
      </c>
      <c r="FG47" s="86">
        <f t="shared" si="67"/>
        <v>0</v>
      </c>
      <c r="FH47" s="18">
        <f t="shared" si="68"/>
        <v>0</v>
      </c>
      <c r="FI47" s="87"/>
      <c r="FJ47" s="88">
        <f t="shared" si="69"/>
        <v>0</v>
      </c>
      <c r="FK47" s="18" t="str">
        <f t="shared" si="8"/>
        <v/>
      </c>
      <c r="FL47" s="89" t="str">
        <f>IF(FI47&gt;0,ROUNDDOWN(('Diseño estructura &amp;CP'!$AZ$5/FI47),0),"")</f>
        <v/>
      </c>
      <c r="FN47" s="99" t="s">
        <v>148</v>
      </c>
      <c r="FO47" s="104"/>
      <c r="FP47" s="101" t="s">
        <v>104</v>
      </c>
      <c r="FQ47" s="74"/>
      <c r="FR47" s="89">
        <f>IFERROR(IF(FO47="",0,ROUNDDOWN(('Diseño estructura &amp;CP'!$AZ$6/FO47),0)),0)</f>
        <v>0</v>
      </c>
      <c r="FT47" s="99"/>
      <c r="FU47" s="101"/>
      <c r="FV47" s="116"/>
      <c r="FW47" s="74"/>
      <c r="FX47" s="117"/>
      <c r="FZ47" s="85" t="str">
        <f t="shared" si="90"/>
        <v/>
      </c>
      <c r="GA47" s="86">
        <f t="shared" si="74"/>
        <v>0</v>
      </c>
      <c r="GB47" s="18">
        <f t="shared" si="75"/>
        <v>0</v>
      </c>
      <c r="GC47" s="87"/>
      <c r="GD47" s="88">
        <f t="shared" si="76"/>
        <v>0</v>
      </c>
      <c r="GE47" s="18" t="str">
        <f t="shared" si="9"/>
        <v/>
      </c>
      <c r="GF47" s="89" t="str">
        <f>IF(GC47&gt;0,ROUNDDOWN(('Diseño estructura &amp;CP'!$AZ$5/GC47),0),"")</f>
        <v/>
      </c>
      <c r="GH47" s="99" t="s">
        <v>148</v>
      </c>
      <c r="GI47" s="104"/>
      <c r="GJ47" s="101" t="s">
        <v>104</v>
      </c>
      <c r="GK47" s="74"/>
      <c r="GL47" s="89">
        <f>IFERROR(IF(GI47="",0,ROUNDDOWN(('Diseño estructura &amp;CP'!$AZ$6/GI47),0)),0)</f>
        <v>0</v>
      </c>
      <c r="GN47" s="99"/>
      <c r="GO47" s="101"/>
      <c r="GP47" s="116"/>
      <c r="GQ47" s="74"/>
      <c r="GR47" s="117"/>
    </row>
    <row r="48" spans="2:200" ht="15" thickBot="1" x14ac:dyDescent="0.4">
      <c r="B48" s="85">
        <f t="shared" si="81"/>
        <v>33</v>
      </c>
      <c r="C48" s="86">
        <f t="shared" si="10"/>
        <v>54.5</v>
      </c>
      <c r="D48" s="18">
        <f t="shared" si="11"/>
        <v>9</v>
      </c>
      <c r="E48" s="87">
        <v>109</v>
      </c>
      <c r="F48" s="88">
        <f t="shared" si="12"/>
        <v>10</v>
      </c>
      <c r="G48" s="18">
        <f t="shared" si="13"/>
        <v>0.11098779134295228</v>
      </c>
      <c r="H48" s="89">
        <f>IF(E48&gt;0,ROUNDDOWN(('Diseño estructura &amp;CP'!$AZ$5/E48),0),"")</f>
        <v>9</v>
      </c>
      <c r="J48" s="105" t="s">
        <v>149</v>
      </c>
      <c r="K48" s="106"/>
      <c r="L48" s="107" t="s">
        <v>104</v>
      </c>
      <c r="M48" s="108"/>
      <c r="N48" s="89">
        <f>IFERROR(IF(K48="",0,ROUNDDOWN(('Diseño estructura &amp;CP'!$AZ$6/K48),0)),0)</f>
        <v>0</v>
      </c>
      <c r="P48" s="99"/>
      <c r="Q48" s="101"/>
      <c r="R48" s="116"/>
      <c r="S48" s="74"/>
      <c r="T48" s="117"/>
      <c r="V48" s="85">
        <f t="shared" si="82"/>
        <v>33</v>
      </c>
      <c r="W48" s="86">
        <f t="shared" si="18"/>
        <v>83.75</v>
      </c>
      <c r="X48" s="18">
        <f t="shared" si="19"/>
        <v>13</v>
      </c>
      <c r="Y48" s="87">
        <v>167.5</v>
      </c>
      <c r="Z48" s="88">
        <f t="shared" si="20"/>
        <v>14</v>
      </c>
      <c r="AA48" s="18">
        <f t="shared" si="1"/>
        <v>0.19960079840319361</v>
      </c>
      <c r="AB48" s="89">
        <f>IF(Y48&gt;0,ROUNDDOWN(('Diseño estructura &amp;CP'!$AZ$5/Y48),0),"")</f>
        <v>5</v>
      </c>
      <c r="AD48" s="105" t="s">
        <v>149</v>
      </c>
      <c r="AE48" s="106"/>
      <c r="AF48" s="107" t="s">
        <v>104</v>
      </c>
      <c r="AG48" s="108"/>
      <c r="AH48" s="89">
        <f>IFERROR(IF(AE48="",0,ROUNDDOWN(('Diseño estructura &amp;CP'!$AZ$6/AE48),0)),0)</f>
        <v>0</v>
      </c>
      <c r="AJ48" s="99"/>
      <c r="AK48" s="101"/>
      <c r="AL48" s="116"/>
      <c r="AM48" s="74"/>
      <c r="AN48" s="117"/>
      <c r="AP48" s="85">
        <f t="shared" si="83"/>
        <v>33</v>
      </c>
      <c r="AQ48" s="86">
        <f t="shared" si="25"/>
        <v>81</v>
      </c>
      <c r="AR48" s="18">
        <f t="shared" si="26"/>
        <v>13</v>
      </c>
      <c r="AS48" s="87">
        <v>162</v>
      </c>
      <c r="AT48" s="88">
        <f t="shared" si="27"/>
        <v>14</v>
      </c>
      <c r="AU48" s="18">
        <f t="shared" si="2"/>
        <v>0.1663893510815308</v>
      </c>
      <c r="AV48" s="89">
        <f>IF(AS48&gt;0,ROUNDDOWN(('Diseño estructura &amp;CP'!$AZ$5/AS48),0),"")</f>
        <v>6</v>
      </c>
      <c r="AX48" s="105" t="s">
        <v>149</v>
      </c>
      <c r="AY48" s="106"/>
      <c r="AZ48" s="107" t="s">
        <v>104</v>
      </c>
      <c r="BA48" s="108"/>
      <c r="BB48" s="89">
        <f>IFERROR(IF(AY48="",0,ROUNDDOWN(('Diseño estructura &amp;CP'!$AZ$6/AY48),0)),0)</f>
        <v>0</v>
      </c>
      <c r="BD48" s="99"/>
      <c r="BE48" s="101"/>
      <c r="BF48" s="116"/>
      <c r="BG48" s="74"/>
      <c r="BH48" s="117"/>
      <c r="BJ48" s="85" t="str">
        <f t="shared" si="84"/>
        <v/>
      </c>
      <c r="BK48" s="86">
        <f t="shared" si="32"/>
        <v>0</v>
      </c>
      <c r="BL48" s="18">
        <f t="shared" si="33"/>
        <v>0</v>
      </c>
      <c r="BM48" s="87"/>
      <c r="BN48" s="88">
        <f t="shared" si="34"/>
        <v>0</v>
      </c>
      <c r="BO48" s="18" t="str">
        <f t="shared" si="3"/>
        <v/>
      </c>
      <c r="BP48" s="89" t="str">
        <f>IF(BM48&gt;0,ROUNDDOWN(('Diseño estructura &amp;CP'!$AZ$5/BM48),0),"")</f>
        <v/>
      </c>
      <c r="BR48" s="105" t="s">
        <v>149</v>
      </c>
      <c r="BS48" s="106"/>
      <c r="BT48" s="107" t="s">
        <v>104</v>
      </c>
      <c r="BU48" s="108"/>
      <c r="BV48" s="89">
        <f>IFERROR(IF(BS48="",0,ROUNDDOWN(('Diseño estructura &amp;CP'!$AZ$6/BS48),0)),0)</f>
        <v>0</v>
      </c>
      <c r="BX48" s="99"/>
      <c r="BY48" s="101"/>
      <c r="BZ48" s="116"/>
      <c r="CA48" s="74"/>
      <c r="CB48" s="117"/>
      <c r="CD48" s="85" t="str">
        <f t="shared" si="85"/>
        <v/>
      </c>
      <c r="CE48" s="86">
        <f t="shared" si="39"/>
        <v>0</v>
      </c>
      <c r="CF48" s="18">
        <f t="shared" si="40"/>
        <v>0</v>
      </c>
      <c r="CG48" s="87"/>
      <c r="CH48" s="88">
        <f t="shared" si="41"/>
        <v>0</v>
      </c>
      <c r="CI48" s="18" t="str">
        <f t="shared" si="4"/>
        <v/>
      </c>
      <c r="CJ48" s="89" t="str">
        <f>IF(CG48&gt;0,ROUNDDOWN(('Diseño estructura &amp;CP'!$AZ$5/CG48),0),"")</f>
        <v/>
      </c>
      <c r="CL48" s="105" t="s">
        <v>149</v>
      </c>
      <c r="CM48" s="106"/>
      <c r="CN48" s="107" t="s">
        <v>104</v>
      </c>
      <c r="CO48" s="108"/>
      <c r="CP48" s="89">
        <f>IFERROR(IF(CM48="",0,ROUNDDOWN(('Diseño estructura &amp;CP'!$AZ$6/CM48),0)),0)</f>
        <v>0</v>
      </c>
      <c r="CR48" s="99"/>
      <c r="CS48" s="101"/>
      <c r="CT48" s="116"/>
      <c r="CU48" s="74"/>
      <c r="CV48" s="117"/>
      <c r="CX48" s="85" t="str">
        <f t="shared" si="86"/>
        <v/>
      </c>
      <c r="CY48" s="86">
        <f t="shared" si="46"/>
        <v>0</v>
      </c>
      <c r="CZ48" s="18">
        <f t="shared" si="47"/>
        <v>0</v>
      </c>
      <c r="DA48" s="87"/>
      <c r="DB48" s="88">
        <f t="shared" si="48"/>
        <v>0</v>
      </c>
      <c r="DC48" s="18" t="str">
        <f t="shared" si="5"/>
        <v/>
      </c>
      <c r="DD48" s="89" t="str">
        <f>IF(DA48&gt;0,ROUNDDOWN(('Diseño estructura &amp;CP'!$AZ$5/DA48),0),"")</f>
        <v/>
      </c>
      <c r="DF48" s="105" t="s">
        <v>149</v>
      </c>
      <c r="DG48" s="106"/>
      <c r="DH48" s="107" t="s">
        <v>104</v>
      </c>
      <c r="DI48" s="108"/>
      <c r="DJ48" s="89">
        <f>IFERROR(IF(DG48="",0,ROUNDDOWN(('Diseño estructura &amp;CP'!$AZ$6/DG48),0)),0)</f>
        <v>0</v>
      </c>
      <c r="DL48" s="99"/>
      <c r="DM48" s="101"/>
      <c r="DN48" s="116"/>
      <c r="DO48" s="74"/>
      <c r="DP48" s="117"/>
      <c r="DR48" s="85" t="str">
        <f t="shared" si="87"/>
        <v/>
      </c>
      <c r="DS48" s="86">
        <f t="shared" si="53"/>
        <v>0</v>
      </c>
      <c r="DT48" s="18">
        <f t="shared" si="54"/>
        <v>0</v>
      </c>
      <c r="DU48" s="87"/>
      <c r="DV48" s="88">
        <f t="shared" si="55"/>
        <v>0</v>
      </c>
      <c r="DW48" s="18" t="str">
        <f t="shared" si="6"/>
        <v/>
      </c>
      <c r="DX48" s="89" t="str">
        <f>IF(DU48&gt;0,ROUNDDOWN(('Diseño estructura &amp;CP'!$AZ$5/DU48),0),"")</f>
        <v/>
      </c>
      <c r="DZ48" s="105" t="s">
        <v>149</v>
      </c>
      <c r="EA48" s="106"/>
      <c r="EB48" s="107" t="s">
        <v>104</v>
      </c>
      <c r="EC48" s="108"/>
      <c r="ED48" s="89">
        <f>IFERROR(IF(EA48="",0,ROUNDDOWN(('Diseño estructura &amp;CP'!$AZ$6/EA48),0)),0)</f>
        <v>0</v>
      </c>
      <c r="EF48" s="99"/>
      <c r="EG48" s="101"/>
      <c r="EH48" s="116"/>
      <c r="EI48" s="74"/>
      <c r="EJ48" s="117"/>
      <c r="EL48" s="85" t="str">
        <f t="shared" si="88"/>
        <v/>
      </c>
      <c r="EM48" s="86">
        <f t="shared" si="60"/>
        <v>0</v>
      </c>
      <c r="EN48" s="18">
        <f t="shared" si="61"/>
        <v>0</v>
      </c>
      <c r="EO48" s="87"/>
      <c r="EP48" s="88">
        <f t="shared" si="62"/>
        <v>0</v>
      </c>
      <c r="EQ48" s="18" t="str">
        <f t="shared" si="7"/>
        <v/>
      </c>
      <c r="ER48" s="89" t="str">
        <f>IF(EO48&gt;0,ROUNDDOWN(('Diseño estructura &amp;CP'!$AZ$5/EO48),0),"")</f>
        <v/>
      </c>
      <c r="ET48" s="105" t="s">
        <v>149</v>
      </c>
      <c r="EU48" s="106"/>
      <c r="EV48" s="107" t="s">
        <v>104</v>
      </c>
      <c r="EW48" s="108"/>
      <c r="EX48" s="89">
        <f>IFERROR(IF(EU48="",0,ROUNDDOWN(('Diseño estructura &amp;CP'!$AZ$6/EU48),0)),0)</f>
        <v>0</v>
      </c>
      <c r="EZ48" s="99"/>
      <c r="FA48" s="101"/>
      <c r="FB48" s="116"/>
      <c r="FC48" s="74"/>
      <c r="FD48" s="117"/>
      <c r="FF48" s="85" t="str">
        <f t="shared" si="89"/>
        <v/>
      </c>
      <c r="FG48" s="86">
        <f t="shared" si="67"/>
        <v>0</v>
      </c>
      <c r="FH48" s="18">
        <f t="shared" si="68"/>
        <v>0</v>
      </c>
      <c r="FI48" s="87"/>
      <c r="FJ48" s="88">
        <f t="shared" si="69"/>
        <v>0</v>
      </c>
      <c r="FK48" s="18" t="str">
        <f t="shared" si="8"/>
        <v/>
      </c>
      <c r="FL48" s="89" t="str">
        <f>IF(FI48&gt;0,ROUNDDOWN(('Diseño estructura &amp;CP'!$AZ$5/FI48),0),"")</f>
        <v/>
      </c>
      <c r="FN48" s="105" t="s">
        <v>149</v>
      </c>
      <c r="FO48" s="106"/>
      <c r="FP48" s="107" t="s">
        <v>104</v>
      </c>
      <c r="FQ48" s="108"/>
      <c r="FR48" s="89">
        <f>IFERROR(IF(FO48="",0,ROUNDDOWN(('Diseño estructura &amp;CP'!$AZ$6/FO48),0)),0)</f>
        <v>0</v>
      </c>
      <c r="FT48" s="99"/>
      <c r="FU48" s="101"/>
      <c r="FV48" s="116"/>
      <c r="FW48" s="74"/>
      <c r="FX48" s="117"/>
      <c r="FZ48" s="85" t="str">
        <f t="shared" si="90"/>
        <v/>
      </c>
      <c r="GA48" s="86">
        <f t="shared" si="74"/>
        <v>0</v>
      </c>
      <c r="GB48" s="18">
        <f t="shared" si="75"/>
        <v>0</v>
      </c>
      <c r="GC48" s="87"/>
      <c r="GD48" s="88">
        <f t="shared" si="76"/>
        <v>0</v>
      </c>
      <c r="GE48" s="18" t="str">
        <f t="shared" si="9"/>
        <v/>
      </c>
      <c r="GF48" s="89" t="str">
        <f>IF(GC48&gt;0,ROUNDDOWN(('Diseño estructura &amp;CP'!$AZ$5/GC48),0),"")</f>
        <v/>
      </c>
      <c r="GH48" s="105" t="s">
        <v>149</v>
      </c>
      <c r="GI48" s="106"/>
      <c r="GJ48" s="107" t="s">
        <v>104</v>
      </c>
      <c r="GK48" s="108"/>
      <c r="GL48" s="89">
        <f>IFERROR(IF(GI48="",0,ROUNDDOWN(('Diseño estructura &amp;CP'!$AZ$6/GI48),0)),0)</f>
        <v>0</v>
      </c>
      <c r="GN48" s="99"/>
      <c r="GO48" s="101"/>
      <c r="GP48" s="116"/>
      <c r="GQ48" s="74"/>
      <c r="GR48" s="117"/>
    </row>
    <row r="49" spans="2:200" x14ac:dyDescent="0.35">
      <c r="B49" s="85">
        <f t="shared" si="81"/>
        <v>34</v>
      </c>
      <c r="C49" s="86">
        <f t="shared" si="10"/>
        <v>55.5</v>
      </c>
      <c r="D49" s="18">
        <f t="shared" si="11"/>
        <v>9</v>
      </c>
      <c r="E49" s="87">
        <v>111</v>
      </c>
      <c r="F49" s="88">
        <f t="shared" si="12"/>
        <v>10</v>
      </c>
      <c r="G49" s="18">
        <f t="shared" si="13"/>
        <v>0.11098779134295228</v>
      </c>
      <c r="H49" s="89">
        <f>IF(E49&gt;0,ROUNDDOWN(('Diseño estructura &amp;CP'!$AZ$5/E49),0),"")</f>
        <v>9</v>
      </c>
      <c r="P49" s="99"/>
      <c r="Q49" s="101"/>
      <c r="R49" s="116"/>
      <c r="S49" s="74"/>
      <c r="T49" s="117"/>
      <c r="V49" s="85">
        <f t="shared" si="82"/>
        <v>34</v>
      </c>
      <c r="W49" s="86">
        <f t="shared" si="18"/>
        <v>81</v>
      </c>
      <c r="X49" s="18">
        <f t="shared" si="19"/>
        <v>13</v>
      </c>
      <c r="Y49" s="87">
        <v>162</v>
      </c>
      <c r="Z49" s="88">
        <f t="shared" si="20"/>
        <v>14</v>
      </c>
      <c r="AA49" s="18">
        <f t="shared" si="1"/>
        <v>0.1663893510815308</v>
      </c>
      <c r="AB49" s="89">
        <f>IF(Y49&gt;0,ROUNDDOWN(('Diseño estructura &amp;CP'!$AZ$5/Y49),0),"")</f>
        <v>6</v>
      </c>
      <c r="AJ49" s="99"/>
      <c r="AK49" s="101"/>
      <c r="AL49" s="116"/>
      <c r="AM49" s="74"/>
      <c r="AN49" s="117"/>
      <c r="AP49" s="85">
        <f t="shared" si="83"/>
        <v>34</v>
      </c>
      <c r="AQ49" s="86">
        <f t="shared" si="25"/>
        <v>81</v>
      </c>
      <c r="AR49" s="18">
        <f t="shared" si="26"/>
        <v>13</v>
      </c>
      <c r="AS49" s="87">
        <v>162</v>
      </c>
      <c r="AT49" s="88">
        <f t="shared" si="27"/>
        <v>14</v>
      </c>
      <c r="AU49" s="18">
        <f t="shared" si="2"/>
        <v>0.1663893510815308</v>
      </c>
      <c r="AV49" s="89">
        <f>IF(AS49&gt;0,ROUNDDOWN(('Diseño estructura &amp;CP'!$AZ$5/AS49),0),"")</f>
        <v>6</v>
      </c>
      <c r="BD49" s="99"/>
      <c r="BE49" s="101"/>
      <c r="BF49" s="116"/>
      <c r="BG49" s="74"/>
      <c r="BH49" s="117"/>
      <c r="BJ49" s="85" t="str">
        <f t="shared" si="84"/>
        <v/>
      </c>
      <c r="BK49" s="86">
        <f t="shared" si="32"/>
        <v>0</v>
      </c>
      <c r="BL49" s="18">
        <f t="shared" si="33"/>
        <v>0</v>
      </c>
      <c r="BM49" s="87"/>
      <c r="BN49" s="88">
        <f t="shared" si="34"/>
        <v>0</v>
      </c>
      <c r="BO49" s="18" t="str">
        <f t="shared" si="3"/>
        <v/>
      </c>
      <c r="BP49" s="89" t="str">
        <f>IF(BM49&gt;0,ROUNDDOWN(('Diseño estructura &amp;CP'!$AZ$5/BM49),0),"")</f>
        <v/>
      </c>
      <c r="BX49" s="99"/>
      <c r="BY49" s="101"/>
      <c r="BZ49" s="116"/>
      <c r="CA49" s="74"/>
      <c r="CB49" s="117"/>
      <c r="CD49" s="85" t="str">
        <f t="shared" si="85"/>
        <v/>
      </c>
      <c r="CE49" s="86">
        <f t="shared" si="39"/>
        <v>0</v>
      </c>
      <c r="CF49" s="18">
        <f t="shared" si="40"/>
        <v>0</v>
      </c>
      <c r="CG49" s="87"/>
      <c r="CH49" s="88">
        <f t="shared" si="41"/>
        <v>0</v>
      </c>
      <c r="CI49" s="18" t="str">
        <f t="shared" si="4"/>
        <v/>
      </c>
      <c r="CJ49" s="89" t="str">
        <f>IF(CG49&gt;0,ROUNDDOWN(('Diseño estructura &amp;CP'!$AZ$5/CG49),0),"")</f>
        <v/>
      </c>
      <c r="CR49" s="99"/>
      <c r="CS49" s="101"/>
      <c r="CT49" s="116"/>
      <c r="CU49" s="74"/>
      <c r="CV49" s="117"/>
      <c r="CX49" s="85" t="str">
        <f t="shared" si="86"/>
        <v/>
      </c>
      <c r="CY49" s="86">
        <f t="shared" si="46"/>
        <v>0</v>
      </c>
      <c r="CZ49" s="18">
        <f t="shared" si="47"/>
        <v>0</v>
      </c>
      <c r="DA49" s="87"/>
      <c r="DB49" s="88">
        <f t="shared" si="48"/>
        <v>0</v>
      </c>
      <c r="DC49" s="18" t="str">
        <f t="shared" si="5"/>
        <v/>
      </c>
      <c r="DD49" s="89" t="str">
        <f>IF(DA49&gt;0,ROUNDDOWN(('Diseño estructura &amp;CP'!$AZ$5/DA49),0),"")</f>
        <v/>
      </c>
      <c r="DL49" s="99"/>
      <c r="DM49" s="101"/>
      <c r="DN49" s="116"/>
      <c r="DO49" s="74"/>
      <c r="DP49" s="117"/>
      <c r="DR49" s="85" t="str">
        <f t="shared" si="87"/>
        <v/>
      </c>
      <c r="DS49" s="86">
        <f t="shared" si="53"/>
        <v>0</v>
      </c>
      <c r="DT49" s="18">
        <f t="shared" si="54"/>
        <v>0</v>
      </c>
      <c r="DU49" s="87"/>
      <c r="DV49" s="88">
        <f t="shared" si="55"/>
        <v>0</v>
      </c>
      <c r="DW49" s="18" t="str">
        <f t="shared" si="6"/>
        <v/>
      </c>
      <c r="DX49" s="89" t="str">
        <f>IF(DU49&gt;0,ROUNDDOWN(('Diseño estructura &amp;CP'!$AZ$5/DU49),0),"")</f>
        <v/>
      </c>
      <c r="EF49" s="99"/>
      <c r="EG49" s="101"/>
      <c r="EH49" s="116"/>
      <c r="EI49" s="74"/>
      <c r="EJ49" s="117"/>
      <c r="EL49" s="85" t="str">
        <f t="shared" si="88"/>
        <v/>
      </c>
      <c r="EM49" s="86">
        <f t="shared" si="60"/>
        <v>0</v>
      </c>
      <c r="EN49" s="18">
        <f t="shared" si="61"/>
        <v>0</v>
      </c>
      <c r="EO49" s="87"/>
      <c r="EP49" s="88">
        <f t="shared" si="62"/>
        <v>0</v>
      </c>
      <c r="EQ49" s="18" t="str">
        <f t="shared" si="7"/>
        <v/>
      </c>
      <c r="ER49" s="89" t="str">
        <f>IF(EO49&gt;0,ROUNDDOWN(('Diseño estructura &amp;CP'!$AZ$5/EO49),0),"")</f>
        <v/>
      </c>
      <c r="EZ49" s="99"/>
      <c r="FA49" s="101"/>
      <c r="FB49" s="116"/>
      <c r="FC49" s="74"/>
      <c r="FD49" s="117"/>
      <c r="FF49" s="85" t="str">
        <f t="shared" si="89"/>
        <v/>
      </c>
      <c r="FG49" s="86">
        <f t="shared" si="67"/>
        <v>0</v>
      </c>
      <c r="FH49" s="18">
        <f t="shared" si="68"/>
        <v>0</v>
      </c>
      <c r="FI49" s="87"/>
      <c r="FJ49" s="88">
        <f t="shared" si="69"/>
        <v>0</v>
      </c>
      <c r="FK49" s="18" t="str">
        <f t="shared" si="8"/>
        <v/>
      </c>
      <c r="FL49" s="89" t="str">
        <f>IF(FI49&gt;0,ROUNDDOWN(('Diseño estructura &amp;CP'!$AZ$5/FI49),0),"")</f>
        <v/>
      </c>
      <c r="FT49" s="99"/>
      <c r="FU49" s="101"/>
      <c r="FV49" s="116"/>
      <c r="FW49" s="74"/>
      <c r="FX49" s="117"/>
      <c r="FZ49" s="85" t="str">
        <f t="shared" si="90"/>
        <v/>
      </c>
      <c r="GA49" s="86">
        <f t="shared" si="74"/>
        <v>0</v>
      </c>
      <c r="GB49" s="18">
        <f t="shared" si="75"/>
        <v>0</v>
      </c>
      <c r="GC49" s="87"/>
      <c r="GD49" s="88">
        <f t="shared" si="76"/>
        <v>0</v>
      </c>
      <c r="GE49" s="18" t="str">
        <f t="shared" si="9"/>
        <v/>
      </c>
      <c r="GF49" s="89" t="str">
        <f>IF(GC49&gt;0,ROUNDDOWN(('Diseño estructura &amp;CP'!$AZ$5/GC49),0),"")</f>
        <v/>
      </c>
      <c r="GN49" s="99"/>
      <c r="GO49" s="101"/>
      <c r="GP49" s="116"/>
      <c r="GQ49" s="74"/>
      <c r="GR49" s="117"/>
    </row>
    <row r="50" spans="2:200" x14ac:dyDescent="0.35">
      <c r="B50" s="85">
        <f t="shared" si="81"/>
        <v>35</v>
      </c>
      <c r="C50" s="86">
        <f t="shared" si="10"/>
        <v>57.5</v>
      </c>
      <c r="D50" s="18">
        <f t="shared" si="11"/>
        <v>9</v>
      </c>
      <c r="E50" s="87">
        <v>115</v>
      </c>
      <c r="F50" s="88">
        <f t="shared" si="12"/>
        <v>10</v>
      </c>
      <c r="G50" s="18">
        <f t="shared" si="13"/>
        <v>0.12484394506866417</v>
      </c>
      <c r="H50" s="89">
        <f>IF(E50&gt;0,ROUNDDOWN(('Diseño estructura &amp;CP'!$AZ$5/E50),0),"")</f>
        <v>8</v>
      </c>
      <c r="P50" s="99"/>
      <c r="Q50" s="101"/>
      <c r="R50" s="116"/>
      <c r="S50" s="74"/>
      <c r="T50" s="117"/>
      <c r="V50" s="85">
        <f t="shared" si="82"/>
        <v>35</v>
      </c>
      <c r="W50" s="86">
        <f t="shared" si="18"/>
        <v>78.5</v>
      </c>
      <c r="X50" s="18">
        <f t="shared" si="19"/>
        <v>13</v>
      </c>
      <c r="Y50" s="87">
        <v>157</v>
      </c>
      <c r="Z50" s="88">
        <f t="shared" si="20"/>
        <v>14</v>
      </c>
      <c r="AA50" s="18">
        <f t="shared" si="1"/>
        <v>0.1663893510815308</v>
      </c>
      <c r="AB50" s="89">
        <f>IF(Y50&gt;0,ROUNDDOWN(('Diseño estructura &amp;CP'!$AZ$5/Y50),0),"")</f>
        <v>6</v>
      </c>
      <c r="AJ50" s="99"/>
      <c r="AK50" s="101"/>
      <c r="AL50" s="116"/>
      <c r="AM50" s="74"/>
      <c r="AN50" s="117"/>
      <c r="AP50" s="85">
        <f t="shared" si="83"/>
        <v>35</v>
      </c>
      <c r="AQ50" s="86">
        <f t="shared" si="25"/>
        <v>81</v>
      </c>
      <c r="AR50" s="18">
        <f t="shared" si="26"/>
        <v>13</v>
      </c>
      <c r="AS50" s="87">
        <v>162</v>
      </c>
      <c r="AT50" s="88">
        <f t="shared" si="27"/>
        <v>14</v>
      </c>
      <c r="AU50" s="18">
        <f t="shared" si="2"/>
        <v>0.1663893510815308</v>
      </c>
      <c r="AV50" s="89">
        <f>IF(AS50&gt;0,ROUNDDOWN(('Diseño estructura &amp;CP'!$AZ$5/AS50),0),"")</f>
        <v>6</v>
      </c>
      <c r="BD50" s="99"/>
      <c r="BE50" s="101"/>
      <c r="BF50" s="116"/>
      <c r="BG50" s="74"/>
      <c r="BH50" s="117"/>
      <c r="BJ50" s="85" t="str">
        <f t="shared" si="84"/>
        <v/>
      </c>
      <c r="BK50" s="86">
        <f t="shared" si="32"/>
        <v>0</v>
      </c>
      <c r="BL50" s="18">
        <f t="shared" si="33"/>
        <v>0</v>
      </c>
      <c r="BM50" s="87"/>
      <c r="BN50" s="88">
        <f t="shared" si="34"/>
        <v>0</v>
      </c>
      <c r="BO50" s="18" t="str">
        <f t="shared" si="3"/>
        <v/>
      </c>
      <c r="BP50" s="89" t="str">
        <f>IF(BM50&gt;0,ROUNDDOWN(('Diseño estructura &amp;CP'!$AZ$5/BM50),0),"")</f>
        <v/>
      </c>
      <c r="BX50" s="99"/>
      <c r="BY50" s="101"/>
      <c r="BZ50" s="116"/>
      <c r="CA50" s="74"/>
      <c r="CB50" s="117"/>
      <c r="CD50" s="85" t="str">
        <f t="shared" si="85"/>
        <v/>
      </c>
      <c r="CE50" s="86">
        <f t="shared" si="39"/>
        <v>0</v>
      </c>
      <c r="CF50" s="18">
        <f t="shared" si="40"/>
        <v>0</v>
      </c>
      <c r="CG50" s="87"/>
      <c r="CH50" s="88">
        <f t="shared" si="41"/>
        <v>0</v>
      </c>
      <c r="CI50" s="18" t="str">
        <f t="shared" si="4"/>
        <v/>
      </c>
      <c r="CJ50" s="89" t="str">
        <f>IF(CG50&gt;0,ROUNDDOWN(('Diseño estructura &amp;CP'!$AZ$5/CG50),0),"")</f>
        <v/>
      </c>
      <c r="CR50" s="99"/>
      <c r="CS50" s="101"/>
      <c r="CT50" s="116"/>
      <c r="CU50" s="74"/>
      <c r="CV50" s="117"/>
      <c r="CX50" s="85" t="str">
        <f t="shared" si="86"/>
        <v/>
      </c>
      <c r="CY50" s="86">
        <f t="shared" si="46"/>
        <v>0</v>
      </c>
      <c r="CZ50" s="18">
        <f t="shared" si="47"/>
        <v>0</v>
      </c>
      <c r="DA50" s="87"/>
      <c r="DB50" s="88">
        <f t="shared" si="48"/>
        <v>0</v>
      </c>
      <c r="DC50" s="18" t="str">
        <f t="shared" si="5"/>
        <v/>
      </c>
      <c r="DD50" s="89" t="str">
        <f>IF(DA50&gt;0,ROUNDDOWN(('Diseño estructura &amp;CP'!$AZ$5/DA50),0),"")</f>
        <v/>
      </c>
      <c r="DL50" s="99"/>
      <c r="DM50" s="101"/>
      <c r="DN50" s="116"/>
      <c r="DO50" s="74"/>
      <c r="DP50" s="117"/>
      <c r="DR50" s="85" t="str">
        <f t="shared" si="87"/>
        <v/>
      </c>
      <c r="DS50" s="86">
        <f t="shared" si="53"/>
        <v>0</v>
      </c>
      <c r="DT50" s="18">
        <f t="shared" si="54"/>
        <v>0</v>
      </c>
      <c r="DU50" s="87"/>
      <c r="DV50" s="88">
        <f t="shared" si="55"/>
        <v>0</v>
      </c>
      <c r="DW50" s="18" t="str">
        <f t="shared" si="6"/>
        <v/>
      </c>
      <c r="DX50" s="89" t="str">
        <f>IF(DU50&gt;0,ROUNDDOWN(('Diseño estructura &amp;CP'!$AZ$5/DU50),0),"")</f>
        <v/>
      </c>
      <c r="EF50" s="99"/>
      <c r="EG50" s="101"/>
      <c r="EH50" s="116"/>
      <c r="EI50" s="74"/>
      <c r="EJ50" s="117"/>
      <c r="EL50" s="85" t="str">
        <f t="shared" si="88"/>
        <v/>
      </c>
      <c r="EM50" s="86">
        <f t="shared" si="60"/>
        <v>0</v>
      </c>
      <c r="EN50" s="18">
        <f t="shared" si="61"/>
        <v>0</v>
      </c>
      <c r="EO50" s="87"/>
      <c r="EP50" s="88">
        <f t="shared" si="62"/>
        <v>0</v>
      </c>
      <c r="EQ50" s="18" t="str">
        <f t="shared" si="7"/>
        <v/>
      </c>
      <c r="ER50" s="89" t="str">
        <f>IF(EO50&gt;0,ROUNDDOWN(('Diseño estructura &amp;CP'!$AZ$5/EO50),0),"")</f>
        <v/>
      </c>
      <c r="EZ50" s="99"/>
      <c r="FA50" s="101"/>
      <c r="FB50" s="116"/>
      <c r="FC50" s="74"/>
      <c r="FD50" s="117"/>
      <c r="FF50" s="85" t="str">
        <f t="shared" si="89"/>
        <v/>
      </c>
      <c r="FG50" s="86">
        <f t="shared" si="67"/>
        <v>0</v>
      </c>
      <c r="FH50" s="18">
        <f t="shared" si="68"/>
        <v>0</v>
      </c>
      <c r="FI50" s="87"/>
      <c r="FJ50" s="88">
        <f t="shared" si="69"/>
        <v>0</v>
      </c>
      <c r="FK50" s="18" t="str">
        <f t="shared" si="8"/>
        <v/>
      </c>
      <c r="FL50" s="89" t="str">
        <f>IF(FI50&gt;0,ROUNDDOWN(('Diseño estructura &amp;CP'!$AZ$5/FI50),0),"")</f>
        <v/>
      </c>
      <c r="FT50" s="99"/>
      <c r="FU50" s="101"/>
      <c r="FV50" s="116"/>
      <c r="FW50" s="74"/>
      <c r="FX50" s="117"/>
      <c r="FZ50" s="85" t="str">
        <f t="shared" si="90"/>
        <v/>
      </c>
      <c r="GA50" s="86">
        <f t="shared" si="74"/>
        <v>0</v>
      </c>
      <c r="GB50" s="18">
        <f t="shared" si="75"/>
        <v>0</v>
      </c>
      <c r="GC50" s="87"/>
      <c r="GD50" s="88">
        <f t="shared" si="76"/>
        <v>0</v>
      </c>
      <c r="GE50" s="18" t="str">
        <f t="shared" si="9"/>
        <v/>
      </c>
      <c r="GF50" s="89" t="str">
        <f>IF(GC50&gt;0,ROUNDDOWN(('Diseño estructura &amp;CP'!$AZ$5/GC50),0),"")</f>
        <v/>
      </c>
      <c r="GN50" s="99"/>
      <c r="GO50" s="101"/>
      <c r="GP50" s="116"/>
      <c r="GQ50" s="74"/>
      <c r="GR50" s="117"/>
    </row>
    <row r="51" spans="2:200" x14ac:dyDescent="0.35">
      <c r="B51" s="85">
        <f t="shared" si="81"/>
        <v>36</v>
      </c>
      <c r="C51" s="86">
        <f t="shared" si="10"/>
        <v>59.5</v>
      </c>
      <c r="D51" s="18">
        <f t="shared" si="11"/>
        <v>9</v>
      </c>
      <c r="E51" s="87">
        <v>119</v>
      </c>
      <c r="F51" s="88">
        <f t="shared" si="12"/>
        <v>10</v>
      </c>
      <c r="G51" s="18">
        <f t="shared" si="13"/>
        <v>0.12484394506866417</v>
      </c>
      <c r="H51" s="89">
        <f>IF(E51&gt;0,ROUNDDOWN(('Diseño estructura &amp;CP'!$AZ$5/E51),0),"")</f>
        <v>8</v>
      </c>
      <c r="P51" s="99"/>
      <c r="Q51" s="101"/>
      <c r="R51" s="116"/>
      <c r="S51" s="74"/>
      <c r="T51" s="117"/>
      <c r="V51" s="85">
        <f t="shared" si="82"/>
        <v>36</v>
      </c>
      <c r="W51" s="86">
        <f t="shared" si="18"/>
        <v>74.5</v>
      </c>
      <c r="X51" s="18">
        <f t="shared" si="19"/>
        <v>12</v>
      </c>
      <c r="Y51" s="87">
        <v>149</v>
      </c>
      <c r="Z51" s="88">
        <f t="shared" si="20"/>
        <v>13</v>
      </c>
      <c r="AA51" s="18">
        <f t="shared" si="1"/>
        <v>0.1663893510815308</v>
      </c>
      <c r="AB51" s="89">
        <f>IF(Y51&gt;0,ROUNDDOWN(('Diseño estructura &amp;CP'!$AZ$5/Y51),0),"")</f>
        <v>6</v>
      </c>
      <c r="AJ51" s="99"/>
      <c r="AK51" s="101"/>
      <c r="AL51" s="116"/>
      <c r="AM51" s="74"/>
      <c r="AN51" s="117"/>
      <c r="AP51" s="85">
        <f t="shared" si="83"/>
        <v>36</v>
      </c>
      <c r="AQ51" s="86">
        <f t="shared" si="25"/>
        <v>81</v>
      </c>
      <c r="AR51" s="18">
        <f t="shared" si="26"/>
        <v>13</v>
      </c>
      <c r="AS51" s="87">
        <v>162</v>
      </c>
      <c r="AT51" s="88">
        <f t="shared" si="27"/>
        <v>14</v>
      </c>
      <c r="AU51" s="18">
        <f t="shared" si="2"/>
        <v>0.1663893510815308</v>
      </c>
      <c r="AV51" s="89">
        <f>IF(AS51&gt;0,ROUNDDOWN(('Diseño estructura &amp;CP'!$AZ$5/AS51),0),"")</f>
        <v>6</v>
      </c>
      <c r="BD51" s="99"/>
      <c r="BE51" s="101"/>
      <c r="BF51" s="116"/>
      <c r="BG51" s="74"/>
      <c r="BH51" s="117"/>
      <c r="BJ51" s="85" t="str">
        <f t="shared" si="84"/>
        <v/>
      </c>
      <c r="BK51" s="86">
        <f t="shared" si="32"/>
        <v>0</v>
      </c>
      <c r="BL51" s="18">
        <f t="shared" si="33"/>
        <v>0</v>
      </c>
      <c r="BM51" s="87"/>
      <c r="BN51" s="88">
        <f t="shared" si="34"/>
        <v>0</v>
      </c>
      <c r="BO51" s="18" t="str">
        <f t="shared" si="3"/>
        <v/>
      </c>
      <c r="BP51" s="89" t="str">
        <f>IF(BM51&gt;0,ROUNDDOWN(('Diseño estructura &amp;CP'!$AZ$5/BM51),0),"")</f>
        <v/>
      </c>
      <c r="BX51" s="99"/>
      <c r="BY51" s="101"/>
      <c r="BZ51" s="116"/>
      <c r="CA51" s="74"/>
      <c r="CB51" s="117"/>
      <c r="CD51" s="85" t="str">
        <f t="shared" si="85"/>
        <v/>
      </c>
      <c r="CE51" s="86">
        <f t="shared" si="39"/>
        <v>0</v>
      </c>
      <c r="CF51" s="18">
        <f t="shared" si="40"/>
        <v>0</v>
      </c>
      <c r="CG51" s="87"/>
      <c r="CH51" s="88">
        <f t="shared" si="41"/>
        <v>0</v>
      </c>
      <c r="CI51" s="18" t="str">
        <f t="shared" si="4"/>
        <v/>
      </c>
      <c r="CJ51" s="89" t="str">
        <f>IF(CG51&gt;0,ROUNDDOWN(('Diseño estructura &amp;CP'!$AZ$5/CG51),0),"")</f>
        <v/>
      </c>
      <c r="CR51" s="99"/>
      <c r="CS51" s="101"/>
      <c r="CT51" s="116"/>
      <c r="CU51" s="74"/>
      <c r="CV51" s="117"/>
      <c r="CX51" s="85" t="str">
        <f t="shared" si="86"/>
        <v/>
      </c>
      <c r="CY51" s="86">
        <f t="shared" si="46"/>
        <v>0</v>
      </c>
      <c r="CZ51" s="18">
        <f t="shared" si="47"/>
        <v>0</v>
      </c>
      <c r="DA51" s="87"/>
      <c r="DB51" s="88">
        <f t="shared" si="48"/>
        <v>0</v>
      </c>
      <c r="DC51" s="18" t="str">
        <f t="shared" si="5"/>
        <v/>
      </c>
      <c r="DD51" s="89" t="str">
        <f>IF(DA51&gt;0,ROUNDDOWN(('Diseño estructura &amp;CP'!$AZ$5/DA51),0),"")</f>
        <v/>
      </c>
      <c r="DL51" s="99"/>
      <c r="DM51" s="101"/>
      <c r="DN51" s="116"/>
      <c r="DO51" s="74"/>
      <c r="DP51" s="117"/>
      <c r="DR51" s="85" t="str">
        <f t="shared" si="87"/>
        <v/>
      </c>
      <c r="DS51" s="86">
        <f t="shared" si="53"/>
        <v>0</v>
      </c>
      <c r="DT51" s="18">
        <f t="shared" si="54"/>
        <v>0</v>
      </c>
      <c r="DU51" s="87"/>
      <c r="DV51" s="88">
        <f t="shared" si="55"/>
        <v>0</v>
      </c>
      <c r="DW51" s="18" t="str">
        <f t="shared" si="6"/>
        <v/>
      </c>
      <c r="DX51" s="89" t="str">
        <f>IF(DU51&gt;0,ROUNDDOWN(('Diseño estructura &amp;CP'!$AZ$5/DU51),0),"")</f>
        <v/>
      </c>
      <c r="EF51" s="99"/>
      <c r="EG51" s="101"/>
      <c r="EH51" s="116"/>
      <c r="EI51" s="74"/>
      <c r="EJ51" s="117"/>
      <c r="EL51" s="85" t="str">
        <f t="shared" si="88"/>
        <v/>
      </c>
      <c r="EM51" s="86">
        <f t="shared" si="60"/>
        <v>0</v>
      </c>
      <c r="EN51" s="18">
        <f t="shared" si="61"/>
        <v>0</v>
      </c>
      <c r="EO51" s="87"/>
      <c r="EP51" s="88">
        <f t="shared" si="62"/>
        <v>0</v>
      </c>
      <c r="EQ51" s="18" t="str">
        <f t="shared" si="7"/>
        <v/>
      </c>
      <c r="ER51" s="89" t="str">
        <f>IF(EO51&gt;0,ROUNDDOWN(('Diseño estructura &amp;CP'!$AZ$5/EO51),0),"")</f>
        <v/>
      </c>
      <c r="EZ51" s="99"/>
      <c r="FA51" s="101"/>
      <c r="FB51" s="116"/>
      <c r="FC51" s="74"/>
      <c r="FD51" s="117"/>
      <c r="FF51" s="85" t="str">
        <f t="shared" si="89"/>
        <v/>
      </c>
      <c r="FG51" s="86">
        <f t="shared" si="67"/>
        <v>0</v>
      </c>
      <c r="FH51" s="18">
        <f t="shared" si="68"/>
        <v>0</v>
      </c>
      <c r="FI51" s="87"/>
      <c r="FJ51" s="88">
        <f t="shared" si="69"/>
        <v>0</v>
      </c>
      <c r="FK51" s="18" t="str">
        <f t="shared" si="8"/>
        <v/>
      </c>
      <c r="FL51" s="89" t="str">
        <f>IF(FI51&gt;0,ROUNDDOWN(('Diseño estructura &amp;CP'!$AZ$5/FI51),0),"")</f>
        <v/>
      </c>
      <c r="FT51" s="99"/>
      <c r="FU51" s="101"/>
      <c r="FV51" s="116"/>
      <c r="FW51" s="74"/>
      <c r="FX51" s="117"/>
      <c r="FZ51" s="85" t="str">
        <f t="shared" si="90"/>
        <v/>
      </c>
      <c r="GA51" s="86">
        <f t="shared" si="74"/>
        <v>0</v>
      </c>
      <c r="GB51" s="18">
        <f t="shared" si="75"/>
        <v>0</v>
      </c>
      <c r="GC51" s="87"/>
      <c r="GD51" s="88">
        <f t="shared" si="76"/>
        <v>0</v>
      </c>
      <c r="GE51" s="18" t="str">
        <f t="shared" si="9"/>
        <v/>
      </c>
      <c r="GF51" s="89" t="str">
        <f>IF(GC51&gt;0,ROUNDDOWN(('Diseño estructura &amp;CP'!$AZ$5/GC51),0),"")</f>
        <v/>
      </c>
      <c r="GN51" s="99"/>
      <c r="GO51" s="101"/>
      <c r="GP51" s="116"/>
      <c r="GQ51" s="74"/>
      <c r="GR51" s="117"/>
    </row>
    <row r="52" spans="2:200" x14ac:dyDescent="0.35">
      <c r="B52" s="85">
        <f t="shared" si="81"/>
        <v>37</v>
      </c>
      <c r="C52" s="86">
        <f t="shared" si="10"/>
        <v>61</v>
      </c>
      <c r="D52" s="18">
        <f t="shared" si="11"/>
        <v>10</v>
      </c>
      <c r="E52" s="87">
        <v>122</v>
      </c>
      <c r="F52" s="88">
        <f t="shared" si="12"/>
        <v>11</v>
      </c>
      <c r="G52" s="18">
        <f t="shared" si="13"/>
        <v>0.12484394506866417</v>
      </c>
      <c r="H52" s="89">
        <f>IF(E52&gt;0,ROUNDDOWN(('Diseño estructura &amp;CP'!$AZ$5/E52),0),"")</f>
        <v>8</v>
      </c>
      <c r="P52" s="99"/>
      <c r="Q52" s="101"/>
      <c r="R52" s="101"/>
      <c r="S52" s="74"/>
      <c r="T52" s="102"/>
      <c r="V52" s="85">
        <f t="shared" si="82"/>
        <v>37</v>
      </c>
      <c r="W52" s="86">
        <f t="shared" si="18"/>
        <v>33.5</v>
      </c>
      <c r="X52" s="18">
        <f t="shared" si="19"/>
        <v>5</v>
      </c>
      <c r="Y52" s="87">
        <v>67</v>
      </c>
      <c r="Z52" s="88">
        <f t="shared" si="20"/>
        <v>6</v>
      </c>
      <c r="AA52" s="18">
        <f t="shared" si="1"/>
        <v>7.1377587437544618E-2</v>
      </c>
      <c r="AB52" s="89">
        <f>IF(Y52&gt;0,ROUNDDOWN(('Diseño estructura &amp;CP'!$AZ$5/Y52),0),"")</f>
        <v>14</v>
      </c>
      <c r="AJ52" s="99"/>
      <c r="AK52" s="101"/>
      <c r="AL52" s="101"/>
      <c r="AM52" s="74"/>
      <c r="AN52" s="102"/>
      <c r="AP52" s="85">
        <f t="shared" si="83"/>
        <v>37</v>
      </c>
      <c r="AQ52" s="86">
        <f t="shared" si="25"/>
        <v>81</v>
      </c>
      <c r="AR52" s="18">
        <f t="shared" si="26"/>
        <v>13</v>
      </c>
      <c r="AS52" s="87">
        <v>162</v>
      </c>
      <c r="AT52" s="88">
        <f t="shared" si="27"/>
        <v>14</v>
      </c>
      <c r="AU52" s="18">
        <f t="shared" si="2"/>
        <v>0.1663893510815308</v>
      </c>
      <c r="AV52" s="89">
        <f>IF(AS52&gt;0,ROUNDDOWN(('Diseño estructura &amp;CP'!$AZ$5/AS52),0),"")</f>
        <v>6</v>
      </c>
      <c r="BD52" s="99"/>
      <c r="BE52" s="101"/>
      <c r="BF52" s="101"/>
      <c r="BG52" s="74"/>
      <c r="BH52" s="102"/>
      <c r="BJ52" s="85" t="str">
        <f t="shared" si="84"/>
        <v/>
      </c>
      <c r="BK52" s="86">
        <f t="shared" si="32"/>
        <v>0</v>
      </c>
      <c r="BL52" s="18">
        <f t="shared" si="33"/>
        <v>0</v>
      </c>
      <c r="BM52" s="87"/>
      <c r="BN52" s="88">
        <f t="shared" si="34"/>
        <v>0</v>
      </c>
      <c r="BO52" s="18" t="str">
        <f t="shared" si="3"/>
        <v/>
      </c>
      <c r="BP52" s="89" t="str">
        <f>IF(BM52&gt;0,ROUNDDOWN(('Diseño estructura &amp;CP'!$AZ$5/BM52),0),"")</f>
        <v/>
      </c>
      <c r="BX52" s="99"/>
      <c r="BY52" s="101"/>
      <c r="BZ52" s="101"/>
      <c r="CA52" s="74"/>
      <c r="CB52" s="102"/>
      <c r="CD52" s="85" t="str">
        <f t="shared" si="85"/>
        <v/>
      </c>
      <c r="CE52" s="86">
        <f t="shared" si="39"/>
        <v>0</v>
      </c>
      <c r="CF52" s="18">
        <f t="shared" si="40"/>
        <v>0</v>
      </c>
      <c r="CG52" s="87"/>
      <c r="CH52" s="88">
        <f t="shared" si="41"/>
        <v>0</v>
      </c>
      <c r="CI52" s="18" t="str">
        <f t="shared" si="4"/>
        <v/>
      </c>
      <c r="CJ52" s="89" t="str">
        <f>IF(CG52&gt;0,ROUNDDOWN(('Diseño estructura &amp;CP'!$AZ$5/CG52),0),"")</f>
        <v/>
      </c>
      <c r="CR52" s="99"/>
      <c r="CS52" s="101"/>
      <c r="CT52" s="101"/>
      <c r="CU52" s="74"/>
      <c r="CV52" s="102"/>
      <c r="CX52" s="85" t="str">
        <f t="shared" si="86"/>
        <v/>
      </c>
      <c r="CY52" s="86">
        <f t="shared" si="46"/>
        <v>0</v>
      </c>
      <c r="CZ52" s="18">
        <f t="shared" si="47"/>
        <v>0</v>
      </c>
      <c r="DA52" s="87"/>
      <c r="DB52" s="88">
        <f t="shared" si="48"/>
        <v>0</v>
      </c>
      <c r="DC52" s="18" t="str">
        <f t="shared" si="5"/>
        <v/>
      </c>
      <c r="DD52" s="89" t="str">
        <f>IF(DA52&gt;0,ROUNDDOWN(('Diseño estructura &amp;CP'!$AZ$5/DA52),0),"")</f>
        <v/>
      </c>
      <c r="DL52" s="99"/>
      <c r="DM52" s="101"/>
      <c r="DN52" s="101"/>
      <c r="DO52" s="74"/>
      <c r="DP52" s="102"/>
      <c r="DR52" s="85" t="str">
        <f t="shared" si="87"/>
        <v/>
      </c>
      <c r="DS52" s="86">
        <f t="shared" si="53"/>
        <v>0</v>
      </c>
      <c r="DT52" s="18">
        <f t="shared" si="54"/>
        <v>0</v>
      </c>
      <c r="DU52" s="87"/>
      <c r="DV52" s="88">
        <f t="shared" si="55"/>
        <v>0</v>
      </c>
      <c r="DW52" s="18" t="str">
        <f t="shared" si="6"/>
        <v/>
      </c>
      <c r="DX52" s="89" t="str">
        <f>IF(DU52&gt;0,ROUNDDOWN(('Diseño estructura &amp;CP'!$AZ$5/DU52),0),"")</f>
        <v/>
      </c>
      <c r="EF52" s="99"/>
      <c r="EG52" s="101"/>
      <c r="EH52" s="101"/>
      <c r="EI52" s="74"/>
      <c r="EJ52" s="102"/>
      <c r="EL52" s="85" t="str">
        <f t="shared" si="88"/>
        <v/>
      </c>
      <c r="EM52" s="86">
        <f t="shared" si="60"/>
        <v>0</v>
      </c>
      <c r="EN52" s="18">
        <f t="shared" si="61"/>
        <v>0</v>
      </c>
      <c r="EO52" s="87"/>
      <c r="EP52" s="88">
        <f t="shared" si="62"/>
        <v>0</v>
      </c>
      <c r="EQ52" s="18" t="str">
        <f t="shared" si="7"/>
        <v/>
      </c>
      <c r="ER52" s="89" t="str">
        <f>IF(EO52&gt;0,ROUNDDOWN(('Diseño estructura &amp;CP'!$AZ$5/EO52),0),"")</f>
        <v/>
      </c>
      <c r="EZ52" s="99"/>
      <c r="FA52" s="101"/>
      <c r="FB52" s="101"/>
      <c r="FC52" s="74"/>
      <c r="FD52" s="102"/>
      <c r="FF52" s="85" t="str">
        <f t="shared" si="89"/>
        <v/>
      </c>
      <c r="FG52" s="86">
        <f t="shared" si="67"/>
        <v>0</v>
      </c>
      <c r="FH52" s="18">
        <f t="shared" si="68"/>
        <v>0</v>
      </c>
      <c r="FI52" s="87"/>
      <c r="FJ52" s="88">
        <f t="shared" si="69"/>
        <v>0</v>
      </c>
      <c r="FK52" s="18" t="str">
        <f t="shared" si="8"/>
        <v/>
      </c>
      <c r="FL52" s="89" t="str">
        <f>IF(FI52&gt;0,ROUNDDOWN(('Diseño estructura &amp;CP'!$AZ$5/FI52),0),"")</f>
        <v/>
      </c>
      <c r="FT52" s="99"/>
      <c r="FU52" s="101"/>
      <c r="FV52" s="101"/>
      <c r="FW52" s="74"/>
      <c r="FX52" s="102"/>
      <c r="FZ52" s="85" t="str">
        <f t="shared" si="90"/>
        <v/>
      </c>
      <c r="GA52" s="86">
        <f t="shared" si="74"/>
        <v>0</v>
      </c>
      <c r="GB52" s="18">
        <f t="shared" si="75"/>
        <v>0</v>
      </c>
      <c r="GC52" s="87"/>
      <c r="GD52" s="88">
        <f t="shared" si="76"/>
        <v>0</v>
      </c>
      <c r="GE52" s="18" t="str">
        <f t="shared" si="9"/>
        <v/>
      </c>
      <c r="GF52" s="89" t="str">
        <f>IF(GC52&gt;0,ROUNDDOWN(('Diseño estructura &amp;CP'!$AZ$5/GC52),0),"")</f>
        <v/>
      </c>
      <c r="GN52" s="99"/>
      <c r="GO52" s="101"/>
      <c r="GP52" s="101"/>
      <c r="GQ52" s="74"/>
      <c r="GR52" s="102"/>
    </row>
    <row r="53" spans="2:200" x14ac:dyDescent="0.35">
      <c r="B53" s="85">
        <f t="shared" si="81"/>
        <v>38</v>
      </c>
      <c r="C53" s="86">
        <f t="shared" si="10"/>
        <v>62</v>
      </c>
      <c r="D53" s="18">
        <f t="shared" si="11"/>
        <v>10</v>
      </c>
      <c r="E53" s="87">
        <v>124</v>
      </c>
      <c r="F53" s="88">
        <f t="shared" si="12"/>
        <v>11</v>
      </c>
      <c r="G53" s="18">
        <f t="shared" si="13"/>
        <v>0.12484394506866417</v>
      </c>
      <c r="H53" s="89">
        <f>IF(E53&gt;0,ROUNDDOWN(('Diseño estructura &amp;CP'!$AZ$5/E53),0),"")</f>
        <v>8</v>
      </c>
      <c r="P53" s="99"/>
      <c r="Q53" s="101"/>
      <c r="R53" s="101"/>
      <c r="S53" s="74"/>
      <c r="T53" s="102"/>
      <c r="V53" s="85">
        <f t="shared" si="82"/>
        <v>38</v>
      </c>
      <c r="W53" s="86">
        <f t="shared" si="18"/>
        <v>31</v>
      </c>
      <c r="X53" s="18">
        <f t="shared" si="19"/>
        <v>5</v>
      </c>
      <c r="Y53" s="87">
        <v>62</v>
      </c>
      <c r="Z53" s="88">
        <f t="shared" si="20"/>
        <v>6</v>
      </c>
      <c r="AA53" s="18">
        <f t="shared" si="1"/>
        <v>6.2460961898813235E-2</v>
      </c>
      <c r="AB53" s="89">
        <f>IF(Y53&gt;0,ROUNDDOWN(('Diseño estructura &amp;CP'!$AZ$5/Y53),0),"")</f>
        <v>16</v>
      </c>
      <c r="AJ53" s="99"/>
      <c r="AK53" s="101"/>
      <c r="AL53" s="101"/>
      <c r="AM53" s="74"/>
      <c r="AN53" s="102"/>
      <c r="AP53" s="85">
        <f t="shared" si="83"/>
        <v>38</v>
      </c>
      <c r="AQ53" s="86">
        <f t="shared" si="25"/>
        <v>81</v>
      </c>
      <c r="AR53" s="18">
        <f t="shared" si="26"/>
        <v>13</v>
      </c>
      <c r="AS53" s="87">
        <v>162</v>
      </c>
      <c r="AT53" s="88">
        <f t="shared" si="27"/>
        <v>14</v>
      </c>
      <c r="AU53" s="18">
        <f t="shared" si="2"/>
        <v>0.1663893510815308</v>
      </c>
      <c r="AV53" s="89">
        <f>IF(AS53&gt;0,ROUNDDOWN(('Diseño estructura &amp;CP'!$AZ$5/AS53),0),"")</f>
        <v>6</v>
      </c>
      <c r="BD53" s="99"/>
      <c r="BE53" s="101"/>
      <c r="BF53" s="101"/>
      <c r="BG53" s="74"/>
      <c r="BH53" s="102"/>
      <c r="BJ53" s="85" t="str">
        <f t="shared" si="84"/>
        <v/>
      </c>
      <c r="BK53" s="86">
        <f t="shared" si="32"/>
        <v>0</v>
      </c>
      <c r="BL53" s="18">
        <f t="shared" si="33"/>
        <v>0</v>
      </c>
      <c r="BM53" s="87"/>
      <c r="BN53" s="88">
        <f t="shared" si="34"/>
        <v>0</v>
      </c>
      <c r="BO53" s="18" t="str">
        <f t="shared" si="3"/>
        <v/>
      </c>
      <c r="BP53" s="89" t="str">
        <f>IF(BM53&gt;0,ROUNDDOWN(('Diseño estructura &amp;CP'!$AZ$5/BM53),0),"")</f>
        <v/>
      </c>
      <c r="BX53" s="99"/>
      <c r="BY53" s="101"/>
      <c r="BZ53" s="101"/>
      <c r="CA53" s="74"/>
      <c r="CB53" s="102"/>
      <c r="CD53" s="85" t="str">
        <f t="shared" si="85"/>
        <v/>
      </c>
      <c r="CE53" s="86">
        <f t="shared" si="39"/>
        <v>0</v>
      </c>
      <c r="CF53" s="18">
        <f t="shared" si="40"/>
        <v>0</v>
      </c>
      <c r="CG53" s="87"/>
      <c r="CH53" s="88">
        <f t="shared" si="41"/>
        <v>0</v>
      </c>
      <c r="CI53" s="18" t="str">
        <f t="shared" si="4"/>
        <v/>
      </c>
      <c r="CJ53" s="89" t="str">
        <f>IF(CG53&gt;0,ROUNDDOWN(('Diseño estructura &amp;CP'!$AZ$5/CG53),0),"")</f>
        <v/>
      </c>
      <c r="CR53" s="99"/>
      <c r="CS53" s="101"/>
      <c r="CT53" s="101"/>
      <c r="CU53" s="74"/>
      <c r="CV53" s="102"/>
      <c r="CX53" s="85" t="str">
        <f t="shared" si="86"/>
        <v/>
      </c>
      <c r="CY53" s="86">
        <f t="shared" si="46"/>
        <v>0</v>
      </c>
      <c r="CZ53" s="18">
        <f t="shared" si="47"/>
        <v>0</v>
      </c>
      <c r="DA53" s="87"/>
      <c r="DB53" s="88">
        <f t="shared" si="48"/>
        <v>0</v>
      </c>
      <c r="DC53" s="18" t="str">
        <f t="shared" si="5"/>
        <v/>
      </c>
      <c r="DD53" s="89" t="str">
        <f>IF(DA53&gt;0,ROUNDDOWN(('Diseño estructura &amp;CP'!$AZ$5/DA53),0),"")</f>
        <v/>
      </c>
      <c r="DL53" s="99"/>
      <c r="DM53" s="101"/>
      <c r="DN53" s="101"/>
      <c r="DO53" s="74"/>
      <c r="DP53" s="102"/>
      <c r="DR53" s="85" t="str">
        <f t="shared" si="87"/>
        <v/>
      </c>
      <c r="DS53" s="86">
        <f t="shared" si="53"/>
        <v>0</v>
      </c>
      <c r="DT53" s="18">
        <f t="shared" si="54"/>
        <v>0</v>
      </c>
      <c r="DU53" s="87"/>
      <c r="DV53" s="88">
        <f t="shared" si="55"/>
        <v>0</v>
      </c>
      <c r="DW53" s="18" t="str">
        <f t="shared" si="6"/>
        <v/>
      </c>
      <c r="DX53" s="89" t="str">
        <f>IF(DU53&gt;0,ROUNDDOWN(('Diseño estructura &amp;CP'!$AZ$5/DU53),0),"")</f>
        <v/>
      </c>
      <c r="EF53" s="99"/>
      <c r="EG53" s="101"/>
      <c r="EH53" s="101"/>
      <c r="EI53" s="74"/>
      <c r="EJ53" s="102"/>
      <c r="EL53" s="85" t="str">
        <f t="shared" si="88"/>
        <v/>
      </c>
      <c r="EM53" s="86">
        <f t="shared" si="60"/>
        <v>0</v>
      </c>
      <c r="EN53" s="18">
        <f t="shared" si="61"/>
        <v>0</v>
      </c>
      <c r="EO53" s="87"/>
      <c r="EP53" s="88">
        <f t="shared" si="62"/>
        <v>0</v>
      </c>
      <c r="EQ53" s="18" t="str">
        <f t="shared" si="7"/>
        <v/>
      </c>
      <c r="ER53" s="89" t="str">
        <f>IF(EO53&gt;0,ROUNDDOWN(('Diseño estructura &amp;CP'!$AZ$5/EO53),0),"")</f>
        <v/>
      </c>
      <c r="EZ53" s="99"/>
      <c r="FA53" s="101"/>
      <c r="FB53" s="101"/>
      <c r="FC53" s="74"/>
      <c r="FD53" s="102"/>
      <c r="FF53" s="85" t="str">
        <f t="shared" si="89"/>
        <v/>
      </c>
      <c r="FG53" s="86">
        <f t="shared" si="67"/>
        <v>0</v>
      </c>
      <c r="FH53" s="18">
        <f t="shared" si="68"/>
        <v>0</v>
      </c>
      <c r="FI53" s="87"/>
      <c r="FJ53" s="88">
        <f t="shared" si="69"/>
        <v>0</v>
      </c>
      <c r="FK53" s="18" t="str">
        <f t="shared" si="8"/>
        <v/>
      </c>
      <c r="FL53" s="89" t="str">
        <f>IF(FI53&gt;0,ROUNDDOWN(('Diseño estructura &amp;CP'!$AZ$5/FI53),0),"")</f>
        <v/>
      </c>
      <c r="FT53" s="99"/>
      <c r="FU53" s="101"/>
      <c r="FV53" s="101"/>
      <c r="FW53" s="74"/>
      <c r="FX53" s="102"/>
      <c r="FZ53" s="85" t="str">
        <f t="shared" si="90"/>
        <v/>
      </c>
      <c r="GA53" s="86">
        <f t="shared" si="74"/>
        <v>0</v>
      </c>
      <c r="GB53" s="18">
        <f t="shared" si="75"/>
        <v>0</v>
      </c>
      <c r="GC53" s="87"/>
      <c r="GD53" s="88">
        <f t="shared" si="76"/>
        <v>0</v>
      </c>
      <c r="GE53" s="18" t="str">
        <f t="shared" si="9"/>
        <v/>
      </c>
      <c r="GF53" s="89" t="str">
        <f>IF(GC53&gt;0,ROUNDDOWN(('Diseño estructura &amp;CP'!$AZ$5/GC53),0),"")</f>
        <v/>
      </c>
      <c r="GN53" s="99"/>
      <c r="GO53" s="101"/>
      <c r="GP53" s="101"/>
      <c r="GQ53" s="74"/>
      <c r="GR53" s="102"/>
    </row>
    <row r="54" spans="2:200" x14ac:dyDescent="0.35">
      <c r="B54" s="85">
        <f t="shared" si="81"/>
        <v>39</v>
      </c>
      <c r="C54" s="86">
        <f t="shared" si="10"/>
        <v>63</v>
      </c>
      <c r="D54" s="18">
        <f t="shared" si="11"/>
        <v>10</v>
      </c>
      <c r="E54" s="87">
        <v>126</v>
      </c>
      <c r="F54" s="88">
        <f t="shared" si="12"/>
        <v>11</v>
      </c>
      <c r="G54" s="18">
        <f t="shared" si="13"/>
        <v>0.14265335235378032</v>
      </c>
      <c r="H54" s="89">
        <f>IF(E54&gt;0,ROUNDDOWN(('Diseño estructura &amp;CP'!$AZ$5/E54),0),"")</f>
        <v>7</v>
      </c>
      <c r="P54" s="99"/>
      <c r="Q54" s="101"/>
      <c r="R54" s="101"/>
      <c r="S54" s="74"/>
      <c r="T54" s="102"/>
      <c r="V54" s="85">
        <f t="shared" si="82"/>
        <v>39</v>
      </c>
      <c r="W54" s="86">
        <f t="shared" si="18"/>
        <v>25.25</v>
      </c>
      <c r="X54" s="18">
        <f t="shared" si="19"/>
        <v>4</v>
      </c>
      <c r="Y54" s="87">
        <v>50.5</v>
      </c>
      <c r="Z54" s="88">
        <f t="shared" si="20"/>
        <v>5</v>
      </c>
      <c r="AA54" s="18">
        <f t="shared" si="1"/>
        <v>5.2603892688058915E-2</v>
      </c>
      <c r="AB54" s="89">
        <f>IF(Y54&gt;0,ROUNDDOWN(('Diseño estructura &amp;CP'!$AZ$5/Y54),0),"")</f>
        <v>19</v>
      </c>
      <c r="AJ54" s="99"/>
      <c r="AK54" s="101"/>
      <c r="AL54" s="101"/>
      <c r="AM54" s="74"/>
      <c r="AN54" s="102"/>
      <c r="AP54" s="85">
        <f t="shared" si="83"/>
        <v>39</v>
      </c>
      <c r="AQ54" s="86">
        <f t="shared" si="25"/>
        <v>81</v>
      </c>
      <c r="AR54" s="18">
        <f t="shared" si="26"/>
        <v>13</v>
      </c>
      <c r="AS54" s="87">
        <v>162</v>
      </c>
      <c r="AT54" s="88">
        <f t="shared" si="27"/>
        <v>14</v>
      </c>
      <c r="AU54" s="18">
        <f t="shared" si="2"/>
        <v>0.1663893510815308</v>
      </c>
      <c r="AV54" s="89">
        <f>IF(AS54&gt;0,ROUNDDOWN(('Diseño estructura &amp;CP'!$AZ$5/AS54),0),"")</f>
        <v>6</v>
      </c>
      <c r="BD54" s="99"/>
      <c r="BE54" s="101"/>
      <c r="BF54" s="101"/>
      <c r="BG54" s="74"/>
      <c r="BH54" s="102"/>
      <c r="BJ54" s="85" t="str">
        <f t="shared" si="84"/>
        <v/>
      </c>
      <c r="BK54" s="86">
        <f t="shared" si="32"/>
        <v>0</v>
      </c>
      <c r="BL54" s="18">
        <f t="shared" si="33"/>
        <v>0</v>
      </c>
      <c r="BM54" s="87"/>
      <c r="BN54" s="88">
        <f t="shared" si="34"/>
        <v>0</v>
      </c>
      <c r="BO54" s="18" t="str">
        <f t="shared" si="3"/>
        <v/>
      </c>
      <c r="BP54" s="89" t="str">
        <f>IF(BM54&gt;0,ROUNDDOWN(('Diseño estructura &amp;CP'!$AZ$5/BM54),0),"")</f>
        <v/>
      </c>
      <c r="BX54" s="99"/>
      <c r="BY54" s="101"/>
      <c r="BZ54" s="101"/>
      <c r="CA54" s="74"/>
      <c r="CB54" s="102"/>
      <c r="CD54" s="85" t="str">
        <f t="shared" si="85"/>
        <v/>
      </c>
      <c r="CE54" s="86">
        <f t="shared" si="39"/>
        <v>0</v>
      </c>
      <c r="CF54" s="18">
        <f t="shared" si="40"/>
        <v>0</v>
      </c>
      <c r="CG54" s="87"/>
      <c r="CH54" s="88">
        <f t="shared" si="41"/>
        <v>0</v>
      </c>
      <c r="CI54" s="18" t="str">
        <f t="shared" si="4"/>
        <v/>
      </c>
      <c r="CJ54" s="89" t="str">
        <f>IF(CG54&gt;0,ROUNDDOWN(('Diseño estructura &amp;CP'!$AZ$5/CG54),0),"")</f>
        <v/>
      </c>
      <c r="CR54" s="99"/>
      <c r="CS54" s="101"/>
      <c r="CT54" s="101"/>
      <c r="CU54" s="74"/>
      <c r="CV54" s="102"/>
      <c r="CX54" s="85" t="str">
        <f t="shared" si="86"/>
        <v/>
      </c>
      <c r="CY54" s="86">
        <f t="shared" si="46"/>
        <v>0</v>
      </c>
      <c r="CZ54" s="18">
        <f t="shared" si="47"/>
        <v>0</v>
      </c>
      <c r="DA54" s="87"/>
      <c r="DB54" s="88">
        <f t="shared" si="48"/>
        <v>0</v>
      </c>
      <c r="DC54" s="18" t="str">
        <f t="shared" si="5"/>
        <v/>
      </c>
      <c r="DD54" s="89" t="str">
        <f>IF(DA54&gt;0,ROUNDDOWN(('Diseño estructura &amp;CP'!$AZ$5/DA54),0),"")</f>
        <v/>
      </c>
      <c r="DL54" s="99"/>
      <c r="DM54" s="101"/>
      <c r="DN54" s="101"/>
      <c r="DO54" s="74"/>
      <c r="DP54" s="102"/>
      <c r="DR54" s="85" t="str">
        <f t="shared" si="87"/>
        <v/>
      </c>
      <c r="DS54" s="86">
        <f t="shared" si="53"/>
        <v>0</v>
      </c>
      <c r="DT54" s="18">
        <f t="shared" si="54"/>
        <v>0</v>
      </c>
      <c r="DU54" s="87"/>
      <c r="DV54" s="88">
        <f t="shared" si="55"/>
        <v>0</v>
      </c>
      <c r="DW54" s="18" t="str">
        <f t="shared" si="6"/>
        <v/>
      </c>
      <c r="DX54" s="89" t="str">
        <f>IF(DU54&gt;0,ROUNDDOWN(('Diseño estructura &amp;CP'!$AZ$5/DU54),0),"")</f>
        <v/>
      </c>
      <c r="EF54" s="99"/>
      <c r="EG54" s="101"/>
      <c r="EH54" s="101"/>
      <c r="EI54" s="74"/>
      <c r="EJ54" s="102"/>
      <c r="EL54" s="85" t="str">
        <f t="shared" si="88"/>
        <v/>
      </c>
      <c r="EM54" s="86">
        <f t="shared" si="60"/>
        <v>0</v>
      </c>
      <c r="EN54" s="18">
        <f t="shared" si="61"/>
        <v>0</v>
      </c>
      <c r="EO54" s="87"/>
      <c r="EP54" s="88">
        <f t="shared" si="62"/>
        <v>0</v>
      </c>
      <c r="EQ54" s="18" t="str">
        <f t="shared" si="7"/>
        <v/>
      </c>
      <c r="ER54" s="89" t="str">
        <f>IF(EO54&gt;0,ROUNDDOWN(('Diseño estructura &amp;CP'!$AZ$5/EO54),0),"")</f>
        <v/>
      </c>
      <c r="EZ54" s="99"/>
      <c r="FA54" s="101"/>
      <c r="FB54" s="101"/>
      <c r="FC54" s="74"/>
      <c r="FD54" s="102"/>
      <c r="FF54" s="85" t="str">
        <f t="shared" si="89"/>
        <v/>
      </c>
      <c r="FG54" s="86">
        <f t="shared" si="67"/>
        <v>0</v>
      </c>
      <c r="FH54" s="18">
        <f t="shared" si="68"/>
        <v>0</v>
      </c>
      <c r="FI54" s="87"/>
      <c r="FJ54" s="88">
        <f t="shared" si="69"/>
        <v>0</v>
      </c>
      <c r="FK54" s="18" t="str">
        <f t="shared" si="8"/>
        <v/>
      </c>
      <c r="FL54" s="89" t="str">
        <f>IF(FI54&gt;0,ROUNDDOWN(('Diseño estructura &amp;CP'!$AZ$5/FI54),0),"")</f>
        <v/>
      </c>
      <c r="FT54" s="99"/>
      <c r="FU54" s="101"/>
      <c r="FV54" s="101"/>
      <c r="FW54" s="74"/>
      <c r="FX54" s="102"/>
      <c r="FZ54" s="85" t="str">
        <f t="shared" si="90"/>
        <v/>
      </c>
      <c r="GA54" s="86">
        <f t="shared" si="74"/>
        <v>0</v>
      </c>
      <c r="GB54" s="18">
        <f t="shared" si="75"/>
        <v>0</v>
      </c>
      <c r="GC54" s="87"/>
      <c r="GD54" s="88">
        <f t="shared" si="76"/>
        <v>0</v>
      </c>
      <c r="GE54" s="18" t="str">
        <f t="shared" si="9"/>
        <v/>
      </c>
      <c r="GF54" s="89" t="str">
        <f>IF(GC54&gt;0,ROUNDDOWN(('Diseño estructura &amp;CP'!$AZ$5/GC54),0),"")</f>
        <v/>
      </c>
      <c r="GN54" s="99"/>
      <c r="GO54" s="101"/>
      <c r="GP54" s="101"/>
      <c r="GQ54" s="74"/>
      <c r="GR54" s="102"/>
    </row>
    <row r="55" spans="2:200" x14ac:dyDescent="0.35">
      <c r="B55" s="85">
        <f t="shared" si="81"/>
        <v>40</v>
      </c>
      <c r="C55" s="86">
        <f t="shared" si="10"/>
        <v>63.75</v>
      </c>
      <c r="D55" s="18">
        <f t="shared" si="11"/>
        <v>10</v>
      </c>
      <c r="E55" s="87">
        <v>127.5</v>
      </c>
      <c r="F55" s="88">
        <f t="shared" si="12"/>
        <v>11</v>
      </c>
      <c r="G55" s="18">
        <f t="shared" si="13"/>
        <v>0.14265335235378032</v>
      </c>
      <c r="H55" s="89">
        <f>IF(E55&gt;0,ROUNDDOWN(('Diseño estructura &amp;CP'!$AZ$5/E55),0),"")</f>
        <v>7</v>
      </c>
      <c r="P55" s="99"/>
      <c r="Q55" s="101"/>
      <c r="R55" s="101"/>
      <c r="S55" s="74"/>
      <c r="T55" s="102"/>
      <c r="V55" s="85">
        <f t="shared" si="82"/>
        <v>40</v>
      </c>
      <c r="W55" s="86">
        <f t="shared" si="18"/>
        <v>28.5</v>
      </c>
      <c r="X55" s="18">
        <f t="shared" si="19"/>
        <v>4</v>
      </c>
      <c r="Y55" s="87">
        <v>57</v>
      </c>
      <c r="Z55" s="88">
        <f t="shared" si="20"/>
        <v>5</v>
      </c>
      <c r="AA55" s="18">
        <f t="shared" si="1"/>
        <v>5.8788947677836559E-2</v>
      </c>
      <c r="AB55" s="89">
        <f>IF(Y55&gt;0,ROUNDDOWN(('Diseño estructura &amp;CP'!$AZ$5/Y55),0),"")</f>
        <v>17</v>
      </c>
      <c r="AJ55" s="99"/>
      <c r="AK55" s="101"/>
      <c r="AL55" s="101"/>
      <c r="AM55" s="74"/>
      <c r="AN55" s="102"/>
      <c r="AP55" s="85">
        <f t="shared" si="83"/>
        <v>40</v>
      </c>
      <c r="AQ55" s="86">
        <f t="shared" si="25"/>
        <v>81</v>
      </c>
      <c r="AR55" s="18">
        <f t="shared" si="26"/>
        <v>13</v>
      </c>
      <c r="AS55" s="87">
        <v>162</v>
      </c>
      <c r="AT55" s="88">
        <f t="shared" si="27"/>
        <v>14</v>
      </c>
      <c r="AU55" s="18">
        <f t="shared" si="2"/>
        <v>0.1663893510815308</v>
      </c>
      <c r="AV55" s="89">
        <f>IF(AS55&gt;0,ROUNDDOWN(('Diseño estructura &amp;CP'!$AZ$5/AS55),0),"")</f>
        <v>6</v>
      </c>
      <c r="BD55" s="99"/>
      <c r="BE55" s="101"/>
      <c r="BF55" s="101"/>
      <c r="BG55" s="74"/>
      <c r="BH55" s="102"/>
      <c r="BJ55" s="85" t="str">
        <f t="shared" si="84"/>
        <v/>
      </c>
      <c r="BK55" s="86">
        <f t="shared" si="32"/>
        <v>0</v>
      </c>
      <c r="BL55" s="18">
        <f t="shared" si="33"/>
        <v>0</v>
      </c>
      <c r="BM55" s="87"/>
      <c r="BN55" s="88">
        <f t="shared" si="34"/>
        <v>0</v>
      </c>
      <c r="BO55" s="18" t="str">
        <f t="shared" si="3"/>
        <v/>
      </c>
      <c r="BP55" s="89" t="str">
        <f>IF(BM55&gt;0,ROUNDDOWN(('Diseño estructura &amp;CP'!$AZ$5/BM55),0),"")</f>
        <v/>
      </c>
      <c r="BX55" s="99"/>
      <c r="BY55" s="101"/>
      <c r="BZ55" s="101"/>
      <c r="CA55" s="74"/>
      <c r="CB55" s="102"/>
      <c r="CD55" s="85" t="str">
        <f t="shared" si="85"/>
        <v/>
      </c>
      <c r="CE55" s="86">
        <f t="shared" si="39"/>
        <v>0</v>
      </c>
      <c r="CF55" s="18">
        <f t="shared" si="40"/>
        <v>0</v>
      </c>
      <c r="CG55" s="87"/>
      <c r="CH55" s="88">
        <f t="shared" si="41"/>
        <v>0</v>
      </c>
      <c r="CI55" s="18" t="str">
        <f t="shared" si="4"/>
        <v/>
      </c>
      <c r="CJ55" s="89" t="str">
        <f>IF(CG55&gt;0,ROUNDDOWN(('Diseño estructura &amp;CP'!$AZ$5/CG55),0),"")</f>
        <v/>
      </c>
      <c r="CR55" s="99"/>
      <c r="CS55" s="101"/>
      <c r="CT55" s="101"/>
      <c r="CU55" s="74"/>
      <c r="CV55" s="102"/>
      <c r="CX55" s="85" t="str">
        <f t="shared" si="86"/>
        <v/>
      </c>
      <c r="CY55" s="86">
        <f t="shared" si="46"/>
        <v>0</v>
      </c>
      <c r="CZ55" s="18">
        <f t="shared" si="47"/>
        <v>0</v>
      </c>
      <c r="DA55" s="87"/>
      <c r="DB55" s="88">
        <f t="shared" si="48"/>
        <v>0</v>
      </c>
      <c r="DC55" s="18" t="str">
        <f t="shared" si="5"/>
        <v/>
      </c>
      <c r="DD55" s="89" t="str">
        <f>IF(DA55&gt;0,ROUNDDOWN(('Diseño estructura &amp;CP'!$AZ$5/DA55),0),"")</f>
        <v/>
      </c>
      <c r="DL55" s="99"/>
      <c r="DM55" s="101"/>
      <c r="DN55" s="101"/>
      <c r="DO55" s="74"/>
      <c r="DP55" s="102"/>
      <c r="DR55" s="85" t="str">
        <f t="shared" si="87"/>
        <v/>
      </c>
      <c r="DS55" s="86">
        <f t="shared" si="53"/>
        <v>0</v>
      </c>
      <c r="DT55" s="18">
        <f t="shared" si="54"/>
        <v>0</v>
      </c>
      <c r="DU55" s="87"/>
      <c r="DV55" s="88">
        <f t="shared" si="55"/>
        <v>0</v>
      </c>
      <c r="DW55" s="18" t="str">
        <f t="shared" si="6"/>
        <v/>
      </c>
      <c r="DX55" s="89" t="str">
        <f>IF(DU55&gt;0,ROUNDDOWN(('Diseño estructura &amp;CP'!$AZ$5/DU55),0),"")</f>
        <v/>
      </c>
      <c r="EF55" s="99"/>
      <c r="EG55" s="101"/>
      <c r="EH55" s="101"/>
      <c r="EI55" s="74"/>
      <c r="EJ55" s="102"/>
      <c r="EL55" s="85" t="str">
        <f t="shared" si="88"/>
        <v/>
      </c>
      <c r="EM55" s="86">
        <f t="shared" si="60"/>
        <v>0</v>
      </c>
      <c r="EN55" s="18">
        <f t="shared" si="61"/>
        <v>0</v>
      </c>
      <c r="EO55" s="87"/>
      <c r="EP55" s="88">
        <f t="shared" si="62"/>
        <v>0</v>
      </c>
      <c r="EQ55" s="18" t="str">
        <f t="shared" si="7"/>
        <v/>
      </c>
      <c r="ER55" s="89" t="str">
        <f>IF(EO55&gt;0,ROUNDDOWN(('Diseño estructura &amp;CP'!$AZ$5/EO55),0),"")</f>
        <v/>
      </c>
      <c r="EZ55" s="99"/>
      <c r="FA55" s="101"/>
      <c r="FB55" s="101"/>
      <c r="FC55" s="74"/>
      <c r="FD55" s="102"/>
      <c r="FF55" s="85" t="str">
        <f t="shared" si="89"/>
        <v/>
      </c>
      <c r="FG55" s="86">
        <f t="shared" si="67"/>
        <v>0</v>
      </c>
      <c r="FH55" s="18">
        <f t="shared" si="68"/>
        <v>0</v>
      </c>
      <c r="FI55" s="87"/>
      <c r="FJ55" s="88">
        <f t="shared" si="69"/>
        <v>0</v>
      </c>
      <c r="FK55" s="18" t="str">
        <f t="shared" si="8"/>
        <v/>
      </c>
      <c r="FL55" s="89" t="str">
        <f>IF(FI55&gt;0,ROUNDDOWN(('Diseño estructura &amp;CP'!$AZ$5/FI55),0),"")</f>
        <v/>
      </c>
      <c r="FT55" s="99"/>
      <c r="FU55" s="101"/>
      <c r="FV55" s="101"/>
      <c r="FW55" s="74"/>
      <c r="FX55" s="102"/>
      <c r="FZ55" s="85" t="str">
        <f t="shared" si="90"/>
        <v/>
      </c>
      <c r="GA55" s="86">
        <f t="shared" si="74"/>
        <v>0</v>
      </c>
      <c r="GB55" s="18">
        <f t="shared" si="75"/>
        <v>0</v>
      </c>
      <c r="GC55" s="87"/>
      <c r="GD55" s="88">
        <f t="shared" si="76"/>
        <v>0</v>
      </c>
      <c r="GE55" s="18" t="str">
        <f t="shared" si="9"/>
        <v/>
      </c>
      <c r="GF55" s="89" t="str">
        <f>IF(GC55&gt;0,ROUNDDOWN(('Diseño estructura &amp;CP'!$AZ$5/GC55),0),"")</f>
        <v/>
      </c>
      <c r="GN55" s="99"/>
      <c r="GO55" s="101"/>
      <c r="GP55" s="101"/>
      <c r="GQ55" s="74"/>
      <c r="GR55" s="102"/>
    </row>
    <row r="56" spans="2:200" x14ac:dyDescent="0.35">
      <c r="B56" s="85">
        <f t="shared" si="81"/>
        <v>41</v>
      </c>
      <c r="C56" s="86">
        <f t="shared" si="10"/>
        <v>64.5</v>
      </c>
      <c r="D56" s="18">
        <f t="shared" si="11"/>
        <v>10</v>
      </c>
      <c r="E56" s="87">
        <v>129</v>
      </c>
      <c r="F56" s="88">
        <f t="shared" si="12"/>
        <v>11</v>
      </c>
      <c r="G56" s="18">
        <f t="shared" si="13"/>
        <v>0.14265335235378032</v>
      </c>
      <c r="H56" s="89">
        <f>IF(E56&gt;0,ROUNDDOWN(('Diseño estructura &amp;CP'!$AZ$5/E56),0),"")</f>
        <v>7</v>
      </c>
      <c r="P56" s="99"/>
      <c r="Q56" s="101"/>
      <c r="R56" s="101"/>
      <c r="S56" s="74"/>
      <c r="T56" s="102"/>
      <c r="V56" s="85">
        <f t="shared" si="82"/>
        <v>41</v>
      </c>
      <c r="W56" s="86">
        <f t="shared" si="18"/>
        <v>26.5</v>
      </c>
      <c r="X56" s="18">
        <f t="shared" si="19"/>
        <v>4</v>
      </c>
      <c r="Y56" s="87">
        <v>53</v>
      </c>
      <c r="Z56" s="88">
        <f t="shared" si="20"/>
        <v>5</v>
      </c>
      <c r="AA56" s="18">
        <f t="shared" si="1"/>
        <v>5.5524708495280392E-2</v>
      </c>
      <c r="AB56" s="89">
        <f>IF(Y56&gt;0,ROUNDDOWN(('Diseño estructura &amp;CP'!$AZ$5/Y56),0),"")</f>
        <v>18</v>
      </c>
      <c r="AJ56" s="99"/>
      <c r="AK56" s="101"/>
      <c r="AL56" s="101"/>
      <c r="AM56" s="74"/>
      <c r="AN56" s="102"/>
      <c r="AP56" s="85">
        <f t="shared" si="83"/>
        <v>41</v>
      </c>
      <c r="AQ56" s="86">
        <f t="shared" si="25"/>
        <v>81.5</v>
      </c>
      <c r="AR56" s="18">
        <f t="shared" si="26"/>
        <v>13</v>
      </c>
      <c r="AS56" s="87">
        <v>163</v>
      </c>
      <c r="AT56" s="88">
        <f t="shared" si="27"/>
        <v>14</v>
      </c>
      <c r="AU56" s="18">
        <f t="shared" si="2"/>
        <v>0.1663893510815308</v>
      </c>
      <c r="AV56" s="89">
        <f>IF(AS56&gt;0,ROUNDDOWN(('Diseño estructura &amp;CP'!$AZ$5/AS56),0),"")</f>
        <v>6</v>
      </c>
      <c r="BD56" s="99"/>
      <c r="BE56" s="101"/>
      <c r="BF56" s="101"/>
      <c r="BG56" s="74"/>
      <c r="BH56" s="102"/>
      <c r="BJ56" s="85" t="str">
        <f t="shared" si="84"/>
        <v/>
      </c>
      <c r="BK56" s="86">
        <f t="shared" si="32"/>
        <v>0</v>
      </c>
      <c r="BL56" s="18">
        <f t="shared" si="33"/>
        <v>0</v>
      </c>
      <c r="BM56" s="87"/>
      <c r="BN56" s="88">
        <f t="shared" si="34"/>
        <v>0</v>
      </c>
      <c r="BO56" s="18" t="str">
        <f t="shared" si="3"/>
        <v/>
      </c>
      <c r="BP56" s="89" t="str">
        <f>IF(BM56&gt;0,ROUNDDOWN(('Diseño estructura &amp;CP'!$AZ$5/BM56),0),"")</f>
        <v/>
      </c>
      <c r="BX56" s="99"/>
      <c r="BY56" s="101"/>
      <c r="BZ56" s="101"/>
      <c r="CA56" s="74"/>
      <c r="CB56" s="102"/>
      <c r="CD56" s="85" t="str">
        <f t="shared" si="85"/>
        <v/>
      </c>
      <c r="CE56" s="86">
        <f t="shared" si="39"/>
        <v>0</v>
      </c>
      <c r="CF56" s="18">
        <f t="shared" si="40"/>
        <v>0</v>
      </c>
      <c r="CG56" s="87"/>
      <c r="CH56" s="88">
        <f t="shared" si="41"/>
        <v>0</v>
      </c>
      <c r="CI56" s="18" t="str">
        <f t="shared" si="4"/>
        <v/>
      </c>
      <c r="CJ56" s="89" t="str">
        <f>IF(CG56&gt;0,ROUNDDOWN(('Diseño estructura &amp;CP'!$AZ$5/CG56),0),"")</f>
        <v/>
      </c>
      <c r="CR56" s="99"/>
      <c r="CS56" s="101"/>
      <c r="CT56" s="101"/>
      <c r="CU56" s="74"/>
      <c r="CV56" s="102"/>
      <c r="CX56" s="85" t="str">
        <f t="shared" si="86"/>
        <v/>
      </c>
      <c r="CY56" s="86">
        <f t="shared" si="46"/>
        <v>0</v>
      </c>
      <c r="CZ56" s="18">
        <f t="shared" si="47"/>
        <v>0</v>
      </c>
      <c r="DA56" s="87"/>
      <c r="DB56" s="88">
        <f t="shared" si="48"/>
        <v>0</v>
      </c>
      <c r="DC56" s="18" t="str">
        <f t="shared" si="5"/>
        <v/>
      </c>
      <c r="DD56" s="89" t="str">
        <f>IF(DA56&gt;0,ROUNDDOWN(('Diseño estructura &amp;CP'!$AZ$5/DA56),0),"")</f>
        <v/>
      </c>
      <c r="DL56" s="99"/>
      <c r="DM56" s="101"/>
      <c r="DN56" s="101"/>
      <c r="DO56" s="74"/>
      <c r="DP56" s="102"/>
      <c r="DR56" s="85" t="str">
        <f t="shared" si="87"/>
        <v/>
      </c>
      <c r="DS56" s="86">
        <f t="shared" si="53"/>
        <v>0</v>
      </c>
      <c r="DT56" s="18">
        <f t="shared" si="54"/>
        <v>0</v>
      </c>
      <c r="DU56" s="87"/>
      <c r="DV56" s="88">
        <f t="shared" si="55"/>
        <v>0</v>
      </c>
      <c r="DW56" s="18" t="str">
        <f t="shared" si="6"/>
        <v/>
      </c>
      <c r="DX56" s="89" t="str">
        <f>IF(DU56&gt;0,ROUNDDOWN(('Diseño estructura &amp;CP'!$AZ$5/DU56),0),"")</f>
        <v/>
      </c>
      <c r="EF56" s="99"/>
      <c r="EG56" s="101"/>
      <c r="EH56" s="101"/>
      <c r="EI56" s="74"/>
      <c r="EJ56" s="102"/>
      <c r="EL56" s="85" t="str">
        <f t="shared" si="88"/>
        <v/>
      </c>
      <c r="EM56" s="86">
        <f t="shared" si="60"/>
        <v>0</v>
      </c>
      <c r="EN56" s="18">
        <f t="shared" si="61"/>
        <v>0</v>
      </c>
      <c r="EO56" s="87"/>
      <c r="EP56" s="88">
        <f t="shared" si="62"/>
        <v>0</v>
      </c>
      <c r="EQ56" s="18" t="str">
        <f t="shared" si="7"/>
        <v/>
      </c>
      <c r="ER56" s="89" t="str">
        <f>IF(EO56&gt;0,ROUNDDOWN(('Diseño estructura &amp;CP'!$AZ$5/EO56),0),"")</f>
        <v/>
      </c>
      <c r="EZ56" s="99"/>
      <c r="FA56" s="101"/>
      <c r="FB56" s="101"/>
      <c r="FC56" s="74"/>
      <c r="FD56" s="102"/>
      <c r="FF56" s="85" t="str">
        <f t="shared" si="89"/>
        <v/>
      </c>
      <c r="FG56" s="86">
        <f t="shared" si="67"/>
        <v>0</v>
      </c>
      <c r="FH56" s="18">
        <f t="shared" si="68"/>
        <v>0</v>
      </c>
      <c r="FI56" s="87"/>
      <c r="FJ56" s="88">
        <f t="shared" si="69"/>
        <v>0</v>
      </c>
      <c r="FK56" s="18" t="str">
        <f t="shared" si="8"/>
        <v/>
      </c>
      <c r="FL56" s="89" t="str">
        <f>IF(FI56&gt;0,ROUNDDOWN(('Diseño estructura &amp;CP'!$AZ$5/FI56),0),"")</f>
        <v/>
      </c>
      <c r="FT56" s="99"/>
      <c r="FU56" s="101"/>
      <c r="FV56" s="101"/>
      <c r="FW56" s="74"/>
      <c r="FX56" s="102"/>
      <c r="FZ56" s="85" t="str">
        <f t="shared" si="90"/>
        <v/>
      </c>
      <c r="GA56" s="86">
        <f t="shared" si="74"/>
        <v>0</v>
      </c>
      <c r="GB56" s="18">
        <f t="shared" si="75"/>
        <v>0</v>
      </c>
      <c r="GC56" s="87"/>
      <c r="GD56" s="88">
        <f t="shared" si="76"/>
        <v>0</v>
      </c>
      <c r="GE56" s="18" t="str">
        <f t="shared" si="9"/>
        <v/>
      </c>
      <c r="GF56" s="89" t="str">
        <f>IF(GC56&gt;0,ROUNDDOWN(('Diseño estructura &amp;CP'!$AZ$5/GC56),0),"")</f>
        <v/>
      </c>
      <c r="GN56" s="99"/>
      <c r="GO56" s="101"/>
      <c r="GP56" s="101"/>
      <c r="GQ56" s="74"/>
      <c r="GR56" s="102"/>
    </row>
    <row r="57" spans="2:200" x14ac:dyDescent="0.35">
      <c r="B57" s="85">
        <f t="shared" si="81"/>
        <v>42</v>
      </c>
      <c r="C57" s="86">
        <f t="shared" si="10"/>
        <v>65.5</v>
      </c>
      <c r="D57" s="18">
        <f t="shared" si="11"/>
        <v>10</v>
      </c>
      <c r="E57" s="87">
        <v>131</v>
      </c>
      <c r="F57" s="88">
        <f t="shared" si="12"/>
        <v>11</v>
      </c>
      <c r="G57" s="18">
        <f t="shared" si="13"/>
        <v>0.14265335235378032</v>
      </c>
      <c r="H57" s="89">
        <f>IF(E57&gt;0,ROUNDDOWN(('Diseño estructura &amp;CP'!$AZ$5/E57),0),"")</f>
        <v>7</v>
      </c>
      <c r="P57" s="99"/>
      <c r="Q57" s="101"/>
      <c r="R57" s="101"/>
      <c r="S57" s="74"/>
      <c r="T57" s="102"/>
      <c r="V57" s="85">
        <f t="shared" si="82"/>
        <v>42</v>
      </c>
      <c r="W57" s="86">
        <f t="shared" si="18"/>
        <v>25</v>
      </c>
      <c r="X57" s="18">
        <f t="shared" si="19"/>
        <v>4</v>
      </c>
      <c r="Y57" s="87">
        <v>50</v>
      </c>
      <c r="Z57" s="88">
        <f t="shared" si="20"/>
        <v>5</v>
      </c>
      <c r="AA57" s="18">
        <f t="shared" si="1"/>
        <v>4.9975012493753121E-2</v>
      </c>
      <c r="AB57" s="89">
        <f>IF(Y57&gt;0,ROUNDDOWN(('Diseño estructura &amp;CP'!$AZ$5/Y57),0),"")</f>
        <v>20</v>
      </c>
      <c r="AJ57" s="99"/>
      <c r="AK57" s="101"/>
      <c r="AL57" s="101"/>
      <c r="AM57" s="74"/>
      <c r="AN57" s="102"/>
      <c r="AP57" s="85">
        <f t="shared" si="83"/>
        <v>42</v>
      </c>
      <c r="AQ57" s="86">
        <f t="shared" si="25"/>
        <v>81.5</v>
      </c>
      <c r="AR57" s="18">
        <f t="shared" si="26"/>
        <v>13</v>
      </c>
      <c r="AS57" s="87">
        <v>163</v>
      </c>
      <c r="AT57" s="88">
        <f t="shared" si="27"/>
        <v>14</v>
      </c>
      <c r="AU57" s="18">
        <f t="shared" si="2"/>
        <v>0.1663893510815308</v>
      </c>
      <c r="AV57" s="89">
        <f>IF(AS57&gt;0,ROUNDDOWN(('Diseño estructura &amp;CP'!$AZ$5/AS57),0),"")</f>
        <v>6</v>
      </c>
      <c r="BD57" s="99"/>
      <c r="BE57" s="101"/>
      <c r="BF57" s="101"/>
      <c r="BG57" s="74"/>
      <c r="BH57" s="102"/>
      <c r="BJ57" s="85" t="str">
        <f t="shared" si="84"/>
        <v/>
      </c>
      <c r="BK57" s="86">
        <f t="shared" si="32"/>
        <v>0</v>
      </c>
      <c r="BL57" s="18">
        <f t="shared" si="33"/>
        <v>0</v>
      </c>
      <c r="BM57" s="87"/>
      <c r="BN57" s="88">
        <f t="shared" si="34"/>
        <v>0</v>
      </c>
      <c r="BO57" s="18" t="str">
        <f t="shared" si="3"/>
        <v/>
      </c>
      <c r="BP57" s="89" t="str">
        <f>IF(BM57&gt;0,ROUNDDOWN(('Diseño estructura &amp;CP'!$AZ$5/BM57),0),"")</f>
        <v/>
      </c>
      <c r="BX57" s="99"/>
      <c r="BY57" s="101"/>
      <c r="BZ57" s="101"/>
      <c r="CA57" s="74"/>
      <c r="CB57" s="102"/>
      <c r="CD57" s="85" t="str">
        <f t="shared" si="85"/>
        <v/>
      </c>
      <c r="CE57" s="86">
        <f t="shared" si="39"/>
        <v>0</v>
      </c>
      <c r="CF57" s="18">
        <f t="shared" si="40"/>
        <v>0</v>
      </c>
      <c r="CG57" s="87"/>
      <c r="CH57" s="88">
        <f t="shared" si="41"/>
        <v>0</v>
      </c>
      <c r="CI57" s="18" t="str">
        <f t="shared" si="4"/>
        <v/>
      </c>
      <c r="CJ57" s="89" t="str">
        <f>IF(CG57&gt;0,ROUNDDOWN(('Diseño estructura &amp;CP'!$AZ$5/CG57),0),"")</f>
        <v/>
      </c>
      <c r="CR57" s="99"/>
      <c r="CS57" s="101"/>
      <c r="CT57" s="101"/>
      <c r="CU57" s="74"/>
      <c r="CV57" s="102"/>
      <c r="CX57" s="85" t="str">
        <f t="shared" si="86"/>
        <v/>
      </c>
      <c r="CY57" s="86">
        <f t="shared" si="46"/>
        <v>0</v>
      </c>
      <c r="CZ57" s="18">
        <f t="shared" si="47"/>
        <v>0</v>
      </c>
      <c r="DA57" s="87"/>
      <c r="DB57" s="88">
        <f t="shared" si="48"/>
        <v>0</v>
      </c>
      <c r="DC57" s="18" t="str">
        <f t="shared" si="5"/>
        <v/>
      </c>
      <c r="DD57" s="89" t="str">
        <f>IF(DA57&gt;0,ROUNDDOWN(('Diseño estructura &amp;CP'!$AZ$5/DA57),0),"")</f>
        <v/>
      </c>
      <c r="DL57" s="99"/>
      <c r="DM57" s="101"/>
      <c r="DN57" s="101"/>
      <c r="DO57" s="74"/>
      <c r="DP57" s="102"/>
      <c r="DR57" s="85" t="str">
        <f t="shared" si="87"/>
        <v/>
      </c>
      <c r="DS57" s="86">
        <f t="shared" si="53"/>
        <v>0</v>
      </c>
      <c r="DT57" s="18">
        <f t="shared" si="54"/>
        <v>0</v>
      </c>
      <c r="DU57" s="87"/>
      <c r="DV57" s="88">
        <f t="shared" si="55"/>
        <v>0</v>
      </c>
      <c r="DW57" s="18" t="str">
        <f t="shared" si="6"/>
        <v/>
      </c>
      <c r="DX57" s="89" t="str">
        <f>IF(DU57&gt;0,ROUNDDOWN(('Diseño estructura &amp;CP'!$AZ$5/DU57),0),"")</f>
        <v/>
      </c>
      <c r="EF57" s="99"/>
      <c r="EG57" s="101"/>
      <c r="EH57" s="101"/>
      <c r="EI57" s="74"/>
      <c r="EJ57" s="102"/>
      <c r="EL57" s="85" t="str">
        <f t="shared" si="88"/>
        <v/>
      </c>
      <c r="EM57" s="86">
        <f t="shared" si="60"/>
        <v>0</v>
      </c>
      <c r="EN57" s="18">
        <f t="shared" si="61"/>
        <v>0</v>
      </c>
      <c r="EO57" s="87"/>
      <c r="EP57" s="88">
        <f t="shared" si="62"/>
        <v>0</v>
      </c>
      <c r="EQ57" s="18" t="str">
        <f t="shared" si="7"/>
        <v/>
      </c>
      <c r="ER57" s="89" t="str">
        <f>IF(EO57&gt;0,ROUNDDOWN(('Diseño estructura &amp;CP'!$AZ$5/EO57),0),"")</f>
        <v/>
      </c>
      <c r="EZ57" s="99"/>
      <c r="FA57" s="101"/>
      <c r="FB57" s="101"/>
      <c r="FC57" s="74"/>
      <c r="FD57" s="102"/>
      <c r="FF57" s="85" t="str">
        <f t="shared" si="89"/>
        <v/>
      </c>
      <c r="FG57" s="86">
        <f t="shared" si="67"/>
        <v>0</v>
      </c>
      <c r="FH57" s="18">
        <f t="shared" si="68"/>
        <v>0</v>
      </c>
      <c r="FI57" s="87"/>
      <c r="FJ57" s="88">
        <f t="shared" si="69"/>
        <v>0</v>
      </c>
      <c r="FK57" s="18" t="str">
        <f t="shared" si="8"/>
        <v/>
      </c>
      <c r="FL57" s="89" t="str">
        <f>IF(FI57&gt;0,ROUNDDOWN(('Diseño estructura &amp;CP'!$AZ$5/FI57),0),"")</f>
        <v/>
      </c>
      <c r="FT57" s="99"/>
      <c r="FU57" s="101"/>
      <c r="FV57" s="101"/>
      <c r="FW57" s="74"/>
      <c r="FX57" s="102"/>
      <c r="FZ57" s="85" t="str">
        <f t="shared" si="90"/>
        <v/>
      </c>
      <c r="GA57" s="86">
        <f t="shared" si="74"/>
        <v>0</v>
      </c>
      <c r="GB57" s="18">
        <f t="shared" si="75"/>
        <v>0</v>
      </c>
      <c r="GC57" s="87"/>
      <c r="GD57" s="88">
        <f t="shared" si="76"/>
        <v>0</v>
      </c>
      <c r="GE57" s="18" t="str">
        <f t="shared" si="9"/>
        <v/>
      </c>
      <c r="GF57" s="89" t="str">
        <f>IF(GC57&gt;0,ROUNDDOWN(('Diseño estructura &amp;CP'!$AZ$5/GC57),0),"")</f>
        <v/>
      </c>
      <c r="GN57" s="99"/>
      <c r="GO57" s="101"/>
      <c r="GP57" s="101"/>
      <c r="GQ57" s="74"/>
      <c r="GR57" s="102"/>
    </row>
    <row r="58" spans="2:200" x14ac:dyDescent="0.35">
      <c r="B58" s="85">
        <f t="shared" si="81"/>
        <v>43</v>
      </c>
      <c r="C58" s="86">
        <f t="shared" si="10"/>
        <v>66.25</v>
      </c>
      <c r="D58" s="18">
        <f t="shared" si="11"/>
        <v>11</v>
      </c>
      <c r="E58" s="87">
        <v>132.5</v>
      </c>
      <c r="F58" s="88">
        <f t="shared" si="12"/>
        <v>12</v>
      </c>
      <c r="G58" s="18">
        <f t="shared" si="13"/>
        <v>0.14265335235378032</v>
      </c>
      <c r="H58" s="89">
        <f>IF(E58&gt;0,ROUNDDOWN(('Diseño estructura &amp;CP'!$AZ$5/E58),0),"")</f>
        <v>7</v>
      </c>
      <c r="P58" s="99"/>
      <c r="Q58" s="101"/>
      <c r="R58" s="101"/>
      <c r="S58" s="74"/>
      <c r="T58" s="102"/>
      <c r="V58" s="85">
        <f t="shared" si="82"/>
        <v>43</v>
      </c>
      <c r="W58" s="86">
        <f t="shared" si="18"/>
        <v>23.5</v>
      </c>
      <c r="X58" s="18">
        <f t="shared" si="19"/>
        <v>3</v>
      </c>
      <c r="Y58" s="87">
        <v>47</v>
      </c>
      <c r="Z58" s="88">
        <f t="shared" si="20"/>
        <v>4</v>
      </c>
      <c r="AA58" s="18">
        <f t="shared" si="1"/>
        <v>4.7596382674916705E-2</v>
      </c>
      <c r="AB58" s="89">
        <f>IF(Y58&gt;0,ROUNDDOWN(('Diseño estructura &amp;CP'!$AZ$5/Y58),0),"")</f>
        <v>21</v>
      </c>
      <c r="AJ58" s="99"/>
      <c r="AK58" s="101"/>
      <c r="AL58" s="101"/>
      <c r="AM58" s="74"/>
      <c r="AN58" s="102"/>
      <c r="AP58" s="85">
        <f t="shared" si="83"/>
        <v>43</v>
      </c>
      <c r="AQ58" s="86">
        <f t="shared" si="25"/>
        <v>81.25</v>
      </c>
      <c r="AR58" s="18">
        <f t="shared" si="26"/>
        <v>13</v>
      </c>
      <c r="AS58" s="87">
        <v>162.5</v>
      </c>
      <c r="AT58" s="88">
        <f t="shared" si="27"/>
        <v>14</v>
      </c>
      <c r="AU58" s="18">
        <f t="shared" si="2"/>
        <v>0.1663893510815308</v>
      </c>
      <c r="AV58" s="89">
        <f>IF(AS58&gt;0,ROUNDDOWN(('Diseño estructura &amp;CP'!$AZ$5/AS58),0),"")</f>
        <v>6</v>
      </c>
      <c r="BD58" s="99"/>
      <c r="BE58" s="101"/>
      <c r="BF58" s="101"/>
      <c r="BG58" s="74"/>
      <c r="BH58" s="102"/>
      <c r="BJ58" s="85" t="str">
        <f t="shared" si="84"/>
        <v/>
      </c>
      <c r="BK58" s="86">
        <f t="shared" si="32"/>
        <v>0</v>
      </c>
      <c r="BL58" s="18">
        <f t="shared" si="33"/>
        <v>0</v>
      </c>
      <c r="BM58" s="87"/>
      <c r="BN58" s="88">
        <f t="shared" si="34"/>
        <v>0</v>
      </c>
      <c r="BO58" s="18" t="str">
        <f t="shared" si="3"/>
        <v/>
      </c>
      <c r="BP58" s="89" t="str">
        <f>IF(BM58&gt;0,ROUNDDOWN(('Diseño estructura &amp;CP'!$AZ$5/BM58),0),"")</f>
        <v/>
      </c>
      <c r="BX58" s="99"/>
      <c r="BY58" s="101"/>
      <c r="BZ58" s="101"/>
      <c r="CA58" s="74"/>
      <c r="CB58" s="102"/>
      <c r="CD58" s="85" t="str">
        <f t="shared" si="85"/>
        <v/>
      </c>
      <c r="CE58" s="86">
        <f t="shared" si="39"/>
        <v>0</v>
      </c>
      <c r="CF58" s="18">
        <f t="shared" si="40"/>
        <v>0</v>
      </c>
      <c r="CG58" s="87"/>
      <c r="CH58" s="88">
        <f t="shared" si="41"/>
        <v>0</v>
      </c>
      <c r="CI58" s="18" t="str">
        <f t="shared" si="4"/>
        <v/>
      </c>
      <c r="CJ58" s="89" t="str">
        <f>IF(CG58&gt;0,ROUNDDOWN(('Diseño estructura &amp;CP'!$AZ$5/CG58),0),"")</f>
        <v/>
      </c>
      <c r="CR58" s="99"/>
      <c r="CS58" s="101"/>
      <c r="CT58" s="101"/>
      <c r="CU58" s="74"/>
      <c r="CV58" s="102"/>
      <c r="CX58" s="85" t="str">
        <f t="shared" si="86"/>
        <v/>
      </c>
      <c r="CY58" s="86">
        <f t="shared" si="46"/>
        <v>0</v>
      </c>
      <c r="CZ58" s="18">
        <f t="shared" si="47"/>
        <v>0</v>
      </c>
      <c r="DA58" s="87"/>
      <c r="DB58" s="88">
        <f t="shared" si="48"/>
        <v>0</v>
      </c>
      <c r="DC58" s="18" t="str">
        <f t="shared" si="5"/>
        <v/>
      </c>
      <c r="DD58" s="89" t="str">
        <f>IF(DA58&gt;0,ROUNDDOWN(('Diseño estructura &amp;CP'!$AZ$5/DA58),0),"")</f>
        <v/>
      </c>
      <c r="DL58" s="99"/>
      <c r="DM58" s="101"/>
      <c r="DN58" s="101"/>
      <c r="DO58" s="74"/>
      <c r="DP58" s="102"/>
      <c r="DR58" s="85" t="str">
        <f t="shared" si="87"/>
        <v/>
      </c>
      <c r="DS58" s="86">
        <f t="shared" si="53"/>
        <v>0</v>
      </c>
      <c r="DT58" s="18">
        <f t="shared" si="54"/>
        <v>0</v>
      </c>
      <c r="DU58" s="87"/>
      <c r="DV58" s="88">
        <f t="shared" si="55"/>
        <v>0</v>
      </c>
      <c r="DW58" s="18" t="str">
        <f t="shared" si="6"/>
        <v/>
      </c>
      <c r="DX58" s="89" t="str">
        <f>IF(DU58&gt;0,ROUNDDOWN(('Diseño estructura &amp;CP'!$AZ$5/DU58),0),"")</f>
        <v/>
      </c>
      <c r="EF58" s="99"/>
      <c r="EG58" s="101"/>
      <c r="EH58" s="101"/>
      <c r="EI58" s="74"/>
      <c r="EJ58" s="102"/>
      <c r="EL58" s="85" t="str">
        <f t="shared" si="88"/>
        <v/>
      </c>
      <c r="EM58" s="86">
        <f t="shared" si="60"/>
        <v>0</v>
      </c>
      <c r="EN58" s="18">
        <f t="shared" si="61"/>
        <v>0</v>
      </c>
      <c r="EO58" s="87"/>
      <c r="EP58" s="88">
        <f t="shared" si="62"/>
        <v>0</v>
      </c>
      <c r="EQ58" s="18" t="str">
        <f t="shared" si="7"/>
        <v/>
      </c>
      <c r="ER58" s="89" t="str">
        <f>IF(EO58&gt;0,ROUNDDOWN(('Diseño estructura &amp;CP'!$AZ$5/EO58),0),"")</f>
        <v/>
      </c>
      <c r="EZ58" s="99"/>
      <c r="FA58" s="101"/>
      <c r="FB58" s="101"/>
      <c r="FC58" s="74"/>
      <c r="FD58" s="102"/>
      <c r="FF58" s="85" t="str">
        <f t="shared" si="89"/>
        <v/>
      </c>
      <c r="FG58" s="86">
        <f t="shared" si="67"/>
        <v>0</v>
      </c>
      <c r="FH58" s="18">
        <f t="shared" si="68"/>
        <v>0</v>
      </c>
      <c r="FI58" s="87"/>
      <c r="FJ58" s="88">
        <f t="shared" si="69"/>
        <v>0</v>
      </c>
      <c r="FK58" s="18" t="str">
        <f t="shared" si="8"/>
        <v/>
      </c>
      <c r="FL58" s="89" t="str">
        <f>IF(FI58&gt;0,ROUNDDOWN(('Diseño estructura &amp;CP'!$AZ$5/FI58),0),"")</f>
        <v/>
      </c>
      <c r="FT58" s="99"/>
      <c r="FU58" s="101"/>
      <c r="FV58" s="101"/>
      <c r="FW58" s="74"/>
      <c r="FX58" s="102"/>
      <c r="FZ58" s="85" t="str">
        <f t="shared" si="90"/>
        <v/>
      </c>
      <c r="GA58" s="86">
        <f t="shared" si="74"/>
        <v>0</v>
      </c>
      <c r="GB58" s="18">
        <f t="shared" si="75"/>
        <v>0</v>
      </c>
      <c r="GC58" s="87"/>
      <c r="GD58" s="88">
        <f t="shared" si="76"/>
        <v>0</v>
      </c>
      <c r="GE58" s="18" t="str">
        <f t="shared" si="9"/>
        <v/>
      </c>
      <c r="GF58" s="89" t="str">
        <f>IF(GC58&gt;0,ROUNDDOWN(('Diseño estructura &amp;CP'!$AZ$5/GC58),0),"")</f>
        <v/>
      </c>
      <c r="GN58" s="99"/>
      <c r="GO58" s="101"/>
      <c r="GP58" s="101"/>
      <c r="GQ58" s="74"/>
      <c r="GR58" s="102"/>
    </row>
    <row r="59" spans="2:200" x14ac:dyDescent="0.35">
      <c r="B59" s="85">
        <f t="shared" si="81"/>
        <v>44</v>
      </c>
      <c r="C59" s="86">
        <f t="shared" si="10"/>
        <v>67.5</v>
      </c>
      <c r="D59" s="18">
        <f t="shared" si="11"/>
        <v>11</v>
      </c>
      <c r="E59" s="87">
        <v>135</v>
      </c>
      <c r="F59" s="88">
        <f t="shared" si="12"/>
        <v>12</v>
      </c>
      <c r="G59" s="18">
        <f t="shared" si="13"/>
        <v>0.14265335235378032</v>
      </c>
      <c r="H59" s="89">
        <f>IF(E59&gt;0,ROUNDDOWN(('Diseño estructura &amp;CP'!$AZ$5/E59),0),"")</f>
        <v>7</v>
      </c>
      <c r="P59" s="99"/>
      <c r="Q59" s="101"/>
      <c r="R59" s="101"/>
      <c r="S59" s="74"/>
      <c r="T59" s="102"/>
      <c r="V59" s="85">
        <f t="shared" si="82"/>
        <v>44</v>
      </c>
      <c r="W59" s="86">
        <f t="shared" si="18"/>
        <v>22</v>
      </c>
      <c r="X59" s="18">
        <f t="shared" si="19"/>
        <v>3</v>
      </c>
      <c r="Y59" s="87">
        <v>44</v>
      </c>
      <c r="Z59" s="88">
        <f t="shared" si="20"/>
        <v>4</v>
      </c>
      <c r="AA59" s="18">
        <f t="shared" si="1"/>
        <v>4.5433893684688774E-2</v>
      </c>
      <c r="AB59" s="89">
        <f>IF(Y59&gt;0,ROUNDDOWN(('Diseño estructura &amp;CP'!$AZ$5/Y59),0),"")</f>
        <v>22</v>
      </c>
      <c r="AJ59" s="99"/>
      <c r="AK59" s="101"/>
      <c r="AL59" s="101"/>
      <c r="AM59" s="74"/>
      <c r="AN59" s="102"/>
      <c r="AP59" s="85">
        <f t="shared" si="83"/>
        <v>44</v>
      </c>
      <c r="AQ59" s="86">
        <f t="shared" si="25"/>
        <v>81.5</v>
      </c>
      <c r="AR59" s="18">
        <f t="shared" si="26"/>
        <v>13</v>
      </c>
      <c r="AS59" s="87">
        <v>163</v>
      </c>
      <c r="AT59" s="88">
        <f t="shared" si="27"/>
        <v>14</v>
      </c>
      <c r="AU59" s="18">
        <f t="shared" si="2"/>
        <v>0.1663893510815308</v>
      </c>
      <c r="AV59" s="89">
        <f>IF(AS59&gt;0,ROUNDDOWN(('Diseño estructura &amp;CP'!$AZ$5/AS59),0),"")</f>
        <v>6</v>
      </c>
      <c r="BD59" s="99"/>
      <c r="BE59" s="101"/>
      <c r="BF59" s="101"/>
      <c r="BG59" s="74"/>
      <c r="BH59" s="102"/>
      <c r="BJ59" s="85" t="str">
        <f t="shared" si="84"/>
        <v/>
      </c>
      <c r="BK59" s="86">
        <f t="shared" si="32"/>
        <v>0</v>
      </c>
      <c r="BL59" s="18">
        <f t="shared" si="33"/>
        <v>0</v>
      </c>
      <c r="BM59" s="87"/>
      <c r="BN59" s="88">
        <f t="shared" si="34"/>
        <v>0</v>
      </c>
      <c r="BO59" s="18" t="str">
        <f t="shared" si="3"/>
        <v/>
      </c>
      <c r="BP59" s="89" t="str">
        <f>IF(BM59&gt;0,ROUNDDOWN(('Diseño estructura &amp;CP'!$AZ$5/BM59),0),"")</f>
        <v/>
      </c>
      <c r="BX59" s="99"/>
      <c r="BY59" s="101"/>
      <c r="BZ59" s="101"/>
      <c r="CA59" s="74"/>
      <c r="CB59" s="102"/>
      <c r="CD59" s="85" t="str">
        <f t="shared" si="85"/>
        <v/>
      </c>
      <c r="CE59" s="86">
        <f t="shared" si="39"/>
        <v>0</v>
      </c>
      <c r="CF59" s="18">
        <f t="shared" si="40"/>
        <v>0</v>
      </c>
      <c r="CG59" s="87"/>
      <c r="CH59" s="88">
        <f t="shared" si="41"/>
        <v>0</v>
      </c>
      <c r="CI59" s="18" t="str">
        <f t="shared" si="4"/>
        <v/>
      </c>
      <c r="CJ59" s="89" t="str">
        <f>IF(CG59&gt;0,ROUNDDOWN(('Diseño estructura &amp;CP'!$AZ$5/CG59),0),"")</f>
        <v/>
      </c>
      <c r="CR59" s="99"/>
      <c r="CS59" s="101"/>
      <c r="CT59" s="101"/>
      <c r="CU59" s="74"/>
      <c r="CV59" s="102"/>
      <c r="CX59" s="85" t="str">
        <f t="shared" si="86"/>
        <v/>
      </c>
      <c r="CY59" s="86">
        <f t="shared" si="46"/>
        <v>0</v>
      </c>
      <c r="CZ59" s="18">
        <f t="shared" si="47"/>
        <v>0</v>
      </c>
      <c r="DA59" s="87"/>
      <c r="DB59" s="88">
        <f t="shared" si="48"/>
        <v>0</v>
      </c>
      <c r="DC59" s="18" t="str">
        <f t="shared" si="5"/>
        <v/>
      </c>
      <c r="DD59" s="89" t="str">
        <f>IF(DA59&gt;0,ROUNDDOWN(('Diseño estructura &amp;CP'!$AZ$5/DA59),0),"")</f>
        <v/>
      </c>
      <c r="DL59" s="99"/>
      <c r="DM59" s="101"/>
      <c r="DN59" s="101"/>
      <c r="DO59" s="74"/>
      <c r="DP59" s="102"/>
      <c r="DR59" s="85" t="str">
        <f t="shared" si="87"/>
        <v/>
      </c>
      <c r="DS59" s="86">
        <f t="shared" si="53"/>
        <v>0</v>
      </c>
      <c r="DT59" s="18">
        <f t="shared" si="54"/>
        <v>0</v>
      </c>
      <c r="DU59" s="87"/>
      <c r="DV59" s="88">
        <f t="shared" si="55"/>
        <v>0</v>
      </c>
      <c r="DW59" s="18" t="str">
        <f t="shared" si="6"/>
        <v/>
      </c>
      <c r="DX59" s="89" t="str">
        <f>IF(DU59&gt;0,ROUNDDOWN(('Diseño estructura &amp;CP'!$AZ$5/DU59),0),"")</f>
        <v/>
      </c>
      <c r="EF59" s="99"/>
      <c r="EG59" s="101"/>
      <c r="EH59" s="101"/>
      <c r="EI59" s="74"/>
      <c r="EJ59" s="102"/>
      <c r="EL59" s="85" t="str">
        <f t="shared" si="88"/>
        <v/>
      </c>
      <c r="EM59" s="86">
        <f t="shared" si="60"/>
        <v>0</v>
      </c>
      <c r="EN59" s="18">
        <f t="shared" si="61"/>
        <v>0</v>
      </c>
      <c r="EO59" s="87"/>
      <c r="EP59" s="88">
        <f t="shared" si="62"/>
        <v>0</v>
      </c>
      <c r="EQ59" s="18" t="str">
        <f t="shared" si="7"/>
        <v/>
      </c>
      <c r="ER59" s="89" t="str">
        <f>IF(EO59&gt;0,ROUNDDOWN(('Diseño estructura &amp;CP'!$AZ$5/EO59),0),"")</f>
        <v/>
      </c>
      <c r="EZ59" s="99"/>
      <c r="FA59" s="101"/>
      <c r="FB59" s="101"/>
      <c r="FC59" s="74"/>
      <c r="FD59" s="102"/>
      <c r="FF59" s="85" t="str">
        <f t="shared" si="89"/>
        <v/>
      </c>
      <c r="FG59" s="86">
        <f t="shared" si="67"/>
        <v>0</v>
      </c>
      <c r="FH59" s="18">
        <f t="shared" si="68"/>
        <v>0</v>
      </c>
      <c r="FI59" s="87"/>
      <c r="FJ59" s="88">
        <f t="shared" si="69"/>
        <v>0</v>
      </c>
      <c r="FK59" s="18" t="str">
        <f t="shared" si="8"/>
        <v/>
      </c>
      <c r="FL59" s="89" t="str">
        <f>IF(FI59&gt;0,ROUNDDOWN(('Diseño estructura &amp;CP'!$AZ$5/FI59),0),"")</f>
        <v/>
      </c>
      <c r="FT59" s="99"/>
      <c r="FU59" s="101"/>
      <c r="FV59" s="101"/>
      <c r="FW59" s="74"/>
      <c r="FX59" s="102"/>
      <c r="FZ59" s="85" t="str">
        <f t="shared" si="90"/>
        <v/>
      </c>
      <c r="GA59" s="86">
        <f t="shared" si="74"/>
        <v>0</v>
      </c>
      <c r="GB59" s="18">
        <f t="shared" si="75"/>
        <v>0</v>
      </c>
      <c r="GC59" s="87"/>
      <c r="GD59" s="88">
        <f t="shared" si="76"/>
        <v>0</v>
      </c>
      <c r="GE59" s="18" t="str">
        <f t="shared" si="9"/>
        <v/>
      </c>
      <c r="GF59" s="89" t="str">
        <f>IF(GC59&gt;0,ROUNDDOWN(('Diseño estructura &amp;CP'!$AZ$5/GC59),0),"")</f>
        <v/>
      </c>
      <c r="GN59" s="99"/>
      <c r="GO59" s="101"/>
      <c r="GP59" s="101"/>
      <c r="GQ59" s="74"/>
      <c r="GR59" s="102"/>
    </row>
    <row r="60" spans="2:200" x14ac:dyDescent="0.35">
      <c r="B60" s="85">
        <f t="shared" si="81"/>
        <v>45</v>
      </c>
      <c r="C60" s="86">
        <f t="shared" si="10"/>
        <v>68.5</v>
      </c>
      <c r="D60" s="18">
        <f t="shared" si="11"/>
        <v>11</v>
      </c>
      <c r="E60" s="87">
        <v>137</v>
      </c>
      <c r="F60" s="88">
        <f t="shared" si="12"/>
        <v>12</v>
      </c>
      <c r="G60" s="18">
        <f t="shared" si="13"/>
        <v>0.14265335235378032</v>
      </c>
      <c r="H60" s="89">
        <f>IF(E60&gt;0,ROUNDDOWN(('Diseño estructura &amp;CP'!$AZ$5/E60),0),"")</f>
        <v>7</v>
      </c>
      <c r="P60" s="99"/>
      <c r="Q60" s="101"/>
      <c r="R60" s="101"/>
      <c r="S60" s="74"/>
      <c r="T60" s="102"/>
      <c r="V60" s="85">
        <f t="shared" si="82"/>
        <v>45</v>
      </c>
      <c r="W60" s="86">
        <f t="shared" si="18"/>
        <v>21</v>
      </c>
      <c r="X60" s="18">
        <f t="shared" si="19"/>
        <v>3</v>
      </c>
      <c r="Y60" s="87">
        <v>42</v>
      </c>
      <c r="Z60" s="88">
        <f t="shared" si="20"/>
        <v>4</v>
      </c>
      <c r="AA60" s="18">
        <f t="shared" si="1"/>
        <v>4.3459365493263798E-2</v>
      </c>
      <c r="AB60" s="89">
        <f>IF(Y60&gt;0,ROUNDDOWN(('Diseño estructura &amp;CP'!$AZ$5/Y60),0),"")</f>
        <v>23</v>
      </c>
      <c r="AJ60" s="99"/>
      <c r="AK60" s="101"/>
      <c r="AL60" s="101"/>
      <c r="AM60" s="74"/>
      <c r="AN60" s="102"/>
      <c r="AP60" s="85">
        <f t="shared" si="83"/>
        <v>45</v>
      </c>
      <c r="AQ60" s="86">
        <f t="shared" si="25"/>
        <v>81.5</v>
      </c>
      <c r="AR60" s="18">
        <f t="shared" si="26"/>
        <v>13</v>
      </c>
      <c r="AS60" s="87">
        <v>163</v>
      </c>
      <c r="AT60" s="88">
        <f t="shared" si="27"/>
        <v>14</v>
      </c>
      <c r="AU60" s="18">
        <f t="shared" si="2"/>
        <v>0.1663893510815308</v>
      </c>
      <c r="AV60" s="89">
        <f>IF(AS60&gt;0,ROUNDDOWN(('Diseño estructura &amp;CP'!$AZ$5/AS60),0),"")</f>
        <v>6</v>
      </c>
      <c r="BD60" s="99"/>
      <c r="BE60" s="101"/>
      <c r="BF60" s="101"/>
      <c r="BG60" s="74"/>
      <c r="BH60" s="102"/>
      <c r="BJ60" s="85" t="str">
        <f t="shared" si="84"/>
        <v/>
      </c>
      <c r="BK60" s="86">
        <f t="shared" si="32"/>
        <v>0</v>
      </c>
      <c r="BL60" s="18">
        <f t="shared" si="33"/>
        <v>0</v>
      </c>
      <c r="BM60" s="87"/>
      <c r="BN60" s="88">
        <f t="shared" si="34"/>
        <v>0</v>
      </c>
      <c r="BO60" s="18" t="str">
        <f t="shared" si="3"/>
        <v/>
      </c>
      <c r="BP60" s="89" t="str">
        <f>IF(BM60&gt;0,ROUNDDOWN(('Diseño estructura &amp;CP'!$AZ$5/BM60),0),"")</f>
        <v/>
      </c>
      <c r="BX60" s="99"/>
      <c r="BY60" s="101"/>
      <c r="BZ60" s="101"/>
      <c r="CA60" s="74"/>
      <c r="CB60" s="102"/>
      <c r="CD60" s="85" t="str">
        <f t="shared" si="85"/>
        <v/>
      </c>
      <c r="CE60" s="86">
        <f t="shared" si="39"/>
        <v>0</v>
      </c>
      <c r="CF60" s="18">
        <f t="shared" si="40"/>
        <v>0</v>
      </c>
      <c r="CG60" s="87"/>
      <c r="CH60" s="88">
        <f t="shared" si="41"/>
        <v>0</v>
      </c>
      <c r="CI60" s="18" t="str">
        <f t="shared" si="4"/>
        <v/>
      </c>
      <c r="CJ60" s="89" t="str">
        <f>IF(CG60&gt;0,ROUNDDOWN(('Diseño estructura &amp;CP'!$AZ$5/CG60),0),"")</f>
        <v/>
      </c>
      <c r="CR60" s="99"/>
      <c r="CS60" s="101"/>
      <c r="CT60" s="101"/>
      <c r="CU60" s="74"/>
      <c r="CV60" s="102"/>
      <c r="CX60" s="85" t="str">
        <f t="shared" si="86"/>
        <v/>
      </c>
      <c r="CY60" s="86">
        <f t="shared" si="46"/>
        <v>0</v>
      </c>
      <c r="CZ60" s="18">
        <f t="shared" si="47"/>
        <v>0</v>
      </c>
      <c r="DA60" s="87"/>
      <c r="DB60" s="88">
        <f t="shared" si="48"/>
        <v>0</v>
      </c>
      <c r="DC60" s="18" t="str">
        <f t="shared" si="5"/>
        <v/>
      </c>
      <c r="DD60" s="89" t="str">
        <f>IF(DA60&gt;0,ROUNDDOWN(('Diseño estructura &amp;CP'!$AZ$5/DA60),0),"")</f>
        <v/>
      </c>
      <c r="DL60" s="99"/>
      <c r="DM60" s="101"/>
      <c r="DN60" s="101"/>
      <c r="DO60" s="74"/>
      <c r="DP60" s="102"/>
      <c r="DR60" s="85" t="str">
        <f t="shared" si="87"/>
        <v/>
      </c>
      <c r="DS60" s="86">
        <f t="shared" si="53"/>
        <v>0</v>
      </c>
      <c r="DT60" s="18">
        <f t="shared" si="54"/>
        <v>0</v>
      </c>
      <c r="DU60" s="87"/>
      <c r="DV60" s="88">
        <f t="shared" si="55"/>
        <v>0</v>
      </c>
      <c r="DW60" s="18" t="str">
        <f t="shared" si="6"/>
        <v/>
      </c>
      <c r="DX60" s="89" t="str">
        <f>IF(DU60&gt;0,ROUNDDOWN(('Diseño estructura &amp;CP'!$AZ$5/DU60),0),"")</f>
        <v/>
      </c>
      <c r="EF60" s="99"/>
      <c r="EG60" s="101"/>
      <c r="EH60" s="101"/>
      <c r="EI60" s="74"/>
      <c r="EJ60" s="102"/>
      <c r="EL60" s="85" t="str">
        <f t="shared" si="88"/>
        <v/>
      </c>
      <c r="EM60" s="86">
        <f t="shared" si="60"/>
        <v>0</v>
      </c>
      <c r="EN60" s="18">
        <f t="shared" si="61"/>
        <v>0</v>
      </c>
      <c r="EO60" s="87"/>
      <c r="EP60" s="88">
        <f t="shared" si="62"/>
        <v>0</v>
      </c>
      <c r="EQ60" s="18" t="str">
        <f t="shared" si="7"/>
        <v/>
      </c>
      <c r="ER60" s="89" t="str">
        <f>IF(EO60&gt;0,ROUNDDOWN(('Diseño estructura &amp;CP'!$AZ$5/EO60),0),"")</f>
        <v/>
      </c>
      <c r="EZ60" s="99"/>
      <c r="FA60" s="101"/>
      <c r="FB60" s="101"/>
      <c r="FC60" s="74"/>
      <c r="FD60" s="102"/>
      <c r="FF60" s="85" t="str">
        <f t="shared" si="89"/>
        <v/>
      </c>
      <c r="FG60" s="86">
        <f t="shared" si="67"/>
        <v>0</v>
      </c>
      <c r="FH60" s="18">
        <f t="shared" si="68"/>
        <v>0</v>
      </c>
      <c r="FI60" s="87"/>
      <c r="FJ60" s="88">
        <f t="shared" si="69"/>
        <v>0</v>
      </c>
      <c r="FK60" s="18" t="str">
        <f t="shared" si="8"/>
        <v/>
      </c>
      <c r="FL60" s="89" t="str">
        <f>IF(FI60&gt;0,ROUNDDOWN(('Diseño estructura &amp;CP'!$AZ$5/FI60),0),"")</f>
        <v/>
      </c>
      <c r="FT60" s="99"/>
      <c r="FU60" s="101"/>
      <c r="FV60" s="101"/>
      <c r="FW60" s="74"/>
      <c r="FX60" s="102"/>
      <c r="FZ60" s="85" t="str">
        <f t="shared" si="90"/>
        <v/>
      </c>
      <c r="GA60" s="86">
        <f t="shared" si="74"/>
        <v>0</v>
      </c>
      <c r="GB60" s="18">
        <f t="shared" si="75"/>
        <v>0</v>
      </c>
      <c r="GC60" s="87"/>
      <c r="GD60" s="88">
        <f t="shared" si="76"/>
        <v>0</v>
      </c>
      <c r="GE60" s="18" t="str">
        <f t="shared" si="9"/>
        <v/>
      </c>
      <c r="GF60" s="89" t="str">
        <f>IF(GC60&gt;0,ROUNDDOWN(('Diseño estructura &amp;CP'!$AZ$5/GC60),0),"")</f>
        <v/>
      </c>
      <c r="GN60" s="99"/>
      <c r="GO60" s="101"/>
      <c r="GP60" s="101"/>
      <c r="GQ60" s="74"/>
      <c r="GR60" s="102"/>
    </row>
    <row r="61" spans="2:200" x14ac:dyDescent="0.35">
      <c r="B61" s="85">
        <f t="shared" si="81"/>
        <v>46</v>
      </c>
      <c r="C61" s="86">
        <f t="shared" si="10"/>
        <v>69.5</v>
      </c>
      <c r="D61" s="18">
        <f t="shared" si="11"/>
        <v>11</v>
      </c>
      <c r="E61" s="87">
        <v>139</v>
      </c>
      <c r="F61" s="88">
        <f t="shared" si="12"/>
        <v>12</v>
      </c>
      <c r="G61" s="18">
        <f t="shared" si="13"/>
        <v>0.14265335235378032</v>
      </c>
      <c r="H61" s="89">
        <f>IF(E61&gt;0,ROUNDDOWN(('Diseño estructura &amp;CP'!$AZ$5/E61),0),"")</f>
        <v>7</v>
      </c>
      <c r="P61" s="99"/>
      <c r="Q61" s="101"/>
      <c r="R61" s="101"/>
      <c r="S61" s="74"/>
      <c r="T61" s="102"/>
      <c r="V61" s="85">
        <f t="shared" si="82"/>
        <v>46</v>
      </c>
      <c r="W61" s="86">
        <f t="shared" si="18"/>
        <v>19.25</v>
      </c>
      <c r="X61" s="18">
        <f t="shared" si="19"/>
        <v>3</v>
      </c>
      <c r="Y61" s="87">
        <v>38.5</v>
      </c>
      <c r="Z61" s="88">
        <f t="shared" si="20"/>
        <v>4</v>
      </c>
      <c r="AA61" s="18">
        <f t="shared" si="1"/>
        <v>3.998400639744102E-2</v>
      </c>
      <c r="AB61" s="89">
        <f>IF(Y61&gt;0,ROUNDDOWN(('Diseño estructura &amp;CP'!$AZ$5/Y61),0),"")</f>
        <v>25</v>
      </c>
      <c r="AJ61" s="99"/>
      <c r="AK61" s="101"/>
      <c r="AL61" s="101"/>
      <c r="AM61" s="74"/>
      <c r="AN61" s="102"/>
      <c r="AP61" s="85">
        <f t="shared" si="83"/>
        <v>46</v>
      </c>
      <c r="AQ61" s="86">
        <f t="shared" si="25"/>
        <v>81</v>
      </c>
      <c r="AR61" s="18">
        <f t="shared" si="26"/>
        <v>13</v>
      </c>
      <c r="AS61" s="87">
        <v>162</v>
      </c>
      <c r="AT61" s="88">
        <f t="shared" si="27"/>
        <v>14</v>
      </c>
      <c r="AU61" s="18">
        <f t="shared" si="2"/>
        <v>0.1663893510815308</v>
      </c>
      <c r="AV61" s="89">
        <f>IF(AS61&gt;0,ROUNDDOWN(('Diseño estructura &amp;CP'!$AZ$5/AS61),0),"")</f>
        <v>6</v>
      </c>
      <c r="BD61" s="99"/>
      <c r="BE61" s="101"/>
      <c r="BF61" s="101"/>
      <c r="BG61" s="74"/>
      <c r="BH61" s="102"/>
      <c r="BJ61" s="85" t="str">
        <f t="shared" si="84"/>
        <v/>
      </c>
      <c r="BK61" s="86">
        <f t="shared" si="32"/>
        <v>0</v>
      </c>
      <c r="BL61" s="18">
        <f t="shared" si="33"/>
        <v>0</v>
      </c>
      <c r="BM61" s="87"/>
      <c r="BN61" s="88">
        <f t="shared" si="34"/>
        <v>0</v>
      </c>
      <c r="BO61" s="18" t="str">
        <f t="shared" si="3"/>
        <v/>
      </c>
      <c r="BP61" s="89" t="str">
        <f>IF(BM61&gt;0,ROUNDDOWN(('Diseño estructura &amp;CP'!$AZ$5/BM61),0),"")</f>
        <v/>
      </c>
      <c r="BX61" s="99"/>
      <c r="BY61" s="101"/>
      <c r="BZ61" s="101"/>
      <c r="CA61" s="74"/>
      <c r="CB61" s="102"/>
      <c r="CD61" s="85" t="str">
        <f t="shared" si="85"/>
        <v/>
      </c>
      <c r="CE61" s="86">
        <f t="shared" si="39"/>
        <v>0</v>
      </c>
      <c r="CF61" s="18">
        <f t="shared" si="40"/>
        <v>0</v>
      </c>
      <c r="CG61" s="87"/>
      <c r="CH61" s="88">
        <f t="shared" si="41"/>
        <v>0</v>
      </c>
      <c r="CI61" s="18" t="str">
        <f t="shared" si="4"/>
        <v/>
      </c>
      <c r="CJ61" s="89" t="str">
        <f>IF(CG61&gt;0,ROUNDDOWN(('Diseño estructura &amp;CP'!$AZ$5/CG61),0),"")</f>
        <v/>
      </c>
      <c r="CR61" s="99"/>
      <c r="CS61" s="101"/>
      <c r="CT61" s="101"/>
      <c r="CU61" s="74"/>
      <c r="CV61" s="102"/>
      <c r="CX61" s="85" t="str">
        <f t="shared" si="86"/>
        <v/>
      </c>
      <c r="CY61" s="86">
        <f t="shared" si="46"/>
        <v>0</v>
      </c>
      <c r="CZ61" s="18">
        <f t="shared" si="47"/>
        <v>0</v>
      </c>
      <c r="DA61" s="87"/>
      <c r="DB61" s="88">
        <f t="shared" si="48"/>
        <v>0</v>
      </c>
      <c r="DC61" s="18" t="str">
        <f t="shared" si="5"/>
        <v/>
      </c>
      <c r="DD61" s="89" t="str">
        <f>IF(DA61&gt;0,ROUNDDOWN(('Diseño estructura &amp;CP'!$AZ$5/DA61),0),"")</f>
        <v/>
      </c>
      <c r="DL61" s="99"/>
      <c r="DM61" s="101"/>
      <c r="DN61" s="101"/>
      <c r="DO61" s="74"/>
      <c r="DP61" s="102"/>
      <c r="DR61" s="85" t="str">
        <f t="shared" si="87"/>
        <v/>
      </c>
      <c r="DS61" s="86">
        <f t="shared" si="53"/>
        <v>0</v>
      </c>
      <c r="DT61" s="18">
        <f t="shared" si="54"/>
        <v>0</v>
      </c>
      <c r="DU61" s="87"/>
      <c r="DV61" s="88">
        <f t="shared" si="55"/>
        <v>0</v>
      </c>
      <c r="DW61" s="18" t="str">
        <f t="shared" si="6"/>
        <v/>
      </c>
      <c r="DX61" s="89" t="str">
        <f>IF(DU61&gt;0,ROUNDDOWN(('Diseño estructura &amp;CP'!$AZ$5/DU61),0),"")</f>
        <v/>
      </c>
      <c r="EF61" s="99"/>
      <c r="EG61" s="101"/>
      <c r="EH61" s="101"/>
      <c r="EI61" s="74"/>
      <c r="EJ61" s="102"/>
      <c r="EL61" s="85" t="str">
        <f t="shared" si="88"/>
        <v/>
      </c>
      <c r="EM61" s="86">
        <f t="shared" si="60"/>
        <v>0</v>
      </c>
      <c r="EN61" s="18">
        <f t="shared" si="61"/>
        <v>0</v>
      </c>
      <c r="EO61" s="87"/>
      <c r="EP61" s="88">
        <f t="shared" si="62"/>
        <v>0</v>
      </c>
      <c r="EQ61" s="18" t="str">
        <f t="shared" si="7"/>
        <v/>
      </c>
      <c r="ER61" s="89" t="str">
        <f>IF(EO61&gt;0,ROUNDDOWN(('Diseño estructura &amp;CP'!$AZ$5/EO61),0),"")</f>
        <v/>
      </c>
      <c r="EZ61" s="99"/>
      <c r="FA61" s="101"/>
      <c r="FB61" s="101"/>
      <c r="FC61" s="74"/>
      <c r="FD61" s="102"/>
      <c r="FF61" s="85" t="str">
        <f t="shared" si="89"/>
        <v/>
      </c>
      <c r="FG61" s="86">
        <f t="shared" si="67"/>
        <v>0</v>
      </c>
      <c r="FH61" s="18">
        <f t="shared" si="68"/>
        <v>0</v>
      </c>
      <c r="FI61" s="87"/>
      <c r="FJ61" s="88">
        <f t="shared" si="69"/>
        <v>0</v>
      </c>
      <c r="FK61" s="18" t="str">
        <f t="shared" si="8"/>
        <v/>
      </c>
      <c r="FL61" s="89" t="str">
        <f>IF(FI61&gt;0,ROUNDDOWN(('Diseño estructura &amp;CP'!$AZ$5/FI61),0),"")</f>
        <v/>
      </c>
      <c r="FT61" s="99"/>
      <c r="FU61" s="101"/>
      <c r="FV61" s="101"/>
      <c r="FW61" s="74"/>
      <c r="FX61" s="102"/>
      <c r="FZ61" s="85" t="str">
        <f t="shared" si="90"/>
        <v/>
      </c>
      <c r="GA61" s="86">
        <f t="shared" si="74"/>
        <v>0</v>
      </c>
      <c r="GB61" s="18">
        <f t="shared" si="75"/>
        <v>0</v>
      </c>
      <c r="GC61" s="87"/>
      <c r="GD61" s="88">
        <f t="shared" si="76"/>
        <v>0</v>
      </c>
      <c r="GE61" s="18" t="str">
        <f t="shared" si="9"/>
        <v/>
      </c>
      <c r="GF61" s="89" t="str">
        <f>IF(GC61&gt;0,ROUNDDOWN(('Diseño estructura &amp;CP'!$AZ$5/GC61),0),"")</f>
        <v/>
      </c>
      <c r="GN61" s="99"/>
      <c r="GO61" s="101"/>
      <c r="GP61" s="101"/>
      <c r="GQ61" s="74"/>
      <c r="GR61" s="102"/>
    </row>
    <row r="62" spans="2:200" x14ac:dyDescent="0.35">
      <c r="B62" s="85">
        <f t="shared" si="81"/>
        <v>47</v>
      </c>
      <c r="C62" s="86">
        <f t="shared" si="10"/>
        <v>70.5</v>
      </c>
      <c r="D62" s="18">
        <f t="shared" si="11"/>
        <v>11</v>
      </c>
      <c r="E62" s="87">
        <v>141</v>
      </c>
      <c r="F62" s="88">
        <f t="shared" si="12"/>
        <v>12</v>
      </c>
      <c r="G62" s="18">
        <f t="shared" si="13"/>
        <v>0.14265335235378032</v>
      </c>
      <c r="H62" s="89">
        <f>IF(E62&gt;0,ROUNDDOWN(('Diseño estructura &amp;CP'!$AZ$5/E62),0),"")</f>
        <v>7</v>
      </c>
      <c r="P62" s="99"/>
      <c r="Q62" s="101"/>
      <c r="R62" s="101"/>
      <c r="S62" s="74"/>
      <c r="T62" s="102"/>
      <c r="V62" s="85">
        <f t="shared" si="82"/>
        <v>47</v>
      </c>
      <c r="W62" s="86">
        <f t="shared" si="18"/>
        <v>17.75</v>
      </c>
      <c r="X62" s="18">
        <f t="shared" si="19"/>
        <v>2</v>
      </c>
      <c r="Y62" s="87">
        <v>35.5</v>
      </c>
      <c r="Z62" s="88">
        <f t="shared" si="20"/>
        <v>3</v>
      </c>
      <c r="AA62" s="18">
        <f t="shared" si="1"/>
        <v>3.5701535166012134E-2</v>
      </c>
      <c r="AB62" s="89">
        <f>IF(Y62&gt;0,ROUNDDOWN(('Diseño estructura &amp;CP'!$AZ$5/Y62),0),"")</f>
        <v>28</v>
      </c>
      <c r="AJ62" s="99"/>
      <c r="AK62" s="101"/>
      <c r="AL62" s="101"/>
      <c r="AM62" s="74"/>
      <c r="AN62" s="102"/>
      <c r="AP62" s="85">
        <f t="shared" si="83"/>
        <v>47</v>
      </c>
      <c r="AQ62" s="86">
        <f t="shared" si="25"/>
        <v>81.25</v>
      </c>
      <c r="AR62" s="18">
        <f t="shared" si="26"/>
        <v>13</v>
      </c>
      <c r="AS62" s="87">
        <v>162.5</v>
      </c>
      <c r="AT62" s="88">
        <f t="shared" si="27"/>
        <v>14</v>
      </c>
      <c r="AU62" s="18">
        <f t="shared" si="2"/>
        <v>0.1663893510815308</v>
      </c>
      <c r="AV62" s="89">
        <f>IF(AS62&gt;0,ROUNDDOWN(('Diseño estructura &amp;CP'!$AZ$5/AS62),0),"")</f>
        <v>6</v>
      </c>
      <c r="BD62" s="99"/>
      <c r="BE62" s="101"/>
      <c r="BF62" s="101"/>
      <c r="BG62" s="74"/>
      <c r="BH62" s="102"/>
      <c r="BJ62" s="85" t="str">
        <f t="shared" si="84"/>
        <v/>
      </c>
      <c r="BK62" s="86">
        <f t="shared" si="32"/>
        <v>0</v>
      </c>
      <c r="BL62" s="18">
        <f t="shared" si="33"/>
        <v>0</v>
      </c>
      <c r="BM62" s="87"/>
      <c r="BN62" s="88">
        <f t="shared" si="34"/>
        <v>0</v>
      </c>
      <c r="BO62" s="18" t="str">
        <f t="shared" si="3"/>
        <v/>
      </c>
      <c r="BP62" s="89" t="str">
        <f>IF(BM62&gt;0,ROUNDDOWN(('Diseño estructura &amp;CP'!$AZ$5/BM62),0),"")</f>
        <v/>
      </c>
      <c r="BX62" s="99"/>
      <c r="BY62" s="101"/>
      <c r="BZ62" s="101"/>
      <c r="CA62" s="74"/>
      <c r="CB62" s="102"/>
      <c r="CD62" s="85" t="str">
        <f t="shared" si="85"/>
        <v/>
      </c>
      <c r="CE62" s="86">
        <f t="shared" si="39"/>
        <v>0</v>
      </c>
      <c r="CF62" s="18">
        <f t="shared" si="40"/>
        <v>0</v>
      </c>
      <c r="CG62" s="87"/>
      <c r="CH62" s="88">
        <f t="shared" si="41"/>
        <v>0</v>
      </c>
      <c r="CI62" s="18" t="str">
        <f t="shared" si="4"/>
        <v/>
      </c>
      <c r="CJ62" s="89" t="str">
        <f>IF(CG62&gt;0,ROUNDDOWN(('Diseño estructura &amp;CP'!$AZ$5/CG62),0),"")</f>
        <v/>
      </c>
      <c r="CR62" s="99"/>
      <c r="CS62" s="101"/>
      <c r="CT62" s="101"/>
      <c r="CU62" s="74"/>
      <c r="CV62" s="102"/>
      <c r="CX62" s="85" t="str">
        <f t="shared" si="86"/>
        <v/>
      </c>
      <c r="CY62" s="86">
        <f t="shared" si="46"/>
        <v>0</v>
      </c>
      <c r="CZ62" s="18">
        <f t="shared" si="47"/>
        <v>0</v>
      </c>
      <c r="DA62" s="87"/>
      <c r="DB62" s="88">
        <f t="shared" si="48"/>
        <v>0</v>
      </c>
      <c r="DC62" s="18" t="str">
        <f t="shared" si="5"/>
        <v/>
      </c>
      <c r="DD62" s="89" t="str">
        <f>IF(DA62&gt;0,ROUNDDOWN(('Diseño estructura &amp;CP'!$AZ$5/DA62),0),"")</f>
        <v/>
      </c>
      <c r="DL62" s="99"/>
      <c r="DM62" s="101"/>
      <c r="DN62" s="101"/>
      <c r="DO62" s="74"/>
      <c r="DP62" s="102"/>
      <c r="DR62" s="85" t="str">
        <f t="shared" si="87"/>
        <v/>
      </c>
      <c r="DS62" s="86">
        <f t="shared" si="53"/>
        <v>0</v>
      </c>
      <c r="DT62" s="18">
        <f t="shared" si="54"/>
        <v>0</v>
      </c>
      <c r="DU62" s="87"/>
      <c r="DV62" s="88">
        <f t="shared" si="55"/>
        <v>0</v>
      </c>
      <c r="DW62" s="18" t="str">
        <f t="shared" si="6"/>
        <v/>
      </c>
      <c r="DX62" s="89" t="str">
        <f>IF(DU62&gt;0,ROUNDDOWN(('Diseño estructura &amp;CP'!$AZ$5/DU62),0),"")</f>
        <v/>
      </c>
      <c r="EF62" s="99"/>
      <c r="EG62" s="101"/>
      <c r="EH62" s="101"/>
      <c r="EI62" s="74"/>
      <c r="EJ62" s="102"/>
      <c r="EL62" s="85" t="str">
        <f t="shared" si="88"/>
        <v/>
      </c>
      <c r="EM62" s="86">
        <f t="shared" si="60"/>
        <v>0</v>
      </c>
      <c r="EN62" s="18">
        <f t="shared" si="61"/>
        <v>0</v>
      </c>
      <c r="EO62" s="87"/>
      <c r="EP62" s="88">
        <f t="shared" si="62"/>
        <v>0</v>
      </c>
      <c r="EQ62" s="18" t="str">
        <f t="shared" si="7"/>
        <v/>
      </c>
      <c r="ER62" s="89" t="str">
        <f>IF(EO62&gt;0,ROUNDDOWN(('Diseño estructura &amp;CP'!$AZ$5/EO62),0),"")</f>
        <v/>
      </c>
      <c r="EZ62" s="99"/>
      <c r="FA62" s="101"/>
      <c r="FB62" s="101"/>
      <c r="FC62" s="74"/>
      <c r="FD62" s="102"/>
      <c r="FF62" s="85" t="str">
        <f t="shared" si="89"/>
        <v/>
      </c>
      <c r="FG62" s="86">
        <f t="shared" si="67"/>
        <v>0</v>
      </c>
      <c r="FH62" s="18">
        <f t="shared" si="68"/>
        <v>0</v>
      </c>
      <c r="FI62" s="87"/>
      <c r="FJ62" s="88">
        <f t="shared" si="69"/>
        <v>0</v>
      </c>
      <c r="FK62" s="18" t="str">
        <f t="shared" si="8"/>
        <v/>
      </c>
      <c r="FL62" s="89" t="str">
        <f>IF(FI62&gt;0,ROUNDDOWN(('Diseño estructura &amp;CP'!$AZ$5/FI62),0),"")</f>
        <v/>
      </c>
      <c r="FT62" s="99"/>
      <c r="FU62" s="101"/>
      <c r="FV62" s="101"/>
      <c r="FW62" s="74"/>
      <c r="FX62" s="102"/>
      <c r="FZ62" s="85" t="str">
        <f t="shared" si="90"/>
        <v/>
      </c>
      <c r="GA62" s="86">
        <f t="shared" si="74"/>
        <v>0</v>
      </c>
      <c r="GB62" s="18">
        <f t="shared" si="75"/>
        <v>0</v>
      </c>
      <c r="GC62" s="87"/>
      <c r="GD62" s="88">
        <f t="shared" si="76"/>
        <v>0</v>
      </c>
      <c r="GE62" s="18" t="str">
        <f t="shared" si="9"/>
        <v/>
      </c>
      <c r="GF62" s="89" t="str">
        <f>IF(GC62&gt;0,ROUNDDOWN(('Diseño estructura &amp;CP'!$AZ$5/GC62),0),"")</f>
        <v/>
      </c>
      <c r="GN62" s="99"/>
      <c r="GO62" s="101"/>
      <c r="GP62" s="101"/>
      <c r="GQ62" s="74"/>
      <c r="GR62" s="102"/>
    </row>
    <row r="63" spans="2:200" x14ac:dyDescent="0.35">
      <c r="B63" s="85">
        <f t="shared" si="81"/>
        <v>48</v>
      </c>
      <c r="C63" s="86">
        <f t="shared" si="10"/>
        <v>72.25</v>
      </c>
      <c r="D63" s="18">
        <f t="shared" si="11"/>
        <v>12</v>
      </c>
      <c r="E63" s="87">
        <v>144.5</v>
      </c>
      <c r="F63" s="88">
        <f t="shared" si="12"/>
        <v>13</v>
      </c>
      <c r="G63" s="18">
        <f t="shared" si="13"/>
        <v>0.1663893510815308</v>
      </c>
      <c r="H63" s="89">
        <f>IF(E63&gt;0,ROUNDDOWN(('Diseño estructura &amp;CP'!$AZ$5/E63),0),"")</f>
        <v>6</v>
      </c>
      <c r="P63" s="99"/>
      <c r="Q63" s="101"/>
      <c r="R63" s="101"/>
      <c r="S63" s="74"/>
      <c r="T63" s="102"/>
      <c r="V63" s="85">
        <f t="shared" si="82"/>
        <v>48</v>
      </c>
      <c r="W63" s="86">
        <f t="shared" si="18"/>
        <v>16.25</v>
      </c>
      <c r="X63" s="18">
        <f t="shared" si="19"/>
        <v>2</v>
      </c>
      <c r="Y63" s="87">
        <v>32.5</v>
      </c>
      <c r="Z63" s="88">
        <f t="shared" si="20"/>
        <v>3</v>
      </c>
      <c r="AA63" s="18">
        <f t="shared" si="1"/>
        <v>3.3322225924691765E-2</v>
      </c>
      <c r="AB63" s="89">
        <f>IF(Y63&gt;0,ROUNDDOWN(('Diseño estructura &amp;CP'!$AZ$5/Y63),0),"")</f>
        <v>30</v>
      </c>
      <c r="AJ63" s="99"/>
      <c r="AK63" s="101"/>
      <c r="AL63" s="101"/>
      <c r="AM63" s="74"/>
      <c r="AN63" s="102"/>
      <c r="AP63" s="85">
        <f t="shared" si="83"/>
        <v>48</v>
      </c>
      <c r="AQ63" s="86">
        <f t="shared" si="25"/>
        <v>81.5</v>
      </c>
      <c r="AR63" s="18">
        <f t="shared" si="26"/>
        <v>13</v>
      </c>
      <c r="AS63" s="87">
        <v>163</v>
      </c>
      <c r="AT63" s="88">
        <f t="shared" si="27"/>
        <v>14</v>
      </c>
      <c r="AU63" s="18">
        <f t="shared" si="2"/>
        <v>0.1663893510815308</v>
      </c>
      <c r="AV63" s="89">
        <f>IF(AS63&gt;0,ROUNDDOWN(('Diseño estructura &amp;CP'!$AZ$5/AS63),0),"")</f>
        <v>6</v>
      </c>
      <c r="BD63" s="99"/>
      <c r="BE63" s="101"/>
      <c r="BF63" s="101"/>
      <c r="BG63" s="74"/>
      <c r="BH63" s="102"/>
      <c r="BJ63" s="85" t="str">
        <f t="shared" si="84"/>
        <v/>
      </c>
      <c r="BK63" s="86">
        <f t="shared" si="32"/>
        <v>0</v>
      </c>
      <c r="BL63" s="18">
        <f t="shared" si="33"/>
        <v>0</v>
      </c>
      <c r="BM63" s="87"/>
      <c r="BN63" s="88">
        <f t="shared" si="34"/>
        <v>0</v>
      </c>
      <c r="BO63" s="18" t="str">
        <f t="shared" si="3"/>
        <v/>
      </c>
      <c r="BP63" s="89" t="str">
        <f>IF(BM63&gt;0,ROUNDDOWN(('Diseño estructura &amp;CP'!$AZ$5/BM63),0),"")</f>
        <v/>
      </c>
      <c r="BX63" s="99"/>
      <c r="BY63" s="101"/>
      <c r="BZ63" s="101"/>
      <c r="CA63" s="74"/>
      <c r="CB63" s="102"/>
      <c r="CD63" s="85" t="str">
        <f t="shared" si="85"/>
        <v/>
      </c>
      <c r="CE63" s="86">
        <f t="shared" si="39"/>
        <v>0</v>
      </c>
      <c r="CF63" s="18">
        <f t="shared" si="40"/>
        <v>0</v>
      </c>
      <c r="CG63" s="87"/>
      <c r="CH63" s="88">
        <f t="shared" si="41"/>
        <v>0</v>
      </c>
      <c r="CI63" s="18" t="str">
        <f t="shared" si="4"/>
        <v/>
      </c>
      <c r="CJ63" s="89" t="str">
        <f>IF(CG63&gt;0,ROUNDDOWN(('Diseño estructura &amp;CP'!$AZ$5/CG63),0),"")</f>
        <v/>
      </c>
      <c r="CR63" s="99"/>
      <c r="CS63" s="101"/>
      <c r="CT63" s="101"/>
      <c r="CU63" s="74"/>
      <c r="CV63" s="102"/>
      <c r="CX63" s="85" t="str">
        <f t="shared" si="86"/>
        <v/>
      </c>
      <c r="CY63" s="86">
        <f t="shared" si="46"/>
        <v>0</v>
      </c>
      <c r="CZ63" s="18">
        <f t="shared" si="47"/>
        <v>0</v>
      </c>
      <c r="DA63" s="87"/>
      <c r="DB63" s="88">
        <f t="shared" si="48"/>
        <v>0</v>
      </c>
      <c r="DC63" s="18" t="str">
        <f t="shared" si="5"/>
        <v/>
      </c>
      <c r="DD63" s="89" t="str">
        <f>IF(DA63&gt;0,ROUNDDOWN(('Diseño estructura &amp;CP'!$AZ$5/DA63),0),"")</f>
        <v/>
      </c>
      <c r="DL63" s="99"/>
      <c r="DM63" s="101"/>
      <c r="DN63" s="101"/>
      <c r="DO63" s="74"/>
      <c r="DP63" s="102"/>
      <c r="DR63" s="85" t="str">
        <f t="shared" si="87"/>
        <v/>
      </c>
      <c r="DS63" s="86">
        <f t="shared" si="53"/>
        <v>0</v>
      </c>
      <c r="DT63" s="18">
        <f t="shared" si="54"/>
        <v>0</v>
      </c>
      <c r="DU63" s="87"/>
      <c r="DV63" s="88">
        <f t="shared" si="55"/>
        <v>0</v>
      </c>
      <c r="DW63" s="18" t="str">
        <f t="shared" si="6"/>
        <v/>
      </c>
      <c r="DX63" s="89" t="str">
        <f>IF(DU63&gt;0,ROUNDDOWN(('Diseño estructura &amp;CP'!$AZ$5/DU63),0),"")</f>
        <v/>
      </c>
      <c r="EF63" s="99"/>
      <c r="EG63" s="101"/>
      <c r="EH63" s="101"/>
      <c r="EI63" s="74"/>
      <c r="EJ63" s="102"/>
      <c r="EL63" s="85" t="str">
        <f t="shared" si="88"/>
        <v/>
      </c>
      <c r="EM63" s="86">
        <f t="shared" si="60"/>
        <v>0</v>
      </c>
      <c r="EN63" s="18">
        <f t="shared" si="61"/>
        <v>0</v>
      </c>
      <c r="EO63" s="87"/>
      <c r="EP63" s="88">
        <f t="shared" si="62"/>
        <v>0</v>
      </c>
      <c r="EQ63" s="18" t="str">
        <f t="shared" si="7"/>
        <v/>
      </c>
      <c r="ER63" s="89" t="str">
        <f>IF(EO63&gt;0,ROUNDDOWN(('Diseño estructura &amp;CP'!$AZ$5/EO63),0),"")</f>
        <v/>
      </c>
      <c r="EZ63" s="99"/>
      <c r="FA63" s="101"/>
      <c r="FB63" s="101"/>
      <c r="FC63" s="74"/>
      <c r="FD63" s="102"/>
      <c r="FF63" s="85" t="str">
        <f t="shared" si="89"/>
        <v/>
      </c>
      <c r="FG63" s="86">
        <f t="shared" si="67"/>
        <v>0</v>
      </c>
      <c r="FH63" s="18">
        <f t="shared" si="68"/>
        <v>0</v>
      </c>
      <c r="FI63" s="87"/>
      <c r="FJ63" s="88">
        <f t="shared" si="69"/>
        <v>0</v>
      </c>
      <c r="FK63" s="18" t="str">
        <f t="shared" si="8"/>
        <v/>
      </c>
      <c r="FL63" s="89" t="str">
        <f>IF(FI63&gt;0,ROUNDDOWN(('Diseño estructura &amp;CP'!$AZ$5/FI63),0),"")</f>
        <v/>
      </c>
      <c r="FT63" s="99"/>
      <c r="FU63" s="101"/>
      <c r="FV63" s="101"/>
      <c r="FW63" s="74"/>
      <c r="FX63" s="102"/>
      <c r="FZ63" s="85" t="str">
        <f t="shared" si="90"/>
        <v/>
      </c>
      <c r="GA63" s="86">
        <f t="shared" si="74"/>
        <v>0</v>
      </c>
      <c r="GB63" s="18">
        <f t="shared" si="75"/>
        <v>0</v>
      </c>
      <c r="GC63" s="87"/>
      <c r="GD63" s="88">
        <f t="shared" si="76"/>
        <v>0</v>
      </c>
      <c r="GE63" s="18" t="str">
        <f t="shared" si="9"/>
        <v/>
      </c>
      <c r="GF63" s="89" t="str">
        <f>IF(GC63&gt;0,ROUNDDOWN(('Diseño estructura &amp;CP'!$AZ$5/GC63),0),"")</f>
        <v/>
      </c>
      <c r="GN63" s="99"/>
      <c r="GO63" s="101"/>
      <c r="GP63" s="101"/>
      <c r="GQ63" s="74"/>
      <c r="GR63" s="102"/>
    </row>
    <row r="64" spans="2:200" x14ac:dyDescent="0.35">
      <c r="B64" s="85">
        <f t="shared" si="81"/>
        <v>49</v>
      </c>
      <c r="C64" s="86">
        <f t="shared" si="10"/>
        <v>74.25</v>
      </c>
      <c r="D64" s="18">
        <f t="shared" si="11"/>
        <v>12</v>
      </c>
      <c r="E64" s="87">
        <v>148.5</v>
      </c>
      <c r="F64" s="88">
        <f t="shared" si="12"/>
        <v>13</v>
      </c>
      <c r="G64" s="18">
        <f t="shared" si="13"/>
        <v>0.1663893510815308</v>
      </c>
      <c r="H64" s="89">
        <f>IF(E64&gt;0,ROUNDDOWN(('Diseño estructura &amp;CP'!$AZ$5/E64),0),"")</f>
        <v>6</v>
      </c>
      <c r="P64" s="99"/>
      <c r="Q64" s="101"/>
      <c r="R64" s="101"/>
      <c r="S64" s="74"/>
      <c r="T64" s="102"/>
      <c r="V64" s="85">
        <f t="shared" si="82"/>
        <v>49</v>
      </c>
      <c r="W64" s="86">
        <f t="shared" si="18"/>
        <v>13.25</v>
      </c>
      <c r="X64" s="18">
        <f t="shared" si="19"/>
        <v>2</v>
      </c>
      <c r="Y64" s="87">
        <v>26.5</v>
      </c>
      <c r="Z64" s="88">
        <f t="shared" si="20"/>
        <v>3</v>
      </c>
      <c r="AA64" s="18">
        <f t="shared" si="1"/>
        <v>2.7019724398811132E-2</v>
      </c>
      <c r="AB64" s="89">
        <f>IF(Y64&gt;0,ROUNDDOWN(('Diseño estructura &amp;CP'!$AZ$5/Y64),0),"")</f>
        <v>37</v>
      </c>
      <c r="AJ64" s="99"/>
      <c r="AK64" s="101"/>
      <c r="AL64" s="101"/>
      <c r="AM64" s="74"/>
      <c r="AN64" s="102"/>
      <c r="AP64" s="85">
        <f t="shared" si="83"/>
        <v>49</v>
      </c>
      <c r="AQ64" s="86">
        <f t="shared" si="25"/>
        <v>82</v>
      </c>
      <c r="AR64" s="18">
        <f t="shared" si="26"/>
        <v>13</v>
      </c>
      <c r="AS64" s="87">
        <v>164</v>
      </c>
      <c r="AT64" s="88">
        <f t="shared" si="27"/>
        <v>14</v>
      </c>
      <c r="AU64" s="18">
        <f t="shared" si="2"/>
        <v>0.1663893510815308</v>
      </c>
      <c r="AV64" s="89">
        <f>IF(AS64&gt;0,ROUNDDOWN(('Diseño estructura &amp;CP'!$AZ$5/AS64),0),"")</f>
        <v>6</v>
      </c>
      <c r="BD64" s="99"/>
      <c r="BE64" s="101"/>
      <c r="BF64" s="101"/>
      <c r="BG64" s="74"/>
      <c r="BH64" s="102"/>
      <c r="BJ64" s="85" t="str">
        <f t="shared" si="84"/>
        <v/>
      </c>
      <c r="BK64" s="86">
        <f t="shared" si="32"/>
        <v>0</v>
      </c>
      <c r="BL64" s="18">
        <f t="shared" si="33"/>
        <v>0</v>
      </c>
      <c r="BM64" s="87"/>
      <c r="BN64" s="88">
        <f t="shared" si="34"/>
        <v>0</v>
      </c>
      <c r="BO64" s="18" t="str">
        <f t="shared" si="3"/>
        <v/>
      </c>
      <c r="BP64" s="89" t="str">
        <f>IF(BM64&gt;0,ROUNDDOWN(('Diseño estructura &amp;CP'!$AZ$5/BM64),0),"")</f>
        <v/>
      </c>
      <c r="BX64" s="99"/>
      <c r="BY64" s="101"/>
      <c r="BZ64" s="101"/>
      <c r="CA64" s="74"/>
      <c r="CB64" s="102"/>
      <c r="CD64" s="85" t="str">
        <f t="shared" si="85"/>
        <v/>
      </c>
      <c r="CE64" s="86">
        <f t="shared" si="39"/>
        <v>0</v>
      </c>
      <c r="CF64" s="18">
        <f t="shared" si="40"/>
        <v>0</v>
      </c>
      <c r="CG64" s="87"/>
      <c r="CH64" s="88">
        <f t="shared" si="41"/>
        <v>0</v>
      </c>
      <c r="CI64" s="18" t="str">
        <f t="shared" si="4"/>
        <v/>
      </c>
      <c r="CJ64" s="89" t="str">
        <f>IF(CG64&gt;0,ROUNDDOWN(('Diseño estructura &amp;CP'!$AZ$5/CG64),0),"")</f>
        <v/>
      </c>
      <c r="CR64" s="99"/>
      <c r="CS64" s="101"/>
      <c r="CT64" s="101"/>
      <c r="CU64" s="74"/>
      <c r="CV64" s="102"/>
      <c r="CX64" s="85" t="str">
        <f t="shared" si="86"/>
        <v/>
      </c>
      <c r="CY64" s="86">
        <f t="shared" si="46"/>
        <v>0</v>
      </c>
      <c r="CZ64" s="18">
        <f t="shared" si="47"/>
        <v>0</v>
      </c>
      <c r="DA64" s="87"/>
      <c r="DB64" s="88">
        <f t="shared" si="48"/>
        <v>0</v>
      </c>
      <c r="DC64" s="18" t="str">
        <f t="shared" si="5"/>
        <v/>
      </c>
      <c r="DD64" s="89" t="str">
        <f>IF(DA64&gt;0,ROUNDDOWN(('Diseño estructura &amp;CP'!$AZ$5/DA64),0),"")</f>
        <v/>
      </c>
      <c r="DL64" s="99"/>
      <c r="DM64" s="101"/>
      <c r="DN64" s="101"/>
      <c r="DO64" s="74"/>
      <c r="DP64" s="102"/>
      <c r="DR64" s="85" t="str">
        <f t="shared" si="87"/>
        <v/>
      </c>
      <c r="DS64" s="86">
        <f t="shared" si="53"/>
        <v>0</v>
      </c>
      <c r="DT64" s="18">
        <f t="shared" si="54"/>
        <v>0</v>
      </c>
      <c r="DU64" s="87"/>
      <c r="DV64" s="88">
        <f t="shared" si="55"/>
        <v>0</v>
      </c>
      <c r="DW64" s="18" t="str">
        <f t="shared" si="6"/>
        <v/>
      </c>
      <c r="DX64" s="89" t="str">
        <f>IF(DU64&gt;0,ROUNDDOWN(('Diseño estructura &amp;CP'!$AZ$5/DU64),0),"")</f>
        <v/>
      </c>
      <c r="EF64" s="99"/>
      <c r="EG64" s="101"/>
      <c r="EH64" s="101"/>
      <c r="EI64" s="74"/>
      <c r="EJ64" s="102"/>
      <c r="EL64" s="85" t="str">
        <f t="shared" si="88"/>
        <v/>
      </c>
      <c r="EM64" s="86">
        <f t="shared" si="60"/>
        <v>0</v>
      </c>
      <c r="EN64" s="18">
        <f t="shared" si="61"/>
        <v>0</v>
      </c>
      <c r="EO64" s="87"/>
      <c r="EP64" s="88">
        <f t="shared" si="62"/>
        <v>0</v>
      </c>
      <c r="EQ64" s="18" t="str">
        <f t="shared" si="7"/>
        <v/>
      </c>
      <c r="ER64" s="89" t="str">
        <f>IF(EO64&gt;0,ROUNDDOWN(('Diseño estructura &amp;CP'!$AZ$5/EO64),0),"")</f>
        <v/>
      </c>
      <c r="EZ64" s="99"/>
      <c r="FA64" s="101"/>
      <c r="FB64" s="101"/>
      <c r="FC64" s="74"/>
      <c r="FD64" s="102"/>
      <c r="FF64" s="85" t="str">
        <f t="shared" si="89"/>
        <v/>
      </c>
      <c r="FG64" s="86">
        <f t="shared" si="67"/>
        <v>0</v>
      </c>
      <c r="FH64" s="18">
        <f t="shared" si="68"/>
        <v>0</v>
      </c>
      <c r="FI64" s="87"/>
      <c r="FJ64" s="88">
        <f t="shared" si="69"/>
        <v>0</v>
      </c>
      <c r="FK64" s="18" t="str">
        <f t="shared" si="8"/>
        <v/>
      </c>
      <c r="FL64" s="89" t="str">
        <f>IF(FI64&gt;0,ROUNDDOWN(('Diseño estructura &amp;CP'!$AZ$5/FI64),0),"")</f>
        <v/>
      </c>
      <c r="FT64" s="99"/>
      <c r="FU64" s="101"/>
      <c r="FV64" s="101"/>
      <c r="FW64" s="74"/>
      <c r="FX64" s="102"/>
      <c r="FZ64" s="85" t="str">
        <f t="shared" si="90"/>
        <v/>
      </c>
      <c r="GA64" s="86">
        <f t="shared" si="74"/>
        <v>0</v>
      </c>
      <c r="GB64" s="18">
        <f t="shared" si="75"/>
        <v>0</v>
      </c>
      <c r="GC64" s="87"/>
      <c r="GD64" s="88">
        <f t="shared" si="76"/>
        <v>0</v>
      </c>
      <c r="GE64" s="18" t="str">
        <f t="shared" si="9"/>
        <v/>
      </c>
      <c r="GF64" s="89" t="str">
        <f>IF(GC64&gt;0,ROUNDDOWN(('Diseño estructura &amp;CP'!$AZ$5/GC64),0),"")</f>
        <v/>
      </c>
      <c r="GN64" s="99"/>
      <c r="GO64" s="101"/>
      <c r="GP64" s="101"/>
      <c r="GQ64" s="74"/>
      <c r="GR64" s="102"/>
    </row>
    <row r="65" spans="2:200" x14ac:dyDescent="0.35">
      <c r="B65" s="85">
        <f t="shared" si="81"/>
        <v>50</v>
      </c>
      <c r="C65" s="86">
        <f t="shared" si="10"/>
        <v>75</v>
      </c>
      <c r="D65" s="18">
        <f t="shared" si="11"/>
        <v>12</v>
      </c>
      <c r="E65" s="87">
        <v>150</v>
      </c>
      <c r="F65" s="88">
        <f t="shared" si="12"/>
        <v>13</v>
      </c>
      <c r="G65" s="18">
        <f t="shared" si="13"/>
        <v>0.1663893510815308</v>
      </c>
      <c r="H65" s="89">
        <f>IF(E65&gt;0,ROUNDDOWN(('Diseño estructura &amp;CP'!$AZ$5/E65),0),"")</f>
        <v>6</v>
      </c>
      <c r="P65" s="99"/>
      <c r="Q65" s="101"/>
      <c r="R65" s="101"/>
      <c r="S65" s="74"/>
      <c r="T65" s="102"/>
      <c r="V65" s="85">
        <f t="shared" si="82"/>
        <v>50</v>
      </c>
      <c r="W65" s="86">
        <f t="shared" si="18"/>
        <v>11.25</v>
      </c>
      <c r="X65" s="18">
        <f t="shared" si="19"/>
        <v>1</v>
      </c>
      <c r="Y65" s="87">
        <v>22.5</v>
      </c>
      <c r="Z65" s="88">
        <f t="shared" si="20"/>
        <v>2</v>
      </c>
      <c r="AA65" s="18">
        <f t="shared" si="1"/>
        <v>2.2722108611679163E-2</v>
      </c>
      <c r="AB65" s="89">
        <f>IF(Y65&gt;0,ROUNDDOWN(('Diseño estructura &amp;CP'!$AZ$5/Y65),0),"")</f>
        <v>44</v>
      </c>
      <c r="AJ65" s="99"/>
      <c r="AK65" s="101"/>
      <c r="AL65" s="101"/>
      <c r="AM65" s="74"/>
      <c r="AN65" s="102"/>
      <c r="AP65" s="85">
        <f t="shared" si="83"/>
        <v>50</v>
      </c>
      <c r="AQ65" s="86">
        <f t="shared" si="25"/>
        <v>81.5</v>
      </c>
      <c r="AR65" s="18">
        <f t="shared" si="26"/>
        <v>13</v>
      </c>
      <c r="AS65" s="87">
        <v>163</v>
      </c>
      <c r="AT65" s="88">
        <f t="shared" si="27"/>
        <v>14</v>
      </c>
      <c r="AU65" s="18">
        <f t="shared" si="2"/>
        <v>0.1663893510815308</v>
      </c>
      <c r="AV65" s="89">
        <f>IF(AS65&gt;0,ROUNDDOWN(('Diseño estructura &amp;CP'!$AZ$5/AS65),0),"")</f>
        <v>6</v>
      </c>
      <c r="BD65" s="99"/>
      <c r="BE65" s="101"/>
      <c r="BF65" s="101"/>
      <c r="BG65" s="74"/>
      <c r="BH65" s="102"/>
      <c r="BJ65" s="85" t="str">
        <f t="shared" si="84"/>
        <v/>
      </c>
      <c r="BK65" s="86">
        <f t="shared" si="32"/>
        <v>0</v>
      </c>
      <c r="BL65" s="18">
        <f t="shared" si="33"/>
        <v>0</v>
      </c>
      <c r="BM65" s="87"/>
      <c r="BN65" s="88">
        <f t="shared" si="34"/>
        <v>0</v>
      </c>
      <c r="BO65" s="18" t="str">
        <f t="shared" si="3"/>
        <v/>
      </c>
      <c r="BP65" s="89" t="str">
        <f>IF(BM65&gt;0,ROUNDDOWN(('Diseño estructura &amp;CP'!$AZ$5/BM65),0),"")</f>
        <v/>
      </c>
      <c r="BX65" s="99"/>
      <c r="BY65" s="101"/>
      <c r="BZ65" s="101"/>
      <c r="CA65" s="74"/>
      <c r="CB65" s="102"/>
      <c r="CD65" s="85" t="str">
        <f t="shared" si="85"/>
        <v/>
      </c>
      <c r="CE65" s="86">
        <f t="shared" si="39"/>
        <v>0</v>
      </c>
      <c r="CF65" s="18">
        <f t="shared" si="40"/>
        <v>0</v>
      </c>
      <c r="CG65" s="87"/>
      <c r="CH65" s="88">
        <f t="shared" si="41"/>
        <v>0</v>
      </c>
      <c r="CI65" s="18" t="str">
        <f t="shared" si="4"/>
        <v/>
      </c>
      <c r="CJ65" s="89" t="str">
        <f>IF(CG65&gt;0,ROUNDDOWN(('Diseño estructura &amp;CP'!$AZ$5/CG65),0),"")</f>
        <v/>
      </c>
      <c r="CR65" s="99"/>
      <c r="CS65" s="101"/>
      <c r="CT65" s="101"/>
      <c r="CU65" s="74"/>
      <c r="CV65" s="102"/>
      <c r="CX65" s="85" t="str">
        <f t="shared" si="86"/>
        <v/>
      </c>
      <c r="CY65" s="86">
        <f t="shared" si="46"/>
        <v>0</v>
      </c>
      <c r="CZ65" s="18">
        <f t="shared" si="47"/>
        <v>0</v>
      </c>
      <c r="DA65" s="87"/>
      <c r="DB65" s="88">
        <f t="shared" si="48"/>
        <v>0</v>
      </c>
      <c r="DC65" s="18" t="str">
        <f t="shared" si="5"/>
        <v/>
      </c>
      <c r="DD65" s="89" t="str">
        <f>IF(DA65&gt;0,ROUNDDOWN(('Diseño estructura &amp;CP'!$AZ$5/DA65),0),"")</f>
        <v/>
      </c>
      <c r="DL65" s="99"/>
      <c r="DM65" s="101"/>
      <c r="DN65" s="101"/>
      <c r="DO65" s="74"/>
      <c r="DP65" s="102"/>
      <c r="DR65" s="85" t="str">
        <f t="shared" si="87"/>
        <v/>
      </c>
      <c r="DS65" s="86">
        <f t="shared" si="53"/>
        <v>0</v>
      </c>
      <c r="DT65" s="18">
        <f t="shared" si="54"/>
        <v>0</v>
      </c>
      <c r="DU65" s="87"/>
      <c r="DV65" s="88">
        <f t="shared" si="55"/>
        <v>0</v>
      </c>
      <c r="DW65" s="18" t="str">
        <f t="shared" si="6"/>
        <v/>
      </c>
      <c r="DX65" s="89" t="str">
        <f>IF(DU65&gt;0,ROUNDDOWN(('Diseño estructura &amp;CP'!$AZ$5/DU65),0),"")</f>
        <v/>
      </c>
      <c r="EF65" s="99"/>
      <c r="EG65" s="101"/>
      <c r="EH65" s="101"/>
      <c r="EI65" s="74"/>
      <c r="EJ65" s="102"/>
      <c r="EL65" s="85" t="str">
        <f t="shared" si="88"/>
        <v/>
      </c>
      <c r="EM65" s="86">
        <f t="shared" si="60"/>
        <v>0</v>
      </c>
      <c r="EN65" s="18">
        <f t="shared" si="61"/>
        <v>0</v>
      </c>
      <c r="EO65" s="87"/>
      <c r="EP65" s="88">
        <f t="shared" si="62"/>
        <v>0</v>
      </c>
      <c r="EQ65" s="18" t="str">
        <f t="shared" si="7"/>
        <v/>
      </c>
      <c r="ER65" s="89" t="str">
        <f>IF(EO65&gt;0,ROUNDDOWN(('Diseño estructura &amp;CP'!$AZ$5/EO65),0),"")</f>
        <v/>
      </c>
      <c r="EZ65" s="99"/>
      <c r="FA65" s="101"/>
      <c r="FB65" s="101"/>
      <c r="FC65" s="74"/>
      <c r="FD65" s="102"/>
      <c r="FF65" s="85" t="str">
        <f t="shared" si="89"/>
        <v/>
      </c>
      <c r="FG65" s="86">
        <f t="shared" si="67"/>
        <v>0</v>
      </c>
      <c r="FH65" s="18">
        <f t="shared" si="68"/>
        <v>0</v>
      </c>
      <c r="FI65" s="87"/>
      <c r="FJ65" s="88">
        <f t="shared" si="69"/>
        <v>0</v>
      </c>
      <c r="FK65" s="18" t="str">
        <f t="shared" si="8"/>
        <v/>
      </c>
      <c r="FL65" s="89" t="str">
        <f>IF(FI65&gt;0,ROUNDDOWN(('Diseño estructura &amp;CP'!$AZ$5/FI65),0),"")</f>
        <v/>
      </c>
      <c r="FT65" s="99"/>
      <c r="FU65" s="101"/>
      <c r="FV65" s="101"/>
      <c r="FW65" s="74"/>
      <c r="FX65" s="102"/>
      <c r="FZ65" s="85" t="str">
        <f t="shared" si="90"/>
        <v/>
      </c>
      <c r="GA65" s="86">
        <f t="shared" si="74"/>
        <v>0</v>
      </c>
      <c r="GB65" s="18">
        <f t="shared" si="75"/>
        <v>0</v>
      </c>
      <c r="GC65" s="87"/>
      <c r="GD65" s="88">
        <f t="shared" si="76"/>
        <v>0</v>
      </c>
      <c r="GE65" s="18" t="str">
        <f t="shared" si="9"/>
        <v/>
      </c>
      <c r="GF65" s="89" t="str">
        <f>IF(GC65&gt;0,ROUNDDOWN(('Diseño estructura &amp;CP'!$AZ$5/GC65),0),"")</f>
        <v/>
      </c>
      <c r="GN65" s="99"/>
      <c r="GO65" s="101"/>
      <c r="GP65" s="101"/>
      <c r="GQ65" s="74"/>
      <c r="GR65" s="102"/>
    </row>
    <row r="66" spans="2:200" x14ac:dyDescent="0.35">
      <c r="B66" s="85">
        <f t="shared" si="81"/>
        <v>51</v>
      </c>
      <c r="C66" s="86">
        <f t="shared" si="10"/>
        <v>75.5</v>
      </c>
      <c r="D66" s="18">
        <f t="shared" si="11"/>
        <v>12</v>
      </c>
      <c r="E66" s="87">
        <v>151</v>
      </c>
      <c r="F66" s="88">
        <f t="shared" si="12"/>
        <v>13</v>
      </c>
      <c r="G66" s="18">
        <f t="shared" si="13"/>
        <v>0.1663893510815308</v>
      </c>
      <c r="H66" s="89">
        <f>IF(E66&gt;0,ROUNDDOWN(('Diseño estructura &amp;CP'!$AZ$5/E66),0),"")</f>
        <v>6</v>
      </c>
      <c r="P66" s="99"/>
      <c r="Q66" s="101"/>
      <c r="R66" s="101"/>
      <c r="S66" s="74"/>
      <c r="T66" s="102"/>
      <c r="V66" s="85">
        <f t="shared" si="82"/>
        <v>51</v>
      </c>
      <c r="W66" s="86">
        <f t="shared" si="18"/>
        <v>9</v>
      </c>
      <c r="X66" s="18">
        <f t="shared" si="19"/>
        <v>1</v>
      </c>
      <c r="Y66" s="87">
        <v>18</v>
      </c>
      <c r="Z66" s="88">
        <f t="shared" si="20"/>
        <v>2</v>
      </c>
      <c r="AA66" s="18">
        <f t="shared" si="1"/>
        <v>1.8178512997636793E-2</v>
      </c>
      <c r="AB66" s="89">
        <f>IF(Y66&gt;0,ROUNDDOWN(('Diseño estructura &amp;CP'!$AZ$5/Y66),0),"")</f>
        <v>55</v>
      </c>
      <c r="AJ66" s="99"/>
      <c r="AK66" s="101"/>
      <c r="AL66" s="101"/>
      <c r="AM66" s="74"/>
      <c r="AN66" s="102"/>
      <c r="AP66" s="85">
        <f t="shared" si="83"/>
        <v>51</v>
      </c>
      <c r="AQ66" s="86">
        <f t="shared" si="25"/>
        <v>81</v>
      </c>
      <c r="AR66" s="18">
        <f t="shared" si="26"/>
        <v>13</v>
      </c>
      <c r="AS66" s="87">
        <v>162</v>
      </c>
      <c r="AT66" s="88">
        <f t="shared" si="27"/>
        <v>14</v>
      </c>
      <c r="AU66" s="18">
        <f t="shared" si="2"/>
        <v>0.1663893510815308</v>
      </c>
      <c r="AV66" s="89">
        <f>IF(AS66&gt;0,ROUNDDOWN(('Diseño estructura &amp;CP'!$AZ$5/AS66),0),"")</f>
        <v>6</v>
      </c>
      <c r="BD66" s="99"/>
      <c r="BE66" s="101"/>
      <c r="BF66" s="101"/>
      <c r="BG66" s="74"/>
      <c r="BH66" s="102"/>
      <c r="BJ66" s="85" t="str">
        <f t="shared" si="84"/>
        <v/>
      </c>
      <c r="BK66" s="86">
        <f t="shared" si="32"/>
        <v>0</v>
      </c>
      <c r="BL66" s="18">
        <f t="shared" si="33"/>
        <v>0</v>
      </c>
      <c r="BM66" s="87"/>
      <c r="BN66" s="88">
        <f t="shared" si="34"/>
        <v>0</v>
      </c>
      <c r="BO66" s="18" t="str">
        <f t="shared" si="3"/>
        <v/>
      </c>
      <c r="BP66" s="89" t="str">
        <f>IF(BM66&gt;0,ROUNDDOWN(('Diseño estructura &amp;CP'!$AZ$5/BM66),0),"")</f>
        <v/>
      </c>
      <c r="BX66" s="99"/>
      <c r="BY66" s="101"/>
      <c r="BZ66" s="101"/>
      <c r="CA66" s="74"/>
      <c r="CB66" s="102"/>
      <c r="CD66" s="85" t="str">
        <f t="shared" si="85"/>
        <v/>
      </c>
      <c r="CE66" s="86">
        <f t="shared" si="39"/>
        <v>0</v>
      </c>
      <c r="CF66" s="18">
        <f t="shared" si="40"/>
        <v>0</v>
      </c>
      <c r="CG66" s="87"/>
      <c r="CH66" s="88">
        <f t="shared" si="41"/>
        <v>0</v>
      </c>
      <c r="CI66" s="18" t="str">
        <f t="shared" si="4"/>
        <v/>
      </c>
      <c r="CJ66" s="89" t="str">
        <f>IF(CG66&gt;0,ROUNDDOWN(('Diseño estructura &amp;CP'!$AZ$5/CG66),0),"")</f>
        <v/>
      </c>
      <c r="CR66" s="99"/>
      <c r="CS66" s="101"/>
      <c r="CT66" s="101"/>
      <c r="CU66" s="74"/>
      <c r="CV66" s="102"/>
      <c r="CX66" s="85" t="str">
        <f t="shared" si="86"/>
        <v/>
      </c>
      <c r="CY66" s="86">
        <f t="shared" si="46"/>
        <v>0</v>
      </c>
      <c r="CZ66" s="18">
        <f t="shared" si="47"/>
        <v>0</v>
      </c>
      <c r="DA66" s="87"/>
      <c r="DB66" s="88">
        <f t="shared" si="48"/>
        <v>0</v>
      </c>
      <c r="DC66" s="18" t="str">
        <f t="shared" si="5"/>
        <v/>
      </c>
      <c r="DD66" s="89" t="str">
        <f>IF(DA66&gt;0,ROUNDDOWN(('Diseño estructura &amp;CP'!$AZ$5/DA66),0),"")</f>
        <v/>
      </c>
      <c r="DL66" s="99"/>
      <c r="DM66" s="101"/>
      <c r="DN66" s="101"/>
      <c r="DO66" s="74"/>
      <c r="DP66" s="102"/>
      <c r="DR66" s="85" t="str">
        <f t="shared" si="87"/>
        <v/>
      </c>
      <c r="DS66" s="86">
        <f t="shared" si="53"/>
        <v>0</v>
      </c>
      <c r="DT66" s="18">
        <f t="shared" si="54"/>
        <v>0</v>
      </c>
      <c r="DU66" s="87"/>
      <c r="DV66" s="88">
        <f t="shared" si="55"/>
        <v>0</v>
      </c>
      <c r="DW66" s="18" t="str">
        <f t="shared" si="6"/>
        <v/>
      </c>
      <c r="DX66" s="89" t="str">
        <f>IF(DU66&gt;0,ROUNDDOWN(('Diseño estructura &amp;CP'!$AZ$5/DU66),0),"")</f>
        <v/>
      </c>
      <c r="EF66" s="99"/>
      <c r="EG66" s="101"/>
      <c r="EH66" s="101"/>
      <c r="EI66" s="74"/>
      <c r="EJ66" s="102"/>
      <c r="EL66" s="85" t="str">
        <f t="shared" si="88"/>
        <v/>
      </c>
      <c r="EM66" s="86">
        <f t="shared" si="60"/>
        <v>0</v>
      </c>
      <c r="EN66" s="18">
        <f t="shared" si="61"/>
        <v>0</v>
      </c>
      <c r="EO66" s="87"/>
      <c r="EP66" s="88">
        <f t="shared" si="62"/>
        <v>0</v>
      </c>
      <c r="EQ66" s="18" t="str">
        <f t="shared" si="7"/>
        <v/>
      </c>
      <c r="ER66" s="89" t="str">
        <f>IF(EO66&gt;0,ROUNDDOWN(('Diseño estructura &amp;CP'!$AZ$5/EO66),0),"")</f>
        <v/>
      </c>
      <c r="EZ66" s="99"/>
      <c r="FA66" s="101"/>
      <c r="FB66" s="101"/>
      <c r="FC66" s="74"/>
      <c r="FD66" s="102"/>
      <c r="FF66" s="85" t="str">
        <f t="shared" si="89"/>
        <v/>
      </c>
      <c r="FG66" s="86">
        <f t="shared" si="67"/>
        <v>0</v>
      </c>
      <c r="FH66" s="18">
        <f t="shared" si="68"/>
        <v>0</v>
      </c>
      <c r="FI66" s="87"/>
      <c r="FJ66" s="88">
        <f t="shared" si="69"/>
        <v>0</v>
      </c>
      <c r="FK66" s="18" t="str">
        <f t="shared" si="8"/>
        <v/>
      </c>
      <c r="FL66" s="89" t="str">
        <f>IF(FI66&gt;0,ROUNDDOWN(('Diseño estructura &amp;CP'!$AZ$5/FI66),0),"")</f>
        <v/>
      </c>
      <c r="FT66" s="99"/>
      <c r="FU66" s="101"/>
      <c r="FV66" s="101"/>
      <c r="FW66" s="74"/>
      <c r="FX66" s="102"/>
      <c r="FZ66" s="85" t="str">
        <f t="shared" si="90"/>
        <v/>
      </c>
      <c r="GA66" s="86">
        <f t="shared" si="74"/>
        <v>0</v>
      </c>
      <c r="GB66" s="18">
        <f t="shared" si="75"/>
        <v>0</v>
      </c>
      <c r="GC66" s="87"/>
      <c r="GD66" s="88">
        <f t="shared" si="76"/>
        <v>0</v>
      </c>
      <c r="GE66" s="18" t="str">
        <f t="shared" si="9"/>
        <v/>
      </c>
      <c r="GF66" s="89" t="str">
        <f>IF(GC66&gt;0,ROUNDDOWN(('Diseño estructura &amp;CP'!$AZ$5/GC66),0),"")</f>
        <v/>
      </c>
      <c r="GN66" s="99"/>
      <c r="GO66" s="101"/>
      <c r="GP66" s="101"/>
      <c r="GQ66" s="74"/>
      <c r="GR66" s="102"/>
    </row>
    <row r="67" spans="2:200" x14ac:dyDescent="0.35">
      <c r="B67" s="85">
        <f t="shared" si="81"/>
        <v>52</v>
      </c>
      <c r="C67" s="86">
        <f t="shared" si="10"/>
        <v>77.5</v>
      </c>
      <c r="D67" s="18">
        <f t="shared" si="11"/>
        <v>12</v>
      </c>
      <c r="E67" s="87">
        <v>155</v>
      </c>
      <c r="F67" s="88">
        <f t="shared" si="12"/>
        <v>13</v>
      </c>
      <c r="G67" s="18">
        <f t="shared" si="13"/>
        <v>0.1663893510815308</v>
      </c>
      <c r="H67" s="89">
        <f>IF(E67&gt;0,ROUNDDOWN(('Diseño estructura &amp;CP'!$AZ$5/E67),0),"")</f>
        <v>6</v>
      </c>
      <c r="P67" s="99"/>
      <c r="Q67" s="101"/>
      <c r="R67" s="101"/>
      <c r="S67" s="74"/>
      <c r="T67" s="102"/>
      <c r="V67" s="85">
        <f t="shared" si="82"/>
        <v>52</v>
      </c>
      <c r="W67" s="86">
        <f t="shared" si="18"/>
        <v>8</v>
      </c>
      <c r="X67" s="18">
        <f t="shared" si="19"/>
        <v>1</v>
      </c>
      <c r="Y67" s="87">
        <v>16</v>
      </c>
      <c r="Z67" s="88">
        <f t="shared" si="20"/>
        <v>2</v>
      </c>
      <c r="AA67" s="18">
        <f t="shared" si="1"/>
        <v>1.6126431220770843E-2</v>
      </c>
      <c r="AB67" s="89">
        <f>IF(Y67&gt;0,ROUNDDOWN(('Diseño estructura &amp;CP'!$AZ$5/Y67),0),"")</f>
        <v>62</v>
      </c>
      <c r="AJ67" s="99"/>
      <c r="AK67" s="101"/>
      <c r="AL67" s="101"/>
      <c r="AM67" s="74"/>
      <c r="AN67" s="102"/>
      <c r="AP67" s="85">
        <f t="shared" si="83"/>
        <v>52</v>
      </c>
      <c r="AQ67" s="86">
        <f t="shared" si="25"/>
        <v>81</v>
      </c>
      <c r="AR67" s="18">
        <f t="shared" si="26"/>
        <v>13</v>
      </c>
      <c r="AS67" s="87">
        <v>162</v>
      </c>
      <c r="AT67" s="88">
        <f t="shared" si="27"/>
        <v>14</v>
      </c>
      <c r="AU67" s="18">
        <f t="shared" si="2"/>
        <v>0.1663893510815308</v>
      </c>
      <c r="AV67" s="89">
        <f>IF(AS67&gt;0,ROUNDDOWN(('Diseño estructura &amp;CP'!$AZ$5/AS67),0),"")</f>
        <v>6</v>
      </c>
      <c r="BD67" s="99"/>
      <c r="BE67" s="101"/>
      <c r="BF67" s="101"/>
      <c r="BG67" s="74"/>
      <c r="BH67" s="102"/>
      <c r="BJ67" s="85" t="str">
        <f t="shared" si="84"/>
        <v/>
      </c>
      <c r="BK67" s="86">
        <f t="shared" si="32"/>
        <v>0</v>
      </c>
      <c r="BL67" s="18">
        <f t="shared" si="33"/>
        <v>0</v>
      </c>
      <c r="BM67" s="87"/>
      <c r="BN67" s="88">
        <f t="shared" si="34"/>
        <v>0</v>
      </c>
      <c r="BO67" s="18" t="str">
        <f t="shared" si="3"/>
        <v/>
      </c>
      <c r="BP67" s="89" t="str">
        <f>IF(BM67&gt;0,ROUNDDOWN(('Diseño estructura &amp;CP'!$AZ$5/BM67),0),"")</f>
        <v/>
      </c>
      <c r="BX67" s="99"/>
      <c r="BY67" s="101"/>
      <c r="BZ67" s="101"/>
      <c r="CA67" s="74"/>
      <c r="CB67" s="102"/>
      <c r="CD67" s="85" t="str">
        <f t="shared" si="85"/>
        <v/>
      </c>
      <c r="CE67" s="86">
        <f t="shared" si="39"/>
        <v>0</v>
      </c>
      <c r="CF67" s="18">
        <f t="shared" si="40"/>
        <v>0</v>
      </c>
      <c r="CG67" s="87"/>
      <c r="CH67" s="88">
        <f t="shared" si="41"/>
        <v>0</v>
      </c>
      <c r="CI67" s="18" t="str">
        <f t="shared" si="4"/>
        <v/>
      </c>
      <c r="CJ67" s="89" t="str">
        <f>IF(CG67&gt;0,ROUNDDOWN(('Diseño estructura &amp;CP'!$AZ$5/CG67),0),"")</f>
        <v/>
      </c>
      <c r="CR67" s="99"/>
      <c r="CS67" s="101"/>
      <c r="CT67" s="101"/>
      <c r="CU67" s="74"/>
      <c r="CV67" s="102"/>
      <c r="CX67" s="85" t="str">
        <f t="shared" si="86"/>
        <v/>
      </c>
      <c r="CY67" s="86">
        <f t="shared" si="46"/>
        <v>0</v>
      </c>
      <c r="CZ67" s="18">
        <f t="shared" si="47"/>
        <v>0</v>
      </c>
      <c r="DA67" s="87"/>
      <c r="DB67" s="88">
        <f t="shared" si="48"/>
        <v>0</v>
      </c>
      <c r="DC67" s="18" t="str">
        <f t="shared" si="5"/>
        <v/>
      </c>
      <c r="DD67" s="89" t="str">
        <f>IF(DA67&gt;0,ROUNDDOWN(('Diseño estructura &amp;CP'!$AZ$5/DA67),0),"")</f>
        <v/>
      </c>
      <c r="DL67" s="99"/>
      <c r="DM67" s="101"/>
      <c r="DN67" s="101"/>
      <c r="DO67" s="74"/>
      <c r="DP67" s="102"/>
      <c r="DR67" s="85" t="str">
        <f t="shared" si="87"/>
        <v/>
      </c>
      <c r="DS67" s="86">
        <f t="shared" si="53"/>
        <v>0</v>
      </c>
      <c r="DT67" s="18">
        <f t="shared" si="54"/>
        <v>0</v>
      </c>
      <c r="DU67" s="87"/>
      <c r="DV67" s="88">
        <f t="shared" si="55"/>
        <v>0</v>
      </c>
      <c r="DW67" s="18" t="str">
        <f t="shared" si="6"/>
        <v/>
      </c>
      <c r="DX67" s="89" t="str">
        <f>IF(DU67&gt;0,ROUNDDOWN(('Diseño estructura &amp;CP'!$AZ$5/DU67),0),"")</f>
        <v/>
      </c>
      <c r="EF67" s="99"/>
      <c r="EG67" s="101"/>
      <c r="EH67" s="101"/>
      <c r="EI67" s="74"/>
      <c r="EJ67" s="102"/>
      <c r="EL67" s="85" t="str">
        <f t="shared" si="88"/>
        <v/>
      </c>
      <c r="EM67" s="86">
        <f t="shared" si="60"/>
        <v>0</v>
      </c>
      <c r="EN67" s="18">
        <f t="shared" si="61"/>
        <v>0</v>
      </c>
      <c r="EO67" s="87"/>
      <c r="EP67" s="88">
        <f t="shared" si="62"/>
        <v>0</v>
      </c>
      <c r="EQ67" s="18" t="str">
        <f t="shared" si="7"/>
        <v/>
      </c>
      <c r="ER67" s="89" t="str">
        <f>IF(EO67&gt;0,ROUNDDOWN(('Diseño estructura &amp;CP'!$AZ$5/EO67),0),"")</f>
        <v/>
      </c>
      <c r="EZ67" s="99"/>
      <c r="FA67" s="101"/>
      <c r="FB67" s="101"/>
      <c r="FC67" s="74"/>
      <c r="FD67" s="102"/>
      <c r="FF67" s="85" t="str">
        <f t="shared" si="89"/>
        <v/>
      </c>
      <c r="FG67" s="86">
        <f t="shared" si="67"/>
        <v>0</v>
      </c>
      <c r="FH67" s="18">
        <f t="shared" si="68"/>
        <v>0</v>
      </c>
      <c r="FI67" s="87"/>
      <c r="FJ67" s="88">
        <f t="shared" si="69"/>
        <v>0</v>
      </c>
      <c r="FK67" s="18" t="str">
        <f t="shared" si="8"/>
        <v/>
      </c>
      <c r="FL67" s="89" t="str">
        <f>IF(FI67&gt;0,ROUNDDOWN(('Diseño estructura &amp;CP'!$AZ$5/FI67),0),"")</f>
        <v/>
      </c>
      <c r="FT67" s="99"/>
      <c r="FU67" s="101"/>
      <c r="FV67" s="101"/>
      <c r="FW67" s="74"/>
      <c r="FX67" s="102"/>
      <c r="FZ67" s="85" t="str">
        <f t="shared" si="90"/>
        <v/>
      </c>
      <c r="GA67" s="86">
        <f t="shared" si="74"/>
        <v>0</v>
      </c>
      <c r="GB67" s="18">
        <f t="shared" si="75"/>
        <v>0</v>
      </c>
      <c r="GC67" s="87"/>
      <c r="GD67" s="88">
        <f t="shared" si="76"/>
        <v>0</v>
      </c>
      <c r="GE67" s="18" t="str">
        <f t="shared" si="9"/>
        <v/>
      </c>
      <c r="GF67" s="89" t="str">
        <f>IF(GC67&gt;0,ROUNDDOWN(('Diseño estructura &amp;CP'!$AZ$5/GC67),0),"")</f>
        <v/>
      </c>
      <c r="GN67" s="99"/>
      <c r="GO67" s="101"/>
      <c r="GP67" s="101"/>
      <c r="GQ67" s="74"/>
      <c r="GR67" s="102"/>
    </row>
    <row r="68" spans="2:200" x14ac:dyDescent="0.35">
      <c r="B68" s="85">
        <f t="shared" si="81"/>
        <v>53</v>
      </c>
      <c r="C68" s="86">
        <f t="shared" si="10"/>
        <v>80</v>
      </c>
      <c r="D68" s="18">
        <f t="shared" si="11"/>
        <v>13</v>
      </c>
      <c r="E68" s="87">
        <v>160</v>
      </c>
      <c r="F68" s="88">
        <f t="shared" si="12"/>
        <v>14</v>
      </c>
      <c r="G68" s="18">
        <f t="shared" si="13"/>
        <v>0.1663893510815308</v>
      </c>
      <c r="H68" s="89">
        <f>IF(E68&gt;0,ROUNDDOWN(('Diseño estructura &amp;CP'!$AZ$5/E68),0),"")</f>
        <v>6</v>
      </c>
      <c r="P68" s="99"/>
      <c r="Q68" s="101"/>
      <c r="R68" s="101"/>
      <c r="S68" s="74"/>
      <c r="T68" s="102"/>
      <c r="V68" s="85">
        <f t="shared" si="82"/>
        <v>53</v>
      </c>
      <c r="W68" s="86">
        <f t="shared" si="18"/>
        <v>6.75</v>
      </c>
      <c r="X68" s="18">
        <f t="shared" si="19"/>
        <v>1</v>
      </c>
      <c r="Y68" s="87">
        <v>13.5</v>
      </c>
      <c r="Z68" s="88">
        <f t="shared" si="20"/>
        <v>2</v>
      </c>
      <c r="AA68" s="18">
        <f t="shared" si="1"/>
        <v>1.351168760978246E-2</v>
      </c>
      <c r="AB68" s="89">
        <f>IF(Y68&gt;0,ROUNDDOWN(('Diseño estructura &amp;CP'!$AZ$5/Y68),0),"")</f>
        <v>74</v>
      </c>
      <c r="AJ68" s="99"/>
      <c r="AK68" s="101"/>
      <c r="AL68" s="101"/>
      <c r="AM68" s="74"/>
      <c r="AN68" s="102"/>
      <c r="AP68" s="85">
        <f t="shared" si="83"/>
        <v>53</v>
      </c>
      <c r="AQ68" s="86">
        <f t="shared" si="25"/>
        <v>81</v>
      </c>
      <c r="AR68" s="18">
        <f t="shared" si="26"/>
        <v>13</v>
      </c>
      <c r="AS68" s="87">
        <v>162</v>
      </c>
      <c r="AT68" s="88">
        <f t="shared" si="27"/>
        <v>14</v>
      </c>
      <c r="AU68" s="18">
        <f t="shared" si="2"/>
        <v>0.1663893510815308</v>
      </c>
      <c r="AV68" s="89">
        <f>IF(AS68&gt;0,ROUNDDOWN(('Diseño estructura &amp;CP'!$AZ$5/AS68),0),"")</f>
        <v>6</v>
      </c>
      <c r="BD68" s="99"/>
      <c r="BE68" s="101"/>
      <c r="BF68" s="101"/>
      <c r="BG68" s="74"/>
      <c r="BH68" s="102"/>
      <c r="BJ68" s="85" t="str">
        <f t="shared" si="84"/>
        <v/>
      </c>
      <c r="BK68" s="86">
        <f t="shared" si="32"/>
        <v>0</v>
      </c>
      <c r="BL68" s="18">
        <f t="shared" si="33"/>
        <v>0</v>
      </c>
      <c r="BM68" s="87"/>
      <c r="BN68" s="88">
        <f t="shared" si="34"/>
        <v>0</v>
      </c>
      <c r="BO68" s="18" t="str">
        <f t="shared" si="3"/>
        <v/>
      </c>
      <c r="BP68" s="89" t="str">
        <f>IF(BM68&gt;0,ROUNDDOWN(('Diseño estructura &amp;CP'!$AZ$5/BM68),0),"")</f>
        <v/>
      </c>
      <c r="BX68" s="99"/>
      <c r="BY68" s="101"/>
      <c r="BZ68" s="101"/>
      <c r="CA68" s="74"/>
      <c r="CB68" s="102"/>
      <c r="CD68" s="85" t="str">
        <f t="shared" si="85"/>
        <v/>
      </c>
      <c r="CE68" s="86">
        <f t="shared" si="39"/>
        <v>0</v>
      </c>
      <c r="CF68" s="18">
        <f t="shared" si="40"/>
        <v>0</v>
      </c>
      <c r="CG68" s="87"/>
      <c r="CH68" s="88">
        <f t="shared" si="41"/>
        <v>0</v>
      </c>
      <c r="CI68" s="18" t="str">
        <f t="shared" si="4"/>
        <v/>
      </c>
      <c r="CJ68" s="89" t="str">
        <f>IF(CG68&gt;0,ROUNDDOWN(('Diseño estructura &amp;CP'!$AZ$5/CG68),0),"")</f>
        <v/>
      </c>
      <c r="CR68" s="99"/>
      <c r="CS68" s="101"/>
      <c r="CT68" s="101"/>
      <c r="CU68" s="74"/>
      <c r="CV68" s="102"/>
      <c r="CX68" s="85" t="str">
        <f t="shared" si="86"/>
        <v/>
      </c>
      <c r="CY68" s="86">
        <f t="shared" si="46"/>
        <v>0</v>
      </c>
      <c r="CZ68" s="18">
        <f t="shared" si="47"/>
        <v>0</v>
      </c>
      <c r="DA68" s="87"/>
      <c r="DB68" s="88">
        <f t="shared" si="48"/>
        <v>0</v>
      </c>
      <c r="DC68" s="18" t="str">
        <f t="shared" si="5"/>
        <v/>
      </c>
      <c r="DD68" s="89" t="str">
        <f>IF(DA68&gt;0,ROUNDDOWN(('Diseño estructura &amp;CP'!$AZ$5/DA68),0),"")</f>
        <v/>
      </c>
      <c r="DL68" s="99"/>
      <c r="DM68" s="101"/>
      <c r="DN68" s="101"/>
      <c r="DO68" s="74"/>
      <c r="DP68" s="102"/>
      <c r="DR68" s="85" t="str">
        <f t="shared" si="87"/>
        <v/>
      </c>
      <c r="DS68" s="86">
        <f t="shared" si="53"/>
        <v>0</v>
      </c>
      <c r="DT68" s="18">
        <f t="shared" si="54"/>
        <v>0</v>
      </c>
      <c r="DU68" s="87"/>
      <c r="DV68" s="88">
        <f t="shared" si="55"/>
        <v>0</v>
      </c>
      <c r="DW68" s="18" t="str">
        <f t="shared" si="6"/>
        <v/>
      </c>
      <c r="DX68" s="89" t="str">
        <f>IF(DU68&gt;0,ROUNDDOWN(('Diseño estructura &amp;CP'!$AZ$5/DU68),0),"")</f>
        <v/>
      </c>
      <c r="EF68" s="99"/>
      <c r="EG68" s="101"/>
      <c r="EH68" s="101"/>
      <c r="EI68" s="74"/>
      <c r="EJ68" s="102"/>
      <c r="EL68" s="85" t="str">
        <f t="shared" si="88"/>
        <v/>
      </c>
      <c r="EM68" s="86">
        <f t="shared" si="60"/>
        <v>0</v>
      </c>
      <c r="EN68" s="18">
        <f t="shared" si="61"/>
        <v>0</v>
      </c>
      <c r="EO68" s="87"/>
      <c r="EP68" s="88">
        <f t="shared" si="62"/>
        <v>0</v>
      </c>
      <c r="EQ68" s="18" t="str">
        <f t="shared" si="7"/>
        <v/>
      </c>
      <c r="ER68" s="89" t="str">
        <f>IF(EO68&gt;0,ROUNDDOWN(('Diseño estructura &amp;CP'!$AZ$5/EO68),0),"")</f>
        <v/>
      </c>
      <c r="EZ68" s="99"/>
      <c r="FA68" s="101"/>
      <c r="FB68" s="101"/>
      <c r="FC68" s="74"/>
      <c r="FD68" s="102"/>
      <c r="FF68" s="85" t="str">
        <f t="shared" si="89"/>
        <v/>
      </c>
      <c r="FG68" s="86">
        <f t="shared" si="67"/>
        <v>0</v>
      </c>
      <c r="FH68" s="18">
        <f t="shared" si="68"/>
        <v>0</v>
      </c>
      <c r="FI68" s="87"/>
      <c r="FJ68" s="88">
        <f t="shared" si="69"/>
        <v>0</v>
      </c>
      <c r="FK68" s="18" t="str">
        <f t="shared" si="8"/>
        <v/>
      </c>
      <c r="FL68" s="89" t="str">
        <f>IF(FI68&gt;0,ROUNDDOWN(('Diseño estructura &amp;CP'!$AZ$5/FI68),0),"")</f>
        <v/>
      </c>
      <c r="FT68" s="99"/>
      <c r="FU68" s="101"/>
      <c r="FV68" s="101"/>
      <c r="FW68" s="74"/>
      <c r="FX68" s="102"/>
      <c r="FZ68" s="85" t="str">
        <f t="shared" si="90"/>
        <v/>
      </c>
      <c r="GA68" s="86">
        <f t="shared" si="74"/>
        <v>0</v>
      </c>
      <c r="GB68" s="18">
        <f t="shared" si="75"/>
        <v>0</v>
      </c>
      <c r="GC68" s="87"/>
      <c r="GD68" s="88">
        <f t="shared" si="76"/>
        <v>0</v>
      </c>
      <c r="GE68" s="18" t="str">
        <f t="shared" si="9"/>
        <v/>
      </c>
      <c r="GF68" s="89" t="str">
        <f>IF(GC68&gt;0,ROUNDDOWN(('Diseño estructura &amp;CP'!$AZ$5/GC68),0),"")</f>
        <v/>
      </c>
      <c r="GN68" s="99"/>
      <c r="GO68" s="101"/>
      <c r="GP68" s="101"/>
      <c r="GQ68" s="74"/>
      <c r="GR68" s="102"/>
    </row>
    <row r="69" spans="2:200" x14ac:dyDescent="0.35">
      <c r="B69" s="85">
        <f t="shared" si="81"/>
        <v>54</v>
      </c>
      <c r="C69" s="86">
        <f t="shared" si="10"/>
        <v>28.5</v>
      </c>
      <c r="D69" s="18">
        <f t="shared" si="11"/>
        <v>4</v>
      </c>
      <c r="E69" s="87">
        <v>57</v>
      </c>
      <c r="F69" s="88">
        <f t="shared" si="12"/>
        <v>5</v>
      </c>
      <c r="G69" s="18">
        <f t="shared" si="13"/>
        <v>5.8788947677836559E-2</v>
      </c>
      <c r="H69" s="89">
        <f>IF(E69&gt;0,ROUNDDOWN(('Diseño estructura &amp;CP'!$AZ$5/E69),0),"")</f>
        <v>17</v>
      </c>
      <c r="P69" s="99"/>
      <c r="Q69" s="101"/>
      <c r="R69" s="101"/>
      <c r="S69" s="74"/>
      <c r="T69" s="102"/>
      <c r="V69" s="85">
        <f t="shared" si="82"/>
        <v>54</v>
      </c>
      <c r="W69" s="86">
        <f t="shared" si="18"/>
        <v>4.75</v>
      </c>
      <c r="X69" s="18">
        <f t="shared" si="19"/>
        <v>0</v>
      </c>
      <c r="Y69" s="87">
        <v>9.5</v>
      </c>
      <c r="Z69" s="88">
        <f t="shared" si="20"/>
        <v>0</v>
      </c>
      <c r="AA69" s="18">
        <f t="shared" si="1"/>
        <v>9.5229025807065989E-3</v>
      </c>
      <c r="AB69" s="89">
        <f>IF(Y69&gt;0,ROUNDDOWN(('Diseño estructura &amp;CP'!$AZ$5/Y69),0),"")</f>
        <v>105</v>
      </c>
      <c r="AJ69" s="99"/>
      <c r="AK69" s="101"/>
      <c r="AL69" s="101"/>
      <c r="AM69" s="74"/>
      <c r="AN69" s="102"/>
      <c r="AP69" s="85">
        <f t="shared" si="83"/>
        <v>54</v>
      </c>
      <c r="AQ69" s="86">
        <f t="shared" si="25"/>
        <v>81</v>
      </c>
      <c r="AR69" s="18">
        <f t="shared" si="26"/>
        <v>13</v>
      </c>
      <c r="AS69" s="87">
        <v>162</v>
      </c>
      <c r="AT69" s="88">
        <f t="shared" si="27"/>
        <v>14</v>
      </c>
      <c r="AU69" s="18">
        <f t="shared" si="2"/>
        <v>0.1663893510815308</v>
      </c>
      <c r="AV69" s="89">
        <f>IF(AS69&gt;0,ROUNDDOWN(('Diseño estructura &amp;CP'!$AZ$5/AS69),0),"")</f>
        <v>6</v>
      </c>
      <c r="BD69" s="99"/>
      <c r="BE69" s="101"/>
      <c r="BF69" s="101"/>
      <c r="BG69" s="74"/>
      <c r="BH69" s="102"/>
      <c r="BJ69" s="85" t="str">
        <f t="shared" si="84"/>
        <v/>
      </c>
      <c r="BK69" s="86">
        <f t="shared" si="32"/>
        <v>0</v>
      </c>
      <c r="BL69" s="18">
        <f t="shared" si="33"/>
        <v>0</v>
      </c>
      <c r="BM69" s="87"/>
      <c r="BN69" s="88">
        <f t="shared" si="34"/>
        <v>0</v>
      </c>
      <c r="BO69" s="18" t="str">
        <f t="shared" si="3"/>
        <v/>
      </c>
      <c r="BP69" s="89" t="str">
        <f>IF(BM69&gt;0,ROUNDDOWN(('Diseño estructura &amp;CP'!$AZ$5/BM69),0),"")</f>
        <v/>
      </c>
      <c r="BX69" s="99"/>
      <c r="BY69" s="101"/>
      <c r="BZ69" s="101"/>
      <c r="CA69" s="74"/>
      <c r="CB69" s="102"/>
      <c r="CD69" s="85" t="str">
        <f t="shared" si="85"/>
        <v/>
      </c>
      <c r="CE69" s="86">
        <f t="shared" si="39"/>
        <v>0</v>
      </c>
      <c r="CF69" s="18">
        <f t="shared" si="40"/>
        <v>0</v>
      </c>
      <c r="CG69" s="87"/>
      <c r="CH69" s="88">
        <f t="shared" si="41"/>
        <v>0</v>
      </c>
      <c r="CI69" s="18" t="str">
        <f t="shared" si="4"/>
        <v/>
      </c>
      <c r="CJ69" s="89" t="str">
        <f>IF(CG69&gt;0,ROUNDDOWN(('Diseño estructura &amp;CP'!$AZ$5/CG69),0),"")</f>
        <v/>
      </c>
      <c r="CR69" s="99"/>
      <c r="CS69" s="101"/>
      <c r="CT69" s="101"/>
      <c r="CU69" s="74"/>
      <c r="CV69" s="102"/>
      <c r="CX69" s="85" t="str">
        <f t="shared" si="86"/>
        <v/>
      </c>
      <c r="CY69" s="86">
        <f t="shared" si="46"/>
        <v>0</v>
      </c>
      <c r="CZ69" s="18">
        <f t="shared" si="47"/>
        <v>0</v>
      </c>
      <c r="DA69" s="87"/>
      <c r="DB69" s="88">
        <f t="shared" si="48"/>
        <v>0</v>
      </c>
      <c r="DC69" s="18" t="str">
        <f t="shared" si="5"/>
        <v/>
      </c>
      <c r="DD69" s="89" t="str">
        <f>IF(DA69&gt;0,ROUNDDOWN(('Diseño estructura &amp;CP'!$AZ$5/DA69),0),"")</f>
        <v/>
      </c>
      <c r="DL69" s="99"/>
      <c r="DM69" s="101"/>
      <c r="DN69" s="101"/>
      <c r="DO69" s="74"/>
      <c r="DP69" s="102"/>
      <c r="DR69" s="85" t="str">
        <f t="shared" si="87"/>
        <v/>
      </c>
      <c r="DS69" s="86">
        <f t="shared" si="53"/>
        <v>0</v>
      </c>
      <c r="DT69" s="18">
        <f t="shared" si="54"/>
        <v>0</v>
      </c>
      <c r="DU69" s="87"/>
      <c r="DV69" s="88">
        <f t="shared" si="55"/>
        <v>0</v>
      </c>
      <c r="DW69" s="18" t="str">
        <f t="shared" si="6"/>
        <v/>
      </c>
      <c r="DX69" s="89" t="str">
        <f>IF(DU69&gt;0,ROUNDDOWN(('Diseño estructura &amp;CP'!$AZ$5/DU69),0),"")</f>
        <v/>
      </c>
      <c r="EF69" s="99"/>
      <c r="EG69" s="101"/>
      <c r="EH69" s="101"/>
      <c r="EI69" s="74"/>
      <c r="EJ69" s="102"/>
      <c r="EL69" s="85" t="str">
        <f t="shared" si="88"/>
        <v/>
      </c>
      <c r="EM69" s="86">
        <f t="shared" si="60"/>
        <v>0</v>
      </c>
      <c r="EN69" s="18">
        <f t="shared" si="61"/>
        <v>0</v>
      </c>
      <c r="EO69" s="87"/>
      <c r="EP69" s="88">
        <f t="shared" si="62"/>
        <v>0</v>
      </c>
      <c r="EQ69" s="18" t="str">
        <f t="shared" si="7"/>
        <v/>
      </c>
      <c r="ER69" s="89" t="str">
        <f>IF(EO69&gt;0,ROUNDDOWN(('Diseño estructura &amp;CP'!$AZ$5/EO69),0),"")</f>
        <v/>
      </c>
      <c r="EZ69" s="99"/>
      <c r="FA69" s="101"/>
      <c r="FB69" s="101"/>
      <c r="FC69" s="74"/>
      <c r="FD69" s="102"/>
      <c r="FF69" s="85" t="str">
        <f t="shared" si="89"/>
        <v/>
      </c>
      <c r="FG69" s="86">
        <f t="shared" si="67"/>
        <v>0</v>
      </c>
      <c r="FH69" s="18">
        <f t="shared" si="68"/>
        <v>0</v>
      </c>
      <c r="FI69" s="87"/>
      <c r="FJ69" s="88">
        <f t="shared" si="69"/>
        <v>0</v>
      </c>
      <c r="FK69" s="18" t="str">
        <f t="shared" si="8"/>
        <v/>
      </c>
      <c r="FL69" s="89" t="str">
        <f>IF(FI69&gt;0,ROUNDDOWN(('Diseño estructura &amp;CP'!$AZ$5/FI69),0),"")</f>
        <v/>
      </c>
      <c r="FT69" s="99"/>
      <c r="FU69" s="101"/>
      <c r="FV69" s="101"/>
      <c r="FW69" s="74"/>
      <c r="FX69" s="102"/>
      <c r="FZ69" s="85" t="str">
        <f t="shared" si="90"/>
        <v/>
      </c>
      <c r="GA69" s="86">
        <f t="shared" si="74"/>
        <v>0</v>
      </c>
      <c r="GB69" s="18">
        <f t="shared" si="75"/>
        <v>0</v>
      </c>
      <c r="GC69" s="87"/>
      <c r="GD69" s="88">
        <f t="shared" si="76"/>
        <v>0</v>
      </c>
      <c r="GE69" s="18" t="str">
        <f t="shared" si="9"/>
        <v/>
      </c>
      <c r="GF69" s="89" t="str">
        <f>IF(GC69&gt;0,ROUNDDOWN(('Diseño estructura &amp;CP'!$AZ$5/GC69),0),"")</f>
        <v/>
      </c>
      <c r="GN69" s="99"/>
      <c r="GO69" s="101"/>
      <c r="GP69" s="101"/>
      <c r="GQ69" s="74"/>
      <c r="GR69" s="102"/>
    </row>
    <row r="70" spans="2:200" x14ac:dyDescent="0.35">
      <c r="B70" s="85">
        <f t="shared" si="81"/>
        <v>55</v>
      </c>
      <c r="C70" s="86">
        <f t="shared" si="10"/>
        <v>29</v>
      </c>
      <c r="D70" s="18">
        <f t="shared" si="11"/>
        <v>4</v>
      </c>
      <c r="E70" s="87">
        <v>58</v>
      </c>
      <c r="F70" s="88">
        <f t="shared" si="12"/>
        <v>5</v>
      </c>
      <c r="G70" s="18">
        <f t="shared" si="13"/>
        <v>5.8788947677836559E-2</v>
      </c>
      <c r="H70" s="89">
        <f>IF(E70&gt;0,ROUNDDOWN(('Diseño estructura &amp;CP'!$AZ$5/E70),0),"")</f>
        <v>17</v>
      </c>
      <c r="P70" s="99"/>
      <c r="Q70" s="101"/>
      <c r="R70" s="101"/>
      <c r="S70" s="74"/>
      <c r="T70" s="102"/>
      <c r="V70" s="85">
        <f t="shared" si="82"/>
        <v>55</v>
      </c>
      <c r="W70" s="86">
        <f t="shared" si="18"/>
        <v>3</v>
      </c>
      <c r="X70" s="18">
        <f t="shared" si="19"/>
        <v>0</v>
      </c>
      <c r="Y70" s="87">
        <v>6</v>
      </c>
      <c r="Z70" s="88">
        <f t="shared" si="20"/>
        <v>0</v>
      </c>
      <c r="AA70" s="18">
        <f t="shared" si="1"/>
        <v>6.0237335100295167E-3</v>
      </c>
      <c r="AB70" s="89">
        <f>IF(Y70&gt;0,ROUNDDOWN(('Diseño estructura &amp;CP'!$AZ$5/Y70),0),"")</f>
        <v>166</v>
      </c>
      <c r="AJ70" s="99"/>
      <c r="AK70" s="101"/>
      <c r="AL70" s="101"/>
      <c r="AM70" s="74"/>
      <c r="AN70" s="102"/>
      <c r="AP70" s="85">
        <f t="shared" si="83"/>
        <v>55</v>
      </c>
      <c r="AQ70" s="86">
        <f t="shared" si="25"/>
        <v>81</v>
      </c>
      <c r="AR70" s="18">
        <f t="shared" si="26"/>
        <v>13</v>
      </c>
      <c r="AS70" s="87">
        <v>162</v>
      </c>
      <c r="AT70" s="88">
        <f t="shared" si="27"/>
        <v>14</v>
      </c>
      <c r="AU70" s="18">
        <f t="shared" si="2"/>
        <v>0.1663893510815308</v>
      </c>
      <c r="AV70" s="89">
        <f>IF(AS70&gt;0,ROUNDDOWN(('Diseño estructura &amp;CP'!$AZ$5/AS70),0),"")</f>
        <v>6</v>
      </c>
      <c r="BD70" s="99"/>
      <c r="BE70" s="101"/>
      <c r="BF70" s="101"/>
      <c r="BG70" s="74"/>
      <c r="BH70" s="102"/>
      <c r="BJ70" s="85" t="str">
        <f t="shared" si="84"/>
        <v/>
      </c>
      <c r="BK70" s="86">
        <f t="shared" si="32"/>
        <v>0</v>
      </c>
      <c r="BL70" s="18">
        <f t="shared" si="33"/>
        <v>0</v>
      </c>
      <c r="BM70" s="87"/>
      <c r="BN70" s="88">
        <f t="shared" si="34"/>
        <v>0</v>
      </c>
      <c r="BO70" s="18" t="str">
        <f t="shared" si="3"/>
        <v/>
      </c>
      <c r="BP70" s="89" t="str">
        <f>IF(BM70&gt;0,ROUNDDOWN(('Diseño estructura &amp;CP'!$AZ$5/BM70),0),"")</f>
        <v/>
      </c>
      <c r="BX70" s="99"/>
      <c r="BY70" s="101"/>
      <c r="BZ70" s="101"/>
      <c r="CA70" s="74"/>
      <c r="CB70" s="102"/>
      <c r="CD70" s="85" t="str">
        <f t="shared" si="85"/>
        <v/>
      </c>
      <c r="CE70" s="86">
        <f t="shared" si="39"/>
        <v>0</v>
      </c>
      <c r="CF70" s="18">
        <f t="shared" si="40"/>
        <v>0</v>
      </c>
      <c r="CG70" s="87"/>
      <c r="CH70" s="88">
        <f t="shared" si="41"/>
        <v>0</v>
      </c>
      <c r="CI70" s="18" t="str">
        <f t="shared" si="4"/>
        <v/>
      </c>
      <c r="CJ70" s="89" t="str">
        <f>IF(CG70&gt;0,ROUNDDOWN(('Diseño estructura &amp;CP'!$AZ$5/CG70),0),"")</f>
        <v/>
      </c>
      <c r="CR70" s="99"/>
      <c r="CS70" s="101"/>
      <c r="CT70" s="101"/>
      <c r="CU70" s="74"/>
      <c r="CV70" s="102"/>
      <c r="CX70" s="85" t="str">
        <f t="shared" si="86"/>
        <v/>
      </c>
      <c r="CY70" s="86">
        <f t="shared" si="46"/>
        <v>0</v>
      </c>
      <c r="CZ70" s="18">
        <f t="shared" si="47"/>
        <v>0</v>
      </c>
      <c r="DA70" s="87"/>
      <c r="DB70" s="88">
        <f t="shared" si="48"/>
        <v>0</v>
      </c>
      <c r="DC70" s="18" t="str">
        <f t="shared" si="5"/>
        <v/>
      </c>
      <c r="DD70" s="89" t="str">
        <f>IF(DA70&gt;0,ROUNDDOWN(('Diseño estructura &amp;CP'!$AZ$5/DA70),0),"")</f>
        <v/>
      </c>
      <c r="DL70" s="99"/>
      <c r="DM70" s="101"/>
      <c r="DN70" s="101"/>
      <c r="DO70" s="74"/>
      <c r="DP70" s="102"/>
      <c r="DR70" s="85" t="str">
        <f t="shared" si="87"/>
        <v/>
      </c>
      <c r="DS70" s="86">
        <f t="shared" si="53"/>
        <v>0</v>
      </c>
      <c r="DT70" s="18">
        <f t="shared" si="54"/>
        <v>0</v>
      </c>
      <c r="DU70" s="87"/>
      <c r="DV70" s="88">
        <f t="shared" si="55"/>
        <v>0</v>
      </c>
      <c r="DW70" s="18" t="str">
        <f t="shared" si="6"/>
        <v/>
      </c>
      <c r="DX70" s="89" t="str">
        <f>IF(DU70&gt;0,ROUNDDOWN(('Diseño estructura &amp;CP'!$AZ$5/DU70),0),"")</f>
        <v/>
      </c>
      <c r="EF70" s="99"/>
      <c r="EG70" s="101"/>
      <c r="EH70" s="101"/>
      <c r="EI70" s="74"/>
      <c r="EJ70" s="102"/>
      <c r="EL70" s="85" t="str">
        <f t="shared" si="88"/>
        <v/>
      </c>
      <c r="EM70" s="86">
        <f t="shared" si="60"/>
        <v>0</v>
      </c>
      <c r="EN70" s="18">
        <f t="shared" si="61"/>
        <v>0</v>
      </c>
      <c r="EO70" s="87"/>
      <c r="EP70" s="88">
        <f t="shared" si="62"/>
        <v>0</v>
      </c>
      <c r="EQ70" s="18" t="str">
        <f t="shared" si="7"/>
        <v/>
      </c>
      <c r="ER70" s="89" t="str">
        <f>IF(EO70&gt;0,ROUNDDOWN(('Diseño estructura &amp;CP'!$AZ$5/EO70),0),"")</f>
        <v/>
      </c>
      <c r="EZ70" s="99"/>
      <c r="FA70" s="101"/>
      <c r="FB70" s="101"/>
      <c r="FC70" s="74"/>
      <c r="FD70" s="102"/>
      <c r="FF70" s="85" t="str">
        <f t="shared" si="89"/>
        <v/>
      </c>
      <c r="FG70" s="86">
        <f t="shared" si="67"/>
        <v>0</v>
      </c>
      <c r="FH70" s="18">
        <f t="shared" si="68"/>
        <v>0</v>
      </c>
      <c r="FI70" s="87"/>
      <c r="FJ70" s="88">
        <f t="shared" si="69"/>
        <v>0</v>
      </c>
      <c r="FK70" s="18" t="str">
        <f t="shared" si="8"/>
        <v/>
      </c>
      <c r="FL70" s="89" t="str">
        <f>IF(FI70&gt;0,ROUNDDOWN(('Diseño estructura &amp;CP'!$AZ$5/FI70),0),"")</f>
        <v/>
      </c>
      <c r="FT70" s="99"/>
      <c r="FU70" s="101"/>
      <c r="FV70" s="101"/>
      <c r="FW70" s="74"/>
      <c r="FX70" s="102"/>
      <c r="FZ70" s="85" t="str">
        <f t="shared" si="90"/>
        <v/>
      </c>
      <c r="GA70" s="86">
        <f t="shared" si="74"/>
        <v>0</v>
      </c>
      <c r="GB70" s="18">
        <f t="shared" si="75"/>
        <v>0</v>
      </c>
      <c r="GC70" s="87"/>
      <c r="GD70" s="88">
        <f t="shared" si="76"/>
        <v>0</v>
      </c>
      <c r="GE70" s="18" t="str">
        <f t="shared" si="9"/>
        <v/>
      </c>
      <c r="GF70" s="89" t="str">
        <f>IF(GC70&gt;0,ROUNDDOWN(('Diseño estructura &amp;CP'!$AZ$5/GC70),0),"")</f>
        <v/>
      </c>
      <c r="GN70" s="99"/>
      <c r="GO70" s="101"/>
      <c r="GP70" s="101"/>
      <c r="GQ70" s="74"/>
      <c r="GR70" s="102"/>
    </row>
    <row r="71" spans="2:200" x14ac:dyDescent="0.35">
      <c r="B71" s="85">
        <f t="shared" si="81"/>
        <v>56</v>
      </c>
      <c r="C71" s="86">
        <f t="shared" si="10"/>
        <v>30</v>
      </c>
      <c r="D71" s="18">
        <f t="shared" si="11"/>
        <v>5</v>
      </c>
      <c r="E71" s="87">
        <v>60</v>
      </c>
      <c r="F71" s="88">
        <f t="shared" si="12"/>
        <v>6</v>
      </c>
      <c r="G71" s="18">
        <f t="shared" si="13"/>
        <v>6.2460961898813235E-2</v>
      </c>
      <c r="H71" s="89">
        <f>IF(E71&gt;0,ROUNDDOWN(('Diseño estructura &amp;CP'!$AZ$5/E71),0),"")</f>
        <v>16</v>
      </c>
      <c r="P71" s="99"/>
      <c r="Q71" s="101"/>
      <c r="R71" s="101"/>
      <c r="S71" s="74"/>
      <c r="T71" s="102"/>
      <c r="V71" s="85" t="str">
        <f t="shared" si="82"/>
        <v/>
      </c>
      <c r="W71" s="86">
        <f t="shared" si="18"/>
        <v>0</v>
      </c>
      <c r="X71" s="18">
        <f t="shared" si="19"/>
        <v>0</v>
      </c>
      <c r="Y71" s="87"/>
      <c r="Z71" s="88">
        <f t="shared" si="20"/>
        <v>0</v>
      </c>
      <c r="AA71" s="18" t="str">
        <f t="shared" si="1"/>
        <v/>
      </c>
      <c r="AB71" s="89" t="str">
        <f>IF(Y71&gt;0,ROUNDDOWN(('Diseño estructura &amp;CP'!$AZ$5/Y71),0),"")</f>
        <v/>
      </c>
      <c r="AJ71" s="99"/>
      <c r="AK71" s="101"/>
      <c r="AL71" s="101"/>
      <c r="AM71" s="74"/>
      <c r="AN71" s="102"/>
      <c r="AP71" s="85">
        <f t="shared" si="83"/>
        <v>56</v>
      </c>
      <c r="AQ71" s="86">
        <f t="shared" si="25"/>
        <v>80</v>
      </c>
      <c r="AR71" s="18">
        <f t="shared" si="26"/>
        <v>13</v>
      </c>
      <c r="AS71" s="87">
        <v>160</v>
      </c>
      <c r="AT71" s="88">
        <f t="shared" si="27"/>
        <v>14</v>
      </c>
      <c r="AU71" s="18">
        <f t="shared" si="2"/>
        <v>0.1663893510815308</v>
      </c>
      <c r="AV71" s="89">
        <f>IF(AS71&gt;0,ROUNDDOWN(('Diseño estructura &amp;CP'!$AZ$5/AS71),0),"")</f>
        <v>6</v>
      </c>
      <c r="BD71" s="99"/>
      <c r="BE71" s="101"/>
      <c r="BF71" s="101"/>
      <c r="BG71" s="74"/>
      <c r="BH71" s="102"/>
      <c r="BJ71" s="85" t="str">
        <f t="shared" si="84"/>
        <v/>
      </c>
      <c r="BK71" s="86">
        <f t="shared" si="32"/>
        <v>0</v>
      </c>
      <c r="BL71" s="18">
        <f t="shared" si="33"/>
        <v>0</v>
      </c>
      <c r="BM71" s="87"/>
      <c r="BN71" s="88">
        <f t="shared" si="34"/>
        <v>0</v>
      </c>
      <c r="BO71" s="18" t="str">
        <f t="shared" si="3"/>
        <v/>
      </c>
      <c r="BP71" s="89" t="str">
        <f>IF(BM71&gt;0,ROUNDDOWN(('Diseño estructura &amp;CP'!$AZ$5/BM71),0),"")</f>
        <v/>
      </c>
      <c r="BX71" s="99"/>
      <c r="BY71" s="101"/>
      <c r="BZ71" s="101"/>
      <c r="CA71" s="74"/>
      <c r="CB71" s="102"/>
      <c r="CD71" s="85" t="str">
        <f t="shared" si="85"/>
        <v/>
      </c>
      <c r="CE71" s="86">
        <f t="shared" si="39"/>
        <v>0</v>
      </c>
      <c r="CF71" s="18">
        <f t="shared" si="40"/>
        <v>0</v>
      </c>
      <c r="CG71" s="87"/>
      <c r="CH71" s="88">
        <f t="shared" si="41"/>
        <v>0</v>
      </c>
      <c r="CI71" s="18" t="str">
        <f t="shared" si="4"/>
        <v/>
      </c>
      <c r="CJ71" s="89" t="str">
        <f>IF(CG71&gt;0,ROUNDDOWN(('Diseño estructura &amp;CP'!$AZ$5/CG71),0),"")</f>
        <v/>
      </c>
      <c r="CR71" s="99"/>
      <c r="CS71" s="101"/>
      <c r="CT71" s="101"/>
      <c r="CU71" s="74"/>
      <c r="CV71" s="102"/>
      <c r="CX71" s="85" t="str">
        <f t="shared" si="86"/>
        <v/>
      </c>
      <c r="CY71" s="86">
        <f t="shared" si="46"/>
        <v>0</v>
      </c>
      <c r="CZ71" s="18">
        <f t="shared" si="47"/>
        <v>0</v>
      </c>
      <c r="DA71" s="87"/>
      <c r="DB71" s="88">
        <f t="shared" si="48"/>
        <v>0</v>
      </c>
      <c r="DC71" s="18" t="str">
        <f t="shared" si="5"/>
        <v/>
      </c>
      <c r="DD71" s="89" t="str">
        <f>IF(DA71&gt;0,ROUNDDOWN(('Diseño estructura &amp;CP'!$AZ$5/DA71),0),"")</f>
        <v/>
      </c>
      <c r="DL71" s="99"/>
      <c r="DM71" s="101"/>
      <c r="DN71" s="101"/>
      <c r="DO71" s="74"/>
      <c r="DP71" s="102"/>
      <c r="DR71" s="85" t="str">
        <f t="shared" si="87"/>
        <v/>
      </c>
      <c r="DS71" s="86">
        <f t="shared" si="53"/>
        <v>0</v>
      </c>
      <c r="DT71" s="18">
        <f t="shared" si="54"/>
        <v>0</v>
      </c>
      <c r="DU71" s="87"/>
      <c r="DV71" s="88">
        <f t="shared" si="55"/>
        <v>0</v>
      </c>
      <c r="DW71" s="18" t="str">
        <f t="shared" si="6"/>
        <v/>
      </c>
      <c r="DX71" s="89" t="str">
        <f>IF(DU71&gt;0,ROUNDDOWN(('Diseño estructura &amp;CP'!$AZ$5/DU71),0),"")</f>
        <v/>
      </c>
      <c r="EF71" s="99"/>
      <c r="EG71" s="101"/>
      <c r="EH71" s="101"/>
      <c r="EI71" s="74"/>
      <c r="EJ71" s="102"/>
      <c r="EL71" s="85" t="str">
        <f t="shared" si="88"/>
        <v/>
      </c>
      <c r="EM71" s="86">
        <f t="shared" si="60"/>
        <v>0</v>
      </c>
      <c r="EN71" s="18">
        <f t="shared" si="61"/>
        <v>0</v>
      </c>
      <c r="EO71" s="87"/>
      <c r="EP71" s="88">
        <f t="shared" si="62"/>
        <v>0</v>
      </c>
      <c r="EQ71" s="18" t="str">
        <f t="shared" si="7"/>
        <v/>
      </c>
      <c r="ER71" s="89" t="str">
        <f>IF(EO71&gt;0,ROUNDDOWN(('Diseño estructura &amp;CP'!$AZ$5/EO71),0),"")</f>
        <v/>
      </c>
      <c r="EZ71" s="99"/>
      <c r="FA71" s="101"/>
      <c r="FB71" s="101"/>
      <c r="FC71" s="74"/>
      <c r="FD71" s="102"/>
      <c r="FF71" s="85" t="str">
        <f t="shared" si="89"/>
        <v/>
      </c>
      <c r="FG71" s="86">
        <f t="shared" si="67"/>
        <v>0</v>
      </c>
      <c r="FH71" s="18">
        <f t="shared" si="68"/>
        <v>0</v>
      </c>
      <c r="FI71" s="87"/>
      <c r="FJ71" s="88">
        <f t="shared" si="69"/>
        <v>0</v>
      </c>
      <c r="FK71" s="18" t="str">
        <f t="shared" si="8"/>
        <v/>
      </c>
      <c r="FL71" s="89" t="str">
        <f>IF(FI71&gt;0,ROUNDDOWN(('Diseño estructura &amp;CP'!$AZ$5/FI71),0),"")</f>
        <v/>
      </c>
      <c r="FT71" s="99"/>
      <c r="FU71" s="101"/>
      <c r="FV71" s="101"/>
      <c r="FW71" s="74"/>
      <c r="FX71" s="102"/>
      <c r="FZ71" s="85" t="str">
        <f t="shared" si="90"/>
        <v/>
      </c>
      <c r="GA71" s="86">
        <f t="shared" si="74"/>
        <v>0</v>
      </c>
      <c r="GB71" s="18">
        <f t="shared" si="75"/>
        <v>0</v>
      </c>
      <c r="GC71" s="87"/>
      <c r="GD71" s="88">
        <f t="shared" si="76"/>
        <v>0</v>
      </c>
      <c r="GE71" s="18" t="str">
        <f t="shared" si="9"/>
        <v/>
      </c>
      <c r="GF71" s="89" t="str">
        <f>IF(GC71&gt;0,ROUNDDOWN(('Diseño estructura &amp;CP'!$AZ$5/GC71),0),"")</f>
        <v/>
      </c>
      <c r="GN71" s="99"/>
      <c r="GO71" s="101"/>
      <c r="GP71" s="101"/>
      <c r="GQ71" s="74"/>
      <c r="GR71" s="102"/>
    </row>
    <row r="72" spans="2:200" x14ac:dyDescent="0.35">
      <c r="B72" s="85">
        <f t="shared" si="81"/>
        <v>57</v>
      </c>
      <c r="C72" s="86">
        <f t="shared" si="10"/>
        <v>31</v>
      </c>
      <c r="D72" s="18">
        <f t="shared" si="11"/>
        <v>5</v>
      </c>
      <c r="E72" s="87">
        <v>62</v>
      </c>
      <c r="F72" s="88">
        <f t="shared" si="12"/>
        <v>6</v>
      </c>
      <c r="G72" s="18">
        <f t="shared" si="13"/>
        <v>6.2460961898813235E-2</v>
      </c>
      <c r="H72" s="89">
        <f>IF(E72&gt;0,ROUNDDOWN(('Diseño estructura &amp;CP'!$AZ$5/E72),0),"")</f>
        <v>16</v>
      </c>
      <c r="P72" s="99"/>
      <c r="Q72" s="101"/>
      <c r="R72" s="101"/>
      <c r="S72" s="74"/>
      <c r="T72" s="102"/>
      <c r="V72" s="85" t="str">
        <f t="shared" si="82"/>
        <v/>
      </c>
      <c r="W72" s="86">
        <f t="shared" si="18"/>
        <v>0</v>
      </c>
      <c r="X72" s="18">
        <f t="shared" si="19"/>
        <v>0</v>
      </c>
      <c r="Y72" s="87"/>
      <c r="Z72" s="88">
        <f t="shared" si="20"/>
        <v>0</v>
      </c>
      <c r="AA72" s="18" t="str">
        <f t="shared" si="1"/>
        <v/>
      </c>
      <c r="AB72" s="89" t="str">
        <f>IF(Y72&gt;0,ROUNDDOWN(('Diseño estructura &amp;CP'!$AZ$5/Y72),0),"")</f>
        <v/>
      </c>
      <c r="AJ72" s="99"/>
      <c r="AK72" s="101"/>
      <c r="AL72" s="101"/>
      <c r="AM72" s="74"/>
      <c r="AN72" s="102"/>
      <c r="AP72" s="85">
        <f t="shared" si="83"/>
        <v>57</v>
      </c>
      <c r="AQ72" s="86">
        <f t="shared" si="25"/>
        <v>79</v>
      </c>
      <c r="AR72" s="18">
        <f t="shared" si="26"/>
        <v>13</v>
      </c>
      <c r="AS72" s="87">
        <v>158</v>
      </c>
      <c r="AT72" s="88">
        <f t="shared" si="27"/>
        <v>14</v>
      </c>
      <c r="AU72" s="18">
        <f t="shared" si="2"/>
        <v>0.1663893510815308</v>
      </c>
      <c r="AV72" s="89">
        <f>IF(AS72&gt;0,ROUNDDOWN(('Diseño estructura &amp;CP'!$AZ$5/AS72),0),"")</f>
        <v>6</v>
      </c>
      <c r="BD72" s="99"/>
      <c r="BE72" s="101"/>
      <c r="BF72" s="101"/>
      <c r="BG72" s="74"/>
      <c r="BH72" s="102"/>
      <c r="BJ72" s="85" t="str">
        <f t="shared" si="84"/>
        <v/>
      </c>
      <c r="BK72" s="86">
        <f t="shared" si="32"/>
        <v>0</v>
      </c>
      <c r="BL72" s="18">
        <f t="shared" si="33"/>
        <v>0</v>
      </c>
      <c r="BM72" s="87"/>
      <c r="BN72" s="88">
        <f t="shared" si="34"/>
        <v>0</v>
      </c>
      <c r="BO72" s="18" t="str">
        <f t="shared" si="3"/>
        <v/>
      </c>
      <c r="BP72" s="89" t="str">
        <f>IF(BM72&gt;0,ROUNDDOWN(('Diseño estructura &amp;CP'!$AZ$5/BM72),0),"")</f>
        <v/>
      </c>
      <c r="BX72" s="99"/>
      <c r="BY72" s="101"/>
      <c r="BZ72" s="101"/>
      <c r="CA72" s="74"/>
      <c r="CB72" s="102"/>
      <c r="CD72" s="85" t="str">
        <f t="shared" si="85"/>
        <v/>
      </c>
      <c r="CE72" s="86">
        <f t="shared" si="39"/>
        <v>0</v>
      </c>
      <c r="CF72" s="18">
        <f t="shared" si="40"/>
        <v>0</v>
      </c>
      <c r="CG72" s="87"/>
      <c r="CH72" s="88">
        <f t="shared" si="41"/>
        <v>0</v>
      </c>
      <c r="CI72" s="18" t="str">
        <f t="shared" si="4"/>
        <v/>
      </c>
      <c r="CJ72" s="89" t="str">
        <f>IF(CG72&gt;0,ROUNDDOWN(('Diseño estructura &amp;CP'!$AZ$5/CG72),0),"")</f>
        <v/>
      </c>
      <c r="CR72" s="99"/>
      <c r="CS72" s="101"/>
      <c r="CT72" s="101"/>
      <c r="CU72" s="74"/>
      <c r="CV72" s="102"/>
      <c r="CX72" s="85" t="str">
        <f t="shared" si="86"/>
        <v/>
      </c>
      <c r="CY72" s="86">
        <f t="shared" si="46"/>
        <v>0</v>
      </c>
      <c r="CZ72" s="18">
        <f t="shared" si="47"/>
        <v>0</v>
      </c>
      <c r="DA72" s="87"/>
      <c r="DB72" s="88">
        <f t="shared" si="48"/>
        <v>0</v>
      </c>
      <c r="DC72" s="18" t="str">
        <f t="shared" si="5"/>
        <v/>
      </c>
      <c r="DD72" s="89" t="str">
        <f>IF(DA72&gt;0,ROUNDDOWN(('Diseño estructura &amp;CP'!$AZ$5/DA72),0),"")</f>
        <v/>
      </c>
      <c r="DL72" s="99"/>
      <c r="DM72" s="101"/>
      <c r="DN72" s="101"/>
      <c r="DO72" s="74"/>
      <c r="DP72" s="102"/>
      <c r="DR72" s="85" t="str">
        <f t="shared" si="87"/>
        <v/>
      </c>
      <c r="DS72" s="86">
        <f t="shared" si="53"/>
        <v>0</v>
      </c>
      <c r="DT72" s="18">
        <f t="shared" si="54"/>
        <v>0</v>
      </c>
      <c r="DU72" s="87"/>
      <c r="DV72" s="88">
        <f t="shared" si="55"/>
        <v>0</v>
      </c>
      <c r="DW72" s="18" t="str">
        <f t="shared" si="6"/>
        <v/>
      </c>
      <c r="DX72" s="89" t="str">
        <f>IF(DU72&gt;0,ROUNDDOWN(('Diseño estructura &amp;CP'!$AZ$5/DU72),0),"")</f>
        <v/>
      </c>
      <c r="EF72" s="99"/>
      <c r="EG72" s="101"/>
      <c r="EH72" s="101"/>
      <c r="EI72" s="74"/>
      <c r="EJ72" s="102"/>
      <c r="EL72" s="85" t="str">
        <f t="shared" si="88"/>
        <v/>
      </c>
      <c r="EM72" s="86">
        <f t="shared" si="60"/>
        <v>0</v>
      </c>
      <c r="EN72" s="18">
        <f t="shared" si="61"/>
        <v>0</v>
      </c>
      <c r="EO72" s="87"/>
      <c r="EP72" s="88">
        <f t="shared" si="62"/>
        <v>0</v>
      </c>
      <c r="EQ72" s="18" t="str">
        <f t="shared" si="7"/>
        <v/>
      </c>
      <c r="ER72" s="89" t="str">
        <f>IF(EO72&gt;0,ROUNDDOWN(('Diseño estructura &amp;CP'!$AZ$5/EO72),0),"")</f>
        <v/>
      </c>
      <c r="EZ72" s="99"/>
      <c r="FA72" s="101"/>
      <c r="FB72" s="101"/>
      <c r="FC72" s="74"/>
      <c r="FD72" s="102"/>
      <c r="FF72" s="85" t="str">
        <f t="shared" si="89"/>
        <v/>
      </c>
      <c r="FG72" s="86">
        <f t="shared" si="67"/>
        <v>0</v>
      </c>
      <c r="FH72" s="18">
        <f t="shared" si="68"/>
        <v>0</v>
      </c>
      <c r="FI72" s="87"/>
      <c r="FJ72" s="88">
        <f t="shared" si="69"/>
        <v>0</v>
      </c>
      <c r="FK72" s="18" t="str">
        <f t="shared" si="8"/>
        <v/>
      </c>
      <c r="FL72" s="89" t="str">
        <f>IF(FI72&gt;0,ROUNDDOWN(('Diseño estructura &amp;CP'!$AZ$5/FI72),0),"")</f>
        <v/>
      </c>
      <c r="FT72" s="99"/>
      <c r="FU72" s="101"/>
      <c r="FV72" s="101"/>
      <c r="FW72" s="74"/>
      <c r="FX72" s="102"/>
      <c r="FZ72" s="85" t="str">
        <f t="shared" si="90"/>
        <v/>
      </c>
      <c r="GA72" s="86">
        <f t="shared" si="74"/>
        <v>0</v>
      </c>
      <c r="GB72" s="18">
        <f t="shared" si="75"/>
        <v>0</v>
      </c>
      <c r="GC72" s="87"/>
      <c r="GD72" s="88">
        <f t="shared" si="76"/>
        <v>0</v>
      </c>
      <c r="GE72" s="18" t="str">
        <f t="shared" si="9"/>
        <v/>
      </c>
      <c r="GF72" s="89" t="str">
        <f>IF(GC72&gt;0,ROUNDDOWN(('Diseño estructura &amp;CP'!$AZ$5/GC72),0),"")</f>
        <v/>
      </c>
      <c r="GN72" s="99"/>
      <c r="GO72" s="101"/>
      <c r="GP72" s="101"/>
      <c r="GQ72" s="74"/>
      <c r="GR72" s="102"/>
    </row>
    <row r="73" spans="2:200" x14ac:dyDescent="0.35">
      <c r="B73" s="85">
        <f t="shared" si="81"/>
        <v>58</v>
      </c>
      <c r="C73" s="86">
        <f t="shared" si="10"/>
        <v>31.25</v>
      </c>
      <c r="D73" s="18">
        <f t="shared" si="11"/>
        <v>5</v>
      </c>
      <c r="E73" s="87">
        <v>62.5</v>
      </c>
      <c r="F73" s="88">
        <f t="shared" si="12"/>
        <v>6</v>
      </c>
      <c r="G73" s="18">
        <f t="shared" si="13"/>
        <v>6.2460961898813235E-2</v>
      </c>
      <c r="H73" s="89">
        <f>IF(E73&gt;0,ROUNDDOWN(('Diseño estructura &amp;CP'!$AZ$5/E73),0),"")</f>
        <v>16</v>
      </c>
      <c r="P73" s="99"/>
      <c r="Q73" s="101"/>
      <c r="R73" s="101"/>
      <c r="S73" s="74"/>
      <c r="T73" s="102"/>
      <c r="V73" s="85" t="str">
        <f t="shared" si="82"/>
        <v/>
      </c>
      <c r="W73" s="86">
        <f t="shared" si="18"/>
        <v>0</v>
      </c>
      <c r="X73" s="18">
        <f t="shared" si="19"/>
        <v>0</v>
      </c>
      <c r="Y73" s="87"/>
      <c r="Z73" s="88">
        <f t="shared" si="20"/>
        <v>0</v>
      </c>
      <c r="AA73" s="18" t="str">
        <f t="shared" si="1"/>
        <v/>
      </c>
      <c r="AB73" s="89" t="str">
        <f>IF(Y73&gt;0,ROUNDDOWN(('Diseño estructura &amp;CP'!$AZ$5/Y73),0),"")</f>
        <v/>
      </c>
      <c r="AJ73" s="99"/>
      <c r="AK73" s="101"/>
      <c r="AL73" s="101"/>
      <c r="AM73" s="74"/>
      <c r="AN73" s="102"/>
      <c r="AP73" s="85">
        <f t="shared" si="83"/>
        <v>58</v>
      </c>
      <c r="AQ73" s="86">
        <f t="shared" si="25"/>
        <v>77</v>
      </c>
      <c r="AR73" s="18">
        <f t="shared" si="26"/>
        <v>12</v>
      </c>
      <c r="AS73" s="87">
        <v>154</v>
      </c>
      <c r="AT73" s="88">
        <f t="shared" si="27"/>
        <v>13</v>
      </c>
      <c r="AU73" s="18">
        <f t="shared" si="2"/>
        <v>0.1663893510815308</v>
      </c>
      <c r="AV73" s="89">
        <f>IF(AS73&gt;0,ROUNDDOWN(('Diseño estructura &amp;CP'!$AZ$5/AS73),0),"")</f>
        <v>6</v>
      </c>
      <c r="BD73" s="99"/>
      <c r="BE73" s="101"/>
      <c r="BF73" s="101"/>
      <c r="BG73" s="74"/>
      <c r="BH73" s="102"/>
      <c r="BJ73" s="85" t="str">
        <f t="shared" si="84"/>
        <v/>
      </c>
      <c r="BK73" s="86">
        <f t="shared" si="32"/>
        <v>0</v>
      </c>
      <c r="BL73" s="18">
        <f t="shared" si="33"/>
        <v>0</v>
      </c>
      <c r="BM73" s="87"/>
      <c r="BN73" s="88">
        <f t="shared" si="34"/>
        <v>0</v>
      </c>
      <c r="BO73" s="18" t="str">
        <f t="shared" si="3"/>
        <v/>
      </c>
      <c r="BP73" s="89" t="str">
        <f>IF(BM73&gt;0,ROUNDDOWN(('Diseño estructura &amp;CP'!$AZ$5/BM73),0),"")</f>
        <v/>
      </c>
      <c r="BX73" s="99"/>
      <c r="BY73" s="101"/>
      <c r="BZ73" s="101"/>
      <c r="CA73" s="74"/>
      <c r="CB73" s="102"/>
      <c r="CD73" s="85" t="str">
        <f t="shared" si="85"/>
        <v/>
      </c>
      <c r="CE73" s="86">
        <f t="shared" si="39"/>
        <v>0</v>
      </c>
      <c r="CF73" s="18">
        <f t="shared" si="40"/>
        <v>0</v>
      </c>
      <c r="CG73" s="87"/>
      <c r="CH73" s="88">
        <f t="shared" si="41"/>
        <v>0</v>
      </c>
      <c r="CI73" s="18" t="str">
        <f t="shared" si="4"/>
        <v/>
      </c>
      <c r="CJ73" s="89" t="str">
        <f>IF(CG73&gt;0,ROUNDDOWN(('Diseño estructura &amp;CP'!$AZ$5/CG73),0),"")</f>
        <v/>
      </c>
      <c r="CR73" s="99"/>
      <c r="CS73" s="101"/>
      <c r="CT73" s="101"/>
      <c r="CU73" s="74"/>
      <c r="CV73" s="102"/>
      <c r="CX73" s="85" t="str">
        <f t="shared" si="86"/>
        <v/>
      </c>
      <c r="CY73" s="86">
        <f t="shared" si="46"/>
        <v>0</v>
      </c>
      <c r="CZ73" s="18">
        <f t="shared" si="47"/>
        <v>0</v>
      </c>
      <c r="DA73" s="87"/>
      <c r="DB73" s="88">
        <f t="shared" si="48"/>
        <v>0</v>
      </c>
      <c r="DC73" s="18" t="str">
        <f t="shared" si="5"/>
        <v/>
      </c>
      <c r="DD73" s="89" t="str">
        <f>IF(DA73&gt;0,ROUNDDOWN(('Diseño estructura &amp;CP'!$AZ$5/DA73),0),"")</f>
        <v/>
      </c>
      <c r="DL73" s="99"/>
      <c r="DM73" s="101"/>
      <c r="DN73" s="101"/>
      <c r="DO73" s="74"/>
      <c r="DP73" s="102"/>
      <c r="DR73" s="85" t="str">
        <f t="shared" si="87"/>
        <v/>
      </c>
      <c r="DS73" s="86">
        <f t="shared" si="53"/>
        <v>0</v>
      </c>
      <c r="DT73" s="18">
        <f t="shared" si="54"/>
        <v>0</v>
      </c>
      <c r="DU73" s="87"/>
      <c r="DV73" s="88">
        <f t="shared" si="55"/>
        <v>0</v>
      </c>
      <c r="DW73" s="18" t="str">
        <f t="shared" si="6"/>
        <v/>
      </c>
      <c r="DX73" s="89" t="str">
        <f>IF(DU73&gt;0,ROUNDDOWN(('Diseño estructura &amp;CP'!$AZ$5/DU73),0),"")</f>
        <v/>
      </c>
      <c r="EF73" s="99"/>
      <c r="EG73" s="101"/>
      <c r="EH73" s="101"/>
      <c r="EI73" s="74"/>
      <c r="EJ73" s="102"/>
      <c r="EL73" s="85" t="str">
        <f t="shared" si="88"/>
        <v/>
      </c>
      <c r="EM73" s="86">
        <f t="shared" si="60"/>
        <v>0</v>
      </c>
      <c r="EN73" s="18">
        <f t="shared" si="61"/>
        <v>0</v>
      </c>
      <c r="EO73" s="87"/>
      <c r="EP73" s="88">
        <f t="shared" si="62"/>
        <v>0</v>
      </c>
      <c r="EQ73" s="18" t="str">
        <f t="shared" si="7"/>
        <v/>
      </c>
      <c r="ER73" s="89" t="str">
        <f>IF(EO73&gt;0,ROUNDDOWN(('Diseño estructura &amp;CP'!$AZ$5/EO73),0),"")</f>
        <v/>
      </c>
      <c r="EZ73" s="99"/>
      <c r="FA73" s="101"/>
      <c r="FB73" s="101"/>
      <c r="FC73" s="74"/>
      <c r="FD73" s="102"/>
      <c r="FF73" s="85" t="str">
        <f t="shared" si="89"/>
        <v/>
      </c>
      <c r="FG73" s="86">
        <f t="shared" si="67"/>
        <v>0</v>
      </c>
      <c r="FH73" s="18">
        <f t="shared" si="68"/>
        <v>0</v>
      </c>
      <c r="FI73" s="87"/>
      <c r="FJ73" s="88">
        <f t="shared" si="69"/>
        <v>0</v>
      </c>
      <c r="FK73" s="18" t="str">
        <f t="shared" si="8"/>
        <v/>
      </c>
      <c r="FL73" s="89" t="str">
        <f>IF(FI73&gt;0,ROUNDDOWN(('Diseño estructura &amp;CP'!$AZ$5/FI73),0),"")</f>
        <v/>
      </c>
      <c r="FT73" s="99"/>
      <c r="FU73" s="101"/>
      <c r="FV73" s="101"/>
      <c r="FW73" s="74"/>
      <c r="FX73" s="102"/>
      <c r="FZ73" s="85" t="str">
        <f t="shared" si="90"/>
        <v/>
      </c>
      <c r="GA73" s="86">
        <f t="shared" si="74"/>
        <v>0</v>
      </c>
      <c r="GB73" s="18">
        <f t="shared" si="75"/>
        <v>0</v>
      </c>
      <c r="GC73" s="87"/>
      <c r="GD73" s="88">
        <f t="shared" si="76"/>
        <v>0</v>
      </c>
      <c r="GE73" s="18" t="str">
        <f t="shared" si="9"/>
        <v/>
      </c>
      <c r="GF73" s="89" t="str">
        <f>IF(GC73&gt;0,ROUNDDOWN(('Diseño estructura &amp;CP'!$AZ$5/GC73),0),"")</f>
        <v/>
      </c>
      <c r="GN73" s="99"/>
      <c r="GO73" s="101"/>
      <c r="GP73" s="101"/>
      <c r="GQ73" s="74"/>
      <c r="GR73" s="102"/>
    </row>
    <row r="74" spans="2:200" x14ac:dyDescent="0.35">
      <c r="B74" s="85">
        <f t="shared" si="81"/>
        <v>59</v>
      </c>
      <c r="C74" s="86">
        <f t="shared" si="10"/>
        <v>32.5</v>
      </c>
      <c r="D74" s="18">
        <f t="shared" si="11"/>
        <v>5</v>
      </c>
      <c r="E74" s="87">
        <v>65</v>
      </c>
      <c r="F74" s="88">
        <f t="shared" si="12"/>
        <v>6</v>
      </c>
      <c r="G74" s="18">
        <f t="shared" si="13"/>
        <v>6.6622251832111928E-2</v>
      </c>
      <c r="H74" s="89">
        <f>IF(E74&gt;0,ROUNDDOWN(('Diseño estructura &amp;CP'!$AZ$5/E74),0),"")</f>
        <v>15</v>
      </c>
      <c r="P74" s="99"/>
      <c r="Q74" s="101"/>
      <c r="R74" s="101"/>
      <c r="S74" s="74"/>
      <c r="T74" s="102"/>
      <c r="V74" s="85" t="str">
        <f t="shared" si="82"/>
        <v/>
      </c>
      <c r="W74" s="86">
        <f t="shared" si="18"/>
        <v>0</v>
      </c>
      <c r="X74" s="18">
        <f t="shared" si="19"/>
        <v>0</v>
      </c>
      <c r="Y74" s="87"/>
      <c r="Z74" s="88">
        <f t="shared" si="20"/>
        <v>0</v>
      </c>
      <c r="AA74" s="18" t="str">
        <f t="shared" si="1"/>
        <v/>
      </c>
      <c r="AB74" s="89" t="str">
        <f>IF(Y74&gt;0,ROUNDDOWN(('Diseño estructura &amp;CP'!$AZ$5/Y74),0),"")</f>
        <v/>
      </c>
      <c r="AJ74" s="99"/>
      <c r="AK74" s="101"/>
      <c r="AL74" s="101"/>
      <c r="AM74" s="74"/>
      <c r="AN74" s="102"/>
      <c r="AP74" s="85">
        <f t="shared" si="83"/>
        <v>59</v>
      </c>
      <c r="AQ74" s="86">
        <f t="shared" si="25"/>
        <v>74.5</v>
      </c>
      <c r="AR74" s="18">
        <f t="shared" si="26"/>
        <v>12</v>
      </c>
      <c r="AS74" s="87">
        <v>149</v>
      </c>
      <c r="AT74" s="88">
        <f t="shared" si="27"/>
        <v>13</v>
      </c>
      <c r="AU74" s="18">
        <f t="shared" si="2"/>
        <v>0.1663893510815308</v>
      </c>
      <c r="AV74" s="89">
        <f>IF(AS74&gt;0,ROUNDDOWN(('Diseño estructura &amp;CP'!$AZ$5/AS74),0),"")</f>
        <v>6</v>
      </c>
      <c r="BD74" s="99"/>
      <c r="BE74" s="101"/>
      <c r="BF74" s="101"/>
      <c r="BG74" s="74"/>
      <c r="BH74" s="102"/>
      <c r="BJ74" s="85" t="str">
        <f t="shared" si="84"/>
        <v/>
      </c>
      <c r="BK74" s="86">
        <f t="shared" si="32"/>
        <v>0</v>
      </c>
      <c r="BL74" s="18">
        <f t="shared" si="33"/>
        <v>0</v>
      </c>
      <c r="BM74" s="87"/>
      <c r="BN74" s="88">
        <f t="shared" si="34"/>
        <v>0</v>
      </c>
      <c r="BO74" s="18" t="str">
        <f t="shared" si="3"/>
        <v/>
      </c>
      <c r="BP74" s="89" t="str">
        <f>IF(BM74&gt;0,ROUNDDOWN(('Diseño estructura &amp;CP'!$AZ$5/BM74),0),"")</f>
        <v/>
      </c>
      <c r="BX74" s="99"/>
      <c r="BY74" s="101"/>
      <c r="BZ74" s="101"/>
      <c r="CA74" s="74"/>
      <c r="CB74" s="102"/>
      <c r="CD74" s="85" t="str">
        <f t="shared" si="85"/>
        <v/>
      </c>
      <c r="CE74" s="86">
        <f t="shared" si="39"/>
        <v>0</v>
      </c>
      <c r="CF74" s="18">
        <f t="shared" si="40"/>
        <v>0</v>
      </c>
      <c r="CG74" s="87"/>
      <c r="CH74" s="88">
        <f t="shared" si="41"/>
        <v>0</v>
      </c>
      <c r="CI74" s="18" t="str">
        <f t="shared" si="4"/>
        <v/>
      </c>
      <c r="CJ74" s="89" t="str">
        <f>IF(CG74&gt;0,ROUNDDOWN(('Diseño estructura &amp;CP'!$AZ$5/CG74),0),"")</f>
        <v/>
      </c>
      <c r="CR74" s="99"/>
      <c r="CS74" s="101"/>
      <c r="CT74" s="101"/>
      <c r="CU74" s="74"/>
      <c r="CV74" s="102"/>
      <c r="CX74" s="85" t="str">
        <f t="shared" si="86"/>
        <v/>
      </c>
      <c r="CY74" s="86">
        <f t="shared" si="46"/>
        <v>0</v>
      </c>
      <c r="CZ74" s="18">
        <f t="shared" si="47"/>
        <v>0</v>
      </c>
      <c r="DA74" s="87"/>
      <c r="DB74" s="88">
        <f t="shared" si="48"/>
        <v>0</v>
      </c>
      <c r="DC74" s="18" t="str">
        <f t="shared" si="5"/>
        <v/>
      </c>
      <c r="DD74" s="89" t="str">
        <f>IF(DA74&gt;0,ROUNDDOWN(('Diseño estructura &amp;CP'!$AZ$5/DA74),0),"")</f>
        <v/>
      </c>
      <c r="DL74" s="99"/>
      <c r="DM74" s="101"/>
      <c r="DN74" s="101"/>
      <c r="DO74" s="74"/>
      <c r="DP74" s="102"/>
      <c r="DR74" s="85" t="str">
        <f t="shared" si="87"/>
        <v/>
      </c>
      <c r="DS74" s="86">
        <f t="shared" si="53"/>
        <v>0</v>
      </c>
      <c r="DT74" s="18">
        <f t="shared" si="54"/>
        <v>0</v>
      </c>
      <c r="DU74" s="87"/>
      <c r="DV74" s="88">
        <f t="shared" si="55"/>
        <v>0</v>
      </c>
      <c r="DW74" s="18" t="str">
        <f t="shared" si="6"/>
        <v/>
      </c>
      <c r="DX74" s="89" t="str">
        <f>IF(DU74&gt;0,ROUNDDOWN(('Diseño estructura &amp;CP'!$AZ$5/DU74),0),"")</f>
        <v/>
      </c>
      <c r="EF74" s="99"/>
      <c r="EG74" s="101"/>
      <c r="EH74" s="101"/>
      <c r="EI74" s="74"/>
      <c r="EJ74" s="102"/>
      <c r="EL74" s="85" t="str">
        <f t="shared" si="88"/>
        <v/>
      </c>
      <c r="EM74" s="86">
        <f t="shared" si="60"/>
        <v>0</v>
      </c>
      <c r="EN74" s="18">
        <f t="shared" si="61"/>
        <v>0</v>
      </c>
      <c r="EO74" s="87"/>
      <c r="EP74" s="88">
        <f t="shared" si="62"/>
        <v>0</v>
      </c>
      <c r="EQ74" s="18" t="str">
        <f t="shared" si="7"/>
        <v/>
      </c>
      <c r="ER74" s="89" t="str">
        <f>IF(EO74&gt;0,ROUNDDOWN(('Diseño estructura &amp;CP'!$AZ$5/EO74),0),"")</f>
        <v/>
      </c>
      <c r="EZ74" s="99"/>
      <c r="FA74" s="101"/>
      <c r="FB74" s="101"/>
      <c r="FC74" s="74"/>
      <c r="FD74" s="102"/>
      <c r="FF74" s="85" t="str">
        <f t="shared" si="89"/>
        <v/>
      </c>
      <c r="FG74" s="86">
        <f t="shared" si="67"/>
        <v>0</v>
      </c>
      <c r="FH74" s="18">
        <f t="shared" si="68"/>
        <v>0</v>
      </c>
      <c r="FI74" s="87"/>
      <c r="FJ74" s="88">
        <f t="shared" si="69"/>
        <v>0</v>
      </c>
      <c r="FK74" s="18" t="str">
        <f t="shared" si="8"/>
        <v/>
      </c>
      <c r="FL74" s="89" t="str">
        <f>IF(FI74&gt;0,ROUNDDOWN(('Diseño estructura &amp;CP'!$AZ$5/FI74),0),"")</f>
        <v/>
      </c>
      <c r="FT74" s="99"/>
      <c r="FU74" s="101"/>
      <c r="FV74" s="101"/>
      <c r="FW74" s="74"/>
      <c r="FX74" s="102"/>
      <c r="FZ74" s="85" t="str">
        <f t="shared" si="90"/>
        <v/>
      </c>
      <c r="GA74" s="86">
        <f t="shared" si="74"/>
        <v>0</v>
      </c>
      <c r="GB74" s="18">
        <f t="shared" si="75"/>
        <v>0</v>
      </c>
      <c r="GC74" s="87"/>
      <c r="GD74" s="88">
        <f t="shared" si="76"/>
        <v>0</v>
      </c>
      <c r="GE74" s="18" t="str">
        <f t="shared" si="9"/>
        <v/>
      </c>
      <c r="GF74" s="89" t="str">
        <f>IF(GC74&gt;0,ROUNDDOWN(('Diseño estructura &amp;CP'!$AZ$5/GC74),0),"")</f>
        <v/>
      </c>
      <c r="GN74" s="99"/>
      <c r="GO74" s="101"/>
      <c r="GP74" s="101"/>
      <c r="GQ74" s="74"/>
      <c r="GR74" s="102"/>
    </row>
    <row r="75" spans="2:200" ht="15" thickBot="1" x14ac:dyDescent="0.4">
      <c r="B75" s="85">
        <f t="shared" si="81"/>
        <v>60</v>
      </c>
      <c r="C75" s="86">
        <f t="shared" si="10"/>
        <v>33.25</v>
      </c>
      <c r="D75" s="18">
        <f t="shared" si="11"/>
        <v>5</v>
      </c>
      <c r="E75" s="87">
        <v>66.5</v>
      </c>
      <c r="F75" s="88">
        <f t="shared" si="12"/>
        <v>6</v>
      </c>
      <c r="G75" s="18">
        <f t="shared" si="13"/>
        <v>6.6622251832111928E-2</v>
      </c>
      <c r="H75" s="89">
        <f>IF(E75&gt;0,ROUNDDOWN(('Diseño estructura &amp;CP'!$AZ$5/E75),0),"")</f>
        <v>15</v>
      </c>
      <c r="P75" s="105"/>
      <c r="Q75" s="107"/>
      <c r="R75" s="107"/>
      <c r="S75" s="108"/>
      <c r="T75" s="118"/>
      <c r="V75" s="85" t="str">
        <f t="shared" si="82"/>
        <v/>
      </c>
      <c r="W75" s="86">
        <f t="shared" si="18"/>
        <v>0</v>
      </c>
      <c r="X75" s="18">
        <f t="shared" si="19"/>
        <v>0</v>
      </c>
      <c r="Y75" s="87"/>
      <c r="Z75" s="88">
        <f t="shared" si="20"/>
        <v>0</v>
      </c>
      <c r="AA75" s="18" t="str">
        <f t="shared" si="1"/>
        <v/>
      </c>
      <c r="AB75" s="89" t="str">
        <f>IF(Y75&gt;0,ROUNDDOWN(('Diseño estructura &amp;CP'!$AZ$5/Y75),0),"")</f>
        <v/>
      </c>
      <c r="AJ75" s="105"/>
      <c r="AK75" s="107"/>
      <c r="AL75" s="107"/>
      <c r="AM75" s="108"/>
      <c r="AN75" s="118"/>
      <c r="AP75" s="85">
        <f t="shared" si="83"/>
        <v>60</v>
      </c>
      <c r="AQ75" s="86">
        <f t="shared" si="25"/>
        <v>72.5</v>
      </c>
      <c r="AR75" s="18">
        <f t="shared" si="26"/>
        <v>12</v>
      </c>
      <c r="AS75" s="87">
        <v>145</v>
      </c>
      <c r="AT75" s="88">
        <f t="shared" si="27"/>
        <v>13</v>
      </c>
      <c r="AU75" s="18">
        <f t="shared" si="2"/>
        <v>0.1663893510815308</v>
      </c>
      <c r="AV75" s="89">
        <f>IF(AS75&gt;0,ROUNDDOWN(('Diseño estructura &amp;CP'!$AZ$5/AS75),0),"")</f>
        <v>6</v>
      </c>
      <c r="BD75" s="105"/>
      <c r="BE75" s="107"/>
      <c r="BF75" s="107"/>
      <c r="BG75" s="108"/>
      <c r="BH75" s="118"/>
      <c r="BJ75" s="85" t="str">
        <f t="shared" si="84"/>
        <v/>
      </c>
      <c r="BK75" s="86">
        <f t="shared" si="32"/>
        <v>0</v>
      </c>
      <c r="BL75" s="18">
        <f t="shared" si="33"/>
        <v>0</v>
      </c>
      <c r="BM75" s="87"/>
      <c r="BN75" s="88">
        <f t="shared" si="34"/>
        <v>0</v>
      </c>
      <c r="BO75" s="18" t="str">
        <f t="shared" si="3"/>
        <v/>
      </c>
      <c r="BP75" s="89" t="str">
        <f>IF(BM75&gt;0,ROUNDDOWN(('Diseño estructura &amp;CP'!$AZ$5/BM75),0),"")</f>
        <v/>
      </c>
      <c r="BX75" s="105"/>
      <c r="BY75" s="107"/>
      <c r="BZ75" s="107"/>
      <c r="CA75" s="108"/>
      <c r="CB75" s="118"/>
      <c r="CD75" s="85" t="str">
        <f t="shared" si="85"/>
        <v/>
      </c>
      <c r="CE75" s="86">
        <f t="shared" si="39"/>
        <v>0</v>
      </c>
      <c r="CF75" s="18">
        <f t="shared" si="40"/>
        <v>0</v>
      </c>
      <c r="CG75" s="87"/>
      <c r="CH75" s="88">
        <f t="shared" si="41"/>
        <v>0</v>
      </c>
      <c r="CI75" s="18" t="str">
        <f t="shared" si="4"/>
        <v/>
      </c>
      <c r="CJ75" s="89" t="str">
        <f>IF(CG75&gt;0,ROUNDDOWN(('Diseño estructura &amp;CP'!$AZ$5/CG75),0),"")</f>
        <v/>
      </c>
      <c r="CR75" s="105"/>
      <c r="CS75" s="107"/>
      <c r="CT75" s="107"/>
      <c r="CU75" s="108"/>
      <c r="CV75" s="118"/>
      <c r="CX75" s="85" t="str">
        <f t="shared" si="86"/>
        <v/>
      </c>
      <c r="CY75" s="86">
        <f t="shared" si="46"/>
        <v>0</v>
      </c>
      <c r="CZ75" s="18">
        <f t="shared" si="47"/>
        <v>0</v>
      </c>
      <c r="DA75" s="87"/>
      <c r="DB75" s="88">
        <f t="shared" si="48"/>
        <v>0</v>
      </c>
      <c r="DC75" s="18" t="str">
        <f t="shared" si="5"/>
        <v/>
      </c>
      <c r="DD75" s="89" t="str">
        <f>IF(DA75&gt;0,ROUNDDOWN(('Diseño estructura &amp;CP'!$AZ$5/DA75),0),"")</f>
        <v/>
      </c>
      <c r="DL75" s="105"/>
      <c r="DM75" s="107"/>
      <c r="DN75" s="107"/>
      <c r="DO75" s="108"/>
      <c r="DP75" s="118"/>
      <c r="DR75" s="85" t="str">
        <f t="shared" si="87"/>
        <v/>
      </c>
      <c r="DS75" s="86">
        <f t="shared" si="53"/>
        <v>0</v>
      </c>
      <c r="DT75" s="18">
        <f t="shared" si="54"/>
        <v>0</v>
      </c>
      <c r="DU75" s="87"/>
      <c r="DV75" s="88">
        <f t="shared" si="55"/>
        <v>0</v>
      </c>
      <c r="DW75" s="18" t="str">
        <f t="shared" si="6"/>
        <v/>
      </c>
      <c r="DX75" s="89" t="str">
        <f>IF(DU75&gt;0,ROUNDDOWN(('Diseño estructura &amp;CP'!$AZ$5/DU75),0),"")</f>
        <v/>
      </c>
      <c r="EF75" s="105"/>
      <c r="EG75" s="107"/>
      <c r="EH75" s="107"/>
      <c r="EI75" s="108"/>
      <c r="EJ75" s="118"/>
      <c r="EL75" s="85" t="str">
        <f t="shared" si="88"/>
        <v/>
      </c>
      <c r="EM75" s="86">
        <f t="shared" si="60"/>
        <v>0</v>
      </c>
      <c r="EN75" s="18">
        <f t="shared" si="61"/>
        <v>0</v>
      </c>
      <c r="EO75" s="87"/>
      <c r="EP75" s="88">
        <f t="shared" si="62"/>
        <v>0</v>
      </c>
      <c r="EQ75" s="18" t="str">
        <f t="shared" si="7"/>
        <v/>
      </c>
      <c r="ER75" s="89" t="str">
        <f>IF(EO75&gt;0,ROUNDDOWN(('Diseño estructura &amp;CP'!$AZ$5/EO75),0),"")</f>
        <v/>
      </c>
      <c r="EZ75" s="105"/>
      <c r="FA75" s="107"/>
      <c r="FB75" s="107"/>
      <c r="FC75" s="108"/>
      <c r="FD75" s="118"/>
      <c r="FF75" s="85" t="str">
        <f t="shared" si="89"/>
        <v/>
      </c>
      <c r="FG75" s="86">
        <f t="shared" si="67"/>
        <v>0</v>
      </c>
      <c r="FH75" s="18">
        <f t="shared" si="68"/>
        <v>0</v>
      </c>
      <c r="FI75" s="87"/>
      <c r="FJ75" s="88">
        <f t="shared" si="69"/>
        <v>0</v>
      </c>
      <c r="FK75" s="18" t="str">
        <f t="shared" si="8"/>
        <v/>
      </c>
      <c r="FL75" s="89" t="str">
        <f>IF(FI75&gt;0,ROUNDDOWN(('Diseño estructura &amp;CP'!$AZ$5/FI75),0),"")</f>
        <v/>
      </c>
      <c r="FT75" s="105"/>
      <c r="FU75" s="107"/>
      <c r="FV75" s="107"/>
      <c r="FW75" s="108"/>
      <c r="FX75" s="118"/>
      <c r="FZ75" s="85" t="str">
        <f t="shared" si="90"/>
        <v/>
      </c>
      <c r="GA75" s="86">
        <f t="shared" si="74"/>
        <v>0</v>
      </c>
      <c r="GB75" s="18">
        <f t="shared" si="75"/>
        <v>0</v>
      </c>
      <c r="GC75" s="87"/>
      <c r="GD75" s="88">
        <f t="shared" si="76"/>
        <v>0</v>
      </c>
      <c r="GE75" s="18" t="str">
        <f t="shared" si="9"/>
        <v/>
      </c>
      <c r="GF75" s="89" t="str">
        <f>IF(GC75&gt;0,ROUNDDOWN(('Diseño estructura &amp;CP'!$AZ$5/GC75),0),"")</f>
        <v/>
      </c>
      <c r="GN75" s="105"/>
      <c r="GO75" s="107"/>
      <c r="GP75" s="107"/>
      <c r="GQ75" s="108"/>
      <c r="GR75" s="118"/>
    </row>
    <row r="76" spans="2:200" x14ac:dyDescent="0.35">
      <c r="B76" s="85">
        <f t="shared" si="81"/>
        <v>61</v>
      </c>
      <c r="C76" s="86">
        <f t="shared" si="10"/>
        <v>34</v>
      </c>
      <c r="D76" s="18">
        <f t="shared" si="11"/>
        <v>5</v>
      </c>
      <c r="E76" s="87">
        <v>68</v>
      </c>
      <c r="F76" s="88">
        <f t="shared" si="12"/>
        <v>6</v>
      </c>
      <c r="G76" s="18">
        <f t="shared" si="13"/>
        <v>7.1377587437544618E-2</v>
      </c>
      <c r="H76" s="89">
        <f>IF(E76&gt;0,ROUNDDOWN(('Diseño estructura &amp;CP'!$AZ$5/E76),0),"")</f>
        <v>14</v>
      </c>
      <c r="V76" s="85" t="str">
        <f t="shared" si="82"/>
        <v/>
      </c>
      <c r="W76" s="86">
        <f t="shared" si="18"/>
        <v>0</v>
      </c>
      <c r="X76" s="18">
        <f t="shared" si="19"/>
        <v>0</v>
      </c>
      <c r="Y76" s="87"/>
      <c r="Z76" s="88">
        <f t="shared" si="20"/>
        <v>0</v>
      </c>
      <c r="AA76" s="18" t="str">
        <f t="shared" si="1"/>
        <v/>
      </c>
      <c r="AB76" s="89" t="str">
        <f>IF(Y76&gt;0,ROUNDDOWN(('Diseño estructura &amp;CP'!$AZ$5/Y76),0),"")</f>
        <v/>
      </c>
      <c r="AP76" s="85">
        <f t="shared" si="83"/>
        <v>61</v>
      </c>
      <c r="AQ76" s="86">
        <f t="shared" si="25"/>
        <v>71</v>
      </c>
      <c r="AR76" s="18">
        <f t="shared" si="26"/>
        <v>11</v>
      </c>
      <c r="AS76" s="87">
        <v>142</v>
      </c>
      <c r="AT76" s="88">
        <f t="shared" si="27"/>
        <v>12</v>
      </c>
      <c r="AU76" s="18">
        <f t="shared" si="2"/>
        <v>0.14265335235378032</v>
      </c>
      <c r="AV76" s="89">
        <f>IF(AS76&gt;0,ROUNDDOWN(('Diseño estructura &amp;CP'!$AZ$5/AS76),0),"")</f>
        <v>7</v>
      </c>
      <c r="BJ76" s="85" t="str">
        <f t="shared" si="84"/>
        <v/>
      </c>
      <c r="BK76" s="86">
        <f t="shared" si="32"/>
        <v>0</v>
      </c>
      <c r="BL76" s="18">
        <f t="shared" si="33"/>
        <v>0</v>
      </c>
      <c r="BM76" s="87"/>
      <c r="BN76" s="88">
        <f t="shared" si="34"/>
        <v>0</v>
      </c>
      <c r="BO76" s="18" t="str">
        <f t="shared" si="3"/>
        <v/>
      </c>
      <c r="BP76" s="89" t="str">
        <f>IF(BM76&gt;0,ROUNDDOWN(('Diseño estructura &amp;CP'!$AZ$5/BM76),0),"")</f>
        <v/>
      </c>
      <c r="CD76" s="85" t="str">
        <f t="shared" si="85"/>
        <v/>
      </c>
      <c r="CE76" s="86">
        <f t="shared" si="39"/>
        <v>0</v>
      </c>
      <c r="CF76" s="18">
        <f t="shared" si="40"/>
        <v>0</v>
      </c>
      <c r="CG76" s="87"/>
      <c r="CH76" s="88">
        <f t="shared" si="41"/>
        <v>0</v>
      </c>
      <c r="CI76" s="18" t="str">
        <f t="shared" si="4"/>
        <v/>
      </c>
      <c r="CJ76" s="89" t="str">
        <f>IF(CG76&gt;0,ROUNDDOWN(('Diseño estructura &amp;CP'!$AZ$5/CG76),0),"")</f>
        <v/>
      </c>
      <c r="CX76" s="85" t="str">
        <f t="shared" si="86"/>
        <v/>
      </c>
      <c r="CY76" s="86">
        <f t="shared" si="46"/>
        <v>0</v>
      </c>
      <c r="CZ76" s="18">
        <f t="shared" si="47"/>
        <v>0</v>
      </c>
      <c r="DA76" s="87"/>
      <c r="DB76" s="88">
        <f t="shared" si="48"/>
        <v>0</v>
      </c>
      <c r="DC76" s="18" t="str">
        <f t="shared" si="5"/>
        <v/>
      </c>
      <c r="DD76" s="89" t="str">
        <f>IF(DA76&gt;0,ROUNDDOWN(('Diseño estructura &amp;CP'!$AZ$5/DA76),0),"")</f>
        <v/>
      </c>
      <c r="DR76" s="85" t="str">
        <f t="shared" si="87"/>
        <v/>
      </c>
      <c r="DS76" s="86">
        <f t="shared" si="53"/>
        <v>0</v>
      </c>
      <c r="DT76" s="18">
        <f t="shared" si="54"/>
        <v>0</v>
      </c>
      <c r="DU76" s="87"/>
      <c r="DV76" s="88">
        <f t="shared" si="55"/>
        <v>0</v>
      </c>
      <c r="DW76" s="18" t="str">
        <f t="shared" si="6"/>
        <v/>
      </c>
      <c r="DX76" s="89" t="str">
        <f>IF(DU76&gt;0,ROUNDDOWN(('Diseño estructura &amp;CP'!$AZ$5/DU76),0),"")</f>
        <v/>
      </c>
      <c r="EL76" s="85" t="str">
        <f t="shared" si="88"/>
        <v/>
      </c>
      <c r="EM76" s="86">
        <f t="shared" si="60"/>
        <v>0</v>
      </c>
      <c r="EN76" s="18">
        <f t="shared" si="61"/>
        <v>0</v>
      </c>
      <c r="EO76" s="87"/>
      <c r="EP76" s="88">
        <f t="shared" si="62"/>
        <v>0</v>
      </c>
      <c r="EQ76" s="18" t="str">
        <f t="shared" si="7"/>
        <v/>
      </c>
      <c r="ER76" s="89" t="str">
        <f>IF(EO76&gt;0,ROUNDDOWN(('Diseño estructura &amp;CP'!$AZ$5/EO76),0),"")</f>
        <v/>
      </c>
      <c r="FF76" s="85" t="str">
        <f t="shared" si="89"/>
        <v/>
      </c>
      <c r="FG76" s="86">
        <f t="shared" si="67"/>
        <v>0</v>
      </c>
      <c r="FH76" s="18">
        <f t="shared" si="68"/>
        <v>0</v>
      </c>
      <c r="FI76" s="87"/>
      <c r="FJ76" s="88">
        <f t="shared" si="69"/>
        <v>0</v>
      </c>
      <c r="FK76" s="18" t="str">
        <f t="shared" si="8"/>
        <v/>
      </c>
      <c r="FL76" s="89" t="str">
        <f>IF(FI76&gt;0,ROUNDDOWN(('Diseño estructura &amp;CP'!$AZ$5/FI76),0),"")</f>
        <v/>
      </c>
      <c r="FZ76" s="85" t="str">
        <f t="shared" si="90"/>
        <v/>
      </c>
      <c r="GA76" s="86">
        <f t="shared" si="74"/>
        <v>0</v>
      </c>
      <c r="GB76" s="18">
        <f t="shared" si="75"/>
        <v>0</v>
      </c>
      <c r="GC76" s="87"/>
      <c r="GD76" s="88">
        <f t="shared" si="76"/>
        <v>0</v>
      </c>
      <c r="GE76" s="18" t="str">
        <f t="shared" si="9"/>
        <v/>
      </c>
      <c r="GF76" s="89" t="str">
        <f>IF(GC76&gt;0,ROUNDDOWN(('Diseño estructura &amp;CP'!$AZ$5/GC76),0),"")</f>
        <v/>
      </c>
    </row>
    <row r="77" spans="2:200" x14ac:dyDescent="0.35">
      <c r="B77" s="85">
        <f t="shared" si="81"/>
        <v>62</v>
      </c>
      <c r="C77" s="86">
        <f t="shared" si="10"/>
        <v>34.5</v>
      </c>
      <c r="D77" s="18">
        <f t="shared" si="11"/>
        <v>5</v>
      </c>
      <c r="E77" s="87">
        <v>69</v>
      </c>
      <c r="F77" s="88">
        <f t="shared" si="12"/>
        <v>6</v>
      </c>
      <c r="G77" s="18">
        <f t="shared" si="13"/>
        <v>7.1377587437544618E-2</v>
      </c>
      <c r="H77" s="89">
        <f>IF(E77&gt;0,ROUNDDOWN(('Diseño estructura &amp;CP'!$AZ$5/E77),0),"")</f>
        <v>14</v>
      </c>
      <c r="V77" s="85" t="str">
        <f t="shared" si="82"/>
        <v/>
      </c>
      <c r="W77" s="86">
        <f t="shared" si="18"/>
        <v>0</v>
      </c>
      <c r="X77" s="18">
        <f t="shared" si="19"/>
        <v>0</v>
      </c>
      <c r="Y77" s="87"/>
      <c r="Z77" s="88">
        <f t="shared" si="20"/>
        <v>0</v>
      </c>
      <c r="AA77" s="18" t="str">
        <f t="shared" si="1"/>
        <v/>
      </c>
      <c r="AB77" s="89" t="str">
        <f>IF(Y77&gt;0,ROUNDDOWN(('Diseño estructura &amp;CP'!$AZ$5/Y77),0),"")</f>
        <v/>
      </c>
      <c r="AP77" s="85">
        <f t="shared" si="83"/>
        <v>62</v>
      </c>
      <c r="AQ77" s="86">
        <f t="shared" si="25"/>
        <v>68</v>
      </c>
      <c r="AR77" s="18">
        <f t="shared" si="26"/>
        <v>11</v>
      </c>
      <c r="AS77" s="87">
        <v>136</v>
      </c>
      <c r="AT77" s="88">
        <f t="shared" si="27"/>
        <v>12</v>
      </c>
      <c r="AU77" s="18">
        <f t="shared" si="2"/>
        <v>0.14265335235378032</v>
      </c>
      <c r="AV77" s="89">
        <f>IF(AS77&gt;0,ROUNDDOWN(('Diseño estructura &amp;CP'!$AZ$5/AS77),0),"")</f>
        <v>7</v>
      </c>
      <c r="BJ77" s="85" t="str">
        <f t="shared" si="84"/>
        <v/>
      </c>
      <c r="BK77" s="86">
        <f t="shared" si="32"/>
        <v>0</v>
      </c>
      <c r="BL77" s="18">
        <f t="shared" si="33"/>
        <v>0</v>
      </c>
      <c r="BM77" s="87"/>
      <c r="BN77" s="88">
        <f t="shared" si="34"/>
        <v>0</v>
      </c>
      <c r="BO77" s="18" t="str">
        <f t="shared" si="3"/>
        <v/>
      </c>
      <c r="BP77" s="89" t="str">
        <f>IF(BM77&gt;0,ROUNDDOWN(('Diseño estructura &amp;CP'!$AZ$5/BM77),0),"")</f>
        <v/>
      </c>
      <c r="CD77" s="85" t="str">
        <f t="shared" si="85"/>
        <v/>
      </c>
      <c r="CE77" s="86">
        <f t="shared" si="39"/>
        <v>0</v>
      </c>
      <c r="CF77" s="18">
        <f t="shared" si="40"/>
        <v>0</v>
      </c>
      <c r="CG77" s="87"/>
      <c r="CH77" s="88">
        <f t="shared" si="41"/>
        <v>0</v>
      </c>
      <c r="CI77" s="18" t="str">
        <f t="shared" si="4"/>
        <v/>
      </c>
      <c r="CJ77" s="89" t="str">
        <f>IF(CG77&gt;0,ROUNDDOWN(('Diseño estructura &amp;CP'!$AZ$5/CG77),0),"")</f>
        <v/>
      </c>
      <c r="CX77" s="85" t="str">
        <f t="shared" si="86"/>
        <v/>
      </c>
      <c r="CY77" s="86">
        <f t="shared" si="46"/>
        <v>0</v>
      </c>
      <c r="CZ77" s="18">
        <f t="shared" si="47"/>
        <v>0</v>
      </c>
      <c r="DA77" s="87"/>
      <c r="DB77" s="88">
        <f t="shared" si="48"/>
        <v>0</v>
      </c>
      <c r="DC77" s="18" t="str">
        <f t="shared" si="5"/>
        <v/>
      </c>
      <c r="DD77" s="89" t="str">
        <f>IF(DA77&gt;0,ROUNDDOWN(('Diseño estructura &amp;CP'!$AZ$5/DA77),0),"")</f>
        <v/>
      </c>
      <c r="DR77" s="85" t="str">
        <f t="shared" si="87"/>
        <v/>
      </c>
      <c r="DS77" s="86">
        <f t="shared" si="53"/>
        <v>0</v>
      </c>
      <c r="DT77" s="18">
        <f t="shared" si="54"/>
        <v>0</v>
      </c>
      <c r="DU77" s="87"/>
      <c r="DV77" s="88">
        <f t="shared" si="55"/>
        <v>0</v>
      </c>
      <c r="DW77" s="18" t="str">
        <f t="shared" si="6"/>
        <v/>
      </c>
      <c r="DX77" s="89" t="str">
        <f>IF(DU77&gt;0,ROUNDDOWN(('Diseño estructura &amp;CP'!$AZ$5/DU77),0),"")</f>
        <v/>
      </c>
      <c r="EL77" s="85" t="str">
        <f t="shared" si="88"/>
        <v/>
      </c>
      <c r="EM77" s="86">
        <f t="shared" si="60"/>
        <v>0</v>
      </c>
      <c r="EN77" s="18">
        <f t="shared" si="61"/>
        <v>0</v>
      </c>
      <c r="EO77" s="87"/>
      <c r="EP77" s="88">
        <f t="shared" si="62"/>
        <v>0</v>
      </c>
      <c r="EQ77" s="18" t="str">
        <f t="shared" si="7"/>
        <v/>
      </c>
      <c r="ER77" s="89" t="str">
        <f>IF(EO77&gt;0,ROUNDDOWN(('Diseño estructura &amp;CP'!$AZ$5/EO77),0),"")</f>
        <v/>
      </c>
      <c r="FF77" s="85" t="str">
        <f t="shared" si="89"/>
        <v/>
      </c>
      <c r="FG77" s="86">
        <f t="shared" si="67"/>
        <v>0</v>
      </c>
      <c r="FH77" s="18">
        <f t="shared" si="68"/>
        <v>0</v>
      </c>
      <c r="FI77" s="87"/>
      <c r="FJ77" s="88">
        <f t="shared" si="69"/>
        <v>0</v>
      </c>
      <c r="FK77" s="18" t="str">
        <f t="shared" si="8"/>
        <v/>
      </c>
      <c r="FL77" s="89" t="str">
        <f>IF(FI77&gt;0,ROUNDDOWN(('Diseño estructura &amp;CP'!$AZ$5/FI77),0),"")</f>
        <v/>
      </c>
      <c r="FZ77" s="85" t="str">
        <f t="shared" si="90"/>
        <v/>
      </c>
      <c r="GA77" s="86">
        <f t="shared" si="74"/>
        <v>0</v>
      </c>
      <c r="GB77" s="18">
        <f t="shared" si="75"/>
        <v>0</v>
      </c>
      <c r="GC77" s="87"/>
      <c r="GD77" s="88">
        <f t="shared" si="76"/>
        <v>0</v>
      </c>
      <c r="GE77" s="18" t="str">
        <f t="shared" si="9"/>
        <v/>
      </c>
      <c r="GF77" s="89" t="str">
        <f>IF(GC77&gt;0,ROUNDDOWN(('Diseño estructura &amp;CP'!$AZ$5/GC77),0),"")</f>
        <v/>
      </c>
    </row>
    <row r="78" spans="2:200" x14ac:dyDescent="0.35">
      <c r="B78" s="85">
        <f t="shared" si="81"/>
        <v>63</v>
      </c>
      <c r="C78" s="86">
        <f t="shared" si="10"/>
        <v>35.5</v>
      </c>
      <c r="D78" s="18">
        <f t="shared" si="11"/>
        <v>5</v>
      </c>
      <c r="E78" s="87">
        <v>71</v>
      </c>
      <c r="F78" s="88">
        <f t="shared" si="12"/>
        <v>6</v>
      </c>
      <c r="G78" s="18">
        <f t="shared" si="13"/>
        <v>7.1377587437544618E-2</v>
      </c>
      <c r="H78" s="89">
        <f>IF(E78&gt;0,ROUNDDOWN(('Diseño estructura &amp;CP'!$AZ$5/E78),0),"")</f>
        <v>14</v>
      </c>
      <c r="V78" s="85" t="str">
        <f t="shared" si="82"/>
        <v/>
      </c>
      <c r="W78" s="86">
        <f t="shared" si="18"/>
        <v>0</v>
      </c>
      <c r="X78" s="18">
        <f t="shared" si="19"/>
        <v>0</v>
      </c>
      <c r="Y78" s="87"/>
      <c r="Z78" s="88">
        <f t="shared" si="20"/>
        <v>0</v>
      </c>
      <c r="AA78" s="18" t="str">
        <f t="shared" si="1"/>
        <v/>
      </c>
      <c r="AB78" s="89" t="str">
        <f>IF(Y78&gt;0,ROUNDDOWN(('Diseño estructura &amp;CP'!$AZ$5/Y78),0),"")</f>
        <v/>
      </c>
      <c r="AP78" s="85">
        <f t="shared" si="83"/>
        <v>63</v>
      </c>
      <c r="AQ78" s="86">
        <f t="shared" si="25"/>
        <v>66.75</v>
      </c>
      <c r="AR78" s="18">
        <f t="shared" si="26"/>
        <v>11</v>
      </c>
      <c r="AS78" s="87">
        <v>133.5</v>
      </c>
      <c r="AT78" s="88">
        <f t="shared" si="27"/>
        <v>12</v>
      </c>
      <c r="AU78" s="18">
        <f t="shared" si="2"/>
        <v>0.14265335235378032</v>
      </c>
      <c r="AV78" s="89">
        <f>IF(AS78&gt;0,ROUNDDOWN(('Diseño estructura &amp;CP'!$AZ$5/AS78),0),"")</f>
        <v>7</v>
      </c>
      <c r="BJ78" s="85" t="str">
        <f t="shared" si="84"/>
        <v/>
      </c>
      <c r="BK78" s="86">
        <f t="shared" si="32"/>
        <v>0</v>
      </c>
      <c r="BL78" s="18">
        <f t="shared" si="33"/>
        <v>0</v>
      </c>
      <c r="BM78" s="87"/>
      <c r="BN78" s="88">
        <f t="shared" si="34"/>
        <v>0</v>
      </c>
      <c r="BO78" s="18" t="str">
        <f t="shared" si="3"/>
        <v/>
      </c>
      <c r="BP78" s="89" t="str">
        <f>IF(BM78&gt;0,ROUNDDOWN(('Diseño estructura &amp;CP'!$AZ$5/BM78),0),"")</f>
        <v/>
      </c>
      <c r="CD78" s="85" t="str">
        <f t="shared" si="85"/>
        <v/>
      </c>
      <c r="CE78" s="86">
        <f t="shared" si="39"/>
        <v>0</v>
      </c>
      <c r="CF78" s="18">
        <f t="shared" si="40"/>
        <v>0</v>
      </c>
      <c r="CG78" s="87"/>
      <c r="CH78" s="88">
        <f t="shared" si="41"/>
        <v>0</v>
      </c>
      <c r="CI78" s="18" t="str">
        <f t="shared" si="4"/>
        <v/>
      </c>
      <c r="CJ78" s="89" t="str">
        <f>IF(CG78&gt;0,ROUNDDOWN(('Diseño estructura &amp;CP'!$AZ$5/CG78),0),"")</f>
        <v/>
      </c>
      <c r="CX78" s="85" t="str">
        <f t="shared" si="86"/>
        <v/>
      </c>
      <c r="CY78" s="86">
        <f t="shared" si="46"/>
        <v>0</v>
      </c>
      <c r="CZ78" s="18">
        <f t="shared" si="47"/>
        <v>0</v>
      </c>
      <c r="DA78" s="87"/>
      <c r="DB78" s="88">
        <f t="shared" si="48"/>
        <v>0</v>
      </c>
      <c r="DC78" s="18" t="str">
        <f t="shared" si="5"/>
        <v/>
      </c>
      <c r="DD78" s="89" t="str">
        <f>IF(DA78&gt;0,ROUNDDOWN(('Diseño estructura &amp;CP'!$AZ$5/DA78),0),"")</f>
        <v/>
      </c>
      <c r="DR78" s="85" t="str">
        <f t="shared" si="87"/>
        <v/>
      </c>
      <c r="DS78" s="86">
        <f t="shared" si="53"/>
        <v>0</v>
      </c>
      <c r="DT78" s="18">
        <f t="shared" si="54"/>
        <v>0</v>
      </c>
      <c r="DU78" s="87"/>
      <c r="DV78" s="88">
        <f t="shared" si="55"/>
        <v>0</v>
      </c>
      <c r="DW78" s="18" t="str">
        <f t="shared" si="6"/>
        <v/>
      </c>
      <c r="DX78" s="89" t="str">
        <f>IF(DU78&gt;0,ROUNDDOWN(('Diseño estructura &amp;CP'!$AZ$5/DU78),0),"")</f>
        <v/>
      </c>
      <c r="EL78" s="85" t="str">
        <f t="shared" si="88"/>
        <v/>
      </c>
      <c r="EM78" s="86">
        <f t="shared" si="60"/>
        <v>0</v>
      </c>
      <c r="EN78" s="18">
        <f t="shared" si="61"/>
        <v>0</v>
      </c>
      <c r="EO78" s="87"/>
      <c r="EP78" s="88">
        <f t="shared" si="62"/>
        <v>0</v>
      </c>
      <c r="EQ78" s="18" t="str">
        <f t="shared" si="7"/>
        <v/>
      </c>
      <c r="ER78" s="89" t="str">
        <f>IF(EO78&gt;0,ROUNDDOWN(('Diseño estructura &amp;CP'!$AZ$5/EO78),0),"")</f>
        <v/>
      </c>
      <c r="FF78" s="85" t="str">
        <f t="shared" si="89"/>
        <v/>
      </c>
      <c r="FG78" s="86">
        <f t="shared" si="67"/>
        <v>0</v>
      </c>
      <c r="FH78" s="18">
        <f t="shared" si="68"/>
        <v>0</v>
      </c>
      <c r="FI78" s="87"/>
      <c r="FJ78" s="88">
        <f t="shared" si="69"/>
        <v>0</v>
      </c>
      <c r="FK78" s="18" t="str">
        <f t="shared" si="8"/>
        <v/>
      </c>
      <c r="FL78" s="89" t="str">
        <f>IF(FI78&gt;0,ROUNDDOWN(('Diseño estructura &amp;CP'!$AZ$5/FI78),0),"")</f>
        <v/>
      </c>
      <c r="FZ78" s="85" t="str">
        <f t="shared" si="90"/>
        <v/>
      </c>
      <c r="GA78" s="86">
        <f t="shared" si="74"/>
        <v>0</v>
      </c>
      <c r="GB78" s="18">
        <f t="shared" si="75"/>
        <v>0</v>
      </c>
      <c r="GC78" s="87"/>
      <c r="GD78" s="88">
        <f t="shared" si="76"/>
        <v>0</v>
      </c>
      <c r="GE78" s="18" t="str">
        <f t="shared" si="9"/>
        <v/>
      </c>
      <c r="GF78" s="89" t="str">
        <f>IF(GC78&gt;0,ROUNDDOWN(('Diseño estructura &amp;CP'!$AZ$5/GC78),0),"")</f>
        <v/>
      </c>
    </row>
    <row r="79" spans="2:200" x14ac:dyDescent="0.35">
      <c r="B79" s="85">
        <f t="shared" si="81"/>
        <v>64</v>
      </c>
      <c r="C79" s="86">
        <f t="shared" si="10"/>
        <v>36</v>
      </c>
      <c r="D79" s="18">
        <f t="shared" si="11"/>
        <v>6</v>
      </c>
      <c r="E79" s="87">
        <v>72</v>
      </c>
      <c r="F79" s="88">
        <f t="shared" si="12"/>
        <v>7</v>
      </c>
      <c r="G79" s="18">
        <f t="shared" si="13"/>
        <v>7.6863950807071479E-2</v>
      </c>
      <c r="H79" s="89">
        <f>IF(E79&gt;0,ROUNDDOWN(('Diseño estructura &amp;CP'!$AZ$5/E79),0),"")</f>
        <v>13</v>
      </c>
      <c r="V79" s="85" t="str">
        <f t="shared" si="82"/>
        <v/>
      </c>
      <c r="W79" s="86">
        <f t="shared" si="18"/>
        <v>0</v>
      </c>
      <c r="X79" s="18">
        <f t="shared" si="19"/>
        <v>0</v>
      </c>
      <c r="Y79" s="87"/>
      <c r="Z79" s="88">
        <f t="shared" si="20"/>
        <v>0</v>
      </c>
      <c r="AA79" s="18" t="str">
        <f t="shared" si="1"/>
        <v/>
      </c>
      <c r="AB79" s="89" t="str">
        <f>IF(Y79&gt;0,ROUNDDOWN(('Diseño estructura &amp;CP'!$AZ$5/Y79),0),"")</f>
        <v/>
      </c>
      <c r="AP79" s="85">
        <f t="shared" si="83"/>
        <v>64</v>
      </c>
      <c r="AQ79" s="86">
        <f t="shared" si="25"/>
        <v>64.25</v>
      </c>
      <c r="AR79" s="18">
        <f t="shared" si="26"/>
        <v>10</v>
      </c>
      <c r="AS79" s="87">
        <v>128.5</v>
      </c>
      <c r="AT79" s="88">
        <f t="shared" si="27"/>
        <v>11</v>
      </c>
      <c r="AU79" s="18">
        <f t="shared" si="2"/>
        <v>0.14265335235378032</v>
      </c>
      <c r="AV79" s="89">
        <f>IF(AS79&gt;0,ROUNDDOWN(('Diseño estructura &amp;CP'!$AZ$5/AS79),0),"")</f>
        <v>7</v>
      </c>
      <c r="BJ79" s="85" t="str">
        <f t="shared" si="84"/>
        <v/>
      </c>
      <c r="BK79" s="86">
        <f t="shared" si="32"/>
        <v>0</v>
      </c>
      <c r="BL79" s="18">
        <f t="shared" si="33"/>
        <v>0</v>
      </c>
      <c r="BM79" s="87"/>
      <c r="BN79" s="88">
        <f t="shared" si="34"/>
        <v>0</v>
      </c>
      <c r="BO79" s="18" t="str">
        <f t="shared" si="3"/>
        <v/>
      </c>
      <c r="BP79" s="89" t="str">
        <f>IF(BM79&gt;0,ROUNDDOWN(('Diseño estructura &amp;CP'!$AZ$5/BM79),0),"")</f>
        <v/>
      </c>
      <c r="CD79" s="85" t="str">
        <f t="shared" si="85"/>
        <v/>
      </c>
      <c r="CE79" s="86">
        <f t="shared" si="39"/>
        <v>0</v>
      </c>
      <c r="CF79" s="18">
        <f t="shared" si="40"/>
        <v>0</v>
      </c>
      <c r="CG79" s="87"/>
      <c r="CH79" s="88">
        <f t="shared" si="41"/>
        <v>0</v>
      </c>
      <c r="CI79" s="18" t="str">
        <f t="shared" si="4"/>
        <v/>
      </c>
      <c r="CJ79" s="89" t="str">
        <f>IF(CG79&gt;0,ROUNDDOWN(('Diseño estructura &amp;CP'!$AZ$5/CG79),0),"")</f>
        <v/>
      </c>
      <c r="CX79" s="85" t="str">
        <f t="shared" si="86"/>
        <v/>
      </c>
      <c r="CY79" s="86">
        <f t="shared" si="46"/>
        <v>0</v>
      </c>
      <c r="CZ79" s="18">
        <f t="shared" si="47"/>
        <v>0</v>
      </c>
      <c r="DA79" s="87"/>
      <c r="DB79" s="88">
        <f t="shared" si="48"/>
        <v>0</v>
      </c>
      <c r="DC79" s="18" t="str">
        <f t="shared" si="5"/>
        <v/>
      </c>
      <c r="DD79" s="89" t="str">
        <f>IF(DA79&gt;0,ROUNDDOWN(('Diseño estructura &amp;CP'!$AZ$5/DA79),0),"")</f>
        <v/>
      </c>
      <c r="DR79" s="85" t="str">
        <f t="shared" si="87"/>
        <v/>
      </c>
      <c r="DS79" s="86">
        <f t="shared" si="53"/>
        <v>0</v>
      </c>
      <c r="DT79" s="18">
        <f t="shared" si="54"/>
        <v>0</v>
      </c>
      <c r="DU79" s="87"/>
      <c r="DV79" s="88">
        <f t="shared" si="55"/>
        <v>0</v>
      </c>
      <c r="DW79" s="18" t="str">
        <f t="shared" si="6"/>
        <v/>
      </c>
      <c r="DX79" s="89" t="str">
        <f>IF(DU79&gt;0,ROUNDDOWN(('Diseño estructura &amp;CP'!$AZ$5/DU79),0),"")</f>
        <v/>
      </c>
      <c r="EL79" s="85" t="str">
        <f t="shared" si="88"/>
        <v/>
      </c>
      <c r="EM79" s="86">
        <f t="shared" si="60"/>
        <v>0</v>
      </c>
      <c r="EN79" s="18">
        <f t="shared" si="61"/>
        <v>0</v>
      </c>
      <c r="EO79" s="87"/>
      <c r="EP79" s="88">
        <f t="shared" si="62"/>
        <v>0</v>
      </c>
      <c r="EQ79" s="18" t="str">
        <f t="shared" si="7"/>
        <v/>
      </c>
      <c r="ER79" s="89" t="str">
        <f>IF(EO79&gt;0,ROUNDDOWN(('Diseño estructura &amp;CP'!$AZ$5/EO79),0),"")</f>
        <v/>
      </c>
      <c r="FF79" s="85" t="str">
        <f t="shared" si="89"/>
        <v/>
      </c>
      <c r="FG79" s="86">
        <f t="shared" si="67"/>
        <v>0</v>
      </c>
      <c r="FH79" s="18">
        <f t="shared" si="68"/>
        <v>0</v>
      </c>
      <c r="FI79" s="87"/>
      <c r="FJ79" s="88">
        <f t="shared" si="69"/>
        <v>0</v>
      </c>
      <c r="FK79" s="18" t="str">
        <f t="shared" si="8"/>
        <v/>
      </c>
      <c r="FL79" s="89" t="str">
        <f>IF(FI79&gt;0,ROUNDDOWN(('Diseño estructura &amp;CP'!$AZ$5/FI79),0),"")</f>
        <v/>
      </c>
      <c r="FZ79" s="85" t="str">
        <f t="shared" si="90"/>
        <v/>
      </c>
      <c r="GA79" s="86">
        <f t="shared" si="74"/>
        <v>0</v>
      </c>
      <c r="GB79" s="18">
        <f t="shared" si="75"/>
        <v>0</v>
      </c>
      <c r="GC79" s="87"/>
      <c r="GD79" s="88">
        <f t="shared" si="76"/>
        <v>0</v>
      </c>
      <c r="GE79" s="18" t="str">
        <f t="shared" si="9"/>
        <v/>
      </c>
      <c r="GF79" s="89" t="str">
        <f>IF(GC79&gt;0,ROUNDDOWN(('Diseño estructura &amp;CP'!$AZ$5/GC79),0),"")</f>
        <v/>
      </c>
    </row>
    <row r="80" spans="2:200" x14ac:dyDescent="0.35">
      <c r="B80" s="85">
        <f t="shared" si="81"/>
        <v>65</v>
      </c>
      <c r="C80" s="86">
        <f t="shared" si="10"/>
        <v>36.5</v>
      </c>
      <c r="D80" s="18">
        <f t="shared" si="11"/>
        <v>6</v>
      </c>
      <c r="E80" s="87">
        <v>73</v>
      </c>
      <c r="F80" s="88">
        <f t="shared" si="12"/>
        <v>7</v>
      </c>
      <c r="G80" s="18">
        <f t="shared" si="13"/>
        <v>7.6863950807071479E-2</v>
      </c>
      <c r="H80" s="89">
        <f>IF(E80&gt;0,ROUNDDOWN(('Diseño estructura &amp;CP'!$AZ$5/E80),0),"")</f>
        <v>13</v>
      </c>
      <c r="V80" s="85" t="str">
        <f t="shared" si="82"/>
        <v/>
      </c>
      <c r="W80" s="86">
        <f t="shared" si="18"/>
        <v>0</v>
      </c>
      <c r="X80" s="18">
        <f t="shared" si="19"/>
        <v>0</v>
      </c>
      <c r="Y80" s="87"/>
      <c r="Z80" s="88">
        <f t="shared" si="20"/>
        <v>0</v>
      </c>
      <c r="AA80" s="18" t="str">
        <f t="shared" ref="AA80:AA143" si="97">IF(AB80="","",1/(AB80+0.01))</f>
        <v/>
      </c>
      <c r="AB80" s="89" t="str">
        <f>IF(Y80&gt;0,ROUNDDOWN(('Diseño estructura &amp;CP'!$AZ$5/Y80),0),"")</f>
        <v/>
      </c>
      <c r="AP80" s="85">
        <f t="shared" si="83"/>
        <v>65</v>
      </c>
      <c r="AQ80" s="86">
        <f t="shared" si="25"/>
        <v>62</v>
      </c>
      <c r="AR80" s="18">
        <f t="shared" si="26"/>
        <v>10</v>
      </c>
      <c r="AS80" s="87">
        <v>124</v>
      </c>
      <c r="AT80" s="88">
        <f t="shared" si="27"/>
        <v>11</v>
      </c>
      <c r="AU80" s="18">
        <f t="shared" ref="AU80:AU143" si="98">IF(AV80="","",1/(AV80+0.01))</f>
        <v>0.12484394506866417</v>
      </c>
      <c r="AV80" s="89">
        <f>IF(AS80&gt;0,ROUNDDOWN(('Diseño estructura &amp;CP'!$AZ$5/AS80),0),"")</f>
        <v>8</v>
      </c>
      <c r="BJ80" s="85" t="str">
        <f t="shared" si="84"/>
        <v/>
      </c>
      <c r="BK80" s="86">
        <f t="shared" si="32"/>
        <v>0</v>
      </c>
      <c r="BL80" s="18">
        <f t="shared" si="33"/>
        <v>0</v>
      </c>
      <c r="BM80" s="87"/>
      <c r="BN80" s="88">
        <f t="shared" si="34"/>
        <v>0</v>
      </c>
      <c r="BO80" s="18" t="str">
        <f t="shared" ref="BO80:BO143" si="99">IF(BP80="","",1/(BP80+0.01))</f>
        <v/>
      </c>
      <c r="BP80" s="89" t="str">
        <f>IF(BM80&gt;0,ROUNDDOWN(('Diseño estructura &amp;CP'!$AZ$5/BM80),0),"")</f>
        <v/>
      </c>
      <c r="CD80" s="85" t="str">
        <f t="shared" si="85"/>
        <v/>
      </c>
      <c r="CE80" s="86">
        <f t="shared" si="39"/>
        <v>0</v>
      </c>
      <c r="CF80" s="18">
        <f t="shared" si="40"/>
        <v>0</v>
      </c>
      <c r="CG80" s="87"/>
      <c r="CH80" s="88">
        <f t="shared" si="41"/>
        <v>0</v>
      </c>
      <c r="CI80" s="18" t="str">
        <f t="shared" ref="CI80:CI143" si="100">IF(CJ80="","",1/(CJ80+0.01))</f>
        <v/>
      </c>
      <c r="CJ80" s="89" t="str">
        <f>IF(CG80&gt;0,ROUNDDOWN(('Diseño estructura &amp;CP'!$AZ$5/CG80),0),"")</f>
        <v/>
      </c>
      <c r="CX80" s="85" t="str">
        <f t="shared" si="86"/>
        <v/>
      </c>
      <c r="CY80" s="86">
        <f t="shared" si="46"/>
        <v>0</v>
      </c>
      <c r="CZ80" s="18">
        <f t="shared" si="47"/>
        <v>0</v>
      </c>
      <c r="DA80" s="87"/>
      <c r="DB80" s="88">
        <f t="shared" si="48"/>
        <v>0</v>
      </c>
      <c r="DC80" s="18" t="str">
        <f t="shared" ref="DC80:DC143" si="101">IF(DD80="","",1/(DD80+0.01))</f>
        <v/>
      </c>
      <c r="DD80" s="89" t="str">
        <f>IF(DA80&gt;0,ROUNDDOWN(('Diseño estructura &amp;CP'!$AZ$5/DA80),0),"")</f>
        <v/>
      </c>
      <c r="DR80" s="85" t="str">
        <f t="shared" si="87"/>
        <v/>
      </c>
      <c r="DS80" s="86">
        <f t="shared" si="53"/>
        <v>0</v>
      </c>
      <c r="DT80" s="18">
        <f t="shared" si="54"/>
        <v>0</v>
      </c>
      <c r="DU80" s="87"/>
      <c r="DV80" s="88">
        <f t="shared" si="55"/>
        <v>0</v>
      </c>
      <c r="DW80" s="18" t="str">
        <f t="shared" ref="DW80:DW143" si="102">IF(DX80="","",1/(DX80+0.01))</f>
        <v/>
      </c>
      <c r="DX80" s="89" t="str">
        <f>IF(DU80&gt;0,ROUNDDOWN(('Diseño estructura &amp;CP'!$AZ$5/DU80),0),"")</f>
        <v/>
      </c>
      <c r="EL80" s="85" t="str">
        <f t="shared" si="88"/>
        <v/>
      </c>
      <c r="EM80" s="86">
        <f t="shared" si="60"/>
        <v>0</v>
      </c>
      <c r="EN80" s="18">
        <f t="shared" si="61"/>
        <v>0</v>
      </c>
      <c r="EO80" s="87"/>
      <c r="EP80" s="88">
        <f t="shared" si="62"/>
        <v>0</v>
      </c>
      <c r="EQ80" s="18" t="str">
        <f t="shared" ref="EQ80:EQ143" si="103">IF(ER80="","",1/(ER80+0.01))</f>
        <v/>
      </c>
      <c r="ER80" s="89" t="str">
        <f>IF(EO80&gt;0,ROUNDDOWN(('Diseño estructura &amp;CP'!$AZ$5/EO80),0),"")</f>
        <v/>
      </c>
      <c r="FF80" s="85" t="str">
        <f t="shared" si="89"/>
        <v/>
      </c>
      <c r="FG80" s="86">
        <f t="shared" si="67"/>
        <v>0</v>
      </c>
      <c r="FH80" s="18">
        <f t="shared" si="68"/>
        <v>0</v>
      </c>
      <c r="FI80" s="87"/>
      <c r="FJ80" s="88">
        <f t="shared" si="69"/>
        <v>0</v>
      </c>
      <c r="FK80" s="18" t="str">
        <f t="shared" ref="FK80:FK143" si="104">IF(FL80="","",1/(FL80+0.01))</f>
        <v/>
      </c>
      <c r="FL80" s="89" t="str">
        <f>IF(FI80&gt;0,ROUNDDOWN(('Diseño estructura &amp;CP'!$AZ$5/FI80),0),"")</f>
        <v/>
      </c>
      <c r="FZ80" s="85" t="str">
        <f t="shared" si="90"/>
        <v/>
      </c>
      <c r="GA80" s="86">
        <f t="shared" si="74"/>
        <v>0</v>
      </c>
      <c r="GB80" s="18">
        <f t="shared" si="75"/>
        <v>0</v>
      </c>
      <c r="GC80" s="87"/>
      <c r="GD80" s="88">
        <f t="shared" si="76"/>
        <v>0</v>
      </c>
      <c r="GE80" s="18" t="str">
        <f t="shared" ref="GE80:GE143" si="105">IF(GF80="","",1/(GF80+0.01))</f>
        <v/>
      </c>
      <c r="GF80" s="89" t="str">
        <f>IF(GC80&gt;0,ROUNDDOWN(('Diseño estructura &amp;CP'!$AZ$5/GC80),0),"")</f>
        <v/>
      </c>
    </row>
    <row r="81" spans="2:188" x14ac:dyDescent="0.35">
      <c r="B81" s="85">
        <f t="shared" si="81"/>
        <v>66</v>
      </c>
      <c r="C81" s="86">
        <f t="shared" ref="C81:C144" si="106">+E81/$H$9</f>
        <v>37</v>
      </c>
      <c r="D81" s="18">
        <f t="shared" ref="D81:D144" si="107">ROUNDDOWN(E81/$C$13,0)</f>
        <v>6</v>
      </c>
      <c r="E81" s="87">
        <v>74</v>
      </c>
      <c r="F81" s="88">
        <f t="shared" ref="F81:F144" si="108">IF(D81=0,0,D81+1)</f>
        <v>7</v>
      </c>
      <c r="G81" s="18">
        <f t="shared" ref="G81:G144" si="109">IF(H81="","",1/(H81+0.01))</f>
        <v>7.6863950807071479E-2</v>
      </c>
      <c r="H81" s="89">
        <f>IF(E81&gt;0,ROUNDDOWN(('Diseño estructura &amp;CP'!$AZ$5/E81),0),"")</f>
        <v>13</v>
      </c>
      <c r="V81" s="85" t="str">
        <f t="shared" si="82"/>
        <v/>
      </c>
      <c r="W81" s="86">
        <f t="shared" ref="W81:W144" si="110">+Y81/$H$9</f>
        <v>0</v>
      </c>
      <c r="X81" s="18">
        <f t="shared" ref="X81:X144" si="111">ROUNDDOWN(Y81/$C$13,0)</f>
        <v>0</v>
      </c>
      <c r="Y81" s="87"/>
      <c r="Z81" s="88">
        <f t="shared" ref="Z81:Z144" si="112">IF(X81=0,0,X81+1)</f>
        <v>0</v>
      </c>
      <c r="AA81" s="18" t="str">
        <f t="shared" si="97"/>
        <v/>
      </c>
      <c r="AB81" s="89" t="str">
        <f>IF(Y81&gt;0,ROUNDDOWN(('Diseño estructura &amp;CP'!$AZ$5/Y81),0),"")</f>
        <v/>
      </c>
      <c r="AP81" s="85">
        <f t="shared" si="83"/>
        <v>66</v>
      </c>
      <c r="AQ81" s="86">
        <f t="shared" ref="AQ81:AQ144" si="113">+AS81/$H$9</f>
        <v>60.5</v>
      </c>
      <c r="AR81" s="18">
        <f t="shared" ref="AR81:AR144" si="114">ROUNDDOWN(AS81/$C$13,0)</f>
        <v>10</v>
      </c>
      <c r="AS81" s="87">
        <v>121</v>
      </c>
      <c r="AT81" s="88">
        <f t="shared" ref="AT81:AT144" si="115">IF(AR81=0,0,AR81+1)</f>
        <v>11</v>
      </c>
      <c r="AU81" s="18">
        <f t="shared" si="98"/>
        <v>0.12484394506866417</v>
      </c>
      <c r="AV81" s="89">
        <f>IF(AS81&gt;0,ROUNDDOWN(('Diseño estructura &amp;CP'!$AZ$5/AS81),0),"")</f>
        <v>8</v>
      </c>
      <c r="BJ81" s="85" t="str">
        <f t="shared" si="84"/>
        <v/>
      </c>
      <c r="BK81" s="86">
        <f t="shared" ref="BK81:BK144" si="116">+BM81/$H$9</f>
        <v>0</v>
      </c>
      <c r="BL81" s="18">
        <f t="shared" ref="BL81:BL144" si="117">ROUNDDOWN(BM81/$BK$13,0)</f>
        <v>0</v>
      </c>
      <c r="BM81" s="87"/>
      <c r="BN81" s="88">
        <f t="shared" ref="BN81:BN144" si="118">IF(BL81=0,0,BL81+1)</f>
        <v>0</v>
      </c>
      <c r="BO81" s="18" t="str">
        <f t="shared" si="99"/>
        <v/>
      </c>
      <c r="BP81" s="89" t="str">
        <f>IF(BM81&gt;0,ROUNDDOWN(('Diseño estructura &amp;CP'!$AZ$5/BM81),0),"")</f>
        <v/>
      </c>
      <c r="CD81" s="85" t="str">
        <f t="shared" si="85"/>
        <v/>
      </c>
      <c r="CE81" s="86">
        <f t="shared" ref="CE81:CE144" si="119">+CG81/$H$9</f>
        <v>0</v>
      </c>
      <c r="CF81" s="18">
        <f t="shared" ref="CF81:CF144" si="120">ROUNDDOWN(CG81/$C$13,0)</f>
        <v>0</v>
      </c>
      <c r="CG81" s="87"/>
      <c r="CH81" s="88">
        <f t="shared" ref="CH81:CH144" si="121">IF(CF81=0,0,CF81+1)</f>
        <v>0</v>
      </c>
      <c r="CI81" s="18" t="str">
        <f t="shared" si="100"/>
        <v/>
      </c>
      <c r="CJ81" s="89" t="str">
        <f>IF(CG81&gt;0,ROUNDDOWN(('Diseño estructura &amp;CP'!$AZ$5/CG81),0),"")</f>
        <v/>
      </c>
      <c r="CX81" s="85" t="str">
        <f t="shared" si="86"/>
        <v/>
      </c>
      <c r="CY81" s="86">
        <f t="shared" ref="CY81:CY144" si="122">+DA81/$H$9</f>
        <v>0</v>
      </c>
      <c r="CZ81" s="18">
        <f t="shared" ref="CZ81:CZ144" si="123">ROUNDDOWN(DA81/$C$13,0)</f>
        <v>0</v>
      </c>
      <c r="DA81" s="87"/>
      <c r="DB81" s="88">
        <f t="shared" ref="DB81:DB144" si="124">IF(CZ81=0,0,CZ81+1)</f>
        <v>0</v>
      </c>
      <c r="DC81" s="18" t="str">
        <f t="shared" si="101"/>
        <v/>
      </c>
      <c r="DD81" s="89" t="str">
        <f>IF(DA81&gt;0,ROUNDDOWN(('Diseño estructura &amp;CP'!$AZ$5/DA81),0),"")</f>
        <v/>
      </c>
      <c r="DR81" s="85" t="str">
        <f t="shared" si="87"/>
        <v/>
      </c>
      <c r="DS81" s="86">
        <f t="shared" ref="DS81:DS144" si="125">+DU81/$H$9</f>
        <v>0</v>
      </c>
      <c r="DT81" s="18">
        <f t="shared" ref="DT81:DT144" si="126">ROUNDDOWN(DU81/$C$13,0)</f>
        <v>0</v>
      </c>
      <c r="DU81" s="87"/>
      <c r="DV81" s="88">
        <f t="shared" ref="DV81:DV144" si="127">IF(DT81=0,0,DT81+1)</f>
        <v>0</v>
      </c>
      <c r="DW81" s="18" t="str">
        <f t="shared" si="102"/>
        <v/>
      </c>
      <c r="DX81" s="89" t="str">
        <f>IF(DU81&gt;0,ROUNDDOWN(('Diseño estructura &amp;CP'!$AZ$5/DU81),0),"")</f>
        <v/>
      </c>
      <c r="EL81" s="85" t="str">
        <f t="shared" si="88"/>
        <v/>
      </c>
      <c r="EM81" s="86">
        <f t="shared" ref="EM81:EM144" si="128">+EO81/$H$9</f>
        <v>0</v>
      </c>
      <c r="EN81" s="18">
        <f t="shared" ref="EN81:EN144" si="129">ROUNDDOWN(EO81/$C$13,0)</f>
        <v>0</v>
      </c>
      <c r="EO81" s="87"/>
      <c r="EP81" s="88">
        <f t="shared" ref="EP81:EP144" si="130">IF(EN81=0,0,EN81+1)</f>
        <v>0</v>
      </c>
      <c r="EQ81" s="18" t="str">
        <f t="shared" si="103"/>
        <v/>
      </c>
      <c r="ER81" s="89" t="str">
        <f>IF(EO81&gt;0,ROUNDDOWN(('Diseño estructura &amp;CP'!$AZ$5/EO81),0),"")</f>
        <v/>
      </c>
      <c r="FF81" s="85" t="str">
        <f t="shared" si="89"/>
        <v/>
      </c>
      <c r="FG81" s="86">
        <f t="shared" ref="FG81:FG144" si="131">+FI81/$H$9</f>
        <v>0</v>
      </c>
      <c r="FH81" s="18">
        <f t="shared" ref="FH81:FH144" si="132">ROUNDDOWN(FI81/$C$13,0)</f>
        <v>0</v>
      </c>
      <c r="FI81" s="87"/>
      <c r="FJ81" s="88">
        <f t="shared" ref="FJ81:FJ144" si="133">IF(FH81=0,0,FH81+1)</f>
        <v>0</v>
      </c>
      <c r="FK81" s="18" t="str">
        <f t="shared" si="104"/>
        <v/>
      </c>
      <c r="FL81" s="89" t="str">
        <f>IF(FI81&gt;0,ROUNDDOWN(('Diseño estructura &amp;CP'!$AZ$5/FI81),0),"")</f>
        <v/>
      </c>
      <c r="FZ81" s="85" t="str">
        <f t="shared" si="90"/>
        <v/>
      </c>
      <c r="GA81" s="86">
        <f t="shared" ref="GA81:GA144" si="134">+GC81/$H$9</f>
        <v>0</v>
      </c>
      <c r="GB81" s="18">
        <f t="shared" ref="GB81:GB144" si="135">ROUNDDOWN(GC81/$C$13,0)</f>
        <v>0</v>
      </c>
      <c r="GC81" s="87"/>
      <c r="GD81" s="88">
        <f t="shared" ref="GD81:GD144" si="136">IF(GB81=0,0,GB81+1)</f>
        <v>0</v>
      </c>
      <c r="GE81" s="18" t="str">
        <f t="shared" si="105"/>
        <v/>
      </c>
      <c r="GF81" s="89" t="str">
        <f>IF(GC81&gt;0,ROUNDDOWN(('Diseño estructura &amp;CP'!$AZ$5/GC81),0),"")</f>
        <v/>
      </c>
    </row>
    <row r="82" spans="2:188" x14ac:dyDescent="0.35">
      <c r="B82" s="85">
        <f t="shared" ref="B82:B145" si="137">+IF(C82=0,"",B81+1)</f>
        <v>67</v>
      </c>
      <c r="C82" s="86">
        <f t="shared" si="106"/>
        <v>37.5</v>
      </c>
      <c r="D82" s="18">
        <f t="shared" si="107"/>
        <v>6</v>
      </c>
      <c r="E82" s="87">
        <v>75</v>
      </c>
      <c r="F82" s="88">
        <f t="shared" si="108"/>
        <v>7</v>
      </c>
      <c r="G82" s="18">
        <f t="shared" si="109"/>
        <v>7.6863950807071479E-2</v>
      </c>
      <c r="H82" s="89">
        <f>IF(E82&gt;0,ROUNDDOWN(('Diseño estructura &amp;CP'!$AZ$5/E82),0),"")</f>
        <v>13</v>
      </c>
      <c r="V82" s="85" t="str">
        <f t="shared" ref="V82:V145" si="138">+IF(W82=0,"",V81+1)</f>
        <v/>
      </c>
      <c r="W82" s="86">
        <f t="shared" si="110"/>
        <v>0</v>
      </c>
      <c r="X82" s="18">
        <f t="shared" si="111"/>
        <v>0</v>
      </c>
      <c r="Y82" s="87"/>
      <c r="Z82" s="88">
        <f t="shared" si="112"/>
        <v>0</v>
      </c>
      <c r="AA82" s="18" t="str">
        <f t="shared" si="97"/>
        <v/>
      </c>
      <c r="AB82" s="89" t="str">
        <f>IF(Y82&gt;0,ROUNDDOWN(('Diseño estructura &amp;CP'!$AZ$5/Y82),0),"")</f>
        <v/>
      </c>
      <c r="AP82" s="85">
        <f t="shared" ref="AP82:AP145" si="139">+IF(AQ82=0,"",AP81+1)</f>
        <v>67</v>
      </c>
      <c r="AQ82" s="86">
        <f t="shared" si="113"/>
        <v>57.5</v>
      </c>
      <c r="AR82" s="18">
        <f t="shared" si="114"/>
        <v>9</v>
      </c>
      <c r="AS82" s="87">
        <v>115</v>
      </c>
      <c r="AT82" s="88">
        <f t="shared" si="115"/>
        <v>10</v>
      </c>
      <c r="AU82" s="18">
        <f t="shared" si="98"/>
        <v>0.12484394506866417</v>
      </c>
      <c r="AV82" s="89">
        <f>IF(AS82&gt;0,ROUNDDOWN(('Diseño estructura &amp;CP'!$AZ$5/AS82),0),"")</f>
        <v>8</v>
      </c>
      <c r="BJ82" s="85" t="str">
        <f t="shared" ref="BJ82:BJ145" si="140">+IF(BK82=0,"",BJ81+1)</f>
        <v/>
      </c>
      <c r="BK82" s="86">
        <f t="shared" si="116"/>
        <v>0</v>
      </c>
      <c r="BL82" s="18">
        <f t="shared" si="117"/>
        <v>0</v>
      </c>
      <c r="BM82" s="87"/>
      <c r="BN82" s="88">
        <f t="shared" si="118"/>
        <v>0</v>
      </c>
      <c r="BO82" s="18" t="str">
        <f t="shared" si="99"/>
        <v/>
      </c>
      <c r="BP82" s="89" t="str">
        <f>IF(BM82&gt;0,ROUNDDOWN(('Diseño estructura &amp;CP'!$AZ$5/BM82),0),"")</f>
        <v/>
      </c>
      <c r="CD82" s="85" t="str">
        <f t="shared" ref="CD82:CD145" si="141">+IF(CE82=0,"",CD81+1)</f>
        <v/>
      </c>
      <c r="CE82" s="86">
        <f t="shared" si="119"/>
        <v>0</v>
      </c>
      <c r="CF82" s="18">
        <f t="shared" si="120"/>
        <v>0</v>
      </c>
      <c r="CG82" s="87"/>
      <c r="CH82" s="88">
        <f t="shared" si="121"/>
        <v>0</v>
      </c>
      <c r="CI82" s="18" t="str">
        <f t="shared" si="100"/>
        <v/>
      </c>
      <c r="CJ82" s="89" t="str">
        <f>IF(CG82&gt;0,ROUNDDOWN(('Diseño estructura &amp;CP'!$AZ$5/CG82),0),"")</f>
        <v/>
      </c>
      <c r="CX82" s="85" t="str">
        <f t="shared" ref="CX82:CX145" si="142">+IF(CY82=0,"",CX81+1)</f>
        <v/>
      </c>
      <c r="CY82" s="86">
        <f t="shared" si="122"/>
        <v>0</v>
      </c>
      <c r="CZ82" s="18">
        <f t="shared" si="123"/>
        <v>0</v>
      </c>
      <c r="DA82" s="87"/>
      <c r="DB82" s="88">
        <f t="shared" si="124"/>
        <v>0</v>
      </c>
      <c r="DC82" s="18" t="str">
        <f t="shared" si="101"/>
        <v/>
      </c>
      <c r="DD82" s="89" t="str">
        <f>IF(DA82&gt;0,ROUNDDOWN(('Diseño estructura &amp;CP'!$AZ$5/DA82),0),"")</f>
        <v/>
      </c>
      <c r="DR82" s="85" t="str">
        <f t="shared" ref="DR82:DR145" si="143">+IF(DS82=0,"",DR81+1)</f>
        <v/>
      </c>
      <c r="DS82" s="86">
        <f t="shared" si="125"/>
        <v>0</v>
      </c>
      <c r="DT82" s="18">
        <f t="shared" si="126"/>
        <v>0</v>
      </c>
      <c r="DU82" s="87"/>
      <c r="DV82" s="88">
        <f t="shared" si="127"/>
        <v>0</v>
      </c>
      <c r="DW82" s="18" t="str">
        <f t="shared" si="102"/>
        <v/>
      </c>
      <c r="DX82" s="89" t="str">
        <f>IF(DU82&gt;0,ROUNDDOWN(('Diseño estructura &amp;CP'!$AZ$5/DU82),0),"")</f>
        <v/>
      </c>
      <c r="EL82" s="85" t="str">
        <f t="shared" ref="EL82:EL145" si="144">+IF(EM82=0,"",EL81+1)</f>
        <v/>
      </c>
      <c r="EM82" s="86">
        <f t="shared" si="128"/>
        <v>0</v>
      </c>
      <c r="EN82" s="18">
        <f t="shared" si="129"/>
        <v>0</v>
      </c>
      <c r="EO82" s="87"/>
      <c r="EP82" s="88">
        <f t="shared" si="130"/>
        <v>0</v>
      </c>
      <c r="EQ82" s="18" t="str">
        <f t="shared" si="103"/>
        <v/>
      </c>
      <c r="ER82" s="89" t="str">
        <f>IF(EO82&gt;0,ROUNDDOWN(('Diseño estructura &amp;CP'!$AZ$5/EO82),0),"")</f>
        <v/>
      </c>
      <c r="FF82" s="85" t="str">
        <f t="shared" ref="FF82:FF145" si="145">+IF(FG82=0,"",FF81+1)</f>
        <v/>
      </c>
      <c r="FG82" s="86">
        <f t="shared" si="131"/>
        <v>0</v>
      </c>
      <c r="FH82" s="18">
        <f t="shared" si="132"/>
        <v>0</v>
      </c>
      <c r="FI82" s="87"/>
      <c r="FJ82" s="88">
        <f t="shared" si="133"/>
        <v>0</v>
      </c>
      <c r="FK82" s="18" t="str">
        <f t="shared" si="104"/>
        <v/>
      </c>
      <c r="FL82" s="89" t="str">
        <f>IF(FI82&gt;0,ROUNDDOWN(('Diseño estructura &amp;CP'!$AZ$5/FI82),0),"")</f>
        <v/>
      </c>
      <c r="FZ82" s="85" t="str">
        <f t="shared" ref="FZ82:FZ145" si="146">+IF(GA82=0,"",FZ81+1)</f>
        <v/>
      </c>
      <c r="GA82" s="86">
        <f t="shared" si="134"/>
        <v>0</v>
      </c>
      <c r="GB82" s="18">
        <f t="shared" si="135"/>
        <v>0</v>
      </c>
      <c r="GC82" s="87"/>
      <c r="GD82" s="88">
        <f t="shared" si="136"/>
        <v>0</v>
      </c>
      <c r="GE82" s="18" t="str">
        <f t="shared" si="105"/>
        <v/>
      </c>
      <c r="GF82" s="89" t="str">
        <f>IF(GC82&gt;0,ROUNDDOWN(('Diseño estructura &amp;CP'!$AZ$5/GC82),0),"")</f>
        <v/>
      </c>
    </row>
    <row r="83" spans="2:188" x14ac:dyDescent="0.35">
      <c r="B83" s="85">
        <f t="shared" si="137"/>
        <v>68</v>
      </c>
      <c r="C83" s="86">
        <f t="shared" si="106"/>
        <v>38.5</v>
      </c>
      <c r="D83" s="18">
        <f t="shared" si="107"/>
        <v>6</v>
      </c>
      <c r="E83" s="87">
        <v>77</v>
      </c>
      <c r="F83" s="88">
        <f t="shared" si="108"/>
        <v>7</v>
      </c>
      <c r="G83" s="18">
        <f t="shared" si="109"/>
        <v>8.3263946711074108E-2</v>
      </c>
      <c r="H83" s="89">
        <f>IF(E83&gt;0,ROUNDDOWN(('Diseño estructura &amp;CP'!$AZ$5/E83),0),"")</f>
        <v>12</v>
      </c>
      <c r="V83" s="85" t="str">
        <f t="shared" si="138"/>
        <v/>
      </c>
      <c r="W83" s="86">
        <f t="shared" si="110"/>
        <v>0</v>
      </c>
      <c r="X83" s="18">
        <f t="shared" si="111"/>
        <v>0</v>
      </c>
      <c r="Y83" s="87"/>
      <c r="Z83" s="88">
        <f t="shared" si="112"/>
        <v>0</v>
      </c>
      <c r="AA83" s="18" t="str">
        <f t="shared" si="97"/>
        <v/>
      </c>
      <c r="AB83" s="89" t="str">
        <f>IF(Y83&gt;0,ROUNDDOWN(('Diseño estructura &amp;CP'!$AZ$5/Y83),0),"")</f>
        <v/>
      </c>
      <c r="AP83" s="85">
        <f t="shared" si="139"/>
        <v>68</v>
      </c>
      <c r="AQ83" s="86">
        <f t="shared" si="113"/>
        <v>54.75</v>
      </c>
      <c r="AR83" s="18">
        <f t="shared" si="114"/>
        <v>9</v>
      </c>
      <c r="AS83" s="87">
        <v>109.5</v>
      </c>
      <c r="AT83" s="88">
        <f t="shared" si="115"/>
        <v>10</v>
      </c>
      <c r="AU83" s="18">
        <f t="shared" si="98"/>
        <v>0.11098779134295228</v>
      </c>
      <c r="AV83" s="89">
        <f>IF(AS83&gt;0,ROUNDDOWN(('Diseño estructura &amp;CP'!$AZ$5/AS83),0),"")</f>
        <v>9</v>
      </c>
      <c r="BJ83" s="85" t="str">
        <f t="shared" si="140"/>
        <v/>
      </c>
      <c r="BK83" s="86">
        <f t="shared" si="116"/>
        <v>0</v>
      </c>
      <c r="BL83" s="18">
        <f t="shared" si="117"/>
        <v>0</v>
      </c>
      <c r="BM83" s="87"/>
      <c r="BN83" s="88">
        <f t="shared" si="118"/>
        <v>0</v>
      </c>
      <c r="BO83" s="18" t="str">
        <f t="shared" si="99"/>
        <v/>
      </c>
      <c r="BP83" s="89" t="str">
        <f>IF(BM83&gt;0,ROUNDDOWN(('Diseño estructura &amp;CP'!$AZ$5/BM83),0),"")</f>
        <v/>
      </c>
      <c r="CD83" s="85" t="str">
        <f t="shared" si="141"/>
        <v/>
      </c>
      <c r="CE83" s="86">
        <f t="shared" si="119"/>
        <v>0</v>
      </c>
      <c r="CF83" s="18">
        <f t="shared" si="120"/>
        <v>0</v>
      </c>
      <c r="CG83" s="87"/>
      <c r="CH83" s="88">
        <f t="shared" si="121"/>
        <v>0</v>
      </c>
      <c r="CI83" s="18" t="str">
        <f t="shared" si="100"/>
        <v/>
      </c>
      <c r="CJ83" s="89" t="str">
        <f>IF(CG83&gt;0,ROUNDDOWN(('Diseño estructura &amp;CP'!$AZ$5/CG83),0),"")</f>
        <v/>
      </c>
      <c r="CX83" s="85" t="str">
        <f t="shared" si="142"/>
        <v/>
      </c>
      <c r="CY83" s="86">
        <f t="shared" si="122"/>
        <v>0</v>
      </c>
      <c r="CZ83" s="18">
        <f t="shared" si="123"/>
        <v>0</v>
      </c>
      <c r="DA83" s="87"/>
      <c r="DB83" s="88">
        <f t="shared" si="124"/>
        <v>0</v>
      </c>
      <c r="DC83" s="18" t="str">
        <f t="shared" si="101"/>
        <v/>
      </c>
      <c r="DD83" s="89" t="str">
        <f>IF(DA83&gt;0,ROUNDDOWN(('Diseño estructura &amp;CP'!$AZ$5/DA83),0),"")</f>
        <v/>
      </c>
      <c r="DR83" s="85" t="str">
        <f t="shared" si="143"/>
        <v/>
      </c>
      <c r="DS83" s="86">
        <f t="shared" si="125"/>
        <v>0</v>
      </c>
      <c r="DT83" s="18">
        <f t="shared" si="126"/>
        <v>0</v>
      </c>
      <c r="DU83" s="87"/>
      <c r="DV83" s="88">
        <f t="shared" si="127"/>
        <v>0</v>
      </c>
      <c r="DW83" s="18" t="str">
        <f t="shared" si="102"/>
        <v/>
      </c>
      <c r="DX83" s="89" t="str">
        <f>IF(DU83&gt;0,ROUNDDOWN(('Diseño estructura &amp;CP'!$AZ$5/DU83),0),"")</f>
        <v/>
      </c>
      <c r="EL83" s="85" t="str">
        <f t="shared" si="144"/>
        <v/>
      </c>
      <c r="EM83" s="86">
        <f t="shared" si="128"/>
        <v>0</v>
      </c>
      <c r="EN83" s="18">
        <f t="shared" si="129"/>
        <v>0</v>
      </c>
      <c r="EO83" s="87"/>
      <c r="EP83" s="88">
        <f t="shared" si="130"/>
        <v>0</v>
      </c>
      <c r="EQ83" s="18" t="str">
        <f t="shared" si="103"/>
        <v/>
      </c>
      <c r="ER83" s="89" t="str">
        <f>IF(EO83&gt;0,ROUNDDOWN(('Diseño estructura &amp;CP'!$AZ$5/EO83),0),"")</f>
        <v/>
      </c>
      <c r="FF83" s="85" t="str">
        <f t="shared" si="145"/>
        <v/>
      </c>
      <c r="FG83" s="86">
        <f t="shared" si="131"/>
        <v>0</v>
      </c>
      <c r="FH83" s="18">
        <f t="shared" si="132"/>
        <v>0</v>
      </c>
      <c r="FI83" s="87"/>
      <c r="FJ83" s="88">
        <f t="shared" si="133"/>
        <v>0</v>
      </c>
      <c r="FK83" s="18" t="str">
        <f t="shared" si="104"/>
        <v/>
      </c>
      <c r="FL83" s="89" t="str">
        <f>IF(FI83&gt;0,ROUNDDOWN(('Diseño estructura &amp;CP'!$AZ$5/FI83),0),"")</f>
        <v/>
      </c>
      <c r="FZ83" s="85" t="str">
        <f t="shared" si="146"/>
        <v/>
      </c>
      <c r="GA83" s="86">
        <f t="shared" si="134"/>
        <v>0</v>
      </c>
      <c r="GB83" s="18">
        <f t="shared" si="135"/>
        <v>0</v>
      </c>
      <c r="GC83" s="87"/>
      <c r="GD83" s="88">
        <f t="shared" si="136"/>
        <v>0</v>
      </c>
      <c r="GE83" s="18" t="str">
        <f t="shared" si="105"/>
        <v/>
      </c>
      <c r="GF83" s="89" t="str">
        <f>IF(GC83&gt;0,ROUNDDOWN(('Diseño estructura &amp;CP'!$AZ$5/GC83),0),"")</f>
        <v/>
      </c>
    </row>
    <row r="84" spans="2:188" x14ac:dyDescent="0.35">
      <c r="B84" s="85">
        <f t="shared" si="137"/>
        <v>69</v>
      </c>
      <c r="C84" s="86">
        <f t="shared" si="106"/>
        <v>39.5</v>
      </c>
      <c r="D84" s="18">
        <f t="shared" si="107"/>
        <v>6</v>
      </c>
      <c r="E84" s="87">
        <v>79</v>
      </c>
      <c r="F84" s="88">
        <f t="shared" si="108"/>
        <v>7</v>
      </c>
      <c r="G84" s="18">
        <f t="shared" si="109"/>
        <v>8.3263946711074108E-2</v>
      </c>
      <c r="H84" s="89">
        <f>IF(E84&gt;0,ROUNDDOWN(('Diseño estructura &amp;CP'!$AZ$5/E84),0),"")</f>
        <v>12</v>
      </c>
      <c r="V84" s="85" t="str">
        <f t="shared" si="138"/>
        <v/>
      </c>
      <c r="W84" s="86">
        <f t="shared" si="110"/>
        <v>0</v>
      </c>
      <c r="X84" s="18">
        <f t="shared" si="111"/>
        <v>0</v>
      </c>
      <c r="Y84" s="87"/>
      <c r="Z84" s="88">
        <f t="shared" si="112"/>
        <v>0</v>
      </c>
      <c r="AA84" s="18" t="str">
        <f t="shared" si="97"/>
        <v/>
      </c>
      <c r="AB84" s="89" t="str">
        <f>IF(Y84&gt;0,ROUNDDOWN(('Diseño estructura &amp;CP'!$AZ$5/Y84),0),"")</f>
        <v/>
      </c>
      <c r="AP84" s="85">
        <f t="shared" si="139"/>
        <v>69</v>
      </c>
      <c r="AQ84" s="86">
        <f t="shared" si="113"/>
        <v>53</v>
      </c>
      <c r="AR84" s="18">
        <f t="shared" si="114"/>
        <v>8</v>
      </c>
      <c r="AS84" s="87">
        <v>106</v>
      </c>
      <c r="AT84" s="88">
        <f t="shared" si="115"/>
        <v>9</v>
      </c>
      <c r="AU84" s="18">
        <f t="shared" si="98"/>
        <v>0.11098779134295228</v>
      </c>
      <c r="AV84" s="89">
        <f>IF(AS84&gt;0,ROUNDDOWN(('Diseño estructura &amp;CP'!$AZ$5/AS84),0),"")</f>
        <v>9</v>
      </c>
      <c r="BJ84" s="85" t="str">
        <f t="shared" si="140"/>
        <v/>
      </c>
      <c r="BK84" s="86">
        <f t="shared" si="116"/>
        <v>0</v>
      </c>
      <c r="BL84" s="18">
        <f t="shared" si="117"/>
        <v>0</v>
      </c>
      <c r="BM84" s="87"/>
      <c r="BN84" s="88">
        <f t="shared" si="118"/>
        <v>0</v>
      </c>
      <c r="BO84" s="18" t="str">
        <f t="shared" si="99"/>
        <v/>
      </c>
      <c r="BP84" s="89" t="str">
        <f>IF(BM84&gt;0,ROUNDDOWN(('Diseño estructura &amp;CP'!$AZ$5/BM84),0),"")</f>
        <v/>
      </c>
      <c r="CD84" s="85" t="str">
        <f t="shared" si="141"/>
        <v/>
      </c>
      <c r="CE84" s="86">
        <f t="shared" si="119"/>
        <v>0</v>
      </c>
      <c r="CF84" s="18">
        <f t="shared" si="120"/>
        <v>0</v>
      </c>
      <c r="CG84" s="87"/>
      <c r="CH84" s="88">
        <f t="shared" si="121"/>
        <v>0</v>
      </c>
      <c r="CI84" s="18" t="str">
        <f t="shared" si="100"/>
        <v/>
      </c>
      <c r="CJ84" s="89" t="str">
        <f>IF(CG84&gt;0,ROUNDDOWN(('Diseño estructura &amp;CP'!$AZ$5/CG84),0),"")</f>
        <v/>
      </c>
      <c r="CX84" s="85" t="str">
        <f t="shared" si="142"/>
        <v/>
      </c>
      <c r="CY84" s="86">
        <f t="shared" si="122"/>
        <v>0</v>
      </c>
      <c r="CZ84" s="18">
        <f t="shared" si="123"/>
        <v>0</v>
      </c>
      <c r="DA84" s="87"/>
      <c r="DB84" s="88">
        <f t="shared" si="124"/>
        <v>0</v>
      </c>
      <c r="DC84" s="18" t="str">
        <f t="shared" si="101"/>
        <v/>
      </c>
      <c r="DD84" s="89" t="str">
        <f>IF(DA84&gt;0,ROUNDDOWN(('Diseño estructura &amp;CP'!$AZ$5/DA84),0),"")</f>
        <v/>
      </c>
      <c r="DR84" s="85" t="str">
        <f t="shared" si="143"/>
        <v/>
      </c>
      <c r="DS84" s="86">
        <f t="shared" si="125"/>
        <v>0</v>
      </c>
      <c r="DT84" s="18">
        <f t="shared" si="126"/>
        <v>0</v>
      </c>
      <c r="DU84" s="87"/>
      <c r="DV84" s="88">
        <f t="shared" si="127"/>
        <v>0</v>
      </c>
      <c r="DW84" s="18" t="str">
        <f t="shared" si="102"/>
        <v/>
      </c>
      <c r="DX84" s="89" t="str">
        <f>IF(DU84&gt;0,ROUNDDOWN(('Diseño estructura &amp;CP'!$AZ$5/DU84),0),"")</f>
        <v/>
      </c>
      <c r="EL84" s="85" t="str">
        <f t="shared" si="144"/>
        <v/>
      </c>
      <c r="EM84" s="86">
        <f t="shared" si="128"/>
        <v>0</v>
      </c>
      <c r="EN84" s="18">
        <f t="shared" si="129"/>
        <v>0</v>
      </c>
      <c r="EO84" s="87"/>
      <c r="EP84" s="88">
        <f t="shared" si="130"/>
        <v>0</v>
      </c>
      <c r="EQ84" s="18" t="str">
        <f t="shared" si="103"/>
        <v/>
      </c>
      <c r="ER84" s="89" t="str">
        <f>IF(EO84&gt;0,ROUNDDOWN(('Diseño estructura &amp;CP'!$AZ$5/EO84),0),"")</f>
        <v/>
      </c>
      <c r="FF84" s="85" t="str">
        <f t="shared" si="145"/>
        <v/>
      </c>
      <c r="FG84" s="86">
        <f t="shared" si="131"/>
        <v>0</v>
      </c>
      <c r="FH84" s="18">
        <f t="shared" si="132"/>
        <v>0</v>
      </c>
      <c r="FI84" s="87"/>
      <c r="FJ84" s="88">
        <f t="shared" si="133"/>
        <v>0</v>
      </c>
      <c r="FK84" s="18" t="str">
        <f t="shared" si="104"/>
        <v/>
      </c>
      <c r="FL84" s="89" t="str">
        <f>IF(FI84&gt;0,ROUNDDOWN(('Diseño estructura &amp;CP'!$AZ$5/FI84),0),"")</f>
        <v/>
      </c>
      <c r="FZ84" s="85" t="str">
        <f t="shared" si="146"/>
        <v/>
      </c>
      <c r="GA84" s="86">
        <f t="shared" si="134"/>
        <v>0</v>
      </c>
      <c r="GB84" s="18">
        <f t="shared" si="135"/>
        <v>0</v>
      </c>
      <c r="GC84" s="87"/>
      <c r="GD84" s="88">
        <f t="shared" si="136"/>
        <v>0</v>
      </c>
      <c r="GE84" s="18" t="str">
        <f t="shared" si="105"/>
        <v/>
      </c>
      <c r="GF84" s="89" t="str">
        <f>IF(GC84&gt;0,ROUNDDOWN(('Diseño estructura &amp;CP'!$AZ$5/GC84),0),"")</f>
        <v/>
      </c>
    </row>
    <row r="85" spans="2:188" x14ac:dyDescent="0.35">
      <c r="B85" s="85">
        <f t="shared" si="137"/>
        <v>70</v>
      </c>
      <c r="C85" s="86">
        <f t="shared" si="106"/>
        <v>40</v>
      </c>
      <c r="D85" s="18">
        <f t="shared" si="107"/>
        <v>6</v>
      </c>
      <c r="E85" s="90">
        <v>80</v>
      </c>
      <c r="F85" s="88">
        <f t="shared" si="108"/>
        <v>7</v>
      </c>
      <c r="G85" s="18">
        <f t="shared" si="109"/>
        <v>8.3263946711074108E-2</v>
      </c>
      <c r="H85" s="89">
        <f>IF(E85&gt;0,ROUNDDOWN(('Diseño estructura &amp;CP'!$AZ$5/E85),0),"")</f>
        <v>12</v>
      </c>
      <c r="V85" s="85" t="str">
        <f t="shared" si="138"/>
        <v/>
      </c>
      <c r="W85" s="86">
        <f t="shared" si="110"/>
        <v>0</v>
      </c>
      <c r="X85" s="18">
        <f t="shared" si="111"/>
        <v>0</v>
      </c>
      <c r="Y85" s="90"/>
      <c r="Z85" s="88">
        <f t="shared" si="112"/>
        <v>0</v>
      </c>
      <c r="AA85" s="18" t="str">
        <f t="shared" si="97"/>
        <v/>
      </c>
      <c r="AB85" s="89" t="str">
        <f>IF(Y85&gt;0,ROUNDDOWN(('Diseño estructura &amp;CP'!$AZ$5/Y85),0),"")</f>
        <v/>
      </c>
      <c r="AP85" s="85">
        <f t="shared" si="139"/>
        <v>70</v>
      </c>
      <c r="AQ85" s="86">
        <f t="shared" si="113"/>
        <v>50</v>
      </c>
      <c r="AR85" s="18">
        <f t="shared" si="114"/>
        <v>8</v>
      </c>
      <c r="AS85" s="90">
        <v>100</v>
      </c>
      <c r="AT85" s="88">
        <f t="shared" si="115"/>
        <v>9</v>
      </c>
      <c r="AU85" s="18">
        <f t="shared" si="98"/>
        <v>9.9900099900099903E-2</v>
      </c>
      <c r="AV85" s="89">
        <f>IF(AS85&gt;0,ROUNDDOWN(('Diseño estructura &amp;CP'!$AZ$5/AS85),0),"")</f>
        <v>10</v>
      </c>
      <c r="BJ85" s="85" t="str">
        <f t="shared" si="140"/>
        <v/>
      </c>
      <c r="BK85" s="86">
        <f t="shared" si="116"/>
        <v>0</v>
      </c>
      <c r="BL85" s="18">
        <f t="shared" si="117"/>
        <v>0</v>
      </c>
      <c r="BM85" s="90"/>
      <c r="BN85" s="88">
        <f t="shared" si="118"/>
        <v>0</v>
      </c>
      <c r="BO85" s="18" t="str">
        <f t="shared" si="99"/>
        <v/>
      </c>
      <c r="BP85" s="89" t="str">
        <f>IF(BM85&gt;0,ROUNDDOWN(('Diseño estructura &amp;CP'!$AZ$5/BM85),0),"")</f>
        <v/>
      </c>
      <c r="CD85" s="85" t="str">
        <f t="shared" si="141"/>
        <v/>
      </c>
      <c r="CE85" s="86">
        <f t="shared" si="119"/>
        <v>0</v>
      </c>
      <c r="CF85" s="18">
        <f t="shared" si="120"/>
        <v>0</v>
      </c>
      <c r="CG85" s="90"/>
      <c r="CH85" s="88">
        <f t="shared" si="121"/>
        <v>0</v>
      </c>
      <c r="CI85" s="18" t="str">
        <f t="shared" si="100"/>
        <v/>
      </c>
      <c r="CJ85" s="89" t="str">
        <f>IF(CG85&gt;0,ROUNDDOWN(('Diseño estructura &amp;CP'!$AZ$5/CG85),0),"")</f>
        <v/>
      </c>
      <c r="CX85" s="85" t="str">
        <f t="shared" si="142"/>
        <v/>
      </c>
      <c r="CY85" s="86">
        <f t="shared" si="122"/>
        <v>0</v>
      </c>
      <c r="CZ85" s="18">
        <f t="shared" si="123"/>
        <v>0</v>
      </c>
      <c r="DA85" s="90"/>
      <c r="DB85" s="88">
        <f t="shared" si="124"/>
        <v>0</v>
      </c>
      <c r="DC85" s="18" t="str">
        <f t="shared" si="101"/>
        <v/>
      </c>
      <c r="DD85" s="89" t="str">
        <f>IF(DA85&gt;0,ROUNDDOWN(('Diseño estructura &amp;CP'!$AZ$5/DA85),0),"")</f>
        <v/>
      </c>
      <c r="DR85" s="85" t="str">
        <f t="shared" si="143"/>
        <v/>
      </c>
      <c r="DS85" s="86">
        <f t="shared" si="125"/>
        <v>0</v>
      </c>
      <c r="DT85" s="18">
        <f t="shared" si="126"/>
        <v>0</v>
      </c>
      <c r="DU85" s="90"/>
      <c r="DV85" s="88">
        <f t="shared" si="127"/>
        <v>0</v>
      </c>
      <c r="DW85" s="18" t="str">
        <f t="shared" si="102"/>
        <v/>
      </c>
      <c r="DX85" s="89" t="str">
        <f>IF(DU85&gt;0,ROUNDDOWN(('Diseño estructura &amp;CP'!$AZ$5/DU85),0),"")</f>
        <v/>
      </c>
      <c r="EL85" s="85" t="str">
        <f t="shared" si="144"/>
        <v/>
      </c>
      <c r="EM85" s="86">
        <f t="shared" si="128"/>
        <v>0</v>
      </c>
      <c r="EN85" s="18">
        <f t="shared" si="129"/>
        <v>0</v>
      </c>
      <c r="EO85" s="90"/>
      <c r="EP85" s="88">
        <f t="shared" si="130"/>
        <v>0</v>
      </c>
      <c r="EQ85" s="18" t="str">
        <f t="shared" si="103"/>
        <v/>
      </c>
      <c r="ER85" s="89" t="str">
        <f>IF(EO85&gt;0,ROUNDDOWN(('Diseño estructura &amp;CP'!$AZ$5/EO85),0),"")</f>
        <v/>
      </c>
      <c r="FF85" s="85" t="str">
        <f t="shared" si="145"/>
        <v/>
      </c>
      <c r="FG85" s="86">
        <f t="shared" si="131"/>
        <v>0</v>
      </c>
      <c r="FH85" s="18">
        <f t="shared" si="132"/>
        <v>0</v>
      </c>
      <c r="FI85" s="90"/>
      <c r="FJ85" s="88">
        <f t="shared" si="133"/>
        <v>0</v>
      </c>
      <c r="FK85" s="18" t="str">
        <f t="shared" si="104"/>
        <v/>
      </c>
      <c r="FL85" s="89" t="str">
        <f>IF(FI85&gt;0,ROUNDDOWN(('Diseño estructura &amp;CP'!$AZ$5/FI85),0),"")</f>
        <v/>
      </c>
      <c r="FZ85" s="85" t="str">
        <f t="shared" si="146"/>
        <v/>
      </c>
      <c r="GA85" s="86">
        <f t="shared" si="134"/>
        <v>0</v>
      </c>
      <c r="GB85" s="18">
        <f t="shared" si="135"/>
        <v>0</v>
      </c>
      <c r="GC85" s="90"/>
      <c r="GD85" s="88">
        <f t="shared" si="136"/>
        <v>0</v>
      </c>
      <c r="GE85" s="18" t="str">
        <f t="shared" si="105"/>
        <v/>
      </c>
      <c r="GF85" s="89" t="str">
        <f>IF(GC85&gt;0,ROUNDDOWN(('Diseño estructura &amp;CP'!$AZ$5/GC85),0),"")</f>
        <v/>
      </c>
    </row>
    <row r="86" spans="2:188" x14ac:dyDescent="0.35">
      <c r="B86" s="85">
        <f t="shared" si="137"/>
        <v>71</v>
      </c>
      <c r="C86" s="86">
        <f t="shared" si="106"/>
        <v>40.75</v>
      </c>
      <c r="D86" s="18">
        <f t="shared" si="107"/>
        <v>6</v>
      </c>
      <c r="E86" s="87">
        <v>81.5</v>
      </c>
      <c r="F86" s="88">
        <f t="shared" si="108"/>
        <v>7</v>
      </c>
      <c r="G86" s="18">
        <f t="shared" si="109"/>
        <v>8.3263946711074108E-2</v>
      </c>
      <c r="H86" s="89">
        <f>IF(E86&gt;0,ROUNDDOWN(('Diseño estructura &amp;CP'!$AZ$5/E86),0),"")</f>
        <v>12</v>
      </c>
      <c r="V86" s="85" t="str">
        <f t="shared" si="138"/>
        <v/>
      </c>
      <c r="W86" s="86">
        <f t="shared" si="110"/>
        <v>0</v>
      </c>
      <c r="X86" s="18">
        <f t="shared" si="111"/>
        <v>0</v>
      </c>
      <c r="Y86" s="87"/>
      <c r="Z86" s="88">
        <f t="shared" si="112"/>
        <v>0</v>
      </c>
      <c r="AA86" s="18" t="str">
        <f t="shared" si="97"/>
        <v/>
      </c>
      <c r="AB86" s="89" t="str">
        <f>IF(Y86&gt;0,ROUNDDOWN(('Diseño estructura &amp;CP'!$AZ$5/Y86),0),"")</f>
        <v/>
      </c>
      <c r="AP86" s="85">
        <f t="shared" si="139"/>
        <v>71</v>
      </c>
      <c r="AQ86" s="86">
        <f t="shared" si="113"/>
        <v>48.75</v>
      </c>
      <c r="AR86" s="18">
        <f t="shared" si="114"/>
        <v>8</v>
      </c>
      <c r="AS86" s="87">
        <v>97.5</v>
      </c>
      <c r="AT86" s="88">
        <f t="shared" si="115"/>
        <v>9</v>
      </c>
      <c r="AU86" s="18">
        <f t="shared" si="98"/>
        <v>9.9900099900099903E-2</v>
      </c>
      <c r="AV86" s="89">
        <f>IF(AS86&gt;0,ROUNDDOWN(('Diseño estructura &amp;CP'!$AZ$5/AS86),0),"")</f>
        <v>10</v>
      </c>
      <c r="BJ86" s="85" t="str">
        <f t="shared" si="140"/>
        <v/>
      </c>
      <c r="BK86" s="86">
        <f t="shared" si="116"/>
        <v>0</v>
      </c>
      <c r="BL86" s="18">
        <f t="shared" si="117"/>
        <v>0</v>
      </c>
      <c r="BM86" s="87"/>
      <c r="BN86" s="88">
        <f t="shared" si="118"/>
        <v>0</v>
      </c>
      <c r="BO86" s="18" t="str">
        <f t="shared" si="99"/>
        <v/>
      </c>
      <c r="BP86" s="89" t="str">
        <f>IF(BM86&gt;0,ROUNDDOWN(('Diseño estructura &amp;CP'!$AZ$5/BM86),0),"")</f>
        <v/>
      </c>
      <c r="CD86" s="85" t="str">
        <f t="shared" si="141"/>
        <v/>
      </c>
      <c r="CE86" s="86">
        <f t="shared" si="119"/>
        <v>0</v>
      </c>
      <c r="CF86" s="18">
        <f t="shared" si="120"/>
        <v>0</v>
      </c>
      <c r="CG86" s="87"/>
      <c r="CH86" s="88">
        <f t="shared" si="121"/>
        <v>0</v>
      </c>
      <c r="CI86" s="18" t="str">
        <f t="shared" si="100"/>
        <v/>
      </c>
      <c r="CJ86" s="89" t="str">
        <f>IF(CG86&gt;0,ROUNDDOWN(('Diseño estructura &amp;CP'!$AZ$5/CG86),0),"")</f>
        <v/>
      </c>
      <c r="CX86" s="85" t="str">
        <f t="shared" si="142"/>
        <v/>
      </c>
      <c r="CY86" s="86">
        <f t="shared" si="122"/>
        <v>0</v>
      </c>
      <c r="CZ86" s="18">
        <f t="shared" si="123"/>
        <v>0</v>
      </c>
      <c r="DA86" s="87"/>
      <c r="DB86" s="88">
        <f t="shared" si="124"/>
        <v>0</v>
      </c>
      <c r="DC86" s="18" t="str">
        <f t="shared" si="101"/>
        <v/>
      </c>
      <c r="DD86" s="89" t="str">
        <f>IF(DA86&gt;0,ROUNDDOWN(('Diseño estructura &amp;CP'!$AZ$5/DA86),0),"")</f>
        <v/>
      </c>
      <c r="DR86" s="85" t="str">
        <f t="shared" si="143"/>
        <v/>
      </c>
      <c r="DS86" s="86">
        <f t="shared" si="125"/>
        <v>0</v>
      </c>
      <c r="DT86" s="18">
        <f t="shared" si="126"/>
        <v>0</v>
      </c>
      <c r="DU86" s="87"/>
      <c r="DV86" s="88">
        <f t="shared" si="127"/>
        <v>0</v>
      </c>
      <c r="DW86" s="18" t="str">
        <f t="shared" si="102"/>
        <v/>
      </c>
      <c r="DX86" s="89" t="str">
        <f>IF(DU86&gt;0,ROUNDDOWN(('Diseño estructura &amp;CP'!$AZ$5/DU86),0),"")</f>
        <v/>
      </c>
      <c r="EL86" s="85" t="str">
        <f t="shared" si="144"/>
        <v/>
      </c>
      <c r="EM86" s="86">
        <f t="shared" si="128"/>
        <v>0</v>
      </c>
      <c r="EN86" s="18">
        <f t="shared" si="129"/>
        <v>0</v>
      </c>
      <c r="EO86" s="87"/>
      <c r="EP86" s="88">
        <f t="shared" si="130"/>
        <v>0</v>
      </c>
      <c r="EQ86" s="18" t="str">
        <f t="shared" si="103"/>
        <v/>
      </c>
      <c r="ER86" s="89" t="str">
        <f>IF(EO86&gt;0,ROUNDDOWN(('Diseño estructura &amp;CP'!$AZ$5/EO86),0),"")</f>
        <v/>
      </c>
      <c r="FF86" s="85" t="str">
        <f t="shared" si="145"/>
        <v/>
      </c>
      <c r="FG86" s="86">
        <f t="shared" si="131"/>
        <v>0</v>
      </c>
      <c r="FH86" s="18">
        <f t="shared" si="132"/>
        <v>0</v>
      </c>
      <c r="FI86" s="87"/>
      <c r="FJ86" s="88">
        <f t="shared" si="133"/>
        <v>0</v>
      </c>
      <c r="FK86" s="18" t="str">
        <f t="shared" si="104"/>
        <v/>
      </c>
      <c r="FL86" s="89" t="str">
        <f>IF(FI86&gt;0,ROUNDDOWN(('Diseño estructura &amp;CP'!$AZ$5/FI86),0),"")</f>
        <v/>
      </c>
      <c r="FZ86" s="85" t="str">
        <f t="shared" si="146"/>
        <v/>
      </c>
      <c r="GA86" s="86">
        <f t="shared" si="134"/>
        <v>0</v>
      </c>
      <c r="GB86" s="18">
        <f t="shared" si="135"/>
        <v>0</v>
      </c>
      <c r="GC86" s="87"/>
      <c r="GD86" s="88">
        <f t="shared" si="136"/>
        <v>0</v>
      </c>
      <c r="GE86" s="18" t="str">
        <f t="shared" si="105"/>
        <v/>
      </c>
      <c r="GF86" s="89" t="str">
        <f>IF(GC86&gt;0,ROUNDDOWN(('Diseño estructura &amp;CP'!$AZ$5/GC86),0),"")</f>
        <v/>
      </c>
    </row>
    <row r="87" spans="2:188" x14ac:dyDescent="0.35">
      <c r="B87" s="85">
        <f t="shared" si="137"/>
        <v>72</v>
      </c>
      <c r="C87" s="86">
        <f t="shared" si="106"/>
        <v>41.5</v>
      </c>
      <c r="D87" s="18">
        <f t="shared" si="107"/>
        <v>6</v>
      </c>
      <c r="E87" s="90">
        <v>83</v>
      </c>
      <c r="F87" s="88">
        <f t="shared" si="108"/>
        <v>7</v>
      </c>
      <c r="G87" s="18">
        <f t="shared" si="109"/>
        <v>8.3263946711074108E-2</v>
      </c>
      <c r="H87" s="89">
        <f>IF(E87&gt;0,ROUNDDOWN(('Diseño estructura &amp;CP'!$AZ$5/E87),0),"")</f>
        <v>12</v>
      </c>
      <c r="V87" s="85" t="str">
        <f t="shared" si="138"/>
        <v/>
      </c>
      <c r="W87" s="86">
        <f t="shared" si="110"/>
        <v>0</v>
      </c>
      <c r="X87" s="18">
        <f t="shared" si="111"/>
        <v>0</v>
      </c>
      <c r="Y87" s="90"/>
      <c r="Z87" s="88">
        <f t="shared" si="112"/>
        <v>0</v>
      </c>
      <c r="AA87" s="18" t="str">
        <f t="shared" si="97"/>
        <v/>
      </c>
      <c r="AB87" s="89" t="str">
        <f>IF(Y87&gt;0,ROUNDDOWN(('Diseño estructura &amp;CP'!$AZ$5/Y87),0),"")</f>
        <v/>
      </c>
      <c r="AP87" s="85">
        <f t="shared" si="139"/>
        <v>72</v>
      </c>
      <c r="AQ87" s="86">
        <f t="shared" si="113"/>
        <v>43</v>
      </c>
      <c r="AR87" s="18">
        <f t="shared" si="114"/>
        <v>7</v>
      </c>
      <c r="AS87" s="90">
        <v>86</v>
      </c>
      <c r="AT87" s="88">
        <f t="shared" si="115"/>
        <v>8</v>
      </c>
      <c r="AU87" s="18">
        <f t="shared" si="98"/>
        <v>9.0826521344232511E-2</v>
      </c>
      <c r="AV87" s="89">
        <f>IF(AS87&gt;0,ROUNDDOWN(('Diseño estructura &amp;CP'!$AZ$5/AS87),0),"")</f>
        <v>11</v>
      </c>
      <c r="BJ87" s="85" t="str">
        <f t="shared" si="140"/>
        <v/>
      </c>
      <c r="BK87" s="86">
        <f t="shared" si="116"/>
        <v>0</v>
      </c>
      <c r="BL87" s="18">
        <f t="shared" si="117"/>
        <v>0</v>
      </c>
      <c r="BM87" s="90"/>
      <c r="BN87" s="88">
        <f t="shared" si="118"/>
        <v>0</v>
      </c>
      <c r="BO87" s="18" t="str">
        <f t="shared" si="99"/>
        <v/>
      </c>
      <c r="BP87" s="89" t="str">
        <f>IF(BM87&gt;0,ROUNDDOWN(('Diseño estructura &amp;CP'!$AZ$5/BM87),0),"")</f>
        <v/>
      </c>
      <c r="CD87" s="85" t="str">
        <f t="shared" si="141"/>
        <v/>
      </c>
      <c r="CE87" s="86">
        <f t="shared" si="119"/>
        <v>0</v>
      </c>
      <c r="CF87" s="18">
        <f t="shared" si="120"/>
        <v>0</v>
      </c>
      <c r="CG87" s="90"/>
      <c r="CH87" s="88">
        <f t="shared" si="121"/>
        <v>0</v>
      </c>
      <c r="CI87" s="18" t="str">
        <f t="shared" si="100"/>
        <v/>
      </c>
      <c r="CJ87" s="89" t="str">
        <f>IF(CG87&gt;0,ROUNDDOWN(('Diseño estructura &amp;CP'!$AZ$5/CG87),0),"")</f>
        <v/>
      </c>
      <c r="CX87" s="85" t="str">
        <f t="shared" si="142"/>
        <v/>
      </c>
      <c r="CY87" s="86">
        <f t="shared" si="122"/>
        <v>0</v>
      </c>
      <c r="CZ87" s="18">
        <f t="shared" si="123"/>
        <v>0</v>
      </c>
      <c r="DA87" s="90"/>
      <c r="DB87" s="88">
        <f t="shared" si="124"/>
        <v>0</v>
      </c>
      <c r="DC87" s="18" t="str">
        <f t="shared" si="101"/>
        <v/>
      </c>
      <c r="DD87" s="89" t="str">
        <f>IF(DA87&gt;0,ROUNDDOWN(('Diseño estructura &amp;CP'!$AZ$5/DA87),0),"")</f>
        <v/>
      </c>
      <c r="DR87" s="85" t="str">
        <f t="shared" si="143"/>
        <v/>
      </c>
      <c r="DS87" s="86">
        <f t="shared" si="125"/>
        <v>0</v>
      </c>
      <c r="DT87" s="18">
        <f t="shared" si="126"/>
        <v>0</v>
      </c>
      <c r="DU87" s="90"/>
      <c r="DV87" s="88">
        <f t="shared" si="127"/>
        <v>0</v>
      </c>
      <c r="DW87" s="18" t="str">
        <f t="shared" si="102"/>
        <v/>
      </c>
      <c r="DX87" s="89" t="str">
        <f>IF(DU87&gt;0,ROUNDDOWN(('Diseño estructura &amp;CP'!$AZ$5/DU87),0),"")</f>
        <v/>
      </c>
      <c r="EL87" s="85" t="str">
        <f t="shared" si="144"/>
        <v/>
      </c>
      <c r="EM87" s="86">
        <f t="shared" si="128"/>
        <v>0</v>
      </c>
      <c r="EN87" s="18">
        <f t="shared" si="129"/>
        <v>0</v>
      </c>
      <c r="EO87" s="90"/>
      <c r="EP87" s="88">
        <f t="shared" si="130"/>
        <v>0</v>
      </c>
      <c r="EQ87" s="18" t="str">
        <f t="shared" si="103"/>
        <v/>
      </c>
      <c r="ER87" s="89" t="str">
        <f>IF(EO87&gt;0,ROUNDDOWN(('Diseño estructura &amp;CP'!$AZ$5/EO87),0),"")</f>
        <v/>
      </c>
      <c r="FF87" s="85" t="str">
        <f t="shared" si="145"/>
        <v/>
      </c>
      <c r="FG87" s="86">
        <f t="shared" si="131"/>
        <v>0</v>
      </c>
      <c r="FH87" s="18">
        <f t="shared" si="132"/>
        <v>0</v>
      </c>
      <c r="FI87" s="90"/>
      <c r="FJ87" s="88">
        <f t="shared" si="133"/>
        <v>0</v>
      </c>
      <c r="FK87" s="18" t="str">
        <f t="shared" si="104"/>
        <v/>
      </c>
      <c r="FL87" s="89" t="str">
        <f>IF(FI87&gt;0,ROUNDDOWN(('Diseño estructura &amp;CP'!$AZ$5/FI87),0),"")</f>
        <v/>
      </c>
      <c r="FZ87" s="85" t="str">
        <f t="shared" si="146"/>
        <v/>
      </c>
      <c r="GA87" s="86">
        <f t="shared" si="134"/>
        <v>0</v>
      </c>
      <c r="GB87" s="18">
        <f t="shared" si="135"/>
        <v>0</v>
      </c>
      <c r="GC87" s="90"/>
      <c r="GD87" s="88">
        <f t="shared" si="136"/>
        <v>0</v>
      </c>
      <c r="GE87" s="18" t="str">
        <f t="shared" si="105"/>
        <v/>
      </c>
      <c r="GF87" s="89" t="str">
        <f>IF(GC87&gt;0,ROUNDDOWN(('Diseño estructura &amp;CP'!$AZ$5/GC87),0),"")</f>
        <v/>
      </c>
    </row>
    <row r="88" spans="2:188" x14ac:dyDescent="0.35">
      <c r="B88" s="85">
        <f t="shared" si="137"/>
        <v>73</v>
      </c>
      <c r="C88" s="86">
        <f t="shared" si="106"/>
        <v>41.75</v>
      </c>
      <c r="D88" s="18">
        <f t="shared" si="107"/>
        <v>6</v>
      </c>
      <c r="E88" s="87">
        <v>83.5</v>
      </c>
      <c r="F88" s="88">
        <f t="shared" si="108"/>
        <v>7</v>
      </c>
      <c r="G88" s="18">
        <f t="shared" si="109"/>
        <v>9.0826521344232511E-2</v>
      </c>
      <c r="H88" s="89">
        <f>IF(E88&gt;0,ROUNDDOWN(('Diseño estructura &amp;CP'!$AZ$5/E88),0),"")</f>
        <v>11</v>
      </c>
      <c r="V88" s="85" t="str">
        <f t="shared" si="138"/>
        <v/>
      </c>
      <c r="W88" s="86">
        <f t="shared" si="110"/>
        <v>0</v>
      </c>
      <c r="X88" s="18">
        <f t="shared" si="111"/>
        <v>0</v>
      </c>
      <c r="Y88" s="87"/>
      <c r="Z88" s="88">
        <f t="shared" si="112"/>
        <v>0</v>
      </c>
      <c r="AA88" s="18" t="str">
        <f t="shared" si="97"/>
        <v/>
      </c>
      <c r="AB88" s="89" t="str">
        <f>IF(Y88&gt;0,ROUNDDOWN(('Diseño estructura &amp;CP'!$AZ$5/Y88),0),"")</f>
        <v/>
      </c>
      <c r="AP88" s="85">
        <f t="shared" si="139"/>
        <v>73</v>
      </c>
      <c r="AQ88" s="86">
        <f t="shared" si="113"/>
        <v>34.5</v>
      </c>
      <c r="AR88" s="18">
        <f t="shared" si="114"/>
        <v>5</v>
      </c>
      <c r="AS88" s="87">
        <v>69</v>
      </c>
      <c r="AT88" s="88">
        <f t="shared" si="115"/>
        <v>6</v>
      </c>
      <c r="AU88" s="18">
        <f t="shared" si="98"/>
        <v>7.1377587437544618E-2</v>
      </c>
      <c r="AV88" s="89">
        <f>IF(AS88&gt;0,ROUNDDOWN(('Diseño estructura &amp;CP'!$AZ$5/AS88),0),"")</f>
        <v>14</v>
      </c>
      <c r="BJ88" s="85" t="str">
        <f t="shared" si="140"/>
        <v/>
      </c>
      <c r="BK88" s="86">
        <f t="shared" si="116"/>
        <v>0</v>
      </c>
      <c r="BL88" s="18">
        <f t="shared" si="117"/>
        <v>0</v>
      </c>
      <c r="BM88" s="87"/>
      <c r="BN88" s="88">
        <f t="shared" si="118"/>
        <v>0</v>
      </c>
      <c r="BO88" s="18" t="str">
        <f t="shared" si="99"/>
        <v/>
      </c>
      <c r="BP88" s="89" t="str">
        <f>IF(BM88&gt;0,ROUNDDOWN(('Diseño estructura &amp;CP'!$AZ$5/BM88),0),"")</f>
        <v/>
      </c>
      <c r="CD88" s="85" t="str">
        <f t="shared" si="141"/>
        <v/>
      </c>
      <c r="CE88" s="86">
        <f t="shared" si="119"/>
        <v>0</v>
      </c>
      <c r="CF88" s="18">
        <f t="shared" si="120"/>
        <v>0</v>
      </c>
      <c r="CG88" s="87"/>
      <c r="CH88" s="88">
        <f t="shared" si="121"/>
        <v>0</v>
      </c>
      <c r="CI88" s="18" t="str">
        <f t="shared" si="100"/>
        <v/>
      </c>
      <c r="CJ88" s="89" t="str">
        <f>IF(CG88&gt;0,ROUNDDOWN(('Diseño estructura &amp;CP'!$AZ$5/CG88),0),"")</f>
        <v/>
      </c>
      <c r="CX88" s="85" t="str">
        <f t="shared" si="142"/>
        <v/>
      </c>
      <c r="CY88" s="86">
        <f t="shared" si="122"/>
        <v>0</v>
      </c>
      <c r="CZ88" s="18">
        <f t="shared" si="123"/>
        <v>0</v>
      </c>
      <c r="DA88" s="87"/>
      <c r="DB88" s="88">
        <f t="shared" si="124"/>
        <v>0</v>
      </c>
      <c r="DC88" s="18" t="str">
        <f t="shared" si="101"/>
        <v/>
      </c>
      <c r="DD88" s="89" t="str">
        <f>IF(DA88&gt;0,ROUNDDOWN(('Diseño estructura &amp;CP'!$AZ$5/DA88),0),"")</f>
        <v/>
      </c>
      <c r="DR88" s="85" t="str">
        <f t="shared" si="143"/>
        <v/>
      </c>
      <c r="DS88" s="86">
        <f t="shared" si="125"/>
        <v>0</v>
      </c>
      <c r="DT88" s="18">
        <f t="shared" si="126"/>
        <v>0</v>
      </c>
      <c r="DU88" s="87"/>
      <c r="DV88" s="88">
        <f t="shared" si="127"/>
        <v>0</v>
      </c>
      <c r="DW88" s="18" t="str">
        <f t="shared" si="102"/>
        <v/>
      </c>
      <c r="DX88" s="89" t="str">
        <f>IF(DU88&gt;0,ROUNDDOWN(('Diseño estructura &amp;CP'!$AZ$5/DU88),0),"")</f>
        <v/>
      </c>
      <c r="EL88" s="85" t="str">
        <f t="shared" si="144"/>
        <v/>
      </c>
      <c r="EM88" s="86">
        <f t="shared" si="128"/>
        <v>0</v>
      </c>
      <c r="EN88" s="18">
        <f t="shared" si="129"/>
        <v>0</v>
      </c>
      <c r="EO88" s="87"/>
      <c r="EP88" s="88">
        <f t="shared" si="130"/>
        <v>0</v>
      </c>
      <c r="EQ88" s="18" t="str">
        <f t="shared" si="103"/>
        <v/>
      </c>
      <c r="ER88" s="89" t="str">
        <f>IF(EO88&gt;0,ROUNDDOWN(('Diseño estructura &amp;CP'!$AZ$5/EO88),0),"")</f>
        <v/>
      </c>
      <c r="FF88" s="85" t="str">
        <f t="shared" si="145"/>
        <v/>
      </c>
      <c r="FG88" s="86">
        <f t="shared" si="131"/>
        <v>0</v>
      </c>
      <c r="FH88" s="18">
        <f t="shared" si="132"/>
        <v>0</v>
      </c>
      <c r="FI88" s="87"/>
      <c r="FJ88" s="88">
        <f t="shared" si="133"/>
        <v>0</v>
      </c>
      <c r="FK88" s="18" t="str">
        <f t="shared" si="104"/>
        <v/>
      </c>
      <c r="FL88" s="89" t="str">
        <f>IF(FI88&gt;0,ROUNDDOWN(('Diseño estructura &amp;CP'!$AZ$5/FI88),0),"")</f>
        <v/>
      </c>
      <c r="FZ88" s="85" t="str">
        <f t="shared" si="146"/>
        <v/>
      </c>
      <c r="GA88" s="86">
        <f t="shared" si="134"/>
        <v>0</v>
      </c>
      <c r="GB88" s="18">
        <f t="shared" si="135"/>
        <v>0</v>
      </c>
      <c r="GC88" s="87"/>
      <c r="GD88" s="88">
        <f t="shared" si="136"/>
        <v>0</v>
      </c>
      <c r="GE88" s="18" t="str">
        <f t="shared" si="105"/>
        <v/>
      </c>
      <c r="GF88" s="89" t="str">
        <f>IF(GC88&gt;0,ROUNDDOWN(('Diseño estructura &amp;CP'!$AZ$5/GC88),0),"")</f>
        <v/>
      </c>
    </row>
    <row r="89" spans="2:188" x14ac:dyDescent="0.35">
      <c r="B89" s="85">
        <f t="shared" si="137"/>
        <v>74</v>
      </c>
      <c r="C89" s="86">
        <f t="shared" si="106"/>
        <v>43</v>
      </c>
      <c r="D89" s="18">
        <f t="shared" si="107"/>
        <v>7</v>
      </c>
      <c r="E89" s="90">
        <v>86</v>
      </c>
      <c r="F89" s="88">
        <f t="shared" si="108"/>
        <v>8</v>
      </c>
      <c r="G89" s="18">
        <f t="shared" si="109"/>
        <v>9.0826521344232511E-2</v>
      </c>
      <c r="H89" s="89">
        <f>IF(E89&gt;0,ROUNDDOWN(('Diseño estructura &amp;CP'!$AZ$5/E89),0),"")</f>
        <v>11</v>
      </c>
      <c r="V89" s="85" t="str">
        <f t="shared" si="138"/>
        <v/>
      </c>
      <c r="W89" s="86">
        <f t="shared" si="110"/>
        <v>0</v>
      </c>
      <c r="X89" s="18">
        <f t="shared" si="111"/>
        <v>0</v>
      </c>
      <c r="Y89" s="90"/>
      <c r="Z89" s="88">
        <f t="shared" si="112"/>
        <v>0</v>
      </c>
      <c r="AA89" s="18" t="str">
        <f t="shared" si="97"/>
        <v/>
      </c>
      <c r="AB89" s="89" t="str">
        <f>IF(Y89&gt;0,ROUNDDOWN(('Diseño estructura &amp;CP'!$AZ$5/Y89),0),"")</f>
        <v/>
      </c>
      <c r="AP89" s="85">
        <f t="shared" si="139"/>
        <v>74</v>
      </c>
      <c r="AQ89" s="86">
        <f t="shared" si="113"/>
        <v>24.5</v>
      </c>
      <c r="AR89" s="18">
        <f t="shared" si="114"/>
        <v>4</v>
      </c>
      <c r="AS89" s="90">
        <v>49</v>
      </c>
      <c r="AT89" s="88">
        <f t="shared" si="115"/>
        <v>5</v>
      </c>
      <c r="AU89" s="18">
        <f t="shared" si="98"/>
        <v>4.9975012493753121E-2</v>
      </c>
      <c r="AV89" s="89">
        <f>IF(AS89&gt;0,ROUNDDOWN(('Diseño estructura &amp;CP'!$AZ$5/AS89),0),"")</f>
        <v>20</v>
      </c>
      <c r="BJ89" s="85" t="str">
        <f t="shared" si="140"/>
        <v/>
      </c>
      <c r="BK89" s="86">
        <f t="shared" si="116"/>
        <v>0</v>
      </c>
      <c r="BL89" s="18">
        <f t="shared" si="117"/>
        <v>0</v>
      </c>
      <c r="BM89" s="90"/>
      <c r="BN89" s="88">
        <f t="shared" si="118"/>
        <v>0</v>
      </c>
      <c r="BO89" s="18" t="str">
        <f t="shared" si="99"/>
        <v/>
      </c>
      <c r="BP89" s="89" t="str">
        <f>IF(BM89&gt;0,ROUNDDOWN(('Diseño estructura &amp;CP'!$AZ$5/BM89),0),"")</f>
        <v/>
      </c>
      <c r="CD89" s="85" t="str">
        <f t="shared" si="141"/>
        <v/>
      </c>
      <c r="CE89" s="86">
        <f t="shared" si="119"/>
        <v>0</v>
      </c>
      <c r="CF89" s="18">
        <f t="shared" si="120"/>
        <v>0</v>
      </c>
      <c r="CG89" s="90"/>
      <c r="CH89" s="88">
        <f t="shared" si="121"/>
        <v>0</v>
      </c>
      <c r="CI89" s="18" t="str">
        <f t="shared" si="100"/>
        <v/>
      </c>
      <c r="CJ89" s="89" t="str">
        <f>IF(CG89&gt;0,ROUNDDOWN(('Diseño estructura &amp;CP'!$AZ$5/CG89),0),"")</f>
        <v/>
      </c>
      <c r="CX89" s="85" t="str">
        <f t="shared" si="142"/>
        <v/>
      </c>
      <c r="CY89" s="86">
        <f t="shared" si="122"/>
        <v>0</v>
      </c>
      <c r="CZ89" s="18">
        <f t="shared" si="123"/>
        <v>0</v>
      </c>
      <c r="DA89" s="90"/>
      <c r="DB89" s="88">
        <f t="shared" si="124"/>
        <v>0</v>
      </c>
      <c r="DC89" s="18" t="str">
        <f t="shared" si="101"/>
        <v/>
      </c>
      <c r="DD89" s="89" t="str">
        <f>IF(DA89&gt;0,ROUNDDOWN(('Diseño estructura &amp;CP'!$AZ$5/DA89),0),"")</f>
        <v/>
      </c>
      <c r="DR89" s="85" t="str">
        <f t="shared" si="143"/>
        <v/>
      </c>
      <c r="DS89" s="86">
        <f t="shared" si="125"/>
        <v>0</v>
      </c>
      <c r="DT89" s="18">
        <f t="shared" si="126"/>
        <v>0</v>
      </c>
      <c r="DU89" s="90"/>
      <c r="DV89" s="88">
        <f t="shared" si="127"/>
        <v>0</v>
      </c>
      <c r="DW89" s="18" t="str">
        <f t="shared" si="102"/>
        <v/>
      </c>
      <c r="DX89" s="89" t="str">
        <f>IF(DU89&gt;0,ROUNDDOWN(('Diseño estructura &amp;CP'!$AZ$5/DU89),0),"")</f>
        <v/>
      </c>
      <c r="EL89" s="85" t="str">
        <f t="shared" si="144"/>
        <v/>
      </c>
      <c r="EM89" s="86">
        <f t="shared" si="128"/>
        <v>0</v>
      </c>
      <c r="EN89" s="18">
        <f t="shared" si="129"/>
        <v>0</v>
      </c>
      <c r="EO89" s="90"/>
      <c r="EP89" s="88">
        <f t="shared" si="130"/>
        <v>0</v>
      </c>
      <c r="EQ89" s="18" t="str">
        <f t="shared" si="103"/>
        <v/>
      </c>
      <c r="ER89" s="89" t="str">
        <f>IF(EO89&gt;0,ROUNDDOWN(('Diseño estructura &amp;CP'!$AZ$5/EO89),0),"")</f>
        <v/>
      </c>
      <c r="FF89" s="85" t="str">
        <f t="shared" si="145"/>
        <v/>
      </c>
      <c r="FG89" s="86">
        <f t="shared" si="131"/>
        <v>0</v>
      </c>
      <c r="FH89" s="18">
        <f t="shared" si="132"/>
        <v>0</v>
      </c>
      <c r="FI89" s="90"/>
      <c r="FJ89" s="88">
        <f t="shared" si="133"/>
        <v>0</v>
      </c>
      <c r="FK89" s="18" t="str">
        <f t="shared" si="104"/>
        <v/>
      </c>
      <c r="FL89" s="89" t="str">
        <f>IF(FI89&gt;0,ROUNDDOWN(('Diseño estructura &amp;CP'!$AZ$5/FI89),0),"")</f>
        <v/>
      </c>
      <c r="FZ89" s="85" t="str">
        <f t="shared" si="146"/>
        <v/>
      </c>
      <c r="GA89" s="86">
        <f t="shared" si="134"/>
        <v>0</v>
      </c>
      <c r="GB89" s="18">
        <f t="shared" si="135"/>
        <v>0</v>
      </c>
      <c r="GC89" s="90"/>
      <c r="GD89" s="88">
        <f t="shared" si="136"/>
        <v>0</v>
      </c>
      <c r="GE89" s="18" t="str">
        <f t="shared" si="105"/>
        <v/>
      </c>
      <c r="GF89" s="89" t="str">
        <f>IF(GC89&gt;0,ROUNDDOWN(('Diseño estructura &amp;CP'!$AZ$5/GC89),0),"")</f>
        <v/>
      </c>
    </row>
    <row r="90" spans="2:188" x14ac:dyDescent="0.35">
      <c r="B90" s="85">
        <f t="shared" si="137"/>
        <v>75</v>
      </c>
      <c r="C90" s="86">
        <f t="shared" si="106"/>
        <v>44.5</v>
      </c>
      <c r="D90" s="18">
        <f t="shared" si="107"/>
        <v>7</v>
      </c>
      <c r="E90" s="87">
        <v>89</v>
      </c>
      <c r="F90" s="88">
        <f t="shared" si="108"/>
        <v>8</v>
      </c>
      <c r="G90" s="18">
        <f t="shared" si="109"/>
        <v>9.0826521344232511E-2</v>
      </c>
      <c r="H90" s="89">
        <f>IF(E90&gt;0,ROUNDDOWN(('Diseño estructura &amp;CP'!$AZ$5/E90),0),"")</f>
        <v>11</v>
      </c>
      <c r="V90" s="85" t="str">
        <f t="shared" si="138"/>
        <v/>
      </c>
      <c r="W90" s="86">
        <f t="shared" si="110"/>
        <v>0</v>
      </c>
      <c r="X90" s="18">
        <f t="shared" si="111"/>
        <v>0</v>
      </c>
      <c r="Y90" s="87"/>
      <c r="Z90" s="88">
        <f t="shared" si="112"/>
        <v>0</v>
      </c>
      <c r="AA90" s="18" t="str">
        <f t="shared" si="97"/>
        <v/>
      </c>
      <c r="AB90" s="89" t="str">
        <f>IF(Y90&gt;0,ROUNDDOWN(('Diseño estructura &amp;CP'!$AZ$5/Y90),0),"")</f>
        <v/>
      </c>
      <c r="AP90" s="85">
        <f t="shared" si="139"/>
        <v>75</v>
      </c>
      <c r="AQ90" s="86">
        <f t="shared" si="113"/>
        <v>14</v>
      </c>
      <c r="AR90" s="18">
        <f t="shared" si="114"/>
        <v>2</v>
      </c>
      <c r="AS90" s="87">
        <v>28</v>
      </c>
      <c r="AT90" s="88">
        <f t="shared" si="115"/>
        <v>3</v>
      </c>
      <c r="AU90" s="18">
        <f t="shared" si="98"/>
        <v>2.8563267637817767E-2</v>
      </c>
      <c r="AV90" s="89">
        <f>IF(AS90&gt;0,ROUNDDOWN(('Diseño estructura &amp;CP'!$AZ$5/AS90),0),"")</f>
        <v>35</v>
      </c>
      <c r="BJ90" s="85" t="str">
        <f t="shared" si="140"/>
        <v/>
      </c>
      <c r="BK90" s="86">
        <f t="shared" si="116"/>
        <v>0</v>
      </c>
      <c r="BL90" s="18">
        <f t="shared" si="117"/>
        <v>0</v>
      </c>
      <c r="BM90" s="87"/>
      <c r="BN90" s="88">
        <f t="shared" si="118"/>
        <v>0</v>
      </c>
      <c r="BO90" s="18" t="str">
        <f t="shared" si="99"/>
        <v/>
      </c>
      <c r="BP90" s="89" t="str">
        <f>IF(BM90&gt;0,ROUNDDOWN(('Diseño estructura &amp;CP'!$AZ$5/BM90),0),"")</f>
        <v/>
      </c>
      <c r="CD90" s="85" t="str">
        <f t="shared" si="141"/>
        <v/>
      </c>
      <c r="CE90" s="86">
        <f t="shared" si="119"/>
        <v>0</v>
      </c>
      <c r="CF90" s="18">
        <f t="shared" si="120"/>
        <v>0</v>
      </c>
      <c r="CG90" s="87"/>
      <c r="CH90" s="88">
        <f t="shared" si="121"/>
        <v>0</v>
      </c>
      <c r="CI90" s="18" t="str">
        <f t="shared" si="100"/>
        <v/>
      </c>
      <c r="CJ90" s="89" t="str">
        <f>IF(CG90&gt;0,ROUNDDOWN(('Diseño estructura &amp;CP'!$AZ$5/CG90),0),"")</f>
        <v/>
      </c>
      <c r="CX90" s="85" t="str">
        <f t="shared" si="142"/>
        <v/>
      </c>
      <c r="CY90" s="86">
        <f t="shared" si="122"/>
        <v>0</v>
      </c>
      <c r="CZ90" s="18">
        <f t="shared" si="123"/>
        <v>0</v>
      </c>
      <c r="DA90" s="87"/>
      <c r="DB90" s="88">
        <f t="shared" si="124"/>
        <v>0</v>
      </c>
      <c r="DC90" s="18" t="str">
        <f t="shared" si="101"/>
        <v/>
      </c>
      <c r="DD90" s="89" t="str">
        <f>IF(DA90&gt;0,ROUNDDOWN(('Diseño estructura &amp;CP'!$AZ$5/DA90),0),"")</f>
        <v/>
      </c>
      <c r="DR90" s="85" t="str">
        <f t="shared" si="143"/>
        <v/>
      </c>
      <c r="DS90" s="86">
        <f t="shared" si="125"/>
        <v>0</v>
      </c>
      <c r="DT90" s="18">
        <f t="shared" si="126"/>
        <v>0</v>
      </c>
      <c r="DU90" s="87"/>
      <c r="DV90" s="88">
        <f t="shared" si="127"/>
        <v>0</v>
      </c>
      <c r="DW90" s="18" t="str">
        <f t="shared" si="102"/>
        <v/>
      </c>
      <c r="DX90" s="89" t="str">
        <f>IF(DU90&gt;0,ROUNDDOWN(('Diseño estructura &amp;CP'!$AZ$5/DU90),0),"")</f>
        <v/>
      </c>
      <c r="EL90" s="85" t="str">
        <f t="shared" si="144"/>
        <v/>
      </c>
      <c r="EM90" s="86">
        <f t="shared" si="128"/>
        <v>0</v>
      </c>
      <c r="EN90" s="18">
        <f t="shared" si="129"/>
        <v>0</v>
      </c>
      <c r="EO90" s="87"/>
      <c r="EP90" s="88">
        <f t="shared" si="130"/>
        <v>0</v>
      </c>
      <c r="EQ90" s="18" t="str">
        <f t="shared" si="103"/>
        <v/>
      </c>
      <c r="ER90" s="89" t="str">
        <f>IF(EO90&gt;0,ROUNDDOWN(('Diseño estructura &amp;CP'!$AZ$5/EO90),0),"")</f>
        <v/>
      </c>
      <c r="FF90" s="85" t="str">
        <f t="shared" si="145"/>
        <v/>
      </c>
      <c r="FG90" s="86">
        <f t="shared" si="131"/>
        <v>0</v>
      </c>
      <c r="FH90" s="18">
        <f t="shared" si="132"/>
        <v>0</v>
      </c>
      <c r="FI90" s="87"/>
      <c r="FJ90" s="88">
        <f t="shared" si="133"/>
        <v>0</v>
      </c>
      <c r="FK90" s="18" t="str">
        <f t="shared" si="104"/>
        <v/>
      </c>
      <c r="FL90" s="89" t="str">
        <f>IF(FI90&gt;0,ROUNDDOWN(('Diseño estructura &amp;CP'!$AZ$5/FI90),0),"")</f>
        <v/>
      </c>
      <c r="FZ90" s="85" t="str">
        <f t="shared" si="146"/>
        <v/>
      </c>
      <c r="GA90" s="86">
        <f t="shared" si="134"/>
        <v>0</v>
      </c>
      <c r="GB90" s="18">
        <f t="shared" si="135"/>
        <v>0</v>
      </c>
      <c r="GC90" s="87"/>
      <c r="GD90" s="88">
        <f t="shared" si="136"/>
        <v>0</v>
      </c>
      <c r="GE90" s="18" t="str">
        <f t="shared" si="105"/>
        <v/>
      </c>
      <c r="GF90" s="89" t="str">
        <f>IF(GC90&gt;0,ROUNDDOWN(('Diseño estructura &amp;CP'!$AZ$5/GC90),0),"")</f>
        <v/>
      </c>
    </row>
    <row r="91" spans="2:188" x14ac:dyDescent="0.35">
      <c r="B91" s="85">
        <f t="shared" si="137"/>
        <v>76</v>
      </c>
      <c r="C91" s="86">
        <f t="shared" si="106"/>
        <v>46.5</v>
      </c>
      <c r="D91" s="18">
        <f t="shared" si="107"/>
        <v>7</v>
      </c>
      <c r="E91" s="90">
        <v>93</v>
      </c>
      <c r="F91" s="88">
        <f t="shared" si="108"/>
        <v>8</v>
      </c>
      <c r="G91" s="18">
        <f t="shared" si="109"/>
        <v>9.9900099900099903E-2</v>
      </c>
      <c r="H91" s="89">
        <f>IF(E91&gt;0,ROUNDDOWN(('Diseño estructura &amp;CP'!$AZ$5/E91),0),"")</f>
        <v>10</v>
      </c>
      <c r="V91" s="85" t="str">
        <f t="shared" si="138"/>
        <v/>
      </c>
      <c r="W91" s="86">
        <f t="shared" si="110"/>
        <v>0</v>
      </c>
      <c r="X91" s="18">
        <f t="shared" si="111"/>
        <v>0</v>
      </c>
      <c r="Y91" s="90"/>
      <c r="Z91" s="88">
        <f t="shared" si="112"/>
        <v>0</v>
      </c>
      <c r="AA91" s="18" t="str">
        <f t="shared" si="97"/>
        <v/>
      </c>
      <c r="AB91" s="89" t="str">
        <f>IF(Y91&gt;0,ROUNDDOWN(('Diseño estructura &amp;CP'!$AZ$5/Y91),0),"")</f>
        <v/>
      </c>
      <c r="AP91" s="85">
        <f t="shared" si="139"/>
        <v>76</v>
      </c>
      <c r="AQ91" s="86">
        <f t="shared" si="113"/>
        <v>7</v>
      </c>
      <c r="AR91" s="18">
        <f t="shared" si="114"/>
        <v>1</v>
      </c>
      <c r="AS91" s="90">
        <v>14</v>
      </c>
      <c r="AT91" s="88">
        <f t="shared" si="115"/>
        <v>2</v>
      </c>
      <c r="AU91" s="18">
        <f t="shared" si="98"/>
        <v>1.408252358822701E-2</v>
      </c>
      <c r="AV91" s="89">
        <f>IF(AS91&gt;0,ROUNDDOWN(('Diseño estructura &amp;CP'!$AZ$5/AS91),0),"")</f>
        <v>71</v>
      </c>
      <c r="BJ91" s="85" t="str">
        <f t="shared" si="140"/>
        <v/>
      </c>
      <c r="BK91" s="86">
        <f t="shared" si="116"/>
        <v>0</v>
      </c>
      <c r="BL91" s="18">
        <f t="shared" si="117"/>
        <v>0</v>
      </c>
      <c r="BM91" s="90"/>
      <c r="BN91" s="88">
        <f t="shared" si="118"/>
        <v>0</v>
      </c>
      <c r="BO91" s="18" t="str">
        <f t="shared" si="99"/>
        <v/>
      </c>
      <c r="BP91" s="89" t="str">
        <f>IF(BM91&gt;0,ROUNDDOWN(('Diseño estructura &amp;CP'!$AZ$5/BM91),0),"")</f>
        <v/>
      </c>
      <c r="CD91" s="85" t="str">
        <f t="shared" si="141"/>
        <v/>
      </c>
      <c r="CE91" s="86">
        <f t="shared" si="119"/>
        <v>0</v>
      </c>
      <c r="CF91" s="18">
        <f t="shared" si="120"/>
        <v>0</v>
      </c>
      <c r="CG91" s="90"/>
      <c r="CH91" s="88">
        <f t="shared" si="121"/>
        <v>0</v>
      </c>
      <c r="CI91" s="18" t="str">
        <f t="shared" si="100"/>
        <v/>
      </c>
      <c r="CJ91" s="89" t="str">
        <f>IF(CG91&gt;0,ROUNDDOWN(('Diseño estructura &amp;CP'!$AZ$5/CG91),0),"")</f>
        <v/>
      </c>
      <c r="CX91" s="85" t="str">
        <f t="shared" si="142"/>
        <v/>
      </c>
      <c r="CY91" s="86">
        <f t="shared" si="122"/>
        <v>0</v>
      </c>
      <c r="CZ91" s="18">
        <f t="shared" si="123"/>
        <v>0</v>
      </c>
      <c r="DA91" s="90"/>
      <c r="DB91" s="88">
        <f t="shared" si="124"/>
        <v>0</v>
      </c>
      <c r="DC91" s="18" t="str">
        <f t="shared" si="101"/>
        <v/>
      </c>
      <c r="DD91" s="89" t="str">
        <f>IF(DA91&gt;0,ROUNDDOWN(('Diseño estructura &amp;CP'!$AZ$5/DA91),0),"")</f>
        <v/>
      </c>
      <c r="DR91" s="85" t="str">
        <f t="shared" si="143"/>
        <v/>
      </c>
      <c r="DS91" s="86">
        <f t="shared" si="125"/>
        <v>0</v>
      </c>
      <c r="DT91" s="18">
        <f t="shared" si="126"/>
        <v>0</v>
      </c>
      <c r="DU91" s="90"/>
      <c r="DV91" s="88">
        <f t="shared" si="127"/>
        <v>0</v>
      </c>
      <c r="DW91" s="18" t="str">
        <f t="shared" si="102"/>
        <v/>
      </c>
      <c r="DX91" s="89" t="str">
        <f>IF(DU91&gt;0,ROUNDDOWN(('Diseño estructura &amp;CP'!$AZ$5/DU91),0),"")</f>
        <v/>
      </c>
      <c r="EL91" s="85" t="str">
        <f t="shared" si="144"/>
        <v/>
      </c>
      <c r="EM91" s="86">
        <f t="shared" si="128"/>
        <v>0</v>
      </c>
      <c r="EN91" s="18">
        <f t="shared" si="129"/>
        <v>0</v>
      </c>
      <c r="EO91" s="90"/>
      <c r="EP91" s="88">
        <f t="shared" si="130"/>
        <v>0</v>
      </c>
      <c r="EQ91" s="18" t="str">
        <f t="shared" si="103"/>
        <v/>
      </c>
      <c r="ER91" s="89" t="str">
        <f>IF(EO91&gt;0,ROUNDDOWN(('Diseño estructura &amp;CP'!$AZ$5/EO91),0),"")</f>
        <v/>
      </c>
      <c r="FF91" s="85" t="str">
        <f t="shared" si="145"/>
        <v/>
      </c>
      <c r="FG91" s="86">
        <f t="shared" si="131"/>
        <v>0</v>
      </c>
      <c r="FH91" s="18">
        <f t="shared" si="132"/>
        <v>0</v>
      </c>
      <c r="FI91" s="90"/>
      <c r="FJ91" s="88">
        <f t="shared" si="133"/>
        <v>0</v>
      </c>
      <c r="FK91" s="18" t="str">
        <f t="shared" si="104"/>
        <v/>
      </c>
      <c r="FL91" s="89" t="str">
        <f>IF(FI91&gt;0,ROUNDDOWN(('Diseño estructura &amp;CP'!$AZ$5/FI91),0),"")</f>
        <v/>
      </c>
      <c r="FZ91" s="85" t="str">
        <f t="shared" si="146"/>
        <v/>
      </c>
      <c r="GA91" s="86">
        <f t="shared" si="134"/>
        <v>0</v>
      </c>
      <c r="GB91" s="18">
        <f t="shared" si="135"/>
        <v>0</v>
      </c>
      <c r="GC91" s="90"/>
      <c r="GD91" s="88">
        <f t="shared" si="136"/>
        <v>0</v>
      </c>
      <c r="GE91" s="18" t="str">
        <f t="shared" si="105"/>
        <v/>
      </c>
      <c r="GF91" s="89" t="str">
        <f>IF(GC91&gt;0,ROUNDDOWN(('Diseño estructura &amp;CP'!$AZ$5/GC91),0),"")</f>
        <v/>
      </c>
    </row>
    <row r="92" spans="2:188" x14ac:dyDescent="0.35">
      <c r="B92" s="85">
        <f t="shared" si="137"/>
        <v>77</v>
      </c>
      <c r="C92" s="86">
        <f t="shared" si="106"/>
        <v>47</v>
      </c>
      <c r="D92" s="18">
        <f t="shared" si="107"/>
        <v>7</v>
      </c>
      <c r="E92" s="87">
        <v>94</v>
      </c>
      <c r="F92" s="88">
        <f t="shared" si="108"/>
        <v>8</v>
      </c>
      <c r="G92" s="18">
        <f t="shared" si="109"/>
        <v>9.9900099900099903E-2</v>
      </c>
      <c r="H92" s="89">
        <f>IF(E92&gt;0,ROUNDDOWN(('Diseño estructura &amp;CP'!$AZ$5/E92),0),"")</f>
        <v>10</v>
      </c>
      <c r="V92" s="85" t="str">
        <f t="shared" si="138"/>
        <v/>
      </c>
      <c r="W92" s="86">
        <f t="shared" si="110"/>
        <v>0</v>
      </c>
      <c r="X92" s="18">
        <f t="shared" si="111"/>
        <v>0</v>
      </c>
      <c r="Y92" s="87"/>
      <c r="Z92" s="88">
        <f t="shared" si="112"/>
        <v>0</v>
      </c>
      <c r="AA92" s="18" t="str">
        <f t="shared" si="97"/>
        <v/>
      </c>
      <c r="AB92" s="89" t="str">
        <f>IF(Y92&gt;0,ROUNDDOWN(('Diseño estructura &amp;CP'!$AZ$5/Y92),0),"")</f>
        <v/>
      </c>
      <c r="AP92" s="85" t="str">
        <f t="shared" si="139"/>
        <v/>
      </c>
      <c r="AQ92" s="86">
        <f t="shared" si="113"/>
        <v>0</v>
      </c>
      <c r="AR92" s="18">
        <f t="shared" si="114"/>
        <v>0</v>
      </c>
      <c r="AS92" s="87"/>
      <c r="AT92" s="88">
        <f t="shared" si="115"/>
        <v>0</v>
      </c>
      <c r="AU92" s="18" t="str">
        <f t="shared" si="98"/>
        <v/>
      </c>
      <c r="AV92" s="89" t="str">
        <f>IF(AS92&gt;0,ROUNDDOWN(('Diseño estructura &amp;CP'!$AZ$5/AS92),0),"")</f>
        <v/>
      </c>
      <c r="BJ92" s="85" t="str">
        <f t="shared" si="140"/>
        <v/>
      </c>
      <c r="BK92" s="86">
        <f t="shared" si="116"/>
        <v>0</v>
      </c>
      <c r="BL92" s="18">
        <f t="shared" si="117"/>
        <v>0</v>
      </c>
      <c r="BM92" s="87"/>
      <c r="BN92" s="88">
        <f t="shared" si="118"/>
        <v>0</v>
      </c>
      <c r="BO92" s="18" t="str">
        <f t="shared" si="99"/>
        <v/>
      </c>
      <c r="BP92" s="89" t="str">
        <f>IF(BM92&gt;0,ROUNDDOWN(('Diseño estructura &amp;CP'!$AZ$5/BM92),0),"")</f>
        <v/>
      </c>
      <c r="CD92" s="85" t="str">
        <f t="shared" si="141"/>
        <v/>
      </c>
      <c r="CE92" s="86">
        <f t="shared" si="119"/>
        <v>0</v>
      </c>
      <c r="CF92" s="18">
        <f t="shared" si="120"/>
        <v>0</v>
      </c>
      <c r="CG92" s="87"/>
      <c r="CH92" s="88">
        <f t="shared" si="121"/>
        <v>0</v>
      </c>
      <c r="CI92" s="18" t="str">
        <f t="shared" si="100"/>
        <v/>
      </c>
      <c r="CJ92" s="89" t="str">
        <f>IF(CG92&gt;0,ROUNDDOWN(('Diseño estructura &amp;CP'!$AZ$5/CG92),0),"")</f>
        <v/>
      </c>
      <c r="CX92" s="85" t="str">
        <f t="shared" si="142"/>
        <v/>
      </c>
      <c r="CY92" s="86">
        <f t="shared" si="122"/>
        <v>0</v>
      </c>
      <c r="CZ92" s="18">
        <f t="shared" si="123"/>
        <v>0</v>
      </c>
      <c r="DA92" s="87"/>
      <c r="DB92" s="88">
        <f t="shared" si="124"/>
        <v>0</v>
      </c>
      <c r="DC92" s="18" t="str">
        <f t="shared" si="101"/>
        <v/>
      </c>
      <c r="DD92" s="89" t="str">
        <f>IF(DA92&gt;0,ROUNDDOWN(('Diseño estructura &amp;CP'!$AZ$5/DA92),0),"")</f>
        <v/>
      </c>
      <c r="DR92" s="85" t="str">
        <f t="shared" si="143"/>
        <v/>
      </c>
      <c r="DS92" s="86">
        <f t="shared" si="125"/>
        <v>0</v>
      </c>
      <c r="DT92" s="18">
        <f t="shared" si="126"/>
        <v>0</v>
      </c>
      <c r="DU92" s="87"/>
      <c r="DV92" s="88">
        <f t="shared" si="127"/>
        <v>0</v>
      </c>
      <c r="DW92" s="18" t="str">
        <f t="shared" si="102"/>
        <v/>
      </c>
      <c r="DX92" s="89" t="str">
        <f>IF(DU92&gt;0,ROUNDDOWN(('Diseño estructura &amp;CP'!$AZ$5/DU92),0),"")</f>
        <v/>
      </c>
      <c r="EL92" s="85" t="str">
        <f t="shared" si="144"/>
        <v/>
      </c>
      <c r="EM92" s="86">
        <f t="shared" si="128"/>
        <v>0</v>
      </c>
      <c r="EN92" s="18">
        <f t="shared" si="129"/>
        <v>0</v>
      </c>
      <c r="EO92" s="87"/>
      <c r="EP92" s="88">
        <f t="shared" si="130"/>
        <v>0</v>
      </c>
      <c r="EQ92" s="18" t="str">
        <f t="shared" si="103"/>
        <v/>
      </c>
      <c r="ER92" s="89" t="str">
        <f>IF(EO92&gt;0,ROUNDDOWN(('Diseño estructura &amp;CP'!$AZ$5/EO92),0),"")</f>
        <v/>
      </c>
      <c r="FF92" s="85" t="str">
        <f t="shared" si="145"/>
        <v/>
      </c>
      <c r="FG92" s="86">
        <f t="shared" si="131"/>
        <v>0</v>
      </c>
      <c r="FH92" s="18">
        <f t="shared" si="132"/>
        <v>0</v>
      </c>
      <c r="FI92" s="87"/>
      <c r="FJ92" s="88">
        <f t="shared" si="133"/>
        <v>0</v>
      </c>
      <c r="FK92" s="18" t="str">
        <f t="shared" si="104"/>
        <v/>
      </c>
      <c r="FL92" s="89" t="str">
        <f>IF(FI92&gt;0,ROUNDDOWN(('Diseño estructura &amp;CP'!$AZ$5/FI92),0),"")</f>
        <v/>
      </c>
      <c r="FZ92" s="85" t="str">
        <f t="shared" si="146"/>
        <v/>
      </c>
      <c r="GA92" s="86">
        <f t="shared" si="134"/>
        <v>0</v>
      </c>
      <c r="GB92" s="18">
        <f t="shared" si="135"/>
        <v>0</v>
      </c>
      <c r="GC92" s="87"/>
      <c r="GD92" s="88">
        <f t="shared" si="136"/>
        <v>0</v>
      </c>
      <c r="GE92" s="18" t="str">
        <f t="shared" si="105"/>
        <v/>
      </c>
      <c r="GF92" s="89" t="str">
        <f>IF(GC92&gt;0,ROUNDDOWN(('Diseño estructura &amp;CP'!$AZ$5/GC92),0),"")</f>
        <v/>
      </c>
    </row>
    <row r="93" spans="2:188" x14ac:dyDescent="0.35">
      <c r="B93" s="85">
        <f t="shared" si="137"/>
        <v>78</v>
      </c>
      <c r="C93" s="86">
        <f t="shared" si="106"/>
        <v>48.75</v>
      </c>
      <c r="D93" s="18">
        <f t="shared" si="107"/>
        <v>8</v>
      </c>
      <c r="E93" s="90">
        <v>97.5</v>
      </c>
      <c r="F93" s="88">
        <f t="shared" si="108"/>
        <v>9</v>
      </c>
      <c r="G93" s="18">
        <f t="shared" si="109"/>
        <v>9.9900099900099903E-2</v>
      </c>
      <c r="H93" s="89">
        <f>IF(E93&gt;0,ROUNDDOWN(('Diseño estructura &amp;CP'!$AZ$5/E93),0),"")</f>
        <v>10</v>
      </c>
      <c r="V93" s="85" t="str">
        <f t="shared" si="138"/>
        <v/>
      </c>
      <c r="W93" s="86">
        <f t="shared" si="110"/>
        <v>0</v>
      </c>
      <c r="X93" s="18">
        <f t="shared" si="111"/>
        <v>0</v>
      </c>
      <c r="Y93" s="90"/>
      <c r="Z93" s="88">
        <f t="shared" si="112"/>
        <v>0</v>
      </c>
      <c r="AA93" s="18" t="str">
        <f t="shared" si="97"/>
        <v/>
      </c>
      <c r="AB93" s="89" t="str">
        <f>IF(Y93&gt;0,ROUNDDOWN(('Diseño estructura &amp;CP'!$AZ$5/Y93),0),"")</f>
        <v/>
      </c>
      <c r="AP93" s="85" t="str">
        <f t="shared" si="139"/>
        <v/>
      </c>
      <c r="AQ93" s="86">
        <f t="shared" si="113"/>
        <v>0</v>
      </c>
      <c r="AR93" s="18">
        <f t="shared" si="114"/>
        <v>0</v>
      </c>
      <c r="AS93" s="90"/>
      <c r="AT93" s="88">
        <f t="shared" si="115"/>
        <v>0</v>
      </c>
      <c r="AU93" s="18" t="str">
        <f t="shared" si="98"/>
        <v/>
      </c>
      <c r="AV93" s="89" t="str">
        <f>IF(AS93&gt;0,ROUNDDOWN(('Diseño estructura &amp;CP'!$AZ$5/AS93),0),"")</f>
        <v/>
      </c>
      <c r="BJ93" s="85" t="str">
        <f t="shared" si="140"/>
        <v/>
      </c>
      <c r="BK93" s="86">
        <f t="shared" si="116"/>
        <v>0</v>
      </c>
      <c r="BL93" s="18">
        <f t="shared" si="117"/>
        <v>0</v>
      </c>
      <c r="BM93" s="90"/>
      <c r="BN93" s="88">
        <f t="shared" si="118"/>
        <v>0</v>
      </c>
      <c r="BO93" s="18" t="str">
        <f t="shared" si="99"/>
        <v/>
      </c>
      <c r="BP93" s="89" t="str">
        <f>IF(BM93&gt;0,ROUNDDOWN(('Diseño estructura &amp;CP'!$AZ$5/BM93),0),"")</f>
        <v/>
      </c>
      <c r="CD93" s="85" t="str">
        <f t="shared" si="141"/>
        <v/>
      </c>
      <c r="CE93" s="86">
        <f t="shared" si="119"/>
        <v>0</v>
      </c>
      <c r="CF93" s="18">
        <f t="shared" si="120"/>
        <v>0</v>
      </c>
      <c r="CG93" s="90"/>
      <c r="CH93" s="88">
        <f t="shared" si="121"/>
        <v>0</v>
      </c>
      <c r="CI93" s="18" t="str">
        <f t="shared" si="100"/>
        <v/>
      </c>
      <c r="CJ93" s="89" t="str">
        <f>IF(CG93&gt;0,ROUNDDOWN(('Diseño estructura &amp;CP'!$AZ$5/CG93),0),"")</f>
        <v/>
      </c>
      <c r="CX93" s="85" t="str">
        <f t="shared" si="142"/>
        <v/>
      </c>
      <c r="CY93" s="86">
        <f t="shared" si="122"/>
        <v>0</v>
      </c>
      <c r="CZ93" s="18">
        <f t="shared" si="123"/>
        <v>0</v>
      </c>
      <c r="DA93" s="90"/>
      <c r="DB93" s="88">
        <f t="shared" si="124"/>
        <v>0</v>
      </c>
      <c r="DC93" s="18" t="str">
        <f t="shared" si="101"/>
        <v/>
      </c>
      <c r="DD93" s="89" t="str">
        <f>IF(DA93&gt;0,ROUNDDOWN(('Diseño estructura &amp;CP'!$AZ$5/DA93),0),"")</f>
        <v/>
      </c>
      <c r="DR93" s="85" t="str">
        <f t="shared" si="143"/>
        <v/>
      </c>
      <c r="DS93" s="86">
        <f t="shared" si="125"/>
        <v>0</v>
      </c>
      <c r="DT93" s="18">
        <f t="shared" si="126"/>
        <v>0</v>
      </c>
      <c r="DU93" s="90"/>
      <c r="DV93" s="88">
        <f t="shared" si="127"/>
        <v>0</v>
      </c>
      <c r="DW93" s="18" t="str">
        <f t="shared" si="102"/>
        <v/>
      </c>
      <c r="DX93" s="89" t="str">
        <f>IF(DU93&gt;0,ROUNDDOWN(('Diseño estructura &amp;CP'!$AZ$5/DU93),0),"")</f>
        <v/>
      </c>
      <c r="EL93" s="85" t="str">
        <f t="shared" si="144"/>
        <v/>
      </c>
      <c r="EM93" s="86">
        <f t="shared" si="128"/>
        <v>0</v>
      </c>
      <c r="EN93" s="18">
        <f t="shared" si="129"/>
        <v>0</v>
      </c>
      <c r="EO93" s="90"/>
      <c r="EP93" s="88">
        <f t="shared" si="130"/>
        <v>0</v>
      </c>
      <c r="EQ93" s="18" t="str">
        <f t="shared" si="103"/>
        <v/>
      </c>
      <c r="ER93" s="89" t="str">
        <f>IF(EO93&gt;0,ROUNDDOWN(('Diseño estructura &amp;CP'!$AZ$5/EO93),0),"")</f>
        <v/>
      </c>
      <c r="FF93" s="85" t="str">
        <f t="shared" si="145"/>
        <v/>
      </c>
      <c r="FG93" s="86">
        <f t="shared" si="131"/>
        <v>0</v>
      </c>
      <c r="FH93" s="18">
        <f t="shared" si="132"/>
        <v>0</v>
      </c>
      <c r="FI93" s="90"/>
      <c r="FJ93" s="88">
        <f t="shared" si="133"/>
        <v>0</v>
      </c>
      <c r="FK93" s="18" t="str">
        <f t="shared" si="104"/>
        <v/>
      </c>
      <c r="FL93" s="89" t="str">
        <f>IF(FI93&gt;0,ROUNDDOWN(('Diseño estructura &amp;CP'!$AZ$5/FI93),0),"")</f>
        <v/>
      </c>
      <c r="FZ93" s="85" t="str">
        <f t="shared" si="146"/>
        <v/>
      </c>
      <c r="GA93" s="86">
        <f t="shared" si="134"/>
        <v>0</v>
      </c>
      <c r="GB93" s="18">
        <f t="shared" si="135"/>
        <v>0</v>
      </c>
      <c r="GC93" s="90"/>
      <c r="GD93" s="88">
        <f t="shared" si="136"/>
        <v>0</v>
      </c>
      <c r="GE93" s="18" t="str">
        <f t="shared" si="105"/>
        <v/>
      </c>
      <c r="GF93" s="89" t="str">
        <f>IF(GC93&gt;0,ROUNDDOWN(('Diseño estructura &amp;CP'!$AZ$5/GC93),0),"")</f>
        <v/>
      </c>
    </row>
    <row r="94" spans="2:188" x14ac:dyDescent="0.35">
      <c r="B94" s="85">
        <f t="shared" si="137"/>
        <v>79</v>
      </c>
      <c r="C94" s="86">
        <f t="shared" si="106"/>
        <v>49.25</v>
      </c>
      <c r="D94" s="18">
        <f t="shared" si="107"/>
        <v>8</v>
      </c>
      <c r="E94" s="87">
        <v>98.5</v>
      </c>
      <c r="F94" s="88">
        <f t="shared" si="108"/>
        <v>9</v>
      </c>
      <c r="G94" s="18">
        <f t="shared" si="109"/>
        <v>9.9900099900099903E-2</v>
      </c>
      <c r="H94" s="89">
        <f>IF(E94&gt;0,ROUNDDOWN(('Diseño estructura &amp;CP'!$AZ$5/E94),0),"")</f>
        <v>10</v>
      </c>
      <c r="V94" s="85" t="str">
        <f t="shared" si="138"/>
        <v/>
      </c>
      <c r="W94" s="86">
        <f t="shared" si="110"/>
        <v>0</v>
      </c>
      <c r="X94" s="18">
        <f t="shared" si="111"/>
        <v>0</v>
      </c>
      <c r="Y94" s="87"/>
      <c r="Z94" s="88">
        <f t="shared" si="112"/>
        <v>0</v>
      </c>
      <c r="AA94" s="18" t="str">
        <f t="shared" si="97"/>
        <v/>
      </c>
      <c r="AB94" s="89" t="str">
        <f>IF(Y94&gt;0,ROUNDDOWN(('Diseño estructura &amp;CP'!$AZ$5/Y94),0),"")</f>
        <v/>
      </c>
      <c r="AP94" s="85" t="str">
        <f t="shared" si="139"/>
        <v/>
      </c>
      <c r="AQ94" s="86">
        <f t="shared" si="113"/>
        <v>0</v>
      </c>
      <c r="AR94" s="18">
        <f t="shared" si="114"/>
        <v>0</v>
      </c>
      <c r="AS94" s="87"/>
      <c r="AT94" s="88">
        <f t="shared" si="115"/>
        <v>0</v>
      </c>
      <c r="AU94" s="18" t="str">
        <f t="shared" si="98"/>
        <v/>
      </c>
      <c r="AV94" s="89" t="str">
        <f>IF(AS94&gt;0,ROUNDDOWN(('Diseño estructura &amp;CP'!$AZ$5/AS94),0),"")</f>
        <v/>
      </c>
      <c r="BJ94" s="85" t="str">
        <f t="shared" si="140"/>
        <v/>
      </c>
      <c r="BK94" s="86">
        <f t="shared" si="116"/>
        <v>0</v>
      </c>
      <c r="BL94" s="18">
        <f t="shared" si="117"/>
        <v>0</v>
      </c>
      <c r="BM94" s="87"/>
      <c r="BN94" s="88">
        <f t="shared" si="118"/>
        <v>0</v>
      </c>
      <c r="BO94" s="18" t="str">
        <f t="shared" si="99"/>
        <v/>
      </c>
      <c r="BP94" s="89" t="str">
        <f>IF(BM94&gt;0,ROUNDDOWN(('Diseño estructura &amp;CP'!$AZ$5/BM94),0),"")</f>
        <v/>
      </c>
      <c r="CD94" s="85" t="str">
        <f t="shared" si="141"/>
        <v/>
      </c>
      <c r="CE94" s="86">
        <f t="shared" si="119"/>
        <v>0</v>
      </c>
      <c r="CF94" s="18">
        <f t="shared" si="120"/>
        <v>0</v>
      </c>
      <c r="CG94" s="87"/>
      <c r="CH94" s="88">
        <f t="shared" si="121"/>
        <v>0</v>
      </c>
      <c r="CI94" s="18" t="str">
        <f t="shared" si="100"/>
        <v/>
      </c>
      <c r="CJ94" s="89" t="str">
        <f>IF(CG94&gt;0,ROUNDDOWN(('Diseño estructura &amp;CP'!$AZ$5/CG94),0),"")</f>
        <v/>
      </c>
      <c r="CX94" s="85" t="str">
        <f t="shared" si="142"/>
        <v/>
      </c>
      <c r="CY94" s="86">
        <f t="shared" si="122"/>
        <v>0</v>
      </c>
      <c r="CZ94" s="18">
        <f t="shared" si="123"/>
        <v>0</v>
      </c>
      <c r="DA94" s="87"/>
      <c r="DB94" s="88">
        <f t="shared" si="124"/>
        <v>0</v>
      </c>
      <c r="DC94" s="18" t="str">
        <f t="shared" si="101"/>
        <v/>
      </c>
      <c r="DD94" s="89" t="str">
        <f>IF(DA94&gt;0,ROUNDDOWN(('Diseño estructura &amp;CP'!$AZ$5/DA94),0),"")</f>
        <v/>
      </c>
      <c r="DR94" s="85" t="str">
        <f t="shared" si="143"/>
        <v/>
      </c>
      <c r="DS94" s="86">
        <f t="shared" si="125"/>
        <v>0</v>
      </c>
      <c r="DT94" s="18">
        <f t="shared" si="126"/>
        <v>0</v>
      </c>
      <c r="DU94" s="87"/>
      <c r="DV94" s="88">
        <f t="shared" si="127"/>
        <v>0</v>
      </c>
      <c r="DW94" s="18" t="str">
        <f t="shared" si="102"/>
        <v/>
      </c>
      <c r="DX94" s="89" t="str">
        <f>IF(DU94&gt;0,ROUNDDOWN(('Diseño estructura &amp;CP'!$AZ$5/DU94),0),"")</f>
        <v/>
      </c>
      <c r="EL94" s="85" t="str">
        <f t="shared" si="144"/>
        <v/>
      </c>
      <c r="EM94" s="86">
        <f t="shared" si="128"/>
        <v>0</v>
      </c>
      <c r="EN94" s="18">
        <f t="shared" si="129"/>
        <v>0</v>
      </c>
      <c r="EO94" s="87"/>
      <c r="EP94" s="88">
        <f t="shared" si="130"/>
        <v>0</v>
      </c>
      <c r="EQ94" s="18" t="str">
        <f t="shared" si="103"/>
        <v/>
      </c>
      <c r="ER94" s="89" t="str">
        <f>IF(EO94&gt;0,ROUNDDOWN(('Diseño estructura &amp;CP'!$AZ$5/EO94),0),"")</f>
        <v/>
      </c>
      <c r="FF94" s="85" t="str">
        <f t="shared" si="145"/>
        <v/>
      </c>
      <c r="FG94" s="86">
        <f t="shared" si="131"/>
        <v>0</v>
      </c>
      <c r="FH94" s="18">
        <f t="shared" si="132"/>
        <v>0</v>
      </c>
      <c r="FI94" s="87"/>
      <c r="FJ94" s="88">
        <f t="shared" si="133"/>
        <v>0</v>
      </c>
      <c r="FK94" s="18" t="str">
        <f t="shared" si="104"/>
        <v/>
      </c>
      <c r="FL94" s="89" t="str">
        <f>IF(FI94&gt;0,ROUNDDOWN(('Diseño estructura &amp;CP'!$AZ$5/FI94),0),"")</f>
        <v/>
      </c>
      <c r="FZ94" s="85" t="str">
        <f t="shared" si="146"/>
        <v/>
      </c>
      <c r="GA94" s="86">
        <f t="shared" si="134"/>
        <v>0</v>
      </c>
      <c r="GB94" s="18">
        <f t="shared" si="135"/>
        <v>0</v>
      </c>
      <c r="GC94" s="87"/>
      <c r="GD94" s="88">
        <f t="shared" si="136"/>
        <v>0</v>
      </c>
      <c r="GE94" s="18" t="str">
        <f t="shared" si="105"/>
        <v/>
      </c>
      <c r="GF94" s="89" t="str">
        <f>IF(GC94&gt;0,ROUNDDOWN(('Diseño estructura &amp;CP'!$AZ$5/GC94),0),"")</f>
        <v/>
      </c>
    </row>
    <row r="95" spans="2:188" x14ac:dyDescent="0.35">
      <c r="B95" s="85">
        <f t="shared" si="137"/>
        <v>80</v>
      </c>
      <c r="C95" s="86">
        <f t="shared" si="106"/>
        <v>51</v>
      </c>
      <c r="D95" s="18">
        <f t="shared" si="107"/>
        <v>8</v>
      </c>
      <c r="E95" s="90">
        <v>102</v>
      </c>
      <c r="F95" s="88">
        <f t="shared" si="108"/>
        <v>9</v>
      </c>
      <c r="G95" s="18">
        <f t="shared" si="109"/>
        <v>0.11098779134295228</v>
      </c>
      <c r="H95" s="89">
        <f>IF(E95&gt;0,ROUNDDOWN(('Diseño estructura &amp;CP'!$AZ$5/E95),0),"")</f>
        <v>9</v>
      </c>
      <c r="V95" s="85" t="str">
        <f t="shared" si="138"/>
        <v/>
      </c>
      <c r="W95" s="86">
        <f t="shared" si="110"/>
        <v>0</v>
      </c>
      <c r="X95" s="18">
        <f t="shared" si="111"/>
        <v>0</v>
      </c>
      <c r="Y95" s="90"/>
      <c r="Z95" s="88">
        <f t="shared" si="112"/>
        <v>0</v>
      </c>
      <c r="AA95" s="18" t="str">
        <f t="shared" si="97"/>
        <v/>
      </c>
      <c r="AB95" s="89" t="str">
        <f>IF(Y95&gt;0,ROUNDDOWN(('Diseño estructura &amp;CP'!$AZ$5/Y95),0),"")</f>
        <v/>
      </c>
      <c r="AP95" s="85" t="str">
        <f t="shared" si="139"/>
        <v/>
      </c>
      <c r="AQ95" s="86">
        <f t="shared" si="113"/>
        <v>0</v>
      </c>
      <c r="AR95" s="18">
        <f t="shared" si="114"/>
        <v>0</v>
      </c>
      <c r="AS95" s="90"/>
      <c r="AT95" s="88">
        <f t="shared" si="115"/>
        <v>0</v>
      </c>
      <c r="AU95" s="18" t="str">
        <f t="shared" si="98"/>
        <v/>
      </c>
      <c r="AV95" s="89" t="str">
        <f>IF(AS95&gt;0,ROUNDDOWN(('Diseño estructura &amp;CP'!$AZ$5/AS95),0),"")</f>
        <v/>
      </c>
      <c r="BJ95" s="85" t="str">
        <f t="shared" si="140"/>
        <v/>
      </c>
      <c r="BK95" s="86">
        <f t="shared" si="116"/>
        <v>0</v>
      </c>
      <c r="BL95" s="18">
        <f t="shared" si="117"/>
        <v>0</v>
      </c>
      <c r="BM95" s="90"/>
      <c r="BN95" s="88">
        <f t="shared" si="118"/>
        <v>0</v>
      </c>
      <c r="BO95" s="18" t="str">
        <f t="shared" si="99"/>
        <v/>
      </c>
      <c r="BP95" s="89" t="str">
        <f>IF(BM95&gt;0,ROUNDDOWN(('Diseño estructura &amp;CP'!$AZ$5/BM95),0),"")</f>
        <v/>
      </c>
      <c r="CD95" s="85" t="str">
        <f t="shared" si="141"/>
        <v/>
      </c>
      <c r="CE95" s="86">
        <f t="shared" si="119"/>
        <v>0</v>
      </c>
      <c r="CF95" s="18">
        <f t="shared" si="120"/>
        <v>0</v>
      </c>
      <c r="CG95" s="90"/>
      <c r="CH95" s="88">
        <f t="shared" si="121"/>
        <v>0</v>
      </c>
      <c r="CI95" s="18" t="str">
        <f t="shared" si="100"/>
        <v/>
      </c>
      <c r="CJ95" s="89" t="str">
        <f>IF(CG95&gt;0,ROUNDDOWN(('Diseño estructura &amp;CP'!$AZ$5/CG95),0),"")</f>
        <v/>
      </c>
      <c r="CX95" s="85" t="str">
        <f t="shared" si="142"/>
        <v/>
      </c>
      <c r="CY95" s="86">
        <f t="shared" si="122"/>
        <v>0</v>
      </c>
      <c r="CZ95" s="18">
        <f t="shared" si="123"/>
        <v>0</v>
      </c>
      <c r="DA95" s="90"/>
      <c r="DB95" s="88">
        <f t="shared" si="124"/>
        <v>0</v>
      </c>
      <c r="DC95" s="18" t="str">
        <f t="shared" si="101"/>
        <v/>
      </c>
      <c r="DD95" s="89" t="str">
        <f>IF(DA95&gt;0,ROUNDDOWN(('Diseño estructura &amp;CP'!$AZ$5/DA95),0),"")</f>
        <v/>
      </c>
      <c r="DR95" s="85" t="str">
        <f t="shared" si="143"/>
        <v/>
      </c>
      <c r="DS95" s="86">
        <f t="shared" si="125"/>
        <v>0</v>
      </c>
      <c r="DT95" s="18">
        <f t="shared" si="126"/>
        <v>0</v>
      </c>
      <c r="DU95" s="90"/>
      <c r="DV95" s="88">
        <f t="shared" si="127"/>
        <v>0</v>
      </c>
      <c r="DW95" s="18" t="str">
        <f t="shared" si="102"/>
        <v/>
      </c>
      <c r="DX95" s="89" t="str">
        <f>IF(DU95&gt;0,ROUNDDOWN(('Diseño estructura &amp;CP'!$AZ$5/DU95),0),"")</f>
        <v/>
      </c>
      <c r="EL95" s="85" t="str">
        <f t="shared" si="144"/>
        <v/>
      </c>
      <c r="EM95" s="86">
        <f t="shared" si="128"/>
        <v>0</v>
      </c>
      <c r="EN95" s="18">
        <f t="shared" si="129"/>
        <v>0</v>
      </c>
      <c r="EO95" s="90"/>
      <c r="EP95" s="88">
        <f t="shared" si="130"/>
        <v>0</v>
      </c>
      <c r="EQ95" s="18" t="str">
        <f t="shared" si="103"/>
        <v/>
      </c>
      <c r="ER95" s="89" t="str">
        <f>IF(EO95&gt;0,ROUNDDOWN(('Diseño estructura &amp;CP'!$AZ$5/EO95),0),"")</f>
        <v/>
      </c>
      <c r="FF95" s="85" t="str">
        <f t="shared" si="145"/>
        <v/>
      </c>
      <c r="FG95" s="86">
        <f t="shared" si="131"/>
        <v>0</v>
      </c>
      <c r="FH95" s="18">
        <f t="shared" si="132"/>
        <v>0</v>
      </c>
      <c r="FI95" s="90"/>
      <c r="FJ95" s="88">
        <f t="shared" si="133"/>
        <v>0</v>
      </c>
      <c r="FK95" s="18" t="str">
        <f t="shared" si="104"/>
        <v/>
      </c>
      <c r="FL95" s="89" t="str">
        <f>IF(FI95&gt;0,ROUNDDOWN(('Diseño estructura &amp;CP'!$AZ$5/FI95),0),"")</f>
        <v/>
      </c>
      <c r="FZ95" s="85" t="str">
        <f t="shared" si="146"/>
        <v/>
      </c>
      <c r="GA95" s="86">
        <f t="shared" si="134"/>
        <v>0</v>
      </c>
      <c r="GB95" s="18">
        <f t="shared" si="135"/>
        <v>0</v>
      </c>
      <c r="GC95" s="90"/>
      <c r="GD95" s="88">
        <f t="shared" si="136"/>
        <v>0</v>
      </c>
      <c r="GE95" s="18" t="str">
        <f t="shared" si="105"/>
        <v/>
      </c>
      <c r="GF95" s="89" t="str">
        <f>IF(GC95&gt;0,ROUNDDOWN(('Diseño estructura &amp;CP'!$AZ$5/GC95),0),"")</f>
        <v/>
      </c>
    </row>
    <row r="96" spans="2:188" x14ac:dyDescent="0.35">
      <c r="B96" s="85">
        <f t="shared" si="137"/>
        <v>81</v>
      </c>
      <c r="C96" s="86">
        <f t="shared" si="106"/>
        <v>52.75</v>
      </c>
      <c r="D96" s="18">
        <f t="shared" si="107"/>
        <v>8</v>
      </c>
      <c r="E96" s="87">
        <v>105.5</v>
      </c>
      <c r="F96" s="88">
        <f t="shared" si="108"/>
        <v>9</v>
      </c>
      <c r="G96" s="18">
        <f t="shared" si="109"/>
        <v>0.11098779134295228</v>
      </c>
      <c r="H96" s="89">
        <f>IF(E96&gt;0,ROUNDDOWN(('Diseño estructura &amp;CP'!$AZ$5/E96),0),"")</f>
        <v>9</v>
      </c>
      <c r="V96" s="85" t="str">
        <f t="shared" si="138"/>
        <v/>
      </c>
      <c r="W96" s="86">
        <f t="shared" si="110"/>
        <v>0</v>
      </c>
      <c r="X96" s="18">
        <f t="shared" si="111"/>
        <v>0</v>
      </c>
      <c r="Y96" s="87"/>
      <c r="Z96" s="88">
        <f t="shared" si="112"/>
        <v>0</v>
      </c>
      <c r="AA96" s="18" t="str">
        <f t="shared" si="97"/>
        <v/>
      </c>
      <c r="AB96" s="89" t="str">
        <f>IF(Y96&gt;0,ROUNDDOWN(('Diseño estructura &amp;CP'!$AZ$5/Y96),0),"")</f>
        <v/>
      </c>
      <c r="AP96" s="85" t="str">
        <f t="shared" si="139"/>
        <v/>
      </c>
      <c r="AQ96" s="86">
        <f t="shared" si="113"/>
        <v>0</v>
      </c>
      <c r="AR96" s="18">
        <f t="shared" si="114"/>
        <v>0</v>
      </c>
      <c r="AS96" s="87"/>
      <c r="AT96" s="88">
        <f t="shared" si="115"/>
        <v>0</v>
      </c>
      <c r="AU96" s="18" t="str">
        <f t="shared" si="98"/>
        <v/>
      </c>
      <c r="AV96" s="89" t="str">
        <f>IF(AS96&gt;0,ROUNDDOWN(('Diseño estructura &amp;CP'!$AZ$5/AS96),0),"")</f>
        <v/>
      </c>
      <c r="BJ96" s="85" t="str">
        <f t="shared" si="140"/>
        <v/>
      </c>
      <c r="BK96" s="86">
        <f t="shared" si="116"/>
        <v>0</v>
      </c>
      <c r="BL96" s="18">
        <f t="shared" si="117"/>
        <v>0</v>
      </c>
      <c r="BM96" s="87"/>
      <c r="BN96" s="88">
        <f t="shared" si="118"/>
        <v>0</v>
      </c>
      <c r="BO96" s="18" t="str">
        <f t="shared" si="99"/>
        <v/>
      </c>
      <c r="BP96" s="89" t="str">
        <f>IF(BM96&gt;0,ROUNDDOWN(('Diseño estructura &amp;CP'!$AZ$5/BM96),0),"")</f>
        <v/>
      </c>
      <c r="CD96" s="85" t="str">
        <f t="shared" si="141"/>
        <v/>
      </c>
      <c r="CE96" s="86">
        <f t="shared" si="119"/>
        <v>0</v>
      </c>
      <c r="CF96" s="18">
        <f t="shared" si="120"/>
        <v>0</v>
      </c>
      <c r="CG96" s="87"/>
      <c r="CH96" s="88">
        <f t="shared" si="121"/>
        <v>0</v>
      </c>
      <c r="CI96" s="18" t="str">
        <f t="shared" si="100"/>
        <v/>
      </c>
      <c r="CJ96" s="89" t="str">
        <f>IF(CG96&gt;0,ROUNDDOWN(('Diseño estructura &amp;CP'!$AZ$5/CG96),0),"")</f>
        <v/>
      </c>
      <c r="CX96" s="85" t="str">
        <f t="shared" si="142"/>
        <v/>
      </c>
      <c r="CY96" s="86">
        <f t="shared" si="122"/>
        <v>0</v>
      </c>
      <c r="CZ96" s="18">
        <f t="shared" si="123"/>
        <v>0</v>
      </c>
      <c r="DA96" s="87"/>
      <c r="DB96" s="88">
        <f t="shared" si="124"/>
        <v>0</v>
      </c>
      <c r="DC96" s="18" t="str">
        <f t="shared" si="101"/>
        <v/>
      </c>
      <c r="DD96" s="89" t="str">
        <f>IF(DA96&gt;0,ROUNDDOWN(('Diseño estructura &amp;CP'!$AZ$5/DA96),0),"")</f>
        <v/>
      </c>
      <c r="DR96" s="85" t="str">
        <f t="shared" si="143"/>
        <v/>
      </c>
      <c r="DS96" s="86">
        <f t="shared" si="125"/>
        <v>0</v>
      </c>
      <c r="DT96" s="18">
        <f t="shared" si="126"/>
        <v>0</v>
      </c>
      <c r="DU96" s="87"/>
      <c r="DV96" s="88">
        <f t="shared" si="127"/>
        <v>0</v>
      </c>
      <c r="DW96" s="18" t="str">
        <f t="shared" si="102"/>
        <v/>
      </c>
      <c r="DX96" s="89" t="str">
        <f>IF(DU96&gt;0,ROUNDDOWN(('Diseño estructura &amp;CP'!$AZ$5/DU96),0),"")</f>
        <v/>
      </c>
      <c r="EL96" s="85" t="str">
        <f t="shared" si="144"/>
        <v/>
      </c>
      <c r="EM96" s="86">
        <f t="shared" si="128"/>
        <v>0</v>
      </c>
      <c r="EN96" s="18">
        <f t="shared" si="129"/>
        <v>0</v>
      </c>
      <c r="EO96" s="87"/>
      <c r="EP96" s="88">
        <f t="shared" si="130"/>
        <v>0</v>
      </c>
      <c r="EQ96" s="18" t="str">
        <f t="shared" si="103"/>
        <v/>
      </c>
      <c r="ER96" s="89" t="str">
        <f>IF(EO96&gt;0,ROUNDDOWN(('Diseño estructura &amp;CP'!$AZ$5/EO96),0),"")</f>
        <v/>
      </c>
      <c r="FF96" s="85" t="str">
        <f t="shared" si="145"/>
        <v/>
      </c>
      <c r="FG96" s="86">
        <f t="shared" si="131"/>
        <v>0</v>
      </c>
      <c r="FH96" s="18">
        <f t="shared" si="132"/>
        <v>0</v>
      </c>
      <c r="FI96" s="87"/>
      <c r="FJ96" s="88">
        <f t="shared" si="133"/>
        <v>0</v>
      </c>
      <c r="FK96" s="18" t="str">
        <f t="shared" si="104"/>
        <v/>
      </c>
      <c r="FL96" s="89" t="str">
        <f>IF(FI96&gt;0,ROUNDDOWN(('Diseño estructura &amp;CP'!$AZ$5/FI96),0),"")</f>
        <v/>
      </c>
      <c r="FZ96" s="85" t="str">
        <f t="shared" si="146"/>
        <v/>
      </c>
      <c r="GA96" s="86">
        <f t="shared" si="134"/>
        <v>0</v>
      </c>
      <c r="GB96" s="18">
        <f t="shared" si="135"/>
        <v>0</v>
      </c>
      <c r="GC96" s="87"/>
      <c r="GD96" s="88">
        <f t="shared" si="136"/>
        <v>0</v>
      </c>
      <c r="GE96" s="18" t="str">
        <f t="shared" si="105"/>
        <v/>
      </c>
      <c r="GF96" s="89" t="str">
        <f>IF(GC96&gt;0,ROUNDDOWN(('Diseño estructura &amp;CP'!$AZ$5/GC96),0),"")</f>
        <v/>
      </c>
    </row>
    <row r="97" spans="2:188" x14ac:dyDescent="0.35">
      <c r="B97" s="85">
        <f t="shared" si="137"/>
        <v>82</v>
      </c>
      <c r="C97" s="86">
        <f t="shared" si="106"/>
        <v>54</v>
      </c>
      <c r="D97" s="18">
        <f t="shared" si="107"/>
        <v>9</v>
      </c>
      <c r="E97" s="90">
        <v>108</v>
      </c>
      <c r="F97" s="88">
        <f t="shared" si="108"/>
        <v>10</v>
      </c>
      <c r="G97" s="18">
        <f t="shared" si="109"/>
        <v>0.11098779134295228</v>
      </c>
      <c r="H97" s="89">
        <f>IF(E97&gt;0,ROUNDDOWN(('Diseño estructura &amp;CP'!$AZ$5/E97),0),"")</f>
        <v>9</v>
      </c>
      <c r="V97" s="85" t="str">
        <f t="shared" si="138"/>
        <v/>
      </c>
      <c r="W97" s="86">
        <f t="shared" si="110"/>
        <v>0</v>
      </c>
      <c r="X97" s="18">
        <f t="shared" si="111"/>
        <v>0</v>
      </c>
      <c r="Y97" s="90"/>
      <c r="Z97" s="88">
        <f t="shared" si="112"/>
        <v>0</v>
      </c>
      <c r="AA97" s="18" t="str">
        <f t="shared" si="97"/>
        <v/>
      </c>
      <c r="AB97" s="89" t="str">
        <f>IF(Y97&gt;0,ROUNDDOWN(('Diseño estructura &amp;CP'!$AZ$5/Y97),0),"")</f>
        <v/>
      </c>
      <c r="AP97" s="85" t="str">
        <f t="shared" si="139"/>
        <v/>
      </c>
      <c r="AQ97" s="86">
        <f t="shared" si="113"/>
        <v>0</v>
      </c>
      <c r="AR97" s="18">
        <f t="shared" si="114"/>
        <v>0</v>
      </c>
      <c r="AS97" s="90"/>
      <c r="AT97" s="88">
        <f t="shared" si="115"/>
        <v>0</v>
      </c>
      <c r="AU97" s="18" t="str">
        <f t="shared" si="98"/>
        <v/>
      </c>
      <c r="AV97" s="89" t="str">
        <f>IF(AS97&gt;0,ROUNDDOWN(('Diseño estructura &amp;CP'!$AZ$5/AS97),0),"")</f>
        <v/>
      </c>
      <c r="BJ97" s="85" t="str">
        <f t="shared" si="140"/>
        <v/>
      </c>
      <c r="BK97" s="86">
        <f t="shared" si="116"/>
        <v>0</v>
      </c>
      <c r="BL97" s="18">
        <f t="shared" si="117"/>
        <v>0</v>
      </c>
      <c r="BM97" s="90"/>
      <c r="BN97" s="88">
        <f t="shared" si="118"/>
        <v>0</v>
      </c>
      <c r="BO97" s="18" t="str">
        <f t="shared" si="99"/>
        <v/>
      </c>
      <c r="BP97" s="89" t="str">
        <f>IF(BM97&gt;0,ROUNDDOWN(('Diseño estructura &amp;CP'!$AZ$5/BM97),0),"")</f>
        <v/>
      </c>
      <c r="CD97" s="85" t="str">
        <f t="shared" si="141"/>
        <v/>
      </c>
      <c r="CE97" s="86">
        <f t="shared" si="119"/>
        <v>0</v>
      </c>
      <c r="CF97" s="18">
        <f t="shared" si="120"/>
        <v>0</v>
      </c>
      <c r="CG97" s="90"/>
      <c r="CH97" s="88">
        <f t="shared" si="121"/>
        <v>0</v>
      </c>
      <c r="CI97" s="18" t="str">
        <f t="shared" si="100"/>
        <v/>
      </c>
      <c r="CJ97" s="89" t="str">
        <f>IF(CG97&gt;0,ROUNDDOWN(('Diseño estructura &amp;CP'!$AZ$5/CG97),0),"")</f>
        <v/>
      </c>
      <c r="CX97" s="85" t="str">
        <f t="shared" si="142"/>
        <v/>
      </c>
      <c r="CY97" s="86">
        <f t="shared" si="122"/>
        <v>0</v>
      </c>
      <c r="CZ97" s="18">
        <f t="shared" si="123"/>
        <v>0</v>
      </c>
      <c r="DA97" s="90"/>
      <c r="DB97" s="88">
        <f t="shared" si="124"/>
        <v>0</v>
      </c>
      <c r="DC97" s="18" t="str">
        <f t="shared" si="101"/>
        <v/>
      </c>
      <c r="DD97" s="89" t="str">
        <f>IF(DA97&gt;0,ROUNDDOWN(('Diseño estructura &amp;CP'!$AZ$5/DA97),0),"")</f>
        <v/>
      </c>
      <c r="DR97" s="85" t="str">
        <f t="shared" si="143"/>
        <v/>
      </c>
      <c r="DS97" s="86">
        <f t="shared" si="125"/>
        <v>0</v>
      </c>
      <c r="DT97" s="18">
        <f t="shared" si="126"/>
        <v>0</v>
      </c>
      <c r="DU97" s="90"/>
      <c r="DV97" s="88">
        <f t="shared" si="127"/>
        <v>0</v>
      </c>
      <c r="DW97" s="18" t="str">
        <f t="shared" si="102"/>
        <v/>
      </c>
      <c r="DX97" s="89" t="str">
        <f>IF(DU97&gt;0,ROUNDDOWN(('Diseño estructura &amp;CP'!$AZ$5/DU97),0),"")</f>
        <v/>
      </c>
      <c r="EL97" s="85" t="str">
        <f t="shared" si="144"/>
        <v/>
      </c>
      <c r="EM97" s="86">
        <f t="shared" si="128"/>
        <v>0</v>
      </c>
      <c r="EN97" s="18">
        <f t="shared" si="129"/>
        <v>0</v>
      </c>
      <c r="EO97" s="90"/>
      <c r="EP97" s="88">
        <f t="shared" si="130"/>
        <v>0</v>
      </c>
      <c r="EQ97" s="18" t="str">
        <f t="shared" si="103"/>
        <v/>
      </c>
      <c r="ER97" s="89" t="str">
        <f>IF(EO97&gt;0,ROUNDDOWN(('Diseño estructura &amp;CP'!$AZ$5/EO97),0),"")</f>
        <v/>
      </c>
      <c r="FF97" s="85" t="str">
        <f t="shared" si="145"/>
        <v/>
      </c>
      <c r="FG97" s="86">
        <f t="shared" si="131"/>
        <v>0</v>
      </c>
      <c r="FH97" s="18">
        <f t="shared" si="132"/>
        <v>0</v>
      </c>
      <c r="FI97" s="90"/>
      <c r="FJ97" s="88">
        <f t="shared" si="133"/>
        <v>0</v>
      </c>
      <c r="FK97" s="18" t="str">
        <f t="shared" si="104"/>
        <v/>
      </c>
      <c r="FL97" s="89" t="str">
        <f>IF(FI97&gt;0,ROUNDDOWN(('Diseño estructura &amp;CP'!$AZ$5/FI97),0),"")</f>
        <v/>
      </c>
      <c r="FZ97" s="85" t="str">
        <f t="shared" si="146"/>
        <v/>
      </c>
      <c r="GA97" s="86">
        <f t="shared" si="134"/>
        <v>0</v>
      </c>
      <c r="GB97" s="18">
        <f t="shared" si="135"/>
        <v>0</v>
      </c>
      <c r="GC97" s="90"/>
      <c r="GD97" s="88">
        <f t="shared" si="136"/>
        <v>0</v>
      </c>
      <c r="GE97" s="18" t="str">
        <f t="shared" si="105"/>
        <v/>
      </c>
      <c r="GF97" s="89" t="str">
        <f>IF(GC97&gt;0,ROUNDDOWN(('Diseño estructura &amp;CP'!$AZ$5/GC97),0),"")</f>
        <v/>
      </c>
    </row>
    <row r="98" spans="2:188" x14ac:dyDescent="0.35">
      <c r="B98" s="85">
        <f t="shared" si="137"/>
        <v>83</v>
      </c>
      <c r="C98" s="86">
        <f t="shared" si="106"/>
        <v>56</v>
      </c>
      <c r="D98" s="18">
        <f t="shared" si="107"/>
        <v>9</v>
      </c>
      <c r="E98" s="87">
        <v>112</v>
      </c>
      <c r="F98" s="88">
        <f t="shared" si="108"/>
        <v>10</v>
      </c>
      <c r="G98" s="18">
        <f t="shared" si="109"/>
        <v>0.12484394506866417</v>
      </c>
      <c r="H98" s="89">
        <f>IF(E98&gt;0,ROUNDDOWN(('Diseño estructura &amp;CP'!$AZ$5/E98),0),"")</f>
        <v>8</v>
      </c>
      <c r="V98" s="85" t="str">
        <f t="shared" si="138"/>
        <v/>
      </c>
      <c r="W98" s="86">
        <f t="shared" si="110"/>
        <v>0</v>
      </c>
      <c r="X98" s="18">
        <f t="shared" si="111"/>
        <v>0</v>
      </c>
      <c r="Y98" s="87"/>
      <c r="Z98" s="88">
        <f t="shared" si="112"/>
        <v>0</v>
      </c>
      <c r="AA98" s="18" t="str">
        <f t="shared" si="97"/>
        <v/>
      </c>
      <c r="AB98" s="89" t="str">
        <f>IF(Y98&gt;0,ROUNDDOWN(('Diseño estructura &amp;CP'!$AZ$5/Y98),0),"")</f>
        <v/>
      </c>
      <c r="AP98" s="85" t="str">
        <f t="shared" si="139"/>
        <v/>
      </c>
      <c r="AQ98" s="86">
        <f t="shared" si="113"/>
        <v>0</v>
      </c>
      <c r="AR98" s="18">
        <f t="shared" si="114"/>
        <v>0</v>
      </c>
      <c r="AS98" s="87"/>
      <c r="AT98" s="88">
        <f t="shared" si="115"/>
        <v>0</v>
      </c>
      <c r="AU98" s="18" t="str">
        <f t="shared" si="98"/>
        <v/>
      </c>
      <c r="AV98" s="89" t="str">
        <f>IF(AS98&gt;0,ROUNDDOWN(('Diseño estructura &amp;CP'!$AZ$5/AS98),0),"")</f>
        <v/>
      </c>
      <c r="BJ98" s="85" t="str">
        <f t="shared" si="140"/>
        <v/>
      </c>
      <c r="BK98" s="86">
        <f t="shared" si="116"/>
        <v>0</v>
      </c>
      <c r="BL98" s="18">
        <f t="shared" si="117"/>
        <v>0</v>
      </c>
      <c r="BM98" s="87"/>
      <c r="BN98" s="88">
        <f t="shared" si="118"/>
        <v>0</v>
      </c>
      <c r="BO98" s="18" t="str">
        <f t="shared" si="99"/>
        <v/>
      </c>
      <c r="BP98" s="89" t="str">
        <f>IF(BM98&gt;0,ROUNDDOWN(('Diseño estructura &amp;CP'!$AZ$5/BM98),0),"")</f>
        <v/>
      </c>
      <c r="CD98" s="85" t="str">
        <f t="shared" si="141"/>
        <v/>
      </c>
      <c r="CE98" s="86">
        <f t="shared" si="119"/>
        <v>0</v>
      </c>
      <c r="CF98" s="18">
        <f t="shared" si="120"/>
        <v>0</v>
      </c>
      <c r="CG98" s="87"/>
      <c r="CH98" s="88">
        <f t="shared" si="121"/>
        <v>0</v>
      </c>
      <c r="CI98" s="18" t="str">
        <f t="shared" si="100"/>
        <v/>
      </c>
      <c r="CJ98" s="89" t="str">
        <f>IF(CG98&gt;0,ROUNDDOWN(('Diseño estructura &amp;CP'!$AZ$5/CG98),0),"")</f>
        <v/>
      </c>
      <c r="CX98" s="85" t="str">
        <f t="shared" si="142"/>
        <v/>
      </c>
      <c r="CY98" s="86">
        <f t="shared" si="122"/>
        <v>0</v>
      </c>
      <c r="CZ98" s="18">
        <f t="shared" si="123"/>
        <v>0</v>
      </c>
      <c r="DA98" s="87"/>
      <c r="DB98" s="88">
        <f t="shared" si="124"/>
        <v>0</v>
      </c>
      <c r="DC98" s="18" t="str">
        <f t="shared" si="101"/>
        <v/>
      </c>
      <c r="DD98" s="89" t="str">
        <f>IF(DA98&gt;0,ROUNDDOWN(('Diseño estructura &amp;CP'!$AZ$5/DA98),0),"")</f>
        <v/>
      </c>
      <c r="DR98" s="85" t="str">
        <f t="shared" si="143"/>
        <v/>
      </c>
      <c r="DS98" s="86">
        <f t="shared" si="125"/>
        <v>0</v>
      </c>
      <c r="DT98" s="18">
        <f t="shared" si="126"/>
        <v>0</v>
      </c>
      <c r="DU98" s="87"/>
      <c r="DV98" s="88">
        <f t="shared" si="127"/>
        <v>0</v>
      </c>
      <c r="DW98" s="18" t="str">
        <f t="shared" si="102"/>
        <v/>
      </c>
      <c r="DX98" s="89" t="str">
        <f>IF(DU98&gt;0,ROUNDDOWN(('Diseño estructura &amp;CP'!$AZ$5/DU98),0),"")</f>
        <v/>
      </c>
      <c r="EL98" s="85" t="str">
        <f t="shared" si="144"/>
        <v/>
      </c>
      <c r="EM98" s="86">
        <f t="shared" si="128"/>
        <v>0</v>
      </c>
      <c r="EN98" s="18">
        <f t="shared" si="129"/>
        <v>0</v>
      </c>
      <c r="EO98" s="87"/>
      <c r="EP98" s="88">
        <f t="shared" si="130"/>
        <v>0</v>
      </c>
      <c r="EQ98" s="18" t="str">
        <f t="shared" si="103"/>
        <v/>
      </c>
      <c r="ER98" s="89" t="str">
        <f>IF(EO98&gt;0,ROUNDDOWN(('Diseño estructura &amp;CP'!$AZ$5/EO98),0),"")</f>
        <v/>
      </c>
      <c r="FF98" s="85" t="str">
        <f t="shared" si="145"/>
        <v/>
      </c>
      <c r="FG98" s="86">
        <f t="shared" si="131"/>
        <v>0</v>
      </c>
      <c r="FH98" s="18">
        <f t="shared" si="132"/>
        <v>0</v>
      </c>
      <c r="FI98" s="87"/>
      <c r="FJ98" s="88">
        <f t="shared" si="133"/>
        <v>0</v>
      </c>
      <c r="FK98" s="18" t="str">
        <f t="shared" si="104"/>
        <v/>
      </c>
      <c r="FL98" s="89" t="str">
        <f>IF(FI98&gt;0,ROUNDDOWN(('Diseño estructura &amp;CP'!$AZ$5/FI98),0),"")</f>
        <v/>
      </c>
      <c r="FZ98" s="85" t="str">
        <f t="shared" si="146"/>
        <v/>
      </c>
      <c r="GA98" s="86">
        <f t="shared" si="134"/>
        <v>0</v>
      </c>
      <c r="GB98" s="18">
        <f t="shared" si="135"/>
        <v>0</v>
      </c>
      <c r="GC98" s="87"/>
      <c r="GD98" s="88">
        <f t="shared" si="136"/>
        <v>0</v>
      </c>
      <c r="GE98" s="18" t="str">
        <f t="shared" si="105"/>
        <v/>
      </c>
      <c r="GF98" s="89" t="str">
        <f>IF(GC98&gt;0,ROUNDDOWN(('Diseño estructura &amp;CP'!$AZ$5/GC98),0),"")</f>
        <v/>
      </c>
    </row>
    <row r="99" spans="2:188" x14ac:dyDescent="0.35">
      <c r="B99" s="85">
        <f t="shared" si="137"/>
        <v>84</v>
      </c>
      <c r="C99" s="86">
        <f t="shared" si="106"/>
        <v>57.25</v>
      </c>
      <c r="D99" s="18">
        <f t="shared" si="107"/>
        <v>9</v>
      </c>
      <c r="E99" s="90">
        <v>114.5</v>
      </c>
      <c r="F99" s="88">
        <f t="shared" si="108"/>
        <v>10</v>
      </c>
      <c r="G99" s="18">
        <f t="shared" si="109"/>
        <v>0.12484394506866417</v>
      </c>
      <c r="H99" s="89">
        <f>IF(E99&gt;0,ROUNDDOWN(('Diseño estructura &amp;CP'!$AZ$5/E99),0),"")</f>
        <v>8</v>
      </c>
      <c r="V99" s="85" t="str">
        <f t="shared" si="138"/>
        <v/>
      </c>
      <c r="W99" s="86">
        <f t="shared" si="110"/>
        <v>0</v>
      </c>
      <c r="X99" s="18">
        <f t="shared" si="111"/>
        <v>0</v>
      </c>
      <c r="Y99" s="90"/>
      <c r="Z99" s="88">
        <f t="shared" si="112"/>
        <v>0</v>
      </c>
      <c r="AA99" s="18" t="str">
        <f t="shared" si="97"/>
        <v/>
      </c>
      <c r="AB99" s="89" t="str">
        <f>IF(Y99&gt;0,ROUNDDOWN(('Diseño estructura &amp;CP'!$AZ$5/Y99),0),"")</f>
        <v/>
      </c>
      <c r="AP99" s="85" t="str">
        <f t="shared" si="139"/>
        <v/>
      </c>
      <c r="AQ99" s="86">
        <f t="shared" si="113"/>
        <v>0</v>
      </c>
      <c r="AR99" s="18">
        <f t="shared" si="114"/>
        <v>0</v>
      </c>
      <c r="AS99" s="90"/>
      <c r="AT99" s="88">
        <f t="shared" si="115"/>
        <v>0</v>
      </c>
      <c r="AU99" s="18" t="str">
        <f t="shared" si="98"/>
        <v/>
      </c>
      <c r="AV99" s="89" t="str">
        <f>IF(AS99&gt;0,ROUNDDOWN(('Diseño estructura &amp;CP'!$AZ$5/AS99),0),"")</f>
        <v/>
      </c>
      <c r="BJ99" s="85" t="str">
        <f t="shared" si="140"/>
        <v/>
      </c>
      <c r="BK99" s="86">
        <f t="shared" si="116"/>
        <v>0</v>
      </c>
      <c r="BL99" s="18">
        <f t="shared" si="117"/>
        <v>0</v>
      </c>
      <c r="BM99" s="90"/>
      <c r="BN99" s="88">
        <f t="shared" si="118"/>
        <v>0</v>
      </c>
      <c r="BO99" s="18" t="str">
        <f t="shared" si="99"/>
        <v/>
      </c>
      <c r="BP99" s="89" t="str">
        <f>IF(BM99&gt;0,ROUNDDOWN(('Diseño estructura &amp;CP'!$AZ$5/BM99),0),"")</f>
        <v/>
      </c>
      <c r="CD99" s="85" t="str">
        <f t="shared" si="141"/>
        <v/>
      </c>
      <c r="CE99" s="86">
        <f t="shared" si="119"/>
        <v>0</v>
      </c>
      <c r="CF99" s="18">
        <f t="shared" si="120"/>
        <v>0</v>
      </c>
      <c r="CG99" s="90"/>
      <c r="CH99" s="88">
        <f t="shared" si="121"/>
        <v>0</v>
      </c>
      <c r="CI99" s="18" t="str">
        <f t="shared" si="100"/>
        <v/>
      </c>
      <c r="CJ99" s="89" t="str">
        <f>IF(CG99&gt;0,ROUNDDOWN(('Diseño estructura &amp;CP'!$AZ$5/CG99),0),"")</f>
        <v/>
      </c>
      <c r="CX99" s="85" t="str">
        <f t="shared" si="142"/>
        <v/>
      </c>
      <c r="CY99" s="86">
        <f t="shared" si="122"/>
        <v>0</v>
      </c>
      <c r="CZ99" s="18">
        <f t="shared" si="123"/>
        <v>0</v>
      </c>
      <c r="DA99" s="90"/>
      <c r="DB99" s="88">
        <f t="shared" si="124"/>
        <v>0</v>
      </c>
      <c r="DC99" s="18" t="str">
        <f t="shared" si="101"/>
        <v/>
      </c>
      <c r="DD99" s="89" t="str">
        <f>IF(DA99&gt;0,ROUNDDOWN(('Diseño estructura &amp;CP'!$AZ$5/DA99),0),"")</f>
        <v/>
      </c>
      <c r="DR99" s="85" t="str">
        <f t="shared" si="143"/>
        <v/>
      </c>
      <c r="DS99" s="86">
        <f t="shared" si="125"/>
        <v>0</v>
      </c>
      <c r="DT99" s="18">
        <f t="shared" si="126"/>
        <v>0</v>
      </c>
      <c r="DU99" s="90"/>
      <c r="DV99" s="88">
        <f t="shared" si="127"/>
        <v>0</v>
      </c>
      <c r="DW99" s="18" t="str">
        <f t="shared" si="102"/>
        <v/>
      </c>
      <c r="DX99" s="89" t="str">
        <f>IF(DU99&gt;0,ROUNDDOWN(('Diseño estructura &amp;CP'!$AZ$5/DU99),0),"")</f>
        <v/>
      </c>
      <c r="EL99" s="85" t="str">
        <f t="shared" si="144"/>
        <v/>
      </c>
      <c r="EM99" s="86">
        <f t="shared" si="128"/>
        <v>0</v>
      </c>
      <c r="EN99" s="18">
        <f t="shared" si="129"/>
        <v>0</v>
      </c>
      <c r="EO99" s="90"/>
      <c r="EP99" s="88">
        <f t="shared" si="130"/>
        <v>0</v>
      </c>
      <c r="EQ99" s="18" t="str">
        <f t="shared" si="103"/>
        <v/>
      </c>
      <c r="ER99" s="89" t="str">
        <f>IF(EO99&gt;0,ROUNDDOWN(('Diseño estructura &amp;CP'!$AZ$5/EO99),0),"")</f>
        <v/>
      </c>
      <c r="FF99" s="85" t="str">
        <f t="shared" si="145"/>
        <v/>
      </c>
      <c r="FG99" s="86">
        <f t="shared" si="131"/>
        <v>0</v>
      </c>
      <c r="FH99" s="18">
        <f t="shared" si="132"/>
        <v>0</v>
      </c>
      <c r="FI99" s="90"/>
      <c r="FJ99" s="88">
        <f t="shared" si="133"/>
        <v>0</v>
      </c>
      <c r="FK99" s="18" t="str">
        <f t="shared" si="104"/>
        <v/>
      </c>
      <c r="FL99" s="89" t="str">
        <f>IF(FI99&gt;0,ROUNDDOWN(('Diseño estructura &amp;CP'!$AZ$5/FI99),0),"")</f>
        <v/>
      </c>
      <c r="FZ99" s="85" t="str">
        <f t="shared" si="146"/>
        <v/>
      </c>
      <c r="GA99" s="86">
        <f t="shared" si="134"/>
        <v>0</v>
      </c>
      <c r="GB99" s="18">
        <f t="shared" si="135"/>
        <v>0</v>
      </c>
      <c r="GC99" s="90"/>
      <c r="GD99" s="88">
        <f t="shared" si="136"/>
        <v>0</v>
      </c>
      <c r="GE99" s="18" t="str">
        <f t="shared" si="105"/>
        <v/>
      </c>
      <c r="GF99" s="89" t="str">
        <f>IF(GC99&gt;0,ROUNDDOWN(('Diseño estructura &amp;CP'!$AZ$5/GC99),0),"")</f>
        <v/>
      </c>
    </row>
    <row r="100" spans="2:188" x14ac:dyDescent="0.35">
      <c r="B100" s="85">
        <f t="shared" si="137"/>
        <v>85</v>
      </c>
      <c r="C100" s="86">
        <f t="shared" si="106"/>
        <v>58.5</v>
      </c>
      <c r="D100" s="18">
        <f t="shared" si="107"/>
        <v>9</v>
      </c>
      <c r="E100" s="87">
        <v>117</v>
      </c>
      <c r="F100" s="88">
        <f t="shared" si="108"/>
        <v>10</v>
      </c>
      <c r="G100" s="18">
        <f t="shared" si="109"/>
        <v>0.12484394506866417</v>
      </c>
      <c r="H100" s="89">
        <f>IF(E100&gt;0,ROUNDDOWN(('Diseño estructura &amp;CP'!$AZ$5/E100),0),"")</f>
        <v>8</v>
      </c>
      <c r="V100" s="85" t="str">
        <f t="shared" si="138"/>
        <v/>
      </c>
      <c r="W100" s="86">
        <f t="shared" si="110"/>
        <v>0</v>
      </c>
      <c r="X100" s="18">
        <f t="shared" si="111"/>
        <v>0</v>
      </c>
      <c r="Y100" s="87"/>
      <c r="Z100" s="88">
        <f t="shared" si="112"/>
        <v>0</v>
      </c>
      <c r="AA100" s="18" t="str">
        <f t="shared" si="97"/>
        <v/>
      </c>
      <c r="AB100" s="89" t="str">
        <f>IF(Y100&gt;0,ROUNDDOWN(('Diseño estructura &amp;CP'!$AZ$5/Y100),0),"")</f>
        <v/>
      </c>
      <c r="AP100" s="85" t="str">
        <f t="shared" si="139"/>
        <v/>
      </c>
      <c r="AQ100" s="86">
        <f t="shared" si="113"/>
        <v>0</v>
      </c>
      <c r="AR100" s="18">
        <f t="shared" si="114"/>
        <v>0</v>
      </c>
      <c r="AS100" s="87"/>
      <c r="AT100" s="88">
        <f t="shared" si="115"/>
        <v>0</v>
      </c>
      <c r="AU100" s="18" t="str">
        <f t="shared" si="98"/>
        <v/>
      </c>
      <c r="AV100" s="89" t="str">
        <f>IF(AS100&gt;0,ROUNDDOWN(('Diseño estructura &amp;CP'!$AZ$5/AS100),0),"")</f>
        <v/>
      </c>
      <c r="BJ100" s="85" t="str">
        <f t="shared" si="140"/>
        <v/>
      </c>
      <c r="BK100" s="86">
        <f t="shared" si="116"/>
        <v>0</v>
      </c>
      <c r="BL100" s="18">
        <f t="shared" si="117"/>
        <v>0</v>
      </c>
      <c r="BM100" s="87"/>
      <c r="BN100" s="88">
        <f t="shared" si="118"/>
        <v>0</v>
      </c>
      <c r="BO100" s="18" t="str">
        <f t="shared" si="99"/>
        <v/>
      </c>
      <c r="BP100" s="89" t="str">
        <f>IF(BM100&gt;0,ROUNDDOWN(('Diseño estructura &amp;CP'!$AZ$5/BM100),0),"")</f>
        <v/>
      </c>
      <c r="CD100" s="85" t="str">
        <f t="shared" si="141"/>
        <v/>
      </c>
      <c r="CE100" s="86">
        <f t="shared" si="119"/>
        <v>0</v>
      </c>
      <c r="CF100" s="18">
        <f t="shared" si="120"/>
        <v>0</v>
      </c>
      <c r="CG100" s="87"/>
      <c r="CH100" s="88">
        <f t="shared" si="121"/>
        <v>0</v>
      </c>
      <c r="CI100" s="18" t="str">
        <f t="shared" si="100"/>
        <v/>
      </c>
      <c r="CJ100" s="89" t="str">
        <f>IF(CG100&gt;0,ROUNDDOWN(('Diseño estructura &amp;CP'!$AZ$5/CG100),0),"")</f>
        <v/>
      </c>
      <c r="CX100" s="85" t="str">
        <f t="shared" si="142"/>
        <v/>
      </c>
      <c r="CY100" s="86">
        <f t="shared" si="122"/>
        <v>0</v>
      </c>
      <c r="CZ100" s="18">
        <f t="shared" si="123"/>
        <v>0</v>
      </c>
      <c r="DA100" s="87"/>
      <c r="DB100" s="88">
        <f t="shared" si="124"/>
        <v>0</v>
      </c>
      <c r="DC100" s="18" t="str">
        <f t="shared" si="101"/>
        <v/>
      </c>
      <c r="DD100" s="89" t="str">
        <f>IF(DA100&gt;0,ROUNDDOWN(('Diseño estructura &amp;CP'!$AZ$5/DA100),0),"")</f>
        <v/>
      </c>
      <c r="DR100" s="85" t="str">
        <f t="shared" si="143"/>
        <v/>
      </c>
      <c r="DS100" s="86">
        <f t="shared" si="125"/>
        <v>0</v>
      </c>
      <c r="DT100" s="18">
        <f t="shared" si="126"/>
        <v>0</v>
      </c>
      <c r="DU100" s="87"/>
      <c r="DV100" s="88">
        <f t="shared" si="127"/>
        <v>0</v>
      </c>
      <c r="DW100" s="18" t="str">
        <f t="shared" si="102"/>
        <v/>
      </c>
      <c r="DX100" s="89" t="str">
        <f>IF(DU100&gt;0,ROUNDDOWN(('Diseño estructura &amp;CP'!$AZ$5/DU100),0),"")</f>
        <v/>
      </c>
      <c r="EL100" s="85" t="str">
        <f t="shared" si="144"/>
        <v/>
      </c>
      <c r="EM100" s="86">
        <f t="shared" si="128"/>
        <v>0</v>
      </c>
      <c r="EN100" s="18">
        <f t="shared" si="129"/>
        <v>0</v>
      </c>
      <c r="EO100" s="87"/>
      <c r="EP100" s="88">
        <f t="shared" si="130"/>
        <v>0</v>
      </c>
      <c r="EQ100" s="18" t="str">
        <f t="shared" si="103"/>
        <v/>
      </c>
      <c r="ER100" s="89" t="str">
        <f>IF(EO100&gt;0,ROUNDDOWN(('Diseño estructura &amp;CP'!$AZ$5/EO100),0),"")</f>
        <v/>
      </c>
      <c r="FF100" s="85" t="str">
        <f t="shared" si="145"/>
        <v/>
      </c>
      <c r="FG100" s="86">
        <f t="shared" si="131"/>
        <v>0</v>
      </c>
      <c r="FH100" s="18">
        <f t="shared" si="132"/>
        <v>0</v>
      </c>
      <c r="FI100" s="87"/>
      <c r="FJ100" s="88">
        <f t="shared" si="133"/>
        <v>0</v>
      </c>
      <c r="FK100" s="18" t="str">
        <f t="shared" si="104"/>
        <v/>
      </c>
      <c r="FL100" s="89" t="str">
        <f>IF(FI100&gt;0,ROUNDDOWN(('Diseño estructura &amp;CP'!$AZ$5/FI100),0),"")</f>
        <v/>
      </c>
      <c r="FZ100" s="85" t="str">
        <f t="shared" si="146"/>
        <v/>
      </c>
      <c r="GA100" s="86">
        <f t="shared" si="134"/>
        <v>0</v>
      </c>
      <c r="GB100" s="18">
        <f t="shared" si="135"/>
        <v>0</v>
      </c>
      <c r="GC100" s="87"/>
      <c r="GD100" s="88">
        <f t="shared" si="136"/>
        <v>0</v>
      </c>
      <c r="GE100" s="18" t="str">
        <f t="shared" si="105"/>
        <v/>
      </c>
      <c r="GF100" s="89" t="str">
        <f>IF(GC100&gt;0,ROUNDDOWN(('Diseño estructura &amp;CP'!$AZ$5/GC100),0),"")</f>
        <v/>
      </c>
    </row>
    <row r="101" spans="2:188" x14ac:dyDescent="0.35">
      <c r="B101" s="85">
        <f t="shared" si="137"/>
        <v>86</v>
      </c>
      <c r="C101" s="86">
        <f t="shared" si="106"/>
        <v>58.75</v>
      </c>
      <c r="D101" s="18">
        <f t="shared" si="107"/>
        <v>9</v>
      </c>
      <c r="E101" s="87">
        <v>117.5</v>
      </c>
      <c r="F101" s="88">
        <f t="shared" si="108"/>
        <v>10</v>
      </c>
      <c r="G101" s="18">
        <f t="shared" si="109"/>
        <v>0.12484394506866417</v>
      </c>
      <c r="H101" s="89">
        <f>IF(E101&gt;0,ROUNDDOWN(('Diseño estructura &amp;CP'!$AZ$5/E101),0),"")</f>
        <v>8</v>
      </c>
      <c r="V101" s="85" t="str">
        <f t="shared" si="138"/>
        <v/>
      </c>
      <c r="W101" s="86">
        <f t="shared" si="110"/>
        <v>0</v>
      </c>
      <c r="X101" s="18">
        <f t="shared" si="111"/>
        <v>0</v>
      </c>
      <c r="Y101" s="87"/>
      <c r="Z101" s="88">
        <f t="shared" si="112"/>
        <v>0</v>
      </c>
      <c r="AA101" s="18" t="str">
        <f t="shared" si="97"/>
        <v/>
      </c>
      <c r="AB101" s="89" t="str">
        <f>IF(Y101&gt;0,ROUNDDOWN(('Diseño estructura &amp;CP'!$AZ$5/Y101),0),"")</f>
        <v/>
      </c>
      <c r="AP101" s="85" t="str">
        <f t="shared" si="139"/>
        <v/>
      </c>
      <c r="AQ101" s="86">
        <f t="shared" si="113"/>
        <v>0</v>
      </c>
      <c r="AR101" s="18">
        <f t="shared" si="114"/>
        <v>0</v>
      </c>
      <c r="AS101" s="87"/>
      <c r="AT101" s="88">
        <f t="shared" si="115"/>
        <v>0</v>
      </c>
      <c r="AU101" s="18" t="str">
        <f t="shared" si="98"/>
        <v/>
      </c>
      <c r="AV101" s="89" t="str">
        <f>IF(AS101&gt;0,ROUNDDOWN(('Diseño estructura &amp;CP'!$AZ$5/AS101),0),"")</f>
        <v/>
      </c>
      <c r="BJ101" s="85" t="str">
        <f t="shared" si="140"/>
        <v/>
      </c>
      <c r="BK101" s="86">
        <f t="shared" si="116"/>
        <v>0</v>
      </c>
      <c r="BL101" s="18">
        <f t="shared" si="117"/>
        <v>0</v>
      </c>
      <c r="BM101" s="87"/>
      <c r="BN101" s="88">
        <f t="shared" si="118"/>
        <v>0</v>
      </c>
      <c r="BO101" s="18" t="str">
        <f t="shared" si="99"/>
        <v/>
      </c>
      <c r="BP101" s="89" t="str">
        <f>IF(BM101&gt;0,ROUNDDOWN(('Diseño estructura &amp;CP'!$AZ$5/BM101),0),"")</f>
        <v/>
      </c>
      <c r="CD101" s="85" t="str">
        <f t="shared" si="141"/>
        <v/>
      </c>
      <c r="CE101" s="86">
        <f t="shared" si="119"/>
        <v>0</v>
      </c>
      <c r="CF101" s="18">
        <f t="shared" si="120"/>
        <v>0</v>
      </c>
      <c r="CG101" s="87"/>
      <c r="CH101" s="88">
        <f t="shared" si="121"/>
        <v>0</v>
      </c>
      <c r="CI101" s="18" t="str">
        <f t="shared" si="100"/>
        <v/>
      </c>
      <c r="CJ101" s="89" t="str">
        <f>IF(CG101&gt;0,ROUNDDOWN(('Diseño estructura &amp;CP'!$AZ$5/CG101),0),"")</f>
        <v/>
      </c>
      <c r="CX101" s="85" t="str">
        <f t="shared" si="142"/>
        <v/>
      </c>
      <c r="CY101" s="86">
        <f t="shared" si="122"/>
        <v>0</v>
      </c>
      <c r="CZ101" s="18">
        <f t="shared" si="123"/>
        <v>0</v>
      </c>
      <c r="DA101" s="87"/>
      <c r="DB101" s="88">
        <f t="shared" si="124"/>
        <v>0</v>
      </c>
      <c r="DC101" s="18" t="str">
        <f t="shared" si="101"/>
        <v/>
      </c>
      <c r="DD101" s="89" t="str">
        <f>IF(DA101&gt;0,ROUNDDOWN(('Diseño estructura &amp;CP'!$AZ$5/DA101),0),"")</f>
        <v/>
      </c>
      <c r="DR101" s="85" t="str">
        <f t="shared" si="143"/>
        <v/>
      </c>
      <c r="DS101" s="86">
        <f t="shared" si="125"/>
        <v>0</v>
      </c>
      <c r="DT101" s="18">
        <f t="shared" si="126"/>
        <v>0</v>
      </c>
      <c r="DU101" s="87"/>
      <c r="DV101" s="88">
        <f t="shared" si="127"/>
        <v>0</v>
      </c>
      <c r="DW101" s="18" t="str">
        <f t="shared" si="102"/>
        <v/>
      </c>
      <c r="DX101" s="89" t="str">
        <f>IF(DU101&gt;0,ROUNDDOWN(('Diseño estructura &amp;CP'!$AZ$5/DU101),0),"")</f>
        <v/>
      </c>
      <c r="EL101" s="85" t="str">
        <f t="shared" si="144"/>
        <v/>
      </c>
      <c r="EM101" s="86">
        <f t="shared" si="128"/>
        <v>0</v>
      </c>
      <c r="EN101" s="18">
        <f t="shared" si="129"/>
        <v>0</v>
      </c>
      <c r="EO101" s="87"/>
      <c r="EP101" s="88">
        <f t="shared" si="130"/>
        <v>0</v>
      </c>
      <c r="EQ101" s="18" t="str">
        <f t="shared" si="103"/>
        <v/>
      </c>
      <c r="ER101" s="89" t="str">
        <f>IF(EO101&gt;0,ROUNDDOWN(('Diseño estructura &amp;CP'!$AZ$5/EO101),0),"")</f>
        <v/>
      </c>
      <c r="FF101" s="85" t="str">
        <f t="shared" si="145"/>
        <v/>
      </c>
      <c r="FG101" s="86">
        <f t="shared" si="131"/>
        <v>0</v>
      </c>
      <c r="FH101" s="18">
        <f t="shared" si="132"/>
        <v>0</v>
      </c>
      <c r="FI101" s="87"/>
      <c r="FJ101" s="88">
        <f t="shared" si="133"/>
        <v>0</v>
      </c>
      <c r="FK101" s="18" t="str">
        <f t="shared" si="104"/>
        <v/>
      </c>
      <c r="FL101" s="89" t="str">
        <f>IF(FI101&gt;0,ROUNDDOWN(('Diseño estructura &amp;CP'!$AZ$5/FI101),0),"")</f>
        <v/>
      </c>
      <c r="FZ101" s="85" t="str">
        <f t="shared" si="146"/>
        <v/>
      </c>
      <c r="GA101" s="86">
        <f t="shared" si="134"/>
        <v>0</v>
      </c>
      <c r="GB101" s="18">
        <f t="shared" si="135"/>
        <v>0</v>
      </c>
      <c r="GC101" s="87"/>
      <c r="GD101" s="88">
        <f t="shared" si="136"/>
        <v>0</v>
      </c>
      <c r="GE101" s="18" t="str">
        <f t="shared" si="105"/>
        <v/>
      </c>
      <c r="GF101" s="89" t="str">
        <f>IF(GC101&gt;0,ROUNDDOWN(('Diseño estructura &amp;CP'!$AZ$5/GC101),0),"")</f>
        <v/>
      </c>
    </row>
    <row r="102" spans="2:188" x14ac:dyDescent="0.35">
      <c r="B102" s="85">
        <f t="shared" si="137"/>
        <v>87</v>
      </c>
      <c r="C102" s="86">
        <f t="shared" si="106"/>
        <v>59.5</v>
      </c>
      <c r="D102" s="18">
        <f t="shared" si="107"/>
        <v>9</v>
      </c>
      <c r="E102" s="90">
        <v>119</v>
      </c>
      <c r="F102" s="88">
        <f t="shared" si="108"/>
        <v>10</v>
      </c>
      <c r="G102" s="18">
        <f t="shared" si="109"/>
        <v>0.12484394506866417</v>
      </c>
      <c r="H102" s="89">
        <f>IF(E102&gt;0,ROUNDDOWN(('Diseño estructura &amp;CP'!$AZ$5/E102),0),"")</f>
        <v>8</v>
      </c>
      <c r="V102" s="85" t="str">
        <f t="shared" si="138"/>
        <v/>
      </c>
      <c r="W102" s="86">
        <f t="shared" si="110"/>
        <v>0</v>
      </c>
      <c r="X102" s="18">
        <f t="shared" si="111"/>
        <v>0</v>
      </c>
      <c r="Y102" s="90"/>
      <c r="Z102" s="88">
        <f t="shared" si="112"/>
        <v>0</v>
      </c>
      <c r="AA102" s="18" t="str">
        <f t="shared" si="97"/>
        <v/>
      </c>
      <c r="AB102" s="89" t="str">
        <f>IF(Y102&gt;0,ROUNDDOWN(('Diseño estructura &amp;CP'!$AZ$5/Y102),0),"")</f>
        <v/>
      </c>
      <c r="AP102" s="85" t="str">
        <f t="shared" si="139"/>
        <v/>
      </c>
      <c r="AQ102" s="86">
        <f t="shared" si="113"/>
        <v>0</v>
      </c>
      <c r="AR102" s="18">
        <f t="shared" si="114"/>
        <v>0</v>
      </c>
      <c r="AS102" s="90"/>
      <c r="AT102" s="88">
        <f t="shared" si="115"/>
        <v>0</v>
      </c>
      <c r="AU102" s="18" t="str">
        <f t="shared" si="98"/>
        <v/>
      </c>
      <c r="AV102" s="89" t="str">
        <f>IF(AS102&gt;0,ROUNDDOWN(('Diseño estructura &amp;CP'!$AZ$5/AS102),0),"")</f>
        <v/>
      </c>
      <c r="BJ102" s="85" t="str">
        <f t="shared" si="140"/>
        <v/>
      </c>
      <c r="BK102" s="86">
        <f t="shared" si="116"/>
        <v>0</v>
      </c>
      <c r="BL102" s="18">
        <f t="shared" si="117"/>
        <v>0</v>
      </c>
      <c r="BM102" s="90"/>
      <c r="BN102" s="88">
        <f t="shared" si="118"/>
        <v>0</v>
      </c>
      <c r="BO102" s="18" t="str">
        <f t="shared" si="99"/>
        <v/>
      </c>
      <c r="BP102" s="89" t="str">
        <f>IF(BM102&gt;0,ROUNDDOWN(('Diseño estructura &amp;CP'!$AZ$5/BM102),0),"")</f>
        <v/>
      </c>
      <c r="CD102" s="85" t="str">
        <f t="shared" si="141"/>
        <v/>
      </c>
      <c r="CE102" s="86">
        <f t="shared" si="119"/>
        <v>0</v>
      </c>
      <c r="CF102" s="18">
        <f t="shared" si="120"/>
        <v>0</v>
      </c>
      <c r="CG102" s="90"/>
      <c r="CH102" s="88">
        <f t="shared" si="121"/>
        <v>0</v>
      </c>
      <c r="CI102" s="18" t="str">
        <f t="shared" si="100"/>
        <v/>
      </c>
      <c r="CJ102" s="89" t="str">
        <f>IF(CG102&gt;0,ROUNDDOWN(('Diseño estructura &amp;CP'!$AZ$5/CG102),0),"")</f>
        <v/>
      </c>
      <c r="CX102" s="85" t="str">
        <f t="shared" si="142"/>
        <v/>
      </c>
      <c r="CY102" s="86">
        <f t="shared" si="122"/>
        <v>0</v>
      </c>
      <c r="CZ102" s="18">
        <f t="shared" si="123"/>
        <v>0</v>
      </c>
      <c r="DA102" s="90"/>
      <c r="DB102" s="88">
        <f t="shared" si="124"/>
        <v>0</v>
      </c>
      <c r="DC102" s="18" t="str">
        <f t="shared" si="101"/>
        <v/>
      </c>
      <c r="DD102" s="89" t="str">
        <f>IF(DA102&gt;0,ROUNDDOWN(('Diseño estructura &amp;CP'!$AZ$5/DA102),0),"")</f>
        <v/>
      </c>
      <c r="DR102" s="85" t="str">
        <f t="shared" si="143"/>
        <v/>
      </c>
      <c r="DS102" s="86">
        <f t="shared" si="125"/>
        <v>0</v>
      </c>
      <c r="DT102" s="18">
        <f t="shared" si="126"/>
        <v>0</v>
      </c>
      <c r="DU102" s="90"/>
      <c r="DV102" s="88">
        <f t="shared" si="127"/>
        <v>0</v>
      </c>
      <c r="DW102" s="18" t="str">
        <f t="shared" si="102"/>
        <v/>
      </c>
      <c r="DX102" s="89" t="str">
        <f>IF(DU102&gt;0,ROUNDDOWN(('Diseño estructura &amp;CP'!$AZ$5/DU102),0),"")</f>
        <v/>
      </c>
      <c r="EL102" s="85" t="str">
        <f t="shared" si="144"/>
        <v/>
      </c>
      <c r="EM102" s="86">
        <f t="shared" si="128"/>
        <v>0</v>
      </c>
      <c r="EN102" s="18">
        <f t="shared" si="129"/>
        <v>0</v>
      </c>
      <c r="EO102" s="90"/>
      <c r="EP102" s="88">
        <f t="shared" si="130"/>
        <v>0</v>
      </c>
      <c r="EQ102" s="18" t="str">
        <f t="shared" si="103"/>
        <v/>
      </c>
      <c r="ER102" s="89" t="str">
        <f>IF(EO102&gt;0,ROUNDDOWN(('Diseño estructura &amp;CP'!$AZ$5/EO102),0),"")</f>
        <v/>
      </c>
      <c r="FF102" s="85" t="str">
        <f t="shared" si="145"/>
        <v/>
      </c>
      <c r="FG102" s="86">
        <f t="shared" si="131"/>
        <v>0</v>
      </c>
      <c r="FH102" s="18">
        <f t="shared" si="132"/>
        <v>0</v>
      </c>
      <c r="FI102" s="90"/>
      <c r="FJ102" s="88">
        <f t="shared" si="133"/>
        <v>0</v>
      </c>
      <c r="FK102" s="18" t="str">
        <f t="shared" si="104"/>
        <v/>
      </c>
      <c r="FL102" s="89" t="str">
        <f>IF(FI102&gt;0,ROUNDDOWN(('Diseño estructura &amp;CP'!$AZ$5/FI102),0),"")</f>
        <v/>
      </c>
      <c r="FZ102" s="85" t="str">
        <f t="shared" si="146"/>
        <v/>
      </c>
      <c r="GA102" s="86">
        <f t="shared" si="134"/>
        <v>0</v>
      </c>
      <c r="GB102" s="18">
        <f t="shared" si="135"/>
        <v>0</v>
      </c>
      <c r="GC102" s="90"/>
      <c r="GD102" s="88">
        <f t="shared" si="136"/>
        <v>0</v>
      </c>
      <c r="GE102" s="18" t="str">
        <f t="shared" si="105"/>
        <v/>
      </c>
      <c r="GF102" s="89" t="str">
        <f>IF(GC102&gt;0,ROUNDDOWN(('Diseño estructura &amp;CP'!$AZ$5/GC102),0),"")</f>
        <v/>
      </c>
    </row>
    <row r="103" spans="2:188" x14ac:dyDescent="0.35">
      <c r="B103" s="85">
        <f t="shared" si="137"/>
        <v>88</v>
      </c>
      <c r="C103" s="86">
        <f t="shared" si="106"/>
        <v>61.25</v>
      </c>
      <c r="D103" s="18">
        <f t="shared" si="107"/>
        <v>10</v>
      </c>
      <c r="E103" s="87">
        <v>122.5</v>
      </c>
      <c r="F103" s="88">
        <f t="shared" si="108"/>
        <v>11</v>
      </c>
      <c r="G103" s="18">
        <f t="shared" si="109"/>
        <v>0.12484394506866417</v>
      </c>
      <c r="H103" s="89">
        <f>IF(E103&gt;0,ROUNDDOWN(('Diseño estructura &amp;CP'!$AZ$5/E103),0),"")</f>
        <v>8</v>
      </c>
      <c r="V103" s="85" t="str">
        <f t="shared" si="138"/>
        <v/>
      </c>
      <c r="W103" s="86">
        <f t="shared" si="110"/>
        <v>0</v>
      </c>
      <c r="X103" s="18">
        <f t="shared" si="111"/>
        <v>0</v>
      </c>
      <c r="Y103" s="87"/>
      <c r="Z103" s="88">
        <f t="shared" si="112"/>
        <v>0</v>
      </c>
      <c r="AA103" s="18" t="str">
        <f t="shared" si="97"/>
        <v/>
      </c>
      <c r="AB103" s="89" t="str">
        <f>IF(Y103&gt;0,ROUNDDOWN(('Diseño estructura &amp;CP'!$AZ$5/Y103),0),"")</f>
        <v/>
      </c>
      <c r="AP103" s="85" t="str">
        <f t="shared" si="139"/>
        <v/>
      </c>
      <c r="AQ103" s="86">
        <f t="shared" si="113"/>
        <v>0</v>
      </c>
      <c r="AR103" s="18">
        <f t="shared" si="114"/>
        <v>0</v>
      </c>
      <c r="AS103" s="87"/>
      <c r="AT103" s="88">
        <f t="shared" si="115"/>
        <v>0</v>
      </c>
      <c r="AU103" s="18" t="str">
        <f t="shared" si="98"/>
        <v/>
      </c>
      <c r="AV103" s="89" t="str">
        <f>IF(AS103&gt;0,ROUNDDOWN(('Diseño estructura &amp;CP'!$AZ$5/AS103),0),"")</f>
        <v/>
      </c>
      <c r="BJ103" s="85" t="str">
        <f t="shared" si="140"/>
        <v/>
      </c>
      <c r="BK103" s="86">
        <f t="shared" si="116"/>
        <v>0</v>
      </c>
      <c r="BL103" s="18">
        <f t="shared" si="117"/>
        <v>0</v>
      </c>
      <c r="BM103" s="87"/>
      <c r="BN103" s="88">
        <f t="shared" si="118"/>
        <v>0</v>
      </c>
      <c r="BO103" s="18" t="str">
        <f t="shared" si="99"/>
        <v/>
      </c>
      <c r="BP103" s="89" t="str">
        <f>IF(BM103&gt;0,ROUNDDOWN(('Diseño estructura &amp;CP'!$AZ$5/BM103),0),"")</f>
        <v/>
      </c>
      <c r="CD103" s="85" t="str">
        <f t="shared" si="141"/>
        <v/>
      </c>
      <c r="CE103" s="86">
        <f t="shared" si="119"/>
        <v>0</v>
      </c>
      <c r="CF103" s="18">
        <f t="shared" si="120"/>
        <v>0</v>
      </c>
      <c r="CG103" s="87"/>
      <c r="CH103" s="88">
        <f t="shared" si="121"/>
        <v>0</v>
      </c>
      <c r="CI103" s="18" t="str">
        <f t="shared" si="100"/>
        <v/>
      </c>
      <c r="CJ103" s="89" t="str">
        <f>IF(CG103&gt;0,ROUNDDOWN(('Diseño estructura &amp;CP'!$AZ$5/CG103),0),"")</f>
        <v/>
      </c>
      <c r="CX103" s="85" t="str">
        <f t="shared" si="142"/>
        <v/>
      </c>
      <c r="CY103" s="86">
        <f t="shared" si="122"/>
        <v>0</v>
      </c>
      <c r="CZ103" s="18">
        <f t="shared" si="123"/>
        <v>0</v>
      </c>
      <c r="DA103" s="87"/>
      <c r="DB103" s="88">
        <f t="shared" si="124"/>
        <v>0</v>
      </c>
      <c r="DC103" s="18" t="str">
        <f t="shared" si="101"/>
        <v/>
      </c>
      <c r="DD103" s="89" t="str">
        <f>IF(DA103&gt;0,ROUNDDOWN(('Diseño estructura &amp;CP'!$AZ$5/DA103),0),"")</f>
        <v/>
      </c>
      <c r="DR103" s="85" t="str">
        <f t="shared" si="143"/>
        <v/>
      </c>
      <c r="DS103" s="86">
        <f t="shared" si="125"/>
        <v>0</v>
      </c>
      <c r="DT103" s="18">
        <f t="shared" si="126"/>
        <v>0</v>
      </c>
      <c r="DU103" s="87"/>
      <c r="DV103" s="88">
        <f t="shared" si="127"/>
        <v>0</v>
      </c>
      <c r="DW103" s="18" t="str">
        <f t="shared" si="102"/>
        <v/>
      </c>
      <c r="DX103" s="89" t="str">
        <f>IF(DU103&gt;0,ROUNDDOWN(('Diseño estructura &amp;CP'!$AZ$5/DU103),0),"")</f>
        <v/>
      </c>
      <c r="EL103" s="85" t="str">
        <f t="shared" si="144"/>
        <v/>
      </c>
      <c r="EM103" s="86">
        <f t="shared" si="128"/>
        <v>0</v>
      </c>
      <c r="EN103" s="18">
        <f t="shared" si="129"/>
        <v>0</v>
      </c>
      <c r="EO103" s="87"/>
      <c r="EP103" s="88">
        <f t="shared" si="130"/>
        <v>0</v>
      </c>
      <c r="EQ103" s="18" t="str">
        <f t="shared" si="103"/>
        <v/>
      </c>
      <c r="ER103" s="89" t="str">
        <f>IF(EO103&gt;0,ROUNDDOWN(('Diseño estructura &amp;CP'!$AZ$5/EO103),0),"")</f>
        <v/>
      </c>
      <c r="FF103" s="85" t="str">
        <f t="shared" si="145"/>
        <v/>
      </c>
      <c r="FG103" s="86">
        <f t="shared" si="131"/>
        <v>0</v>
      </c>
      <c r="FH103" s="18">
        <f t="shared" si="132"/>
        <v>0</v>
      </c>
      <c r="FI103" s="87"/>
      <c r="FJ103" s="88">
        <f t="shared" si="133"/>
        <v>0</v>
      </c>
      <c r="FK103" s="18" t="str">
        <f t="shared" si="104"/>
        <v/>
      </c>
      <c r="FL103" s="89" t="str">
        <f>IF(FI103&gt;0,ROUNDDOWN(('Diseño estructura &amp;CP'!$AZ$5/FI103),0),"")</f>
        <v/>
      </c>
      <c r="FZ103" s="85" t="str">
        <f t="shared" si="146"/>
        <v/>
      </c>
      <c r="GA103" s="86">
        <f t="shared" si="134"/>
        <v>0</v>
      </c>
      <c r="GB103" s="18">
        <f t="shared" si="135"/>
        <v>0</v>
      </c>
      <c r="GC103" s="87"/>
      <c r="GD103" s="88">
        <f t="shared" si="136"/>
        <v>0</v>
      </c>
      <c r="GE103" s="18" t="str">
        <f t="shared" si="105"/>
        <v/>
      </c>
      <c r="GF103" s="89" t="str">
        <f>IF(GC103&gt;0,ROUNDDOWN(('Diseño estructura &amp;CP'!$AZ$5/GC103),0),"")</f>
        <v/>
      </c>
    </row>
    <row r="104" spans="2:188" x14ac:dyDescent="0.35">
      <c r="B104" s="85">
        <f t="shared" si="137"/>
        <v>89</v>
      </c>
      <c r="C104" s="86">
        <f t="shared" si="106"/>
        <v>62.25</v>
      </c>
      <c r="D104" s="18">
        <f t="shared" si="107"/>
        <v>10</v>
      </c>
      <c r="E104" s="90">
        <v>124.5</v>
      </c>
      <c r="F104" s="88">
        <f t="shared" si="108"/>
        <v>11</v>
      </c>
      <c r="G104" s="18">
        <f t="shared" si="109"/>
        <v>0.12484394506866417</v>
      </c>
      <c r="H104" s="89">
        <f>IF(E104&gt;0,ROUNDDOWN(('Diseño estructura &amp;CP'!$AZ$5/E104),0),"")</f>
        <v>8</v>
      </c>
      <c r="V104" s="85" t="str">
        <f t="shared" si="138"/>
        <v/>
      </c>
      <c r="W104" s="86">
        <f t="shared" si="110"/>
        <v>0</v>
      </c>
      <c r="X104" s="18">
        <f t="shared" si="111"/>
        <v>0</v>
      </c>
      <c r="Y104" s="90"/>
      <c r="Z104" s="88">
        <f t="shared" si="112"/>
        <v>0</v>
      </c>
      <c r="AA104" s="18" t="str">
        <f t="shared" si="97"/>
        <v/>
      </c>
      <c r="AB104" s="89" t="str">
        <f>IF(Y104&gt;0,ROUNDDOWN(('Diseño estructura &amp;CP'!$AZ$5/Y104),0),"")</f>
        <v/>
      </c>
      <c r="AP104" s="85" t="str">
        <f t="shared" si="139"/>
        <v/>
      </c>
      <c r="AQ104" s="86">
        <f t="shared" si="113"/>
        <v>0</v>
      </c>
      <c r="AR104" s="18">
        <f t="shared" si="114"/>
        <v>0</v>
      </c>
      <c r="AS104" s="90"/>
      <c r="AT104" s="88">
        <f t="shared" si="115"/>
        <v>0</v>
      </c>
      <c r="AU104" s="18" t="str">
        <f t="shared" si="98"/>
        <v/>
      </c>
      <c r="AV104" s="89" t="str">
        <f>IF(AS104&gt;0,ROUNDDOWN(('Diseño estructura &amp;CP'!$AZ$5/AS104),0),"")</f>
        <v/>
      </c>
      <c r="BJ104" s="85" t="str">
        <f t="shared" si="140"/>
        <v/>
      </c>
      <c r="BK104" s="86">
        <f t="shared" si="116"/>
        <v>0</v>
      </c>
      <c r="BL104" s="18">
        <f t="shared" si="117"/>
        <v>0</v>
      </c>
      <c r="BM104" s="90"/>
      <c r="BN104" s="88">
        <f t="shared" si="118"/>
        <v>0</v>
      </c>
      <c r="BO104" s="18" t="str">
        <f t="shared" si="99"/>
        <v/>
      </c>
      <c r="BP104" s="89" t="str">
        <f>IF(BM104&gt;0,ROUNDDOWN(('Diseño estructura &amp;CP'!$AZ$5/BM104),0),"")</f>
        <v/>
      </c>
      <c r="CD104" s="85" t="str">
        <f t="shared" si="141"/>
        <v/>
      </c>
      <c r="CE104" s="86">
        <f t="shared" si="119"/>
        <v>0</v>
      </c>
      <c r="CF104" s="18">
        <f t="shared" si="120"/>
        <v>0</v>
      </c>
      <c r="CG104" s="90"/>
      <c r="CH104" s="88">
        <f t="shared" si="121"/>
        <v>0</v>
      </c>
      <c r="CI104" s="18" t="str">
        <f t="shared" si="100"/>
        <v/>
      </c>
      <c r="CJ104" s="89" t="str">
        <f>IF(CG104&gt;0,ROUNDDOWN(('Diseño estructura &amp;CP'!$AZ$5/CG104),0),"")</f>
        <v/>
      </c>
      <c r="CX104" s="85" t="str">
        <f t="shared" si="142"/>
        <v/>
      </c>
      <c r="CY104" s="86">
        <f t="shared" si="122"/>
        <v>0</v>
      </c>
      <c r="CZ104" s="18">
        <f t="shared" si="123"/>
        <v>0</v>
      </c>
      <c r="DA104" s="90"/>
      <c r="DB104" s="88">
        <f t="shared" si="124"/>
        <v>0</v>
      </c>
      <c r="DC104" s="18" t="str">
        <f t="shared" si="101"/>
        <v/>
      </c>
      <c r="DD104" s="89" t="str">
        <f>IF(DA104&gt;0,ROUNDDOWN(('Diseño estructura &amp;CP'!$AZ$5/DA104),0),"")</f>
        <v/>
      </c>
      <c r="DR104" s="85" t="str">
        <f t="shared" si="143"/>
        <v/>
      </c>
      <c r="DS104" s="86">
        <f t="shared" si="125"/>
        <v>0</v>
      </c>
      <c r="DT104" s="18">
        <f t="shared" si="126"/>
        <v>0</v>
      </c>
      <c r="DU104" s="90"/>
      <c r="DV104" s="88">
        <f t="shared" si="127"/>
        <v>0</v>
      </c>
      <c r="DW104" s="18" t="str">
        <f t="shared" si="102"/>
        <v/>
      </c>
      <c r="DX104" s="89" t="str">
        <f>IF(DU104&gt;0,ROUNDDOWN(('Diseño estructura &amp;CP'!$AZ$5/DU104),0),"")</f>
        <v/>
      </c>
      <c r="EL104" s="85" t="str">
        <f t="shared" si="144"/>
        <v/>
      </c>
      <c r="EM104" s="86">
        <f t="shared" si="128"/>
        <v>0</v>
      </c>
      <c r="EN104" s="18">
        <f t="shared" si="129"/>
        <v>0</v>
      </c>
      <c r="EO104" s="90"/>
      <c r="EP104" s="88">
        <f t="shared" si="130"/>
        <v>0</v>
      </c>
      <c r="EQ104" s="18" t="str">
        <f t="shared" si="103"/>
        <v/>
      </c>
      <c r="ER104" s="89" t="str">
        <f>IF(EO104&gt;0,ROUNDDOWN(('Diseño estructura &amp;CP'!$AZ$5/EO104),0),"")</f>
        <v/>
      </c>
      <c r="FF104" s="85" t="str">
        <f t="shared" si="145"/>
        <v/>
      </c>
      <c r="FG104" s="86">
        <f t="shared" si="131"/>
        <v>0</v>
      </c>
      <c r="FH104" s="18">
        <f t="shared" si="132"/>
        <v>0</v>
      </c>
      <c r="FI104" s="90"/>
      <c r="FJ104" s="88">
        <f t="shared" si="133"/>
        <v>0</v>
      </c>
      <c r="FK104" s="18" t="str">
        <f t="shared" si="104"/>
        <v/>
      </c>
      <c r="FL104" s="89" t="str">
        <f>IF(FI104&gt;0,ROUNDDOWN(('Diseño estructura &amp;CP'!$AZ$5/FI104),0),"")</f>
        <v/>
      </c>
      <c r="FZ104" s="85" t="str">
        <f t="shared" si="146"/>
        <v/>
      </c>
      <c r="GA104" s="86">
        <f t="shared" si="134"/>
        <v>0</v>
      </c>
      <c r="GB104" s="18">
        <f t="shared" si="135"/>
        <v>0</v>
      </c>
      <c r="GC104" s="90"/>
      <c r="GD104" s="88">
        <f t="shared" si="136"/>
        <v>0</v>
      </c>
      <c r="GE104" s="18" t="str">
        <f t="shared" si="105"/>
        <v/>
      </c>
      <c r="GF104" s="89" t="str">
        <f>IF(GC104&gt;0,ROUNDDOWN(('Diseño estructura &amp;CP'!$AZ$5/GC104),0),"")</f>
        <v/>
      </c>
    </row>
    <row r="105" spans="2:188" x14ac:dyDescent="0.35">
      <c r="B105" s="85">
        <f t="shared" si="137"/>
        <v>90</v>
      </c>
      <c r="C105" s="86">
        <f t="shared" si="106"/>
        <v>63</v>
      </c>
      <c r="D105" s="18">
        <f t="shared" si="107"/>
        <v>10</v>
      </c>
      <c r="E105" s="87">
        <v>126</v>
      </c>
      <c r="F105" s="88">
        <f t="shared" si="108"/>
        <v>11</v>
      </c>
      <c r="G105" s="18">
        <f t="shared" si="109"/>
        <v>0.14265335235378032</v>
      </c>
      <c r="H105" s="89">
        <f>IF(E105&gt;0,ROUNDDOWN(('Diseño estructura &amp;CP'!$AZ$5/E105),0),"")</f>
        <v>7</v>
      </c>
      <c r="V105" s="85" t="str">
        <f t="shared" si="138"/>
        <v/>
      </c>
      <c r="W105" s="86">
        <f t="shared" si="110"/>
        <v>0</v>
      </c>
      <c r="X105" s="18">
        <f t="shared" si="111"/>
        <v>0</v>
      </c>
      <c r="Y105" s="87"/>
      <c r="Z105" s="88">
        <f t="shared" si="112"/>
        <v>0</v>
      </c>
      <c r="AA105" s="18" t="str">
        <f t="shared" si="97"/>
        <v/>
      </c>
      <c r="AB105" s="89" t="str">
        <f>IF(Y105&gt;0,ROUNDDOWN(('Diseño estructura &amp;CP'!$AZ$5/Y105),0),"")</f>
        <v/>
      </c>
      <c r="AP105" s="85" t="str">
        <f t="shared" si="139"/>
        <v/>
      </c>
      <c r="AQ105" s="86">
        <f t="shared" si="113"/>
        <v>0</v>
      </c>
      <c r="AR105" s="18">
        <f t="shared" si="114"/>
        <v>0</v>
      </c>
      <c r="AS105" s="87"/>
      <c r="AT105" s="88">
        <f t="shared" si="115"/>
        <v>0</v>
      </c>
      <c r="AU105" s="18" t="str">
        <f t="shared" si="98"/>
        <v/>
      </c>
      <c r="AV105" s="89" t="str">
        <f>IF(AS105&gt;0,ROUNDDOWN(('Diseño estructura &amp;CP'!$AZ$5/AS105),0),"")</f>
        <v/>
      </c>
      <c r="BJ105" s="85" t="str">
        <f t="shared" si="140"/>
        <v/>
      </c>
      <c r="BK105" s="86">
        <f t="shared" si="116"/>
        <v>0</v>
      </c>
      <c r="BL105" s="18">
        <f t="shared" si="117"/>
        <v>0</v>
      </c>
      <c r="BM105" s="87"/>
      <c r="BN105" s="88">
        <f t="shared" si="118"/>
        <v>0</v>
      </c>
      <c r="BO105" s="18" t="str">
        <f t="shared" si="99"/>
        <v/>
      </c>
      <c r="BP105" s="89" t="str">
        <f>IF(BM105&gt;0,ROUNDDOWN(('Diseño estructura &amp;CP'!$AZ$5/BM105),0),"")</f>
        <v/>
      </c>
      <c r="CD105" s="85" t="str">
        <f t="shared" si="141"/>
        <v/>
      </c>
      <c r="CE105" s="86">
        <f t="shared" si="119"/>
        <v>0</v>
      </c>
      <c r="CF105" s="18">
        <f t="shared" si="120"/>
        <v>0</v>
      </c>
      <c r="CG105" s="87"/>
      <c r="CH105" s="88">
        <f t="shared" si="121"/>
        <v>0</v>
      </c>
      <c r="CI105" s="18" t="str">
        <f t="shared" si="100"/>
        <v/>
      </c>
      <c r="CJ105" s="89" t="str">
        <f>IF(CG105&gt;0,ROUNDDOWN(('Diseño estructura &amp;CP'!$AZ$5/CG105),0),"")</f>
        <v/>
      </c>
      <c r="CX105" s="85" t="str">
        <f t="shared" si="142"/>
        <v/>
      </c>
      <c r="CY105" s="86">
        <f t="shared" si="122"/>
        <v>0</v>
      </c>
      <c r="CZ105" s="18">
        <f t="shared" si="123"/>
        <v>0</v>
      </c>
      <c r="DA105" s="87"/>
      <c r="DB105" s="88">
        <f t="shared" si="124"/>
        <v>0</v>
      </c>
      <c r="DC105" s="18" t="str">
        <f t="shared" si="101"/>
        <v/>
      </c>
      <c r="DD105" s="89" t="str">
        <f>IF(DA105&gt;0,ROUNDDOWN(('Diseño estructura &amp;CP'!$AZ$5/DA105),0),"")</f>
        <v/>
      </c>
      <c r="DR105" s="85" t="str">
        <f t="shared" si="143"/>
        <v/>
      </c>
      <c r="DS105" s="86">
        <f t="shared" si="125"/>
        <v>0</v>
      </c>
      <c r="DT105" s="18">
        <f t="shared" si="126"/>
        <v>0</v>
      </c>
      <c r="DU105" s="87"/>
      <c r="DV105" s="88">
        <f t="shared" si="127"/>
        <v>0</v>
      </c>
      <c r="DW105" s="18" t="str">
        <f t="shared" si="102"/>
        <v/>
      </c>
      <c r="DX105" s="89" t="str">
        <f>IF(DU105&gt;0,ROUNDDOWN(('Diseño estructura &amp;CP'!$AZ$5/DU105),0),"")</f>
        <v/>
      </c>
      <c r="EL105" s="85" t="str">
        <f t="shared" si="144"/>
        <v/>
      </c>
      <c r="EM105" s="86">
        <f t="shared" si="128"/>
        <v>0</v>
      </c>
      <c r="EN105" s="18">
        <f t="shared" si="129"/>
        <v>0</v>
      </c>
      <c r="EO105" s="87"/>
      <c r="EP105" s="88">
        <f t="shared" si="130"/>
        <v>0</v>
      </c>
      <c r="EQ105" s="18" t="str">
        <f t="shared" si="103"/>
        <v/>
      </c>
      <c r="ER105" s="89" t="str">
        <f>IF(EO105&gt;0,ROUNDDOWN(('Diseño estructura &amp;CP'!$AZ$5/EO105),0),"")</f>
        <v/>
      </c>
      <c r="FF105" s="85" t="str">
        <f t="shared" si="145"/>
        <v/>
      </c>
      <c r="FG105" s="86">
        <f t="shared" si="131"/>
        <v>0</v>
      </c>
      <c r="FH105" s="18">
        <f t="shared" si="132"/>
        <v>0</v>
      </c>
      <c r="FI105" s="87"/>
      <c r="FJ105" s="88">
        <f t="shared" si="133"/>
        <v>0</v>
      </c>
      <c r="FK105" s="18" t="str">
        <f t="shared" si="104"/>
        <v/>
      </c>
      <c r="FL105" s="89" t="str">
        <f>IF(FI105&gt;0,ROUNDDOWN(('Diseño estructura &amp;CP'!$AZ$5/FI105),0),"")</f>
        <v/>
      </c>
      <c r="FZ105" s="85" t="str">
        <f t="shared" si="146"/>
        <v/>
      </c>
      <c r="GA105" s="86">
        <f t="shared" si="134"/>
        <v>0</v>
      </c>
      <c r="GB105" s="18">
        <f t="shared" si="135"/>
        <v>0</v>
      </c>
      <c r="GC105" s="87"/>
      <c r="GD105" s="88">
        <f t="shared" si="136"/>
        <v>0</v>
      </c>
      <c r="GE105" s="18" t="str">
        <f t="shared" si="105"/>
        <v/>
      </c>
      <c r="GF105" s="89" t="str">
        <f>IF(GC105&gt;0,ROUNDDOWN(('Diseño estructura &amp;CP'!$AZ$5/GC105),0),"")</f>
        <v/>
      </c>
    </row>
    <row r="106" spans="2:188" x14ac:dyDescent="0.35">
      <c r="B106" s="85">
        <f t="shared" si="137"/>
        <v>91</v>
      </c>
      <c r="C106" s="86">
        <f t="shared" si="106"/>
        <v>63.5</v>
      </c>
      <c r="D106" s="18">
        <f t="shared" si="107"/>
        <v>10</v>
      </c>
      <c r="E106" s="90">
        <v>127</v>
      </c>
      <c r="F106" s="88">
        <f t="shared" si="108"/>
        <v>11</v>
      </c>
      <c r="G106" s="18">
        <f t="shared" si="109"/>
        <v>0.14265335235378032</v>
      </c>
      <c r="H106" s="89">
        <f>IF(E106&gt;0,ROUNDDOWN(('Diseño estructura &amp;CP'!$AZ$5/E106),0),"")</f>
        <v>7</v>
      </c>
      <c r="V106" s="85" t="str">
        <f t="shared" si="138"/>
        <v/>
      </c>
      <c r="W106" s="86">
        <f t="shared" si="110"/>
        <v>0</v>
      </c>
      <c r="X106" s="18">
        <f t="shared" si="111"/>
        <v>0</v>
      </c>
      <c r="Y106" s="90"/>
      <c r="Z106" s="88">
        <f t="shared" si="112"/>
        <v>0</v>
      </c>
      <c r="AA106" s="18" t="str">
        <f t="shared" si="97"/>
        <v/>
      </c>
      <c r="AB106" s="89" t="str">
        <f>IF(Y106&gt;0,ROUNDDOWN(('Diseño estructura &amp;CP'!$AZ$5/Y106),0),"")</f>
        <v/>
      </c>
      <c r="AP106" s="85" t="str">
        <f t="shared" si="139"/>
        <v/>
      </c>
      <c r="AQ106" s="86">
        <f t="shared" si="113"/>
        <v>0</v>
      </c>
      <c r="AR106" s="18">
        <f t="shared" si="114"/>
        <v>0</v>
      </c>
      <c r="AS106" s="90"/>
      <c r="AT106" s="88">
        <f t="shared" si="115"/>
        <v>0</v>
      </c>
      <c r="AU106" s="18" t="str">
        <f t="shared" si="98"/>
        <v/>
      </c>
      <c r="AV106" s="89" t="str">
        <f>IF(AS106&gt;0,ROUNDDOWN(('Diseño estructura &amp;CP'!$AZ$5/AS106),0),"")</f>
        <v/>
      </c>
      <c r="BJ106" s="85" t="str">
        <f t="shared" si="140"/>
        <v/>
      </c>
      <c r="BK106" s="86">
        <f t="shared" si="116"/>
        <v>0</v>
      </c>
      <c r="BL106" s="18">
        <f t="shared" si="117"/>
        <v>0</v>
      </c>
      <c r="BM106" s="90"/>
      <c r="BN106" s="88">
        <f t="shared" si="118"/>
        <v>0</v>
      </c>
      <c r="BO106" s="18" t="str">
        <f t="shared" si="99"/>
        <v/>
      </c>
      <c r="BP106" s="89" t="str">
        <f>IF(BM106&gt;0,ROUNDDOWN(('Diseño estructura &amp;CP'!$AZ$5/BM106),0),"")</f>
        <v/>
      </c>
      <c r="CD106" s="85" t="str">
        <f t="shared" si="141"/>
        <v/>
      </c>
      <c r="CE106" s="86">
        <f t="shared" si="119"/>
        <v>0</v>
      </c>
      <c r="CF106" s="18">
        <f t="shared" si="120"/>
        <v>0</v>
      </c>
      <c r="CG106" s="90"/>
      <c r="CH106" s="88">
        <f t="shared" si="121"/>
        <v>0</v>
      </c>
      <c r="CI106" s="18" t="str">
        <f t="shared" si="100"/>
        <v/>
      </c>
      <c r="CJ106" s="89" t="str">
        <f>IF(CG106&gt;0,ROUNDDOWN(('Diseño estructura &amp;CP'!$AZ$5/CG106),0),"")</f>
        <v/>
      </c>
      <c r="CX106" s="85" t="str">
        <f t="shared" si="142"/>
        <v/>
      </c>
      <c r="CY106" s="86">
        <f t="shared" si="122"/>
        <v>0</v>
      </c>
      <c r="CZ106" s="18">
        <f t="shared" si="123"/>
        <v>0</v>
      </c>
      <c r="DA106" s="90"/>
      <c r="DB106" s="88">
        <f t="shared" si="124"/>
        <v>0</v>
      </c>
      <c r="DC106" s="18" t="str">
        <f t="shared" si="101"/>
        <v/>
      </c>
      <c r="DD106" s="89" t="str">
        <f>IF(DA106&gt;0,ROUNDDOWN(('Diseño estructura &amp;CP'!$AZ$5/DA106),0),"")</f>
        <v/>
      </c>
      <c r="DR106" s="85" t="str">
        <f t="shared" si="143"/>
        <v/>
      </c>
      <c r="DS106" s="86">
        <f t="shared" si="125"/>
        <v>0</v>
      </c>
      <c r="DT106" s="18">
        <f t="shared" si="126"/>
        <v>0</v>
      </c>
      <c r="DU106" s="90"/>
      <c r="DV106" s="88">
        <f t="shared" si="127"/>
        <v>0</v>
      </c>
      <c r="DW106" s="18" t="str">
        <f t="shared" si="102"/>
        <v/>
      </c>
      <c r="DX106" s="89" t="str">
        <f>IF(DU106&gt;0,ROUNDDOWN(('Diseño estructura &amp;CP'!$AZ$5/DU106),0),"")</f>
        <v/>
      </c>
      <c r="EL106" s="85" t="str">
        <f t="shared" si="144"/>
        <v/>
      </c>
      <c r="EM106" s="86">
        <f t="shared" si="128"/>
        <v>0</v>
      </c>
      <c r="EN106" s="18">
        <f t="shared" si="129"/>
        <v>0</v>
      </c>
      <c r="EO106" s="90"/>
      <c r="EP106" s="88">
        <f t="shared" si="130"/>
        <v>0</v>
      </c>
      <c r="EQ106" s="18" t="str">
        <f t="shared" si="103"/>
        <v/>
      </c>
      <c r="ER106" s="89" t="str">
        <f>IF(EO106&gt;0,ROUNDDOWN(('Diseño estructura &amp;CP'!$AZ$5/EO106),0),"")</f>
        <v/>
      </c>
      <c r="FF106" s="85" t="str">
        <f t="shared" si="145"/>
        <v/>
      </c>
      <c r="FG106" s="86">
        <f t="shared" si="131"/>
        <v>0</v>
      </c>
      <c r="FH106" s="18">
        <f t="shared" si="132"/>
        <v>0</v>
      </c>
      <c r="FI106" s="90"/>
      <c r="FJ106" s="88">
        <f t="shared" si="133"/>
        <v>0</v>
      </c>
      <c r="FK106" s="18" t="str">
        <f t="shared" si="104"/>
        <v/>
      </c>
      <c r="FL106" s="89" t="str">
        <f>IF(FI106&gt;0,ROUNDDOWN(('Diseño estructura &amp;CP'!$AZ$5/FI106),0),"")</f>
        <v/>
      </c>
      <c r="FZ106" s="85" t="str">
        <f t="shared" si="146"/>
        <v/>
      </c>
      <c r="GA106" s="86">
        <f t="shared" si="134"/>
        <v>0</v>
      </c>
      <c r="GB106" s="18">
        <f t="shared" si="135"/>
        <v>0</v>
      </c>
      <c r="GC106" s="90"/>
      <c r="GD106" s="88">
        <f t="shared" si="136"/>
        <v>0</v>
      </c>
      <c r="GE106" s="18" t="str">
        <f t="shared" si="105"/>
        <v/>
      </c>
      <c r="GF106" s="89" t="str">
        <f>IF(GC106&gt;0,ROUNDDOWN(('Diseño estructura &amp;CP'!$AZ$5/GC106),0),"")</f>
        <v/>
      </c>
    </row>
    <row r="107" spans="2:188" x14ac:dyDescent="0.35">
      <c r="B107" s="85">
        <f t="shared" si="137"/>
        <v>92</v>
      </c>
      <c r="C107" s="86">
        <f t="shared" si="106"/>
        <v>64</v>
      </c>
      <c r="D107" s="18">
        <f t="shared" si="107"/>
        <v>10</v>
      </c>
      <c r="E107" s="87">
        <v>128</v>
      </c>
      <c r="F107" s="88">
        <f t="shared" si="108"/>
        <v>11</v>
      </c>
      <c r="G107" s="18">
        <f t="shared" si="109"/>
        <v>0.14265335235378032</v>
      </c>
      <c r="H107" s="89">
        <f>IF(E107&gt;0,ROUNDDOWN(('Diseño estructura &amp;CP'!$AZ$5/E107),0),"")</f>
        <v>7</v>
      </c>
      <c r="V107" s="85" t="str">
        <f t="shared" si="138"/>
        <v/>
      </c>
      <c r="W107" s="86">
        <f t="shared" si="110"/>
        <v>0</v>
      </c>
      <c r="X107" s="18">
        <f t="shared" si="111"/>
        <v>0</v>
      </c>
      <c r="Y107" s="87"/>
      <c r="Z107" s="88">
        <f t="shared" si="112"/>
        <v>0</v>
      </c>
      <c r="AA107" s="18" t="str">
        <f t="shared" si="97"/>
        <v/>
      </c>
      <c r="AB107" s="89" t="str">
        <f>IF(Y107&gt;0,ROUNDDOWN(('Diseño estructura &amp;CP'!$AZ$5/Y107),0),"")</f>
        <v/>
      </c>
      <c r="AP107" s="85" t="str">
        <f t="shared" si="139"/>
        <v/>
      </c>
      <c r="AQ107" s="86">
        <f t="shared" si="113"/>
        <v>0</v>
      </c>
      <c r="AR107" s="18">
        <f t="shared" si="114"/>
        <v>0</v>
      </c>
      <c r="AS107" s="87"/>
      <c r="AT107" s="88">
        <f t="shared" si="115"/>
        <v>0</v>
      </c>
      <c r="AU107" s="18" t="str">
        <f t="shared" si="98"/>
        <v/>
      </c>
      <c r="AV107" s="89" t="str">
        <f>IF(AS107&gt;0,ROUNDDOWN(('Diseño estructura &amp;CP'!$AZ$5/AS107),0),"")</f>
        <v/>
      </c>
      <c r="BJ107" s="85" t="str">
        <f t="shared" si="140"/>
        <v/>
      </c>
      <c r="BK107" s="86">
        <f t="shared" si="116"/>
        <v>0</v>
      </c>
      <c r="BL107" s="18">
        <f t="shared" si="117"/>
        <v>0</v>
      </c>
      <c r="BM107" s="87"/>
      <c r="BN107" s="88">
        <f t="shared" si="118"/>
        <v>0</v>
      </c>
      <c r="BO107" s="18" t="str">
        <f t="shared" si="99"/>
        <v/>
      </c>
      <c r="BP107" s="89" t="str">
        <f>IF(BM107&gt;0,ROUNDDOWN(('Diseño estructura &amp;CP'!$AZ$5/BM107),0),"")</f>
        <v/>
      </c>
      <c r="CD107" s="85" t="str">
        <f t="shared" si="141"/>
        <v/>
      </c>
      <c r="CE107" s="86">
        <f t="shared" si="119"/>
        <v>0</v>
      </c>
      <c r="CF107" s="18">
        <f t="shared" si="120"/>
        <v>0</v>
      </c>
      <c r="CG107" s="87"/>
      <c r="CH107" s="88">
        <f t="shared" si="121"/>
        <v>0</v>
      </c>
      <c r="CI107" s="18" t="str">
        <f t="shared" si="100"/>
        <v/>
      </c>
      <c r="CJ107" s="89" t="str">
        <f>IF(CG107&gt;0,ROUNDDOWN(('Diseño estructura &amp;CP'!$AZ$5/CG107),0),"")</f>
        <v/>
      </c>
      <c r="CX107" s="85" t="str">
        <f t="shared" si="142"/>
        <v/>
      </c>
      <c r="CY107" s="86">
        <f t="shared" si="122"/>
        <v>0</v>
      </c>
      <c r="CZ107" s="18">
        <f t="shared" si="123"/>
        <v>0</v>
      </c>
      <c r="DA107" s="87"/>
      <c r="DB107" s="88">
        <f t="shared" si="124"/>
        <v>0</v>
      </c>
      <c r="DC107" s="18" t="str">
        <f t="shared" si="101"/>
        <v/>
      </c>
      <c r="DD107" s="89" t="str">
        <f>IF(DA107&gt;0,ROUNDDOWN(('Diseño estructura &amp;CP'!$AZ$5/DA107),0),"")</f>
        <v/>
      </c>
      <c r="DR107" s="85" t="str">
        <f t="shared" si="143"/>
        <v/>
      </c>
      <c r="DS107" s="86">
        <f t="shared" si="125"/>
        <v>0</v>
      </c>
      <c r="DT107" s="18">
        <f t="shared" si="126"/>
        <v>0</v>
      </c>
      <c r="DU107" s="87"/>
      <c r="DV107" s="88">
        <f t="shared" si="127"/>
        <v>0</v>
      </c>
      <c r="DW107" s="18" t="str">
        <f t="shared" si="102"/>
        <v/>
      </c>
      <c r="DX107" s="89" t="str">
        <f>IF(DU107&gt;0,ROUNDDOWN(('Diseño estructura &amp;CP'!$AZ$5/DU107),0),"")</f>
        <v/>
      </c>
      <c r="EL107" s="85" t="str">
        <f t="shared" si="144"/>
        <v/>
      </c>
      <c r="EM107" s="86">
        <f t="shared" si="128"/>
        <v>0</v>
      </c>
      <c r="EN107" s="18">
        <f t="shared" si="129"/>
        <v>0</v>
      </c>
      <c r="EO107" s="87"/>
      <c r="EP107" s="88">
        <f t="shared" si="130"/>
        <v>0</v>
      </c>
      <c r="EQ107" s="18" t="str">
        <f t="shared" si="103"/>
        <v/>
      </c>
      <c r="ER107" s="89" t="str">
        <f>IF(EO107&gt;0,ROUNDDOWN(('Diseño estructura &amp;CP'!$AZ$5/EO107),0),"")</f>
        <v/>
      </c>
      <c r="FF107" s="85" t="str">
        <f t="shared" si="145"/>
        <v/>
      </c>
      <c r="FG107" s="86">
        <f t="shared" si="131"/>
        <v>0</v>
      </c>
      <c r="FH107" s="18">
        <f t="shared" si="132"/>
        <v>0</v>
      </c>
      <c r="FI107" s="87"/>
      <c r="FJ107" s="88">
        <f t="shared" si="133"/>
        <v>0</v>
      </c>
      <c r="FK107" s="18" t="str">
        <f t="shared" si="104"/>
        <v/>
      </c>
      <c r="FL107" s="89" t="str">
        <f>IF(FI107&gt;0,ROUNDDOWN(('Diseño estructura &amp;CP'!$AZ$5/FI107),0),"")</f>
        <v/>
      </c>
      <c r="FZ107" s="85" t="str">
        <f t="shared" si="146"/>
        <v/>
      </c>
      <c r="GA107" s="86">
        <f t="shared" si="134"/>
        <v>0</v>
      </c>
      <c r="GB107" s="18">
        <f t="shared" si="135"/>
        <v>0</v>
      </c>
      <c r="GC107" s="87"/>
      <c r="GD107" s="88">
        <f t="shared" si="136"/>
        <v>0</v>
      </c>
      <c r="GE107" s="18" t="str">
        <f t="shared" si="105"/>
        <v/>
      </c>
      <c r="GF107" s="89" t="str">
        <f>IF(GC107&gt;0,ROUNDDOWN(('Diseño estructura &amp;CP'!$AZ$5/GC107),0),"")</f>
        <v/>
      </c>
    </row>
    <row r="108" spans="2:188" x14ac:dyDescent="0.35">
      <c r="B108" s="85">
        <f t="shared" si="137"/>
        <v>93</v>
      </c>
      <c r="C108" s="86">
        <f t="shared" si="106"/>
        <v>65</v>
      </c>
      <c r="D108" s="18">
        <f t="shared" si="107"/>
        <v>10</v>
      </c>
      <c r="E108" s="90">
        <v>130</v>
      </c>
      <c r="F108" s="88">
        <f t="shared" si="108"/>
        <v>11</v>
      </c>
      <c r="G108" s="18">
        <f t="shared" si="109"/>
        <v>0.14265335235378032</v>
      </c>
      <c r="H108" s="89">
        <f>IF(E108&gt;0,ROUNDDOWN(('Diseño estructura &amp;CP'!$AZ$5/E108),0),"")</f>
        <v>7</v>
      </c>
      <c r="V108" s="85" t="str">
        <f t="shared" si="138"/>
        <v/>
      </c>
      <c r="W108" s="86">
        <f t="shared" si="110"/>
        <v>0</v>
      </c>
      <c r="X108" s="18">
        <f t="shared" si="111"/>
        <v>0</v>
      </c>
      <c r="Y108" s="90"/>
      <c r="Z108" s="88">
        <f t="shared" si="112"/>
        <v>0</v>
      </c>
      <c r="AA108" s="18" t="str">
        <f t="shared" si="97"/>
        <v/>
      </c>
      <c r="AB108" s="89" t="str">
        <f>IF(Y108&gt;0,ROUNDDOWN(('Diseño estructura &amp;CP'!$AZ$5/Y108),0),"")</f>
        <v/>
      </c>
      <c r="AP108" s="85" t="str">
        <f t="shared" si="139"/>
        <v/>
      </c>
      <c r="AQ108" s="86">
        <f t="shared" si="113"/>
        <v>0</v>
      </c>
      <c r="AR108" s="18">
        <f t="shared" si="114"/>
        <v>0</v>
      </c>
      <c r="AS108" s="90"/>
      <c r="AT108" s="88">
        <f t="shared" si="115"/>
        <v>0</v>
      </c>
      <c r="AU108" s="18" t="str">
        <f t="shared" si="98"/>
        <v/>
      </c>
      <c r="AV108" s="89" t="str">
        <f>IF(AS108&gt;0,ROUNDDOWN(('Diseño estructura &amp;CP'!$AZ$5/AS108),0),"")</f>
        <v/>
      </c>
      <c r="BJ108" s="85" t="str">
        <f t="shared" si="140"/>
        <v/>
      </c>
      <c r="BK108" s="86">
        <f t="shared" si="116"/>
        <v>0</v>
      </c>
      <c r="BL108" s="18">
        <f t="shared" si="117"/>
        <v>0</v>
      </c>
      <c r="BM108" s="90"/>
      <c r="BN108" s="88">
        <f t="shared" si="118"/>
        <v>0</v>
      </c>
      <c r="BO108" s="18" t="str">
        <f t="shared" si="99"/>
        <v/>
      </c>
      <c r="BP108" s="89" t="str">
        <f>IF(BM108&gt;0,ROUNDDOWN(('Diseño estructura &amp;CP'!$AZ$5/BM108),0),"")</f>
        <v/>
      </c>
      <c r="CD108" s="85" t="str">
        <f t="shared" si="141"/>
        <v/>
      </c>
      <c r="CE108" s="86">
        <f t="shared" si="119"/>
        <v>0</v>
      </c>
      <c r="CF108" s="18">
        <f t="shared" si="120"/>
        <v>0</v>
      </c>
      <c r="CG108" s="90"/>
      <c r="CH108" s="88">
        <f t="shared" si="121"/>
        <v>0</v>
      </c>
      <c r="CI108" s="18" t="str">
        <f t="shared" si="100"/>
        <v/>
      </c>
      <c r="CJ108" s="89" t="str">
        <f>IF(CG108&gt;0,ROUNDDOWN(('Diseño estructura &amp;CP'!$AZ$5/CG108),0),"")</f>
        <v/>
      </c>
      <c r="CX108" s="85" t="str">
        <f t="shared" si="142"/>
        <v/>
      </c>
      <c r="CY108" s="86">
        <f t="shared" si="122"/>
        <v>0</v>
      </c>
      <c r="CZ108" s="18">
        <f t="shared" si="123"/>
        <v>0</v>
      </c>
      <c r="DA108" s="90"/>
      <c r="DB108" s="88">
        <f t="shared" si="124"/>
        <v>0</v>
      </c>
      <c r="DC108" s="18" t="str">
        <f t="shared" si="101"/>
        <v/>
      </c>
      <c r="DD108" s="89" t="str">
        <f>IF(DA108&gt;0,ROUNDDOWN(('Diseño estructura &amp;CP'!$AZ$5/DA108),0),"")</f>
        <v/>
      </c>
      <c r="DR108" s="85" t="str">
        <f t="shared" si="143"/>
        <v/>
      </c>
      <c r="DS108" s="86">
        <f t="shared" si="125"/>
        <v>0</v>
      </c>
      <c r="DT108" s="18">
        <f t="shared" si="126"/>
        <v>0</v>
      </c>
      <c r="DU108" s="90"/>
      <c r="DV108" s="88">
        <f t="shared" si="127"/>
        <v>0</v>
      </c>
      <c r="DW108" s="18" t="str">
        <f t="shared" si="102"/>
        <v/>
      </c>
      <c r="DX108" s="89" t="str">
        <f>IF(DU108&gt;0,ROUNDDOWN(('Diseño estructura &amp;CP'!$AZ$5/DU108),0),"")</f>
        <v/>
      </c>
      <c r="EL108" s="85" t="str">
        <f t="shared" si="144"/>
        <v/>
      </c>
      <c r="EM108" s="86">
        <f t="shared" si="128"/>
        <v>0</v>
      </c>
      <c r="EN108" s="18">
        <f t="shared" si="129"/>
        <v>0</v>
      </c>
      <c r="EO108" s="90"/>
      <c r="EP108" s="88">
        <f t="shared" si="130"/>
        <v>0</v>
      </c>
      <c r="EQ108" s="18" t="str">
        <f t="shared" si="103"/>
        <v/>
      </c>
      <c r="ER108" s="89" t="str">
        <f>IF(EO108&gt;0,ROUNDDOWN(('Diseño estructura &amp;CP'!$AZ$5/EO108),0),"")</f>
        <v/>
      </c>
      <c r="FF108" s="85" t="str">
        <f t="shared" si="145"/>
        <v/>
      </c>
      <c r="FG108" s="86">
        <f t="shared" si="131"/>
        <v>0</v>
      </c>
      <c r="FH108" s="18">
        <f t="shared" si="132"/>
        <v>0</v>
      </c>
      <c r="FI108" s="90"/>
      <c r="FJ108" s="88">
        <f t="shared" si="133"/>
        <v>0</v>
      </c>
      <c r="FK108" s="18" t="str">
        <f t="shared" si="104"/>
        <v/>
      </c>
      <c r="FL108" s="89" t="str">
        <f>IF(FI108&gt;0,ROUNDDOWN(('Diseño estructura &amp;CP'!$AZ$5/FI108),0),"")</f>
        <v/>
      </c>
      <c r="FZ108" s="85" t="str">
        <f t="shared" si="146"/>
        <v/>
      </c>
      <c r="GA108" s="86">
        <f t="shared" si="134"/>
        <v>0</v>
      </c>
      <c r="GB108" s="18">
        <f t="shared" si="135"/>
        <v>0</v>
      </c>
      <c r="GC108" s="90"/>
      <c r="GD108" s="88">
        <f t="shared" si="136"/>
        <v>0</v>
      </c>
      <c r="GE108" s="18" t="str">
        <f t="shared" si="105"/>
        <v/>
      </c>
      <c r="GF108" s="89" t="str">
        <f>IF(GC108&gt;0,ROUNDDOWN(('Diseño estructura &amp;CP'!$AZ$5/GC108),0),"")</f>
        <v/>
      </c>
    </row>
    <row r="109" spans="2:188" x14ac:dyDescent="0.35">
      <c r="B109" s="85">
        <f t="shared" si="137"/>
        <v>94</v>
      </c>
      <c r="C109" s="86">
        <f t="shared" si="106"/>
        <v>65.75</v>
      </c>
      <c r="D109" s="18">
        <f t="shared" si="107"/>
        <v>10</v>
      </c>
      <c r="E109" s="87">
        <v>131.5</v>
      </c>
      <c r="F109" s="88">
        <f t="shared" si="108"/>
        <v>11</v>
      </c>
      <c r="G109" s="18">
        <f t="shared" si="109"/>
        <v>0.14265335235378032</v>
      </c>
      <c r="H109" s="89">
        <f>IF(E109&gt;0,ROUNDDOWN(('Diseño estructura &amp;CP'!$AZ$5/E109),0),"")</f>
        <v>7</v>
      </c>
      <c r="V109" s="85" t="str">
        <f t="shared" si="138"/>
        <v/>
      </c>
      <c r="W109" s="86">
        <f t="shared" si="110"/>
        <v>0</v>
      </c>
      <c r="X109" s="18">
        <f t="shared" si="111"/>
        <v>0</v>
      </c>
      <c r="Y109" s="87"/>
      <c r="Z109" s="88">
        <f t="shared" si="112"/>
        <v>0</v>
      </c>
      <c r="AA109" s="18" t="str">
        <f t="shared" si="97"/>
        <v/>
      </c>
      <c r="AB109" s="89" t="str">
        <f>IF(Y109&gt;0,ROUNDDOWN(('Diseño estructura &amp;CP'!$AZ$5/Y109),0),"")</f>
        <v/>
      </c>
      <c r="AP109" s="85" t="str">
        <f t="shared" si="139"/>
        <v/>
      </c>
      <c r="AQ109" s="86">
        <f t="shared" si="113"/>
        <v>0</v>
      </c>
      <c r="AR109" s="18">
        <f t="shared" si="114"/>
        <v>0</v>
      </c>
      <c r="AS109" s="87"/>
      <c r="AT109" s="88">
        <f t="shared" si="115"/>
        <v>0</v>
      </c>
      <c r="AU109" s="18" t="str">
        <f t="shared" si="98"/>
        <v/>
      </c>
      <c r="AV109" s="89" t="str">
        <f>IF(AS109&gt;0,ROUNDDOWN(('Diseño estructura &amp;CP'!$AZ$5/AS109),0),"")</f>
        <v/>
      </c>
      <c r="BJ109" s="85" t="str">
        <f t="shared" si="140"/>
        <v/>
      </c>
      <c r="BK109" s="86">
        <f t="shared" si="116"/>
        <v>0</v>
      </c>
      <c r="BL109" s="18">
        <f t="shared" si="117"/>
        <v>0</v>
      </c>
      <c r="BM109" s="87"/>
      <c r="BN109" s="88">
        <f t="shared" si="118"/>
        <v>0</v>
      </c>
      <c r="BO109" s="18" t="str">
        <f t="shared" si="99"/>
        <v/>
      </c>
      <c r="BP109" s="89" t="str">
        <f>IF(BM109&gt;0,ROUNDDOWN(('Diseño estructura &amp;CP'!$AZ$5/BM109),0),"")</f>
        <v/>
      </c>
      <c r="CD109" s="85" t="str">
        <f t="shared" si="141"/>
        <v/>
      </c>
      <c r="CE109" s="86">
        <f t="shared" si="119"/>
        <v>0</v>
      </c>
      <c r="CF109" s="18">
        <f t="shared" si="120"/>
        <v>0</v>
      </c>
      <c r="CG109" s="87"/>
      <c r="CH109" s="88">
        <f t="shared" si="121"/>
        <v>0</v>
      </c>
      <c r="CI109" s="18" t="str">
        <f t="shared" si="100"/>
        <v/>
      </c>
      <c r="CJ109" s="89" t="str">
        <f>IF(CG109&gt;0,ROUNDDOWN(('Diseño estructura &amp;CP'!$AZ$5/CG109),0),"")</f>
        <v/>
      </c>
      <c r="CX109" s="85" t="str">
        <f t="shared" si="142"/>
        <v/>
      </c>
      <c r="CY109" s="86">
        <f t="shared" si="122"/>
        <v>0</v>
      </c>
      <c r="CZ109" s="18">
        <f t="shared" si="123"/>
        <v>0</v>
      </c>
      <c r="DA109" s="87"/>
      <c r="DB109" s="88">
        <f t="shared" si="124"/>
        <v>0</v>
      </c>
      <c r="DC109" s="18" t="str">
        <f t="shared" si="101"/>
        <v/>
      </c>
      <c r="DD109" s="89" t="str">
        <f>IF(DA109&gt;0,ROUNDDOWN(('Diseño estructura &amp;CP'!$AZ$5/DA109),0),"")</f>
        <v/>
      </c>
      <c r="DR109" s="85" t="str">
        <f t="shared" si="143"/>
        <v/>
      </c>
      <c r="DS109" s="86">
        <f t="shared" si="125"/>
        <v>0</v>
      </c>
      <c r="DT109" s="18">
        <f t="shared" si="126"/>
        <v>0</v>
      </c>
      <c r="DU109" s="87"/>
      <c r="DV109" s="88">
        <f t="shared" si="127"/>
        <v>0</v>
      </c>
      <c r="DW109" s="18" t="str">
        <f t="shared" si="102"/>
        <v/>
      </c>
      <c r="DX109" s="89" t="str">
        <f>IF(DU109&gt;0,ROUNDDOWN(('Diseño estructura &amp;CP'!$AZ$5/DU109),0),"")</f>
        <v/>
      </c>
      <c r="EL109" s="85" t="str">
        <f t="shared" si="144"/>
        <v/>
      </c>
      <c r="EM109" s="86">
        <f t="shared" si="128"/>
        <v>0</v>
      </c>
      <c r="EN109" s="18">
        <f t="shared" si="129"/>
        <v>0</v>
      </c>
      <c r="EO109" s="87"/>
      <c r="EP109" s="88">
        <f t="shared" si="130"/>
        <v>0</v>
      </c>
      <c r="EQ109" s="18" t="str">
        <f t="shared" si="103"/>
        <v/>
      </c>
      <c r="ER109" s="89" t="str">
        <f>IF(EO109&gt;0,ROUNDDOWN(('Diseño estructura &amp;CP'!$AZ$5/EO109),0),"")</f>
        <v/>
      </c>
      <c r="FF109" s="85" t="str">
        <f t="shared" si="145"/>
        <v/>
      </c>
      <c r="FG109" s="86">
        <f t="shared" si="131"/>
        <v>0</v>
      </c>
      <c r="FH109" s="18">
        <f t="shared" si="132"/>
        <v>0</v>
      </c>
      <c r="FI109" s="87"/>
      <c r="FJ109" s="88">
        <f t="shared" si="133"/>
        <v>0</v>
      </c>
      <c r="FK109" s="18" t="str">
        <f t="shared" si="104"/>
        <v/>
      </c>
      <c r="FL109" s="89" t="str">
        <f>IF(FI109&gt;0,ROUNDDOWN(('Diseño estructura &amp;CP'!$AZ$5/FI109),0),"")</f>
        <v/>
      </c>
      <c r="FZ109" s="85" t="str">
        <f t="shared" si="146"/>
        <v/>
      </c>
      <c r="GA109" s="86">
        <f t="shared" si="134"/>
        <v>0</v>
      </c>
      <c r="GB109" s="18">
        <f t="shared" si="135"/>
        <v>0</v>
      </c>
      <c r="GC109" s="87"/>
      <c r="GD109" s="88">
        <f t="shared" si="136"/>
        <v>0</v>
      </c>
      <c r="GE109" s="18" t="str">
        <f t="shared" si="105"/>
        <v/>
      </c>
      <c r="GF109" s="89" t="str">
        <f>IF(GC109&gt;0,ROUNDDOWN(('Diseño estructura &amp;CP'!$AZ$5/GC109),0),"")</f>
        <v/>
      </c>
    </row>
    <row r="110" spans="2:188" x14ac:dyDescent="0.35">
      <c r="B110" s="85">
        <f t="shared" si="137"/>
        <v>95</v>
      </c>
      <c r="C110" s="86">
        <f t="shared" si="106"/>
        <v>66.5</v>
      </c>
      <c r="D110" s="18">
        <f t="shared" si="107"/>
        <v>11</v>
      </c>
      <c r="E110" s="90">
        <v>133</v>
      </c>
      <c r="F110" s="88">
        <f t="shared" si="108"/>
        <v>12</v>
      </c>
      <c r="G110" s="18">
        <f t="shared" si="109"/>
        <v>0.14265335235378032</v>
      </c>
      <c r="H110" s="89">
        <f>IF(E110&gt;0,ROUNDDOWN(('Diseño estructura &amp;CP'!$AZ$5/E110),0),"")</f>
        <v>7</v>
      </c>
      <c r="V110" s="85" t="str">
        <f t="shared" si="138"/>
        <v/>
      </c>
      <c r="W110" s="86">
        <f t="shared" si="110"/>
        <v>0</v>
      </c>
      <c r="X110" s="18">
        <f t="shared" si="111"/>
        <v>0</v>
      </c>
      <c r="Y110" s="90"/>
      <c r="Z110" s="88">
        <f t="shared" si="112"/>
        <v>0</v>
      </c>
      <c r="AA110" s="18" t="str">
        <f t="shared" si="97"/>
        <v/>
      </c>
      <c r="AB110" s="89" t="str">
        <f>IF(Y110&gt;0,ROUNDDOWN(('Diseño estructura &amp;CP'!$AZ$5/Y110),0),"")</f>
        <v/>
      </c>
      <c r="AP110" s="85" t="str">
        <f t="shared" si="139"/>
        <v/>
      </c>
      <c r="AQ110" s="86">
        <f t="shared" si="113"/>
        <v>0</v>
      </c>
      <c r="AR110" s="18">
        <f t="shared" si="114"/>
        <v>0</v>
      </c>
      <c r="AS110" s="90"/>
      <c r="AT110" s="88">
        <f t="shared" si="115"/>
        <v>0</v>
      </c>
      <c r="AU110" s="18" t="str">
        <f t="shared" si="98"/>
        <v/>
      </c>
      <c r="AV110" s="89" t="str">
        <f>IF(AS110&gt;0,ROUNDDOWN(('Diseño estructura &amp;CP'!$AZ$5/AS110),0),"")</f>
        <v/>
      </c>
      <c r="BJ110" s="85" t="str">
        <f t="shared" si="140"/>
        <v/>
      </c>
      <c r="BK110" s="86">
        <f t="shared" si="116"/>
        <v>0</v>
      </c>
      <c r="BL110" s="18">
        <f t="shared" si="117"/>
        <v>0</v>
      </c>
      <c r="BM110" s="90"/>
      <c r="BN110" s="88">
        <f t="shared" si="118"/>
        <v>0</v>
      </c>
      <c r="BO110" s="18" t="str">
        <f t="shared" si="99"/>
        <v/>
      </c>
      <c r="BP110" s="89" t="str">
        <f>IF(BM110&gt;0,ROUNDDOWN(('Diseño estructura &amp;CP'!$AZ$5/BM110),0),"")</f>
        <v/>
      </c>
      <c r="CD110" s="85" t="str">
        <f t="shared" si="141"/>
        <v/>
      </c>
      <c r="CE110" s="86">
        <f t="shared" si="119"/>
        <v>0</v>
      </c>
      <c r="CF110" s="18">
        <f t="shared" si="120"/>
        <v>0</v>
      </c>
      <c r="CG110" s="90"/>
      <c r="CH110" s="88">
        <f t="shared" si="121"/>
        <v>0</v>
      </c>
      <c r="CI110" s="18" t="str">
        <f t="shared" si="100"/>
        <v/>
      </c>
      <c r="CJ110" s="89" t="str">
        <f>IF(CG110&gt;0,ROUNDDOWN(('Diseño estructura &amp;CP'!$AZ$5/CG110),0),"")</f>
        <v/>
      </c>
      <c r="CX110" s="85" t="str">
        <f t="shared" si="142"/>
        <v/>
      </c>
      <c r="CY110" s="86">
        <f t="shared" si="122"/>
        <v>0</v>
      </c>
      <c r="CZ110" s="18">
        <f t="shared" si="123"/>
        <v>0</v>
      </c>
      <c r="DA110" s="90"/>
      <c r="DB110" s="88">
        <f t="shared" si="124"/>
        <v>0</v>
      </c>
      <c r="DC110" s="18" t="str">
        <f t="shared" si="101"/>
        <v/>
      </c>
      <c r="DD110" s="89" t="str">
        <f>IF(DA110&gt;0,ROUNDDOWN(('Diseño estructura &amp;CP'!$AZ$5/DA110),0),"")</f>
        <v/>
      </c>
      <c r="DR110" s="85" t="str">
        <f t="shared" si="143"/>
        <v/>
      </c>
      <c r="DS110" s="86">
        <f t="shared" si="125"/>
        <v>0</v>
      </c>
      <c r="DT110" s="18">
        <f t="shared" si="126"/>
        <v>0</v>
      </c>
      <c r="DU110" s="90"/>
      <c r="DV110" s="88">
        <f t="shared" si="127"/>
        <v>0</v>
      </c>
      <c r="DW110" s="18" t="str">
        <f t="shared" si="102"/>
        <v/>
      </c>
      <c r="DX110" s="89" t="str">
        <f>IF(DU110&gt;0,ROUNDDOWN(('Diseño estructura &amp;CP'!$AZ$5/DU110),0),"")</f>
        <v/>
      </c>
      <c r="EL110" s="85" t="str">
        <f t="shared" si="144"/>
        <v/>
      </c>
      <c r="EM110" s="86">
        <f t="shared" si="128"/>
        <v>0</v>
      </c>
      <c r="EN110" s="18">
        <f t="shared" si="129"/>
        <v>0</v>
      </c>
      <c r="EO110" s="90"/>
      <c r="EP110" s="88">
        <f t="shared" si="130"/>
        <v>0</v>
      </c>
      <c r="EQ110" s="18" t="str">
        <f t="shared" si="103"/>
        <v/>
      </c>
      <c r="ER110" s="89" t="str">
        <f>IF(EO110&gt;0,ROUNDDOWN(('Diseño estructura &amp;CP'!$AZ$5/EO110),0),"")</f>
        <v/>
      </c>
      <c r="FF110" s="85" t="str">
        <f t="shared" si="145"/>
        <v/>
      </c>
      <c r="FG110" s="86">
        <f t="shared" si="131"/>
        <v>0</v>
      </c>
      <c r="FH110" s="18">
        <f t="shared" si="132"/>
        <v>0</v>
      </c>
      <c r="FI110" s="90"/>
      <c r="FJ110" s="88">
        <f t="shared" si="133"/>
        <v>0</v>
      </c>
      <c r="FK110" s="18" t="str">
        <f t="shared" si="104"/>
        <v/>
      </c>
      <c r="FL110" s="89" t="str">
        <f>IF(FI110&gt;0,ROUNDDOWN(('Diseño estructura &amp;CP'!$AZ$5/FI110),0),"")</f>
        <v/>
      </c>
      <c r="FZ110" s="85" t="str">
        <f t="shared" si="146"/>
        <v/>
      </c>
      <c r="GA110" s="86">
        <f t="shared" si="134"/>
        <v>0</v>
      </c>
      <c r="GB110" s="18">
        <f t="shared" si="135"/>
        <v>0</v>
      </c>
      <c r="GC110" s="90"/>
      <c r="GD110" s="88">
        <f t="shared" si="136"/>
        <v>0</v>
      </c>
      <c r="GE110" s="18" t="str">
        <f t="shared" si="105"/>
        <v/>
      </c>
      <c r="GF110" s="89" t="str">
        <f>IF(GC110&gt;0,ROUNDDOWN(('Diseño estructura &amp;CP'!$AZ$5/GC110),0),"")</f>
        <v/>
      </c>
    </row>
    <row r="111" spans="2:188" x14ac:dyDescent="0.35">
      <c r="B111" s="85">
        <f t="shared" si="137"/>
        <v>96</v>
      </c>
      <c r="C111" s="86">
        <f t="shared" si="106"/>
        <v>67.25</v>
      </c>
      <c r="D111" s="18">
        <f t="shared" si="107"/>
        <v>11</v>
      </c>
      <c r="E111" s="87">
        <v>134.5</v>
      </c>
      <c r="F111" s="88">
        <f t="shared" si="108"/>
        <v>12</v>
      </c>
      <c r="G111" s="18">
        <f t="shared" si="109"/>
        <v>0.14265335235378032</v>
      </c>
      <c r="H111" s="89">
        <f>IF(E111&gt;0,ROUNDDOWN(('Diseño estructura &amp;CP'!$AZ$5/E111),0),"")</f>
        <v>7</v>
      </c>
      <c r="V111" s="85" t="str">
        <f t="shared" si="138"/>
        <v/>
      </c>
      <c r="W111" s="86">
        <f t="shared" si="110"/>
        <v>0</v>
      </c>
      <c r="X111" s="18">
        <f t="shared" si="111"/>
        <v>0</v>
      </c>
      <c r="Y111" s="87"/>
      <c r="Z111" s="88">
        <f t="shared" si="112"/>
        <v>0</v>
      </c>
      <c r="AA111" s="18" t="str">
        <f t="shared" si="97"/>
        <v/>
      </c>
      <c r="AB111" s="89" t="str">
        <f>IF(Y111&gt;0,ROUNDDOWN(('Diseño estructura &amp;CP'!$AZ$5/Y111),0),"")</f>
        <v/>
      </c>
      <c r="AP111" s="85" t="str">
        <f t="shared" si="139"/>
        <v/>
      </c>
      <c r="AQ111" s="86">
        <f t="shared" si="113"/>
        <v>0</v>
      </c>
      <c r="AR111" s="18">
        <f t="shared" si="114"/>
        <v>0</v>
      </c>
      <c r="AS111" s="87"/>
      <c r="AT111" s="88">
        <f t="shared" si="115"/>
        <v>0</v>
      </c>
      <c r="AU111" s="18" t="str">
        <f t="shared" si="98"/>
        <v/>
      </c>
      <c r="AV111" s="89" t="str">
        <f>IF(AS111&gt;0,ROUNDDOWN(('Diseño estructura &amp;CP'!$AZ$5/AS111),0),"")</f>
        <v/>
      </c>
      <c r="BJ111" s="85" t="str">
        <f t="shared" si="140"/>
        <v/>
      </c>
      <c r="BK111" s="86">
        <f t="shared" si="116"/>
        <v>0</v>
      </c>
      <c r="BL111" s="18">
        <f t="shared" si="117"/>
        <v>0</v>
      </c>
      <c r="BM111" s="87"/>
      <c r="BN111" s="88">
        <f t="shared" si="118"/>
        <v>0</v>
      </c>
      <c r="BO111" s="18" t="str">
        <f t="shared" si="99"/>
        <v/>
      </c>
      <c r="BP111" s="89" t="str">
        <f>IF(BM111&gt;0,ROUNDDOWN(('Diseño estructura &amp;CP'!$AZ$5/BM111),0),"")</f>
        <v/>
      </c>
      <c r="CD111" s="85" t="str">
        <f t="shared" si="141"/>
        <v/>
      </c>
      <c r="CE111" s="86">
        <f t="shared" si="119"/>
        <v>0</v>
      </c>
      <c r="CF111" s="18">
        <f t="shared" si="120"/>
        <v>0</v>
      </c>
      <c r="CG111" s="87"/>
      <c r="CH111" s="88">
        <f t="shared" si="121"/>
        <v>0</v>
      </c>
      <c r="CI111" s="18" t="str">
        <f t="shared" si="100"/>
        <v/>
      </c>
      <c r="CJ111" s="89" t="str">
        <f>IF(CG111&gt;0,ROUNDDOWN(('Diseño estructura &amp;CP'!$AZ$5/CG111),0),"")</f>
        <v/>
      </c>
      <c r="CX111" s="85" t="str">
        <f t="shared" si="142"/>
        <v/>
      </c>
      <c r="CY111" s="86">
        <f t="shared" si="122"/>
        <v>0</v>
      </c>
      <c r="CZ111" s="18">
        <f t="shared" si="123"/>
        <v>0</v>
      </c>
      <c r="DA111" s="87"/>
      <c r="DB111" s="88">
        <f t="shared" si="124"/>
        <v>0</v>
      </c>
      <c r="DC111" s="18" t="str">
        <f t="shared" si="101"/>
        <v/>
      </c>
      <c r="DD111" s="89" t="str">
        <f>IF(DA111&gt;0,ROUNDDOWN(('Diseño estructura &amp;CP'!$AZ$5/DA111),0),"")</f>
        <v/>
      </c>
      <c r="DR111" s="85" t="str">
        <f t="shared" si="143"/>
        <v/>
      </c>
      <c r="DS111" s="86">
        <f t="shared" si="125"/>
        <v>0</v>
      </c>
      <c r="DT111" s="18">
        <f t="shared" si="126"/>
        <v>0</v>
      </c>
      <c r="DU111" s="87"/>
      <c r="DV111" s="88">
        <f t="shared" si="127"/>
        <v>0</v>
      </c>
      <c r="DW111" s="18" t="str">
        <f t="shared" si="102"/>
        <v/>
      </c>
      <c r="DX111" s="89" t="str">
        <f>IF(DU111&gt;0,ROUNDDOWN(('Diseño estructura &amp;CP'!$AZ$5/DU111),0),"")</f>
        <v/>
      </c>
      <c r="EL111" s="85" t="str">
        <f t="shared" si="144"/>
        <v/>
      </c>
      <c r="EM111" s="86">
        <f t="shared" si="128"/>
        <v>0</v>
      </c>
      <c r="EN111" s="18">
        <f t="shared" si="129"/>
        <v>0</v>
      </c>
      <c r="EO111" s="87"/>
      <c r="EP111" s="88">
        <f t="shared" si="130"/>
        <v>0</v>
      </c>
      <c r="EQ111" s="18" t="str">
        <f t="shared" si="103"/>
        <v/>
      </c>
      <c r="ER111" s="89" t="str">
        <f>IF(EO111&gt;0,ROUNDDOWN(('Diseño estructura &amp;CP'!$AZ$5/EO111),0),"")</f>
        <v/>
      </c>
      <c r="FF111" s="85" t="str">
        <f t="shared" si="145"/>
        <v/>
      </c>
      <c r="FG111" s="86">
        <f t="shared" si="131"/>
        <v>0</v>
      </c>
      <c r="FH111" s="18">
        <f t="shared" si="132"/>
        <v>0</v>
      </c>
      <c r="FI111" s="87"/>
      <c r="FJ111" s="88">
        <f t="shared" si="133"/>
        <v>0</v>
      </c>
      <c r="FK111" s="18" t="str">
        <f t="shared" si="104"/>
        <v/>
      </c>
      <c r="FL111" s="89" t="str">
        <f>IF(FI111&gt;0,ROUNDDOWN(('Diseño estructura &amp;CP'!$AZ$5/FI111),0),"")</f>
        <v/>
      </c>
      <c r="FZ111" s="85" t="str">
        <f t="shared" si="146"/>
        <v/>
      </c>
      <c r="GA111" s="86">
        <f t="shared" si="134"/>
        <v>0</v>
      </c>
      <c r="GB111" s="18">
        <f t="shared" si="135"/>
        <v>0</v>
      </c>
      <c r="GC111" s="87"/>
      <c r="GD111" s="88">
        <f t="shared" si="136"/>
        <v>0</v>
      </c>
      <c r="GE111" s="18" t="str">
        <f t="shared" si="105"/>
        <v/>
      </c>
      <c r="GF111" s="89" t="str">
        <f>IF(GC111&gt;0,ROUNDDOWN(('Diseño estructura &amp;CP'!$AZ$5/GC111),0),"")</f>
        <v/>
      </c>
    </row>
    <row r="112" spans="2:188" x14ac:dyDescent="0.35">
      <c r="B112" s="85">
        <f t="shared" si="137"/>
        <v>97</v>
      </c>
      <c r="C112" s="86">
        <f t="shared" si="106"/>
        <v>68</v>
      </c>
      <c r="D112" s="18">
        <f t="shared" si="107"/>
        <v>11</v>
      </c>
      <c r="E112" s="90">
        <v>136</v>
      </c>
      <c r="F112" s="88">
        <f t="shared" si="108"/>
        <v>12</v>
      </c>
      <c r="G112" s="18">
        <f t="shared" si="109"/>
        <v>0.14265335235378032</v>
      </c>
      <c r="H112" s="89">
        <f>IF(E112&gt;0,ROUNDDOWN(('Diseño estructura &amp;CP'!$AZ$5/E112),0),"")</f>
        <v>7</v>
      </c>
      <c r="V112" s="85" t="str">
        <f t="shared" si="138"/>
        <v/>
      </c>
      <c r="W112" s="86">
        <f t="shared" si="110"/>
        <v>0</v>
      </c>
      <c r="X112" s="18">
        <f t="shared" si="111"/>
        <v>0</v>
      </c>
      <c r="Y112" s="90"/>
      <c r="Z112" s="88">
        <f t="shared" si="112"/>
        <v>0</v>
      </c>
      <c r="AA112" s="18" t="str">
        <f t="shared" si="97"/>
        <v/>
      </c>
      <c r="AB112" s="89" t="str">
        <f>IF(Y112&gt;0,ROUNDDOWN(('Diseño estructura &amp;CP'!$AZ$5/Y112),0),"")</f>
        <v/>
      </c>
      <c r="AP112" s="85" t="str">
        <f t="shared" si="139"/>
        <v/>
      </c>
      <c r="AQ112" s="86">
        <f t="shared" si="113"/>
        <v>0</v>
      </c>
      <c r="AR112" s="18">
        <f t="shared" si="114"/>
        <v>0</v>
      </c>
      <c r="AS112" s="90"/>
      <c r="AT112" s="88">
        <f t="shared" si="115"/>
        <v>0</v>
      </c>
      <c r="AU112" s="18" t="str">
        <f t="shared" si="98"/>
        <v/>
      </c>
      <c r="AV112" s="89" t="str">
        <f>IF(AS112&gt;0,ROUNDDOWN(('Diseño estructura &amp;CP'!$AZ$5/AS112),0),"")</f>
        <v/>
      </c>
      <c r="BJ112" s="85" t="str">
        <f t="shared" si="140"/>
        <v/>
      </c>
      <c r="BK112" s="86">
        <f t="shared" si="116"/>
        <v>0</v>
      </c>
      <c r="BL112" s="18">
        <f t="shared" si="117"/>
        <v>0</v>
      </c>
      <c r="BM112" s="90"/>
      <c r="BN112" s="88">
        <f t="shared" si="118"/>
        <v>0</v>
      </c>
      <c r="BO112" s="18" t="str">
        <f t="shared" si="99"/>
        <v/>
      </c>
      <c r="BP112" s="89" t="str">
        <f>IF(BM112&gt;0,ROUNDDOWN(('Diseño estructura &amp;CP'!$AZ$5/BM112),0),"")</f>
        <v/>
      </c>
      <c r="CD112" s="85" t="str">
        <f t="shared" si="141"/>
        <v/>
      </c>
      <c r="CE112" s="86">
        <f t="shared" si="119"/>
        <v>0</v>
      </c>
      <c r="CF112" s="18">
        <f t="shared" si="120"/>
        <v>0</v>
      </c>
      <c r="CG112" s="90"/>
      <c r="CH112" s="88">
        <f t="shared" si="121"/>
        <v>0</v>
      </c>
      <c r="CI112" s="18" t="str">
        <f t="shared" si="100"/>
        <v/>
      </c>
      <c r="CJ112" s="89" t="str">
        <f>IF(CG112&gt;0,ROUNDDOWN(('Diseño estructura &amp;CP'!$AZ$5/CG112),0),"")</f>
        <v/>
      </c>
      <c r="CX112" s="85" t="str">
        <f t="shared" si="142"/>
        <v/>
      </c>
      <c r="CY112" s="86">
        <f t="shared" si="122"/>
        <v>0</v>
      </c>
      <c r="CZ112" s="18">
        <f t="shared" si="123"/>
        <v>0</v>
      </c>
      <c r="DA112" s="90"/>
      <c r="DB112" s="88">
        <f t="shared" si="124"/>
        <v>0</v>
      </c>
      <c r="DC112" s="18" t="str">
        <f t="shared" si="101"/>
        <v/>
      </c>
      <c r="DD112" s="89" t="str">
        <f>IF(DA112&gt;0,ROUNDDOWN(('Diseño estructura &amp;CP'!$AZ$5/DA112),0),"")</f>
        <v/>
      </c>
      <c r="DR112" s="85" t="str">
        <f t="shared" si="143"/>
        <v/>
      </c>
      <c r="DS112" s="86">
        <f t="shared" si="125"/>
        <v>0</v>
      </c>
      <c r="DT112" s="18">
        <f t="shared" si="126"/>
        <v>0</v>
      </c>
      <c r="DU112" s="90"/>
      <c r="DV112" s="88">
        <f t="shared" si="127"/>
        <v>0</v>
      </c>
      <c r="DW112" s="18" t="str">
        <f t="shared" si="102"/>
        <v/>
      </c>
      <c r="DX112" s="89" t="str">
        <f>IF(DU112&gt;0,ROUNDDOWN(('Diseño estructura &amp;CP'!$AZ$5/DU112),0),"")</f>
        <v/>
      </c>
      <c r="EL112" s="85" t="str">
        <f t="shared" si="144"/>
        <v/>
      </c>
      <c r="EM112" s="86">
        <f t="shared" si="128"/>
        <v>0</v>
      </c>
      <c r="EN112" s="18">
        <f t="shared" si="129"/>
        <v>0</v>
      </c>
      <c r="EO112" s="90"/>
      <c r="EP112" s="88">
        <f t="shared" si="130"/>
        <v>0</v>
      </c>
      <c r="EQ112" s="18" t="str">
        <f t="shared" si="103"/>
        <v/>
      </c>
      <c r="ER112" s="89" t="str">
        <f>IF(EO112&gt;0,ROUNDDOWN(('Diseño estructura &amp;CP'!$AZ$5/EO112),0),"")</f>
        <v/>
      </c>
      <c r="FF112" s="85" t="str">
        <f t="shared" si="145"/>
        <v/>
      </c>
      <c r="FG112" s="86">
        <f t="shared" si="131"/>
        <v>0</v>
      </c>
      <c r="FH112" s="18">
        <f t="shared" si="132"/>
        <v>0</v>
      </c>
      <c r="FI112" s="90"/>
      <c r="FJ112" s="88">
        <f t="shared" si="133"/>
        <v>0</v>
      </c>
      <c r="FK112" s="18" t="str">
        <f t="shared" si="104"/>
        <v/>
      </c>
      <c r="FL112" s="89" t="str">
        <f>IF(FI112&gt;0,ROUNDDOWN(('Diseño estructura &amp;CP'!$AZ$5/FI112),0),"")</f>
        <v/>
      </c>
      <c r="FZ112" s="85" t="str">
        <f t="shared" si="146"/>
        <v/>
      </c>
      <c r="GA112" s="86">
        <f t="shared" si="134"/>
        <v>0</v>
      </c>
      <c r="GB112" s="18">
        <f t="shared" si="135"/>
        <v>0</v>
      </c>
      <c r="GC112" s="90"/>
      <c r="GD112" s="88">
        <f t="shared" si="136"/>
        <v>0</v>
      </c>
      <c r="GE112" s="18" t="str">
        <f t="shared" si="105"/>
        <v/>
      </c>
      <c r="GF112" s="89" t="str">
        <f>IF(GC112&gt;0,ROUNDDOWN(('Diseño estructura &amp;CP'!$AZ$5/GC112),0),"")</f>
        <v/>
      </c>
    </row>
    <row r="113" spans="2:188" x14ac:dyDescent="0.35">
      <c r="B113" s="85">
        <f t="shared" si="137"/>
        <v>98</v>
      </c>
      <c r="C113" s="86">
        <f t="shared" si="106"/>
        <v>68.5</v>
      </c>
      <c r="D113" s="18">
        <f t="shared" si="107"/>
        <v>11</v>
      </c>
      <c r="E113" s="87">
        <v>137</v>
      </c>
      <c r="F113" s="88">
        <f t="shared" si="108"/>
        <v>12</v>
      </c>
      <c r="G113" s="18">
        <f t="shared" si="109"/>
        <v>0.14265335235378032</v>
      </c>
      <c r="H113" s="89">
        <f>IF(E113&gt;0,ROUNDDOWN(('Diseño estructura &amp;CP'!$AZ$5/E113),0),"")</f>
        <v>7</v>
      </c>
      <c r="V113" s="85" t="str">
        <f t="shared" si="138"/>
        <v/>
      </c>
      <c r="W113" s="86">
        <f t="shared" si="110"/>
        <v>0</v>
      </c>
      <c r="X113" s="18">
        <f t="shared" si="111"/>
        <v>0</v>
      </c>
      <c r="Y113" s="87"/>
      <c r="Z113" s="88">
        <f t="shared" si="112"/>
        <v>0</v>
      </c>
      <c r="AA113" s="18" t="str">
        <f t="shared" si="97"/>
        <v/>
      </c>
      <c r="AB113" s="89" t="str">
        <f>IF(Y113&gt;0,ROUNDDOWN(('Diseño estructura &amp;CP'!$AZ$5/Y113),0),"")</f>
        <v/>
      </c>
      <c r="AP113" s="85" t="str">
        <f t="shared" si="139"/>
        <v/>
      </c>
      <c r="AQ113" s="86">
        <f t="shared" si="113"/>
        <v>0</v>
      </c>
      <c r="AR113" s="18">
        <f t="shared" si="114"/>
        <v>0</v>
      </c>
      <c r="AS113" s="87"/>
      <c r="AT113" s="88">
        <f t="shared" si="115"/>
        <v>0</v>
      </c>
      <c r="AU113" s="18" t="str">
        <f t="shared" si="98"/>
        <v/>
      </c>
      <c r="AV113" s="89" t="str">
        <f>IF(AS113&gt;0,ROUNDDOWN(('Diseño estructura &amp;CP'!$AZ$5/AS113),0),"")</f>
        <v/>
      </c>
      <c r="BJ113" s="85" t="str">
        <f t="shared" si="140"/>
        <v/>
      </c>
      <c r="BK113" s="86">
        <f t="shared" si="116"/>
        <v>0</v>
      </c>
      <c r="BL113" s="18">
        <f t="shared" si="117"/>
        <v>0</v>
      </c>
      <c r="BM113" s="87"/>
      <c r="BN113" s="88">
        <f t="shared" si="118"/>
        <v>0</v>
      </c>
      <c r="BO113" s="18" t="str">
        <f t="shared" si="99"/>
        <v/>
      </c>
      <c r="BP113" s="89" t="str">
        <f>IF(BM113&gt;0,ROUNDDOWN(('Diseño estructura &amp;CP'!$AZ$5/BM113),0),"")</f>
        <v/>
      </c>
      <c r="CD113" s="85" t="str">
        <f t="shared" si="141"/>
        <v/>
      </c>
      <c r="CE113" s="86">
        <f t="shared" si="119"/>
        <v>0</v>
      </c>
      <c r="CF113" s="18">
        <f t="shared" si="120"/>
        <v>0</v>
      </c>
      <c r="CG113" s="87"/>
      <c r="CH113" s="88">
        <f t="shared" si="121"/>
        <v>0</v>
      </c>
      <c r="CI113" s="18" t="str">
        <f t="shared" si="100"/>
        <v/>
      </c>
      <c r="CJ113" s="89" t="str">
        <f>IF(CG113&gt;0,ROUNDDOWN(('Diseño estructura &amp;CP'!$AZ$5/CG113),0),"")</f>
        <v/>
      </c>
      <c r="CX113" s="85" t="str">
        <f t="shared" si="142"/>
        <v/>
      </c>
      <c r="CY113" s="86">
        <f t="shared" si="122"/>
        <v>0</v>
      </c>
      <c r="CZ113" s="18">
        <f t="shared" si="123"/>
        <v>0</v>
      </c>
      <c r="DA113" s="87"/>
      <c r="DB113" s="88">
        <f t="shared" si="124"/>
        <v>0</v>
      </c>
      <c r="DC113" s="18" t="str">
        <f t="shared" si="101"/>
        <v/>
      </c>
      <c r="DD113" s="89" t="str">
        <f>IF(DA113&gt;0,ROUNDDOWN(('Diseño estructura &amp;CP'!$AZ$5/DA113),0),"")</f>
        <v/>
      </c>
      <c r="DR113" s="85" t="str">
        <f t="shared" si="143"/>
        <v/>
      </c>
      <c r="DS113" s="86">
        <f t="shared" si="125"/>
        <v>0</v>
      </c>
      <c r="DT113" s="18">
        <f t="shared" si="126"/>
        <v>0</v>
      </c>
      <c r="DU113" s="87"/>
      <c r="DV113" s="88">
        <f t="shared" si="127"/>
        <v>0</v>
      </c>
      <c r="DW113" s="18" t="str">
        <f t="shared" si="102"/>
        <v/>
      </c>
      <c r="DX113" s="89" t="str">
        <f>IF(DU113&gt;0,ROUNDDOWN(('Diseño estructura &amp;CP'!$AZ$5/DU113),0),"")</f>
        <v/>
      </c>
      <c r="EL113" s="85" t="str">
        <f t="shared" si="144"/>
        <v/>
      </c>
      <c r="EM113" s="86">
        <f t="shared" si="128"/>
        <v>0</v>
      </c>
      <c r="EN113" s="18">
        <f t="shared" si="129"/>
        <v>0</v>
      </c>
      <c r="EO113" s="87"/>
      <c r="EP113" s="88">
        <f t="shared" si="130"/>
        <v>0</v>
      </c>
      <c r="EQ113" s="18" t="str">
        <f t="shared" si="103"/>
        <v/>
      </c>
      <c r="ER113" s="89" t="str">
        <f>IF(EO113&gt;0,ROUNDDOWN(('Diseño estructura &amp;CP'!$AZ$5/EO113),0),"")</f>
        <v/>
      </c>
      <c r="FF113" s="85" t="str">
        <f t="shared" si="145"/>
        <v/>
      </c>
      <c r="FG113" s="86">
        <f t="shared" si="131"/>
        <v>0</v>
      </c>
      <c r="FH113" s="18">
        <f t="shared" si="132"/>
        <v>0</v>
      </c>
      <c r="FI113" s="87"/>
      <c r="FJ113" s="88">
        <f t="shared" si="133"/>
        <v>0</v>
      </c>
      <c r="FK113" s="18" t="str">
        <f t="shared" si="104"/>
        <v/>
      </c>
      <c r="FL113" s="89" t="str">
        <f>IF(FI113&gt;0,ROUNDDOWN(('Diseño estructura &amp;CP'!$AZ$5/FI113),0),"")</f>
        <v/>
      </c>
      <c r="FZ113" s="85" t="str">
        <f t="shared" si="146"/>
        <v/>
      </c>
      <c r="GA113" s="86">
        <f t="shared" si="134"/>
        <v>0</v>
      </c>
      <c r="GB113" s="18">
        <f t="shared" si="135"/>
        <v>0</v>
      </c>
      <c r="GC113" s="87"/>
      <c r="GD113" s="88">
        <f t="shared" si="136"/>
        <v>0</v>
      </c>
      <c r="GE113" s="18" t="str">
        <f t="shared" si="105"/>
        <v/>
      </c>
      <c r="GF113" s="89" t="str">
        <f>IF(GC113&gt;0,ROUNDDOWN(('Diseño estructura &amp;CP'!$AZ$5/GC113),0),"")</f>
        <v/>
      </c>
    </row>
    <row r="114" spans="2:188" x14ac:dyDescent="0.35">
      <c r="B114" s="85">
        <f t="shared" si="137"/>
        <v>99</v>
      </c>
      <c r="C114" s="86">
        <f t="shared" si="106"/>
        <v>69.25</v>
      </c>
      <c r="D114" s="18">
        <f t="shared" si="107"/>
        <v>11</v>
      </c>
      <c r="E114" s="90">
        <v>138.5</v>
      </c>
      <c r="F114" s="88">
        <f t="shared" si="108"/>
        <v>12</v>
      </c>
      <c r="G114" s="18">
        <f t="shared" si="109"/>
        <v>0.14265335235378032</v>
      </c>
      <c r="H114" s="89">
        <f>IF(E114&gt;0,ROUNDDOWN(('Diseño estructura &amp;CP'!$AZ$5/E114),0),"")</f>
        <v>7</v>
      </c>
      <c r="V114" s="85" t="str">
        <f t="shared" si="138"/>
        <v/>
      </c>
      <c r="W114" s="86">
        <f t="shared" si="110"/>
        <v>0</v>
      </c>
      <c r="X114" s="18">
        <f t="shared" si="111"/>
        <v>0</v>
      </c>
      <c r="Y114" s="90"/>
      <c r="Z114" s="88">
        <f t="shared" si="112"/>
        <v>0</v>
      </c>
      <c r="AA114" s="18" t="str">
        <f t="shared" si="97"/>
        <v/>
      </c>
      <c r="AB114" s="89" t="str">
        <f>IF(Y114&gt;0,ROUNDDOWN(('Diseño estructura &amp;CP'!$AZ$5/Y114),0),"")</f>
        <v/>
      </c>
      <c r="AP114" s="85" t="str">
        <f t="shared" si="139"/>
        <v/>
      </c>
      <c r="AQ114" s="86">
        <f t="shared" si="113"/>
        <v>0</v>
      </c>
      <c r="AR114" s="18">
        <f t="shared" si="114"/>
        <v>0</v>
      </c>
      <c r="AS114" s="90"/>
      <c r="AT114" s="88">
        <f t="shared" si="115"/>
        <v>0</v>
      </c>
      <c r="AU114" s="18" t="str">
        <f t="shared" si="98"/>
        <v/>
      </c>
      <c r="AV114" s="89" t="str">
        <f>IF(AS114&gt;0,ROUNDDOWN(('Diseño estructura &amp;CP'!$AZ$5/AS114),0),"")</f>
        <v/>
      </c>
      <c r="BJ114" s="85" t="str">
        <f t="shared" si="140"/>
        <v/>
      </c>
      <c r="BK114" s="86">
        <f t="shared" si="116"/>
        <v>0</v>
      </c>
      <c r="BL114" s="18">
        <f t="shared" si="117"/>
        <v>0</v>
      </c>
      <c r="BM114" s="90"/>
      <c r="BN114" s="88">
        <f t="shared" si="118"/>
        <v>0</v>
      </c>
      <c r="BO114" s="18" t="str">
        <f t="shared" si="99"/>
        <v/>
      </c>
      <c r="BP114" s="89" t="str">
        <f>IF(BM114&gt;0,ROUNDDOWN(('Diseño estructura &amp;CP'!$AZ$5/BM114),0),"")</f>
        <v/>
      </c>
      <c r="CD114" s="85" t="str">
        <f t="shared" si="141"/>
        <v/>
      </c>
      <c r="CE114" s="86">
        <f t="shared" si="119"/>
        <v>0</v>
      </c>
      <c r="CF114" s="18">
        <f t="shared" si="120"/>
        <v>0</v>
      </c>
      <c r="CG114" s="90"/>
      <c r="CH114" s="88">
        <f t="shared" si="121"/>
        <v>0</v>
      </c>
      <c r="CI114" s="18" t="str">
        <f t="shared" si="100"/>
        <v/>
      </c>
      <c r="CJ114" s="89" t="str">
        <f>IF(CG114&gt;0,ROUNDDOWN(('Diseño estructura &amp;CP'!$AZ$5/CG114),0),"")</f>
        <v/>
      </c>
      <c r="CX114" s="85" t="str">
        <f t="shared" si="142"/>
        <v/>
      </c>
      <c r="CY114" s="86">
        <f t="shared" si="122"/>
        <v>0</v>
      </c>
      <c r="CZ114" s="18">
        <f t="shared" si="123"/>
        <v>0</v>
      </c>
      <c r="DA114" s="90"/>
      <c r="DB114" s="88">
        <f t="shared" si="124"/>
        <v>0</v>
      </c>
      <c r="DC114" s="18" t="str">
        <f t="shared" si="101"/>
        <v/>
      </c>
      <c r="DD114" s="89" t="str">
        <f>IF(DA114&gt;0,ROUNDDOWN(('Diseño estructura &amp;CP'!$AZ$5/DA114),0),"")</f>
        <v/>
      </c>
      <c r="DR114" s="85" t="str">
        <f t="shared" si="143"/>
        <v/>
      </c>
      <c r="DS114" s="86">
        <f t="shared" si="125"/>
        <v>0</v>
      </c>
      <c r="DT114" s="18">
        <f t="shared" si="126"/>
        <v>0</v>
      </c>
      <c r="DU114" s="90"/>
      <c r="DV114" s="88">
        <f t="shared" si="127"/>
        <v>0</v>
      </c>
      <c r="DW114" s="18" t="str">
        <f t="shared" si="102"/>
        <v/>
      </c>
      <c r="DX114" s="89" t="str">
        <f>IF(DU114&gt;0,ROUNDDOWN(('Diseño estructura &amp;CP'!$AZ$5/DU114),0),"")</f>
        <v/>
      </c>
      <c r="EL114" s="85" t="str">
        <f t="shared" si="144"/>
        <v/>
      </c>
      <c r="EM114" s="86">
        <f t="shared" si="128"/>
        <v>0</v>
      </c>
      <c r="EN114" s="18">
        <f t="shared" si="129"/>
        <v>0</v>
      </c>
      <c r="EO114" s="90"/>
      <c r="EP114" s="88">
        <f t="shared" si="130"/>
        <v>0</v>
      </c>
      <c r="EQ114" s="18" t="str">
        <f t="shared" si="103"/>
        <v/>
      </c>
      <c r="ER114" s="89" t="str">
        <f>IF(EO114&gt;0,ROUNDDOWN(('Diseño estructura &amp;CP'!$AZ$5/EO114),0),"")</f>
        <v/>
      </c>
      <c r="FF114" s="85" t="str">
        <f t="shared" si="145"/>
        <v/>
      </c>
      <c r="FG114" s="86">
        <f t="shared" si="131"/>
        <v>0</v>
      </c>
      <c r="FH114" s="18">
        <f t="shared" si="132"/>
        <v>0</v>
      </c>
      <c r="FI114" s="90"/>
      <c r="FJ114" s="88">
        <f t="shared" si="133"/>
        <v>0</v>
      </c>
      <c r="FK114" s="18" t="str">
        <f t="shared" si="104"/>
        <v/>
      </c>
      <c r="FL114" s="89" t="str">
        <f>IF(FI114&gt;0,ROUNDDOWN(('Diseño estructura &amp;CP'!$AZ$5/FI114),0),"")</f>
        <v/>
      </c>
      <c r="FZ114" s="85" t="str">
        <f t="shared" si="146"/>
        <v/>
      </c>
      <c r="GA114" s="86">
        <f t="shared" si="134"/>
        <v>0</v>
      </c>
      <c r="GB114" s="18">
        <f t="shared" si="135"/>
        <v>0</v>
      </c>
      <c r="GC114" s="90"/>
      <c r="GD114" s="88">
        <f t="shared" si="136"/>
        <v>0</v>
      </c>
      <c r="GE114" s="18" t="str">
        <f t="shared" si="105"/>
        <v/>
      </c>
      <c r="GF114" s="89" t="str">
        <f>IF(GC114&gt;0,ROUNDDOWN(('Diseño estructura &amp;CP'!$AZ$5/GC114),0),"")</f>
        <v/>
      </c>
    </row>
    <row r="115" spans="2:188" x14ac:dyDescent="0.35">
      <c r="B115" s="85">
        <f t="shared" si="137"/>
        <v>100</v>
      </c>
      <c r="C115" s="86">
        <f t="shared" si="106"/>
        <v>70</v>
      </c>
      <c r="D115" s="18">
        <f t="shared" si="107"/>
        <v>11</v>
      </c>
      <c r="E115" s="87">
        <v>140</v>
      </c>
      <c r="F115" s="88">
        <f t="shared" si="108"/>
        <v>12</v>
      </c>
      <c r="G115" s="18">
        <f t="shared" si="109"/>
        <v>0.14265335235378032</v>
      </c>
      <c r="H115" s="89">
        <f>IF(E115&gt;0,ROUNDDOWN(('Diseño estructura &amp;CP'!$AZ$5/E115),0),"")</f>
        <v>7</v>
      </c>
      <c r="V115" s="85" t="str">
        <f t="shared" si="138"/>
        <v/>
      </c>
      <c r="W115" s="86">
        <f t="shared" si="110"/>
        <v>0</v>
      </c>
      <c r="X115" s="18">
        <f t="shared" si="111"/>
        <v>0</v>
      </c>
      <c r="Y115" s="87"/>
      <c r="Z115" s="88">
        <f t="shared" si="112"/>
        <v>0</v>
      </c>
      <c r="AA115" s="18" t="str">
        <f t="shared" si="97"/>
        <v/>
      </c>
      <c r="AB115" s="89" t="str">
        <f>IF(Y115&gt;0,ROUNDDOWN(('Diseño estructura &amp;CP'!$AZ$5/Y115),0),"")</f>
        <v/>
      </c>
      <c r="AP115" s="85" t="str">
        <f t="shared" si="139"/>
        <v/>
      </c>
      <c r="AQ115" s="86">
        <f t="shared" si="113"/>
        <v>0</v>
      </c>
      <c r="AR115" s="18">
        <f t="shared" si="114"/>
        <v>0</v>
      </c>
      <c r="AS115" s="87"/>
      <c r="AT115" s="88">
        <f t="shared" si="115"/>
        <v>0</v>
      </c>
      <c r="AU115" s="18" t="str">
        <f t="shared" si="98"/>
        <v/>
      </c>
      <c r="AV115" s="89" t="str">
        <f>IF(AS115&gt;0,ROUNDDOWN(('Diseño estructura &amp;CP'!$AZ$5/AS115),0),"")</f>
        <v/>
      </c>
      <c r="BJ115" s="85" t="str">
        <f t="shared" si="140"/>
        <v/>
      </c>
      <c r="BK115" s="86">
        <f t="shared" si="116"/>
        <v>0</v>
      </c>
      <c r="BL115" s="18">
        <f t="shared" si="117"/>
        <v>0</v>
      </c>
      <c r="BM115" s="87"/>
      <c r="BN115" s="88">
        <f t="shared" si="118"/>
        <v>0</v>
      </c>
      <c r="BO115" s="18" t="str">
        <f t="shared" si="99"/>
        <v/>
      </c>
      <c r="BP115" s="89" t="str">
        <f>IF(BM115&gt;0,ROUNDDOWN(('Diseño estructura &amp;CP'!$AZ$5/BM115),0),"")</f>
        <v/>
      </c>
      <c r="CD115" s="85" t="str">
        <f t="shared" si="141"/>
        <v/>
      </c>
      <c r="CE115" s="86">
        <f t="shared" si="119"/>
        <v>0</v>
      </c>
      <c r="CF115" s="18">
        <f t="shared" si="120"/>
        <v>0</v>
      </c>
      <c r="CG115" s="87"/>
      <c r="CH115" s="88">
        <f t="shared" si="121"/>
        <v>0</v>
      </c>
      <c r="CI115" s="18" t="str">
        <f t="shared" si="100"/>
        <v/>
      </c>
      <c r="CJ115" s="89" t="str">
        <f>IF(CG115&gt;0,ROUNDDOWN(('Diseño estructura &amp;CP'!$AZ$5/CG115),0),"")</f>
        <v/>
      </c>
      <c r="CX115" s="85" t="str">
        <f t="shared" si="142"/>
        <v/>
      </c>
      <c r="CY115" s="86">
        <f t="shared" si="122"/>
        <v>0</v>
      </c>
      <c r="CZ115" s="18">
        <f t="shared" si="123"/>
        <v>0</v>
      </c>
      <c r="DA115" s="87"/>
      <c r="DB115" s="88">
        <f t="shared" si="124"/>
        <v>0</v>
      </c>
      <c r="DC115" s="18" t="str">
        <f t="shared" si="101"/>
        <v/>
      </c>
      <c r="DD115" s="89" t="str">
        <f>IF(DA115&gt;0,ROUNDDOWN(('Diseño estructura &amp;CP'!$AZ$5/DA115),0),"")</f>
        <v/>
      </c>
      <c r="DR115" s="85" t="str">
        <f t="shared" si="143"/>
        <v/>
      </c>
      <c r="DS115" s="86">
        <f t="shared" si="125"/>
        <v>0</v>
      </c>
      <c r="DT115" s="18">
        <f t="shared" si="126"/>
        <v>0</v>
      </c>
      <c r="DU115" s="87"/>
      <c r="DV115" s="88">
        <f t="shared" si="127"/>
        <v>0</v>
      </c>
      <c r="DW115" s="18" t="str">
        <f t="shared" si="102"/>
        <v/>
      </c>
      <c r="DX115" s="89" t="str">
        <f>IF(DU115&gt;0,ROUNDDOWN(('Diseño estructura &amp;CP'!$AZ$5/DU115),0),"")</f>
        <v/>
      </c>
      <c r="EL115" s="85" t="str">
        <f t="shared" si="144"/>
        <v/>
      </c>
      <c r="EM115" s="86">
        <f t="shared" si="128"/>
        <v>0</v>
      </c>
      <c r="EN115" s="18">
        <f t="shared" si="129"/>
        <v>0</v>
      </c>
      <c r="EO115" s="87"/>
      <c r="EP115" s="88">
        <f t="shared" si="130"/>
        <v>0</v>
      </c>
      <c r="EQ115" s="18" t="str">
        <f t="shared" si="103"/>
        <v/>
      </c>
      <c r="ER115" s="89" t="str">
        <f>IF(EO115&gt;0,ROUNDDOWN(('Diseño estructura &amp;CP'!$AZ$5/EO115),0),"")</f>
        <v/>
      </c>
      <c r="FF115" s="85" t="str">
        <f t="shared" si="145"/>
        <v/>
      </c>
      <c r="FG115" s="86">
        <f t="shared" si="131"/>
        <v>0</v>
      </c>
      <c r="FH115" s="18">
        <f t="shared" si="132"/>
        <v>0</v>
      </c>
      <c r="FI115" s="87"/>
      <c r="FJ115" s="88">
        <f t="shared" si="133"/>
        <v>0</v>
      </c>
      <c r="FK115" s="18" t="str">
        <f t="shared" si="104"/>
        <v/>
      </c>
      <c r="FL115" s="89" t="str">
        <f>IF(FI115&gt;0,ROUNDDOWN(('Diseño estructura &amp;CP'!$AZ$5/FI115),0),"")</f>
        <v/>
      </c>
      <c r="FZ115" s="85" t="str">
        <f t="shared" si="146"/>
        <v/>
      </c>
      <c r="GA115" s="86">
        <f t="shared" si="134"/>
        <v>0</v>
      </c>
      <c r="GB115" s="18">
        <f t="shared" si="135"/>
        <v>0</v>
      </c>
      <c r="GC115" s="87"/>
      <c r="GD115" s="88">
        <f t="shared" si="136"/>
        <v>0</v>
      </c>
      <c r="GE115" s="18" t="str">
        <f t="shared" si="105"/>
        <v/>
      </c>
      <c r="GF115" s="89" t="str">
        <f>IF(GC115&gt;0,ROUNDDOWN(('Diseño estructura &amp;CP'!$AZ$5/GC115),0),"")</f>
        <v/>
      </c>
    </row>
    <row r="116" spans="2:188" x14ac:dyDescent="0.35">
      <c r="B116" s="85">
        <f t="shared" si="137"/>
        <v>101</v>
      </c>
      <c r="C116" s="86">
        <f t="shared" si="106"/>
        <v>70</v>
      </c>
      <c r="D116" s="18">
        <f t="shared" si="107"/>
        <v>11</v>
      </c>
      <c r="E116" s="90">
        <v>140</v>
      </c>
      <c r="F116" s="88">
        <f t="shared" si="108"/>
        <v>12</v>
      </c>
      <c r="G116" s="18">
        <f t="shared" si="109"/>
        <v>0.14265335235378032</v>
      </c>
      <c r="H116" s="89">
        <f>IF(E116&gt;0,ROUNDDOWN(('Diseño estructura &amp;CP'!$AZ$5/E116),0),"")</f>
        <v>7</v>
      </c>
      <c r="V116" s="85" t="str">
        <f t="shared" si="138"/>
        <v/>
      </c>
      <c r="W116" s="86">
        <f t="shared" si="110"/>
        <v>0</v>
      </c>
      <c r="X116" s="18">
        <f t="shared" si="111"/>
        <v>0</v>
      </c>
      <c r="Y116" s="90"/>
      <c r="Z116" s="88">
        <f t="shared" si="112"/>
        <v>0</v>
      </c>
      <c r="AA116" s="18" t="str">
        <f t="shared" si="97"/>
        <v/>
      </c>
      <c r="AB116" s="89" t="str">
        <f>IF(Y116&gt;0,ROUNDDOWN(('Diseño estructura &amp;CP'!$AZ$5/Y116),0),"")</f>
        <v/>
      </c>
      <c r="AP116" s="85" t="str">
        <f t="shared" si="139"/>
        <v/>
      </c>
      <c r="AQ116" s="86">
        <f t="shared" si="113"/>
        <v>0</v>
      </c>
      <c r="AR116" s="18">
        <f t="shared" si="114"/>
        <v>0</v>
      </c>
      <c r="AS116" s="90"/>
      <c r="AT116" s="88">
        <f t="shared" si="115"/>
        <v>0</v>
      </c>
      <c r="AU116" s="18" t="str">
        <f t="shared" si="98"/>
        <v/>
      </c>
      <c r="AV116" s="89" t="str">
        <f>IF(AS116&gt;0,ROUNDDOWN(('Diseño estructura &amp;CP'!$AZ$5/AS116),0),"")</f>
        <v/>
      </c>
      <c r="BJ116" s="85" t="str">
        <f t="shared" si="140"/>
        <v/>
      </c>
      <c r="BK116" s="86">
        <f t="shared" si="116"/>
        <v>0</v>
      </c>
      <c r="BL116" s="18">
        <f t="shared" si="117"/>
        <v>0</v>
      </c>
      <c r="BM116" s="90"/>
      <c r="BN116" s="88">
        <f t="shared" si="118"/>
        <v>0</v>
      </c>
      <c r="BO116" s="18" t="str">
        <f t="shared" si="99"/>
        <v/>
      </c>
      <c r="BP116" s="89" t="str">
        <f>IF(BM116&gt;0,ROUNDDOWN(('Diseño estructura &amp;CP'!$AZ$5/BM116),0),"")</f>
        <v/>
      </c>
      <c r="CD116" s="85" t="str">
        <f t="shared" si="141"/>
        <v/>
      </c>
      <c r="CE116" s="86">
        <f t="shared" si="119"/>
        <v>0</v>
      </c>
      <c r="CF116" s="18">
        <f t="shared" si="120"/>
        <v>0</v>
      </c>
      <c r="CG116" s="90"/>
      <c r="CH116" s="88">
        <f t="shared" si="121"/>
        <v>0</v>
      </c>
      <c r="CI116" s="18" t="str">
        <f t="shared" si="100"/>
        <v/>
      </c>
      <c r="CJ116" s="89" t="str">
        <f>IF(CG116&gt;0,ROUNDDOWN(('Diseño estructura &amp;CP'!$AZ$5/CG116),0),"")</f>
        <v/>
      </c>
      <c r="CX116" s="85" t="str">
        <f t="shared" si="142"/>
        <v/>
      </c>
      <c r="CY116" s="86">
        <f t="shared" si="122"/>
        <v>0</v>
      </c>
      <c r="CZ116" s="18">
        <f t="shared" si="123"/>
        <v>0</v>
      </c>
      <c r="DA116" s="90"/>
      <c r="DB116" s="88">
        <f t="shared" si="124"/>
        <v>0</v>
      </c>
      <c r="DC116" s="18" t="str">
        <f t="shared" si="101"/>
        <v/>
      </c>
      <c r="DD116" s="89" t="str">
        <f>IF(DA116&gt;0,ROUNDDOWN(('Diseño estructura &amp;CP'!$AZ$5/DA116),0),"")</f>
        <v/>
      </c>
      <c r="DR116" s="85" t="str">
        <f t="shared" si="143"/>
        <v/>
      </c>
      <c r="DS116" s="86">
        <f t="shared" si="125"/>
        <v>0</v>
      </c>
      <c r="DT116" s="18">
        <f t="shared" si="126"/>
        <v>0</v>
      </c>
      <c r="DU116" s="90"/>
      <c r="DV116" s="88">
        <f t="shared" si="127"/>
        <v>0</v>
      </c>
      <c r="DW116" s="18" t="str">
        <f t="shared" si="102"/>
        <v/>
      </c>
      <c r="DX116" s="89" t="str">
        <f>IF(DU116&gt;0,ROUNDDOWN(('Diseño estructura &amp;CP'!$AZ$5/DU116),0),"")</f>
        <v/>
      </c>
      <c r="EL116" s="85" t="str">
        <f t="shared" si="144"/>
        <v/>
      </c>
      <c r="EM116" s="86">
        <f t="shared" si="128"/>
        <v>0</v>
      </c>
      <c r="EN116" s="18">
        <f t="shared" si="129"/>
        <v>0</v>
      </c>
      <c r="EO116" s="90"/>
      <c r="EP116" s="88">
        <f t="shared" si="130"/>
        <v>0</v>
      </c>
      <c r="EQ116" s="18" t="str">
        <f t="shared" si="103"/>
        <v/>
      </c>
      <c r="ER116" s="89" t="str">
        <f>IF(EO116&gt;0,ROUNDDOWN(('Diseño estructura &amp;CP'!$AZ$5/EO116),0),"")</f>
        <v/>
      </c>
      <c r="FF116" s="85" t="str">
        <f t="shared" si="145"/>
        <v/>
      </c>
      <c r="FG116" s="86">
        <f t="shared" si="131"/>
        <v>0</v>
      </c>
      <c r="FH116" s="18">
        <f t="shared" si="132"/>
        <v>0</v>
      </c>
      <c r="FI116" s="90"/>
      <c r="FJ116" s="88">
        <f t="shared" si="133"/>
        <v>0</v>
      </c>
      <c r="FK116" s="18" t="str">
        <f t="shared" si="104"/>
        <v/>
      </c>
      <c r="FL116" s="89" t="str">
        <f>IF(FI116&gt;0,ROUNDDOWN(('Diseño estructura &amp;CP'!$AZ$5/FI116),0),"")</f>
        <v/>
      </c>
      <c r="FZ116" s="85" t="str">
        <f t="shared" si="146"/>
        <v/>
      </c>
      <c r="GA116" s="86">
        <f t="shared" si="134"/>
        <v>0</v>
      </c>
      <c r="GB116" s="18">
        <f t="shared" si="135"/>
        <v>0</v>
      </c>
      <c r="GC116" s="90"/>
      <c r="GD116" s="88">
        <f t="shared" si="136"/>
        <v>0</v>
      </c>
      <c r="GE116" s="18" t="str">
        <f t="shared" si="105"/>
        <v/>
      </c>
      <c r="GF116" s="89" t="str">
        <f>IF(GC116&gt;0,ROUNDDOWN(('Diseño estructura &amp;CP'!$AZ$5/GC116),0),"")</f>
        <v/>
      </c>
    </row>
    <row r="117" spans="2:188" x14ac:dyDescent="0.35">
      <c r="B117" s="85">
        <f t="shared" si="137"/>
        <v>102</v>
      </c>
      <c r="C117" s="86">
        <f t="shared" si="106"/>
        <v>70.25</v>
      </c>
      <c r="D117" s="18">
        <f t="shared" si="107"/>
        <v>11</v>
      </c>
      <c r="E117" s="87">
        <v>140.5</v>
      </c>
      <c r="F117" s="88">
        <f t="shared" si="108"/>
        <v>12</v>
      </c>
      <c r="G117" s="18">
        <f t="shared" si="109"/>
        <v>0.14265335235378032</v>
      </c>
      <c r="H117" s="89">
        <f>IF(E117&gt;0,ROUNDDOWN(('Diseño estructura &amp;CP'!$AZ$5/E117),0),"")</f>
        <v>7</v>
      </c>
      <c r="V117" s="85" t="str">
        <f t="shared" si="138"/>
        <v/>
      </c>
      <c r="W117" s="86">
        <f t="shared" si="110"/>
        <v>0</v>
      </c>
      <c r="X117" s="18">
        <f t="shared" si="111"/>
        <v>0</v>
      </c>
      <c r="Y117" s="87"/>
      <c r="Z117" s="88">
        <f t="shared" si="112"/>
        <v>0</v>
      </c>
      <c r="AA117" s="18" t="str">
        <f t="shared" si="97"/>
        <v/>
      </c>
      <c r="AB117" s="89" t="str">
        <f>IF(Y117&gt;0,ROUNDDOWN(('Diseño estructura &amp;CP'!$AZ$5/Y117),0),"")</f>
        <v/>
      </c>
      <c r="AP117" s="85" t="str">
        <f t="shared" si="139"/>
        <v/>
      </c>
      <c r="AQ117" s="86">
        <f t="shared" si="113"/>
        <v>0</v>
      </c>
      <c r="AR117" s="18">
        <f t="shared" si="114"/>
        <v>0</v>
      </c>
      <c r="AS117" s="87"/>
      <c r="AT117" s="88">
        <f t="shared" si="115"/>
        <v>0</v>
      </c>
      <c r="AU117" s="18" t="str">
        <f t="shared" si="98"/>
        <v/>
      </c>
      <c r="AV117" s="89" t="str">
        <f>IF(AS117&gt;0,ROUNDDOWN(('Diseño estructura &amp;CP'!$AZ$5/AS117),0),"")</f>
        <v/>
      </c>
      <c r="BJ117" s="85" t="str">
        <f t="shared" si="140"/>
        <v/>
      </c>
      <c r="BK117" s="86">
        <f t="shared" si="116"/>
        <v>0</v>
      </c>
      <c r="BL117" s="18">
        <f t="shared" si="117"/>
        <v>0</v>
      </c>
      <c r="BM117" s="87"/>
      <c r="BN117" s="88">
        <f t="shared" si="118"/>
        <v>0</v>
      </c>
      <c r="BO117" s="18" t="str">
        <f t="shared" si="99"/>
        <v/>
      </c>
      <c r="BP117" s="89" t="str">
        <f>IF(BM117&gt;0,ROUNDDOWN(('Diseño estructura &amp;CP'!$AZ$5/BM117),0),"")</f>
        <v/>
      </c>
      <c r="CD117" s="85" t="str">
        <f t="shared" si="141"/>
        <v/>
      </c>
      <c r="CE117" s="86">
        <f t="shared" si="119"/>
        <v>0</v>
      </c>
      <c r="CF117" s="18">
        <f t="shared" si="120"/>
        <v>0</v>
      </c>
      <c r="CG117" s="87"/>
      <c r="CH117" s="88">
        <f t="shared" si="121"/>
        <v>0</v>
      </c>
      <c r="CI117" s="18" t="str">
        <f t="shared" si="100"/>
        <v/>
      </c>
      <c r="CJ117" s="89" t="str">
        <f>IF(CG117&gt;0,ROUNDDOWN(('Diseño estructura &amp;CP'!$AZ$5/CG117),0),"")</f>
        <v/>
      </c>
      <c r="CX117" s="85" t="str">
        <f t="shared" si="142"/>
        <v/>
      </c>
      <c r="CY117" s="86">
        <f t="shared" si="122"/>
        <v>0</v>
      </c>
      <c r="CZ117" s="18">
        <f t="shared" si="123"/>
        <v>0</v>
      </c>
      <c r="DA117" s="87"/>
      <c r="DB117" s="88">
        <f t="shared" si="124"/>
        <v>0</v>
      </c>
      <c r="DC117" s="18" t="str">
        <f t="shared" si="101"/>
        <v/>
      </c>
      <c r="DD117" s="89" t="str">
        <f>IF(DA117&gt;0,ROUNDDOWN(('Diseño estructura &amp;CP'!$AZ$5/DA117),0),"")</f>
        <v/>
      </c>
      <c r="DR117" s="85" t="str">
        <f t="shared" si="143"/>
        <v/>
      </c>
      <c r="DS117" s="86">
        <f t="shared" si="125"/>
        <v>0</v>
      </c>
      <c r="DT117" s="18">
        <f t="shared" si="126"/>
        <v>0</v>
      </c>
      <c r="DU117" s="87"/>
      <c r="DV117" s="88">
        <f t="shared" si="127"/>
        <v>0</v>
      </c>
      <c r="DW117" s="18" t="str">
        <f t="shared" si="102"/>
        <v/>
      </c>
      <c r="DX117" s="89" t="str">
        <f>IF(DU117&gt;0,ROUNDDOWN(('Diseño estructura &amp;CP'!$AZ$5/DU117),0),"")</f>
        <v/>
      </c>
      <c r="EL117" s="85" t="str">
        <f t="shared" si="144"/>
        <v/>
      </c>
      <c r="EM117" s="86">
        <f t="shared" si="128"/>
        <v>0</v>
      </c>
      <c r="EN117" s="18">
        <f t="shared" si="129"/>
        <v>0</v>
      </c>
      <c r="EO117" s="87"/>
      <c r="EP117" s="88">
        <f t="shared" si="130"/>
        <v>0</v>
      </c>
      <c r="EQ117" s="18" t="str">
        <f t="shared" si="103"/>
        <v/>
      </c>
      <c r="ER117" s="89" t="str">
        <f>IF(EO117&gt;0,ROUNDDOWN(('Diseño estructura &amp;CP'!$AZ$5/EO117),0),"")</f>
        <v/>
      </c>
      <c r="FF117" s="85" t="str">
        <f t="shared" si="145"/>
        <v/>
      </c>
      <c r="FG117" s="86">
        <f t="shared" si="131"/>
        <v>0</v>
      </c>
      <c r="FH117" s="18">
        <f t="shared" si="132"/>
        <v>0</v>
      </c>
      <c r="FI117" s="87"/>
      <c r="FJ117" s="88">
        <f t="shared" si="133"/>
        <v>0</v>
      </c>
      <c r="FK117" s="18" t="str">
        <f t="shared" si="104"/>
        <v/>
      </c>
      <c r="FL117" s="89" t="str">
        <f>IF(FI117&gt;0,ROUNDDOWN(('Diseño estructura &amp;CP'!$AZ$5/FI117),0),"")</f>
        <v/>
      </c>
      <c r="FZ117" s="85" t="str">
        <f t="shared" si="146"/>
        <v/>
      </c>
      <c r="GA117" s="86">
        <f t="shared" si="134"/>
        <v>0</v>
      </c>
      <c r="GB117" s="18">
        <f t="shared" si="135"/>
        <v>0</v>
      </c>
      <c r="GC117" s="87"/>
      <c r="GD117" s="88">
        <f t="shared" si="136"/>
        <v>0</v>
      </c>
      <c r="GE117" s="18" t="str">
        <f t="shared" si="105"/>
        <v/>
      </c>
      <c r="GF117" s="89" t="str">
        <f>IF(GC117&gt;0,ROUNDDOWN(('Diseño estructura &amp;CP'!$AZ$5/GC117),0),"")</f>
        <v/>
      </c>
    </row>
    <row r="118" spans="2:188" x14ac:dyDescent="0.35">
      <c r="B118" s="85">
        <f t="shared" si="137"/>
        <v>103</v>
      </c>
      <c r="C118" s="86">
        <f t="shared" si="106"/>
        <v>71</v>
      </c>
      <c r="D118" s="18">
        <f t="shared" si="107"/>
        <v>11</v>
      </c>
      <c r="E118" s="87">
        <v>142</v>
      </c>
      <c r="F118" s="88">
        <f t="shared" si="108"/>
        <v>12</v>
      </c>
      <c r="G118" s="18">
        <f t="shared" si="109"/>
        <v>0.14265335235378032</v>
      </c>
      <c r="H118" s="89">
        <f>IF(E118&gt;0,ROUNDDOWN(('Diseño estructura &amp;CP'!$AZ$5/E118),0),"")</f>
        <v>7</v>
      </c>
      <c r="V118" s="85" t="str">
        <f t="shared" si="138"/>
        <v/>
      </c>
      <c r="W118" s="86">
        <f t="shared" si="110"/>
        <v>0</v>
      </c>
      <c r="X118" s="18">
        <f t="shared" si="111"/>
        <v>0</v>
      </c>
      <c r="Y118" s="87"/>
      <c r="Z118" s="88">
        <f t="shared" si="112"/>
        <v>0</v>
      </c>
      <c r="AA118" s="18" t="str">
        <f t="shared" si="97"/>
        <v/>
      </c>
      <c r="AB118" s="89" t="str">
        <f>IF(Y118&gt;0,ROUNDDOWN(('Diseño estructura &amp;CP'!$AZ$5/Y118),0),"")</f>
        <v/>
      </c>
      <c r="AP118" s="85" t="str">
        <f t="shared" si="139"/>
        <v/>
      </c>
      <c r="AQ118" s="86">
        <f t="shared" si="113"/>
        <v>0</v>
      </c>
      <c r="AR118" s="18">
        <f t="shared" si="114"/>
        <v>0</v>
      </c>
      <c r="AS118" s="87"/>
      <c r="AT118" s="88">
        <f t="shared" si="115"/>
        <v>0</v>
      </c>
      <c r="AU118" s="18" t="str">
        <f t="shared" si="98"/>
        <v/>
      </c>
      <c r="AV118" s="89" t="str">
        <f>IF(AS118&gt;0,ROUNDDOWN(('Diseño estructura &amp;CP'!$AZ$5/AS118),0),"")</f>
        <v/>
      </c>
      <c r="BJ118" s="85" t="str">
        <f t="shared" si="140"/>
        <v/>
      </c>
      <c r="BK118" s="86">
        <f t="shared" si="116"/>
        <v>0</v>
      </c>
      <c r="BL118" s="18">
        <f t="shared" si="117"/>
        <v>0</v>
      </c>
      <c r="BM118" s="87"/>
      <c r="BN118" s="88">
        <f t="shared" si="118"/>
        <v>0</v>
      </c>
      <c r="BO118" s="18" t="str">
        <f t="shared" si="99"/>
        <v/>
      </c>
      <c r="BP118" s="89" t="str">
        <f>IF(BM118&gt;0,ROUNDDOWN(('Diseño estructura &amp;CP'!$AZ$5/BM118),0),"")</f>
        <v/>
      </c>
      <c r="CD118" s="85" t="str">
        <f t="shared" si="141"/>
        <v/>
      </c>
      <c r="CE118" s="86">
        <f t="shared" si="119"/>
        <v>0</v>
      </c>
      <c r="CF118" s="18">
        <f t="shared" si="120"/>
        <v>0</v>
      </c>
      <c r="CG118" s="87"/>
      <c r="CH118" s="88">
        <f t="shared" si="121"/>
        <v>0</v>
      </c>
      <c r="CI118" s="18" t="str">
        <f t="shared" si="100"/>
        <v/>
      </c>
      <c r="CJ118" s="89" t="str">
        <f>IF(CG118&gt;0,ROUNDDOWN(('Diseño estructura &amp;CP'!$AZ$5/CG118),0),"")</f>
        <v/>
      </c>
      <c r="CX118" s="85" t="str">
        <f t="shared" si="142"/>
        <v/>
      </c>
      <c r="CY118" s="86">
        <f t="shared" si="122"/>
        <v>0</v>
      </c>
      <c r="CZ118" s="18">
        <f t="shared" si="123"/>
        <v>0</v>
      </c>
      <c r="DA118" s="87"/>
      <c r="DB118" s="88">
        <f t="shared" si="124"/>
        <v>0</v>
      </c>
      <c r="DC118" s="18" t="str">
        <f t="shared" si="101"/>
        <v/>
      </c>
      <c r="DD118" s="89" t="str">
        <f>IF(DA118&gt;0,ROUNDDOWN(('Diseño estructura &amp;CP'!$AZ$5/DA118),0),"")</f>
        <v/>
      </c>
      <c r="DR118" s="85" t="str">
        <f t="shared" si="143"/>
        <v/>
      </c>
      <c r="DS118" s="86">
        <f t="shared" si="125"/>
        <v>0</v>
      </c>
      <c r="DT118" s="18">
        <f t="shared" si="126"/>
        <v>0</v>
      </c>
      <c r="DU118" s="87"/>
      <c r="DV118" s="88">
        <f t="shared" si="127"/>
        <v>0</v>
      </c>
      <c r="DW118" s="18" t="str">
        <f t="shared" si="102"/>
        <v/>
      </c>
      <c r="DX118" s="89" t="str">
        <f>IF(DU118&gt;0,ROUNDDOWN(('Diseño estructura &amp;CP'!$AZ$5/DU118),0),"")</f>
        <v/>
      </c>
      <c r="EL118" s="85" t="str">
        <f t="shared" si="144"/>
        <v/>
      </c>
      <c r="EM118" s="86">
        <f t="shared" si="128"/>
        <v>0</v>
      </c>
      <c r="EN118" s="18">
        <f t="shared" si="129"/>
        <v>0</v>
      </c>
      <c r="EO118" s="87"/>
      <c r="EP118" s="88">
        <f t="shared" si="130"/>
        <v>0</v>
      </c>
      <c r="EQ118" s="18" t="str">
        <f t="shared" si="103"/>
        <v/>
      </c>
      <c r="ER118" s="89" t="str">
        <f>IF(EO118&gt;0,ROUNDDOWN(('Diseño estructura &amp;CP'!$AZ$5/EO118),0),"")</f>
        <v/>
      </c>
      <c r="FF118" s="85" t="str">
        <f t="shared" si="145"/>
        <v/>
      </c>
      <c r="FG118" s="86">
        <f t="shared" si="131"/>
        <v>0</v>
      </c>
      <c r="FH118" s="18">
        <f t="shared" si="132"/>
        <v>0</v>
      </c>
      <c r="FI118" s="87"/>
      <c r="FJ118" s="88">
        <f t="shared" si="133"/>
        <v>0</v>
      </c>
      <c r="FK118" s="18" t="str">
        <f t="shared" si="104"/>
        <v/>
      </c>
      <c r="FL118" s="89" t="str">
        <f>IF(FI118&gt;0,ROUNDDOWN(('Diseño estructura &amp;CP'!$AZ$5/FI118),0),"")</f>
        <v/>
      </c>
      <c r="FZ118" s="85" t="str">
        <f t="shared" si="146"/>
        <v/>
      </c>
      <c r="GA118" s="86">
        <f t="shared" si="134"/>
        <v>0</v>
      </c>
      <c r="GB118" s="18">
        <f t="shared" si="135"/>
        <v>0</v>
      </c>
      <c r="GC118" s="87"/>
      <c r="GD118" s="88">
        <f t="shared" si="136"/>
        <v>0</v>
      </c>
      <c r="GE118" s="18" t="str">
        <f t="shared" si="105"/>
        <v/>
      </c>
      <c r="GF118" s="89" t="str">
        <f>IF(GC118&gt;0,ROUNDDOWN(('Diseño estructura &amp;CP'!$AZ$5/GC118),0),"")</f>
        <v/>
      </c>
    </row>
    <row r="119" spans="2:188" x14ac:dyDescent="0.35">
      <c r="B119" s="85">
        <f t="shared" si="137"/>
        <v>104</v>
      </c>
      <c r="C119" s="86">
        <f t="shared" si="106"/>
        <v>72</v>
      </c>
      <c r="D119" s="18">
        <f t="shared" si="107"/>
        <v>12</v>
      </c>
      <c r="E119" s="90">
        <v>144</v>
      </c>
      <c r="F119" s="88">
        <f t="shared" si="108"/>
        <v>13</v>
      </c>
      <c r="G119" s="18">
        <f t="shared" si="109"/>
        <v>0.1663893510815308</v>
      </c>
      <c r="H119" s="89">
        <f>IF(E119&gt;0,ROUNDDOWN(('Diseño estructura &amp;CP'!$AZ$5/E119),0),"")</f>
        <v>6</v>
      </c>
      <c r="V119" s="85" t="str">
        <f t="shared" si="138"/>
        <v/>
      </c>
      <c r="W119" s="86">
        <f t="shared" si="110"/>
        <v>0</v>
      </c>
      <c r="X119" s="18">
        <f t="shared" si="111"/>
        <v>0</v>
      </c>
      <c r="Y119" s="90"/>
      <c r="Z119" s="88">
        <f t="shared" si="112"/>
        <v>0</v>
      </c>
      <c r="AA119" s="18" t="str">
        <f t="shared" si="97"/>
        <v/>
      </c>
      <c r="AB119" s="89" t="str">
        <f>IF(Y119&gt;0,ROUNDDOWN(('Diseño estructura &amp;CP'!$AZ$5/Y119),0),"")</f>
        <v/>
      </c>
      <c r="AP119" s="85" t="str">
        <f t="shared" si="139"/>
        <v/>
      </c>
      <c r="AQ119" s="86">
        <f t="shared" si="113"/>
        <v>0</v>
      </c>
      <c r="AR119" s="18">
        <f t="shared" si="114"/>
        <v>0</v>
      </c>
      <c r="AS119" s="90"/>
      <c r="AT119" s="88">
        <f t="shared" si="115"/>
        <v>0</v>
      </c>
      <c r="AU119" s="18" t="str">
        <f t="shared" si="98"/>
        <v/>
      </c>
      <c r="AV119" s="89" t="str">
        <f>IF(AS119&gt;0,ROUNDDOWN(('Diseño estructura &amp;CP'!$AZ$5/AS119),0),"")</f>
        <v/>
      </c>
      <c r="BJ119" s="85" t="str">
        <f t="shared" si="140"/>
        <v/>
      </c>
      <c r="BK119" s="86">
        <f t="shared" si="116"/>
        <v>0</v>
      </c>
      <c r="BL119" s="18">
        <f t="shared" si="117"/>
        <v>0</v>
      </c>
      <c r="BM119" s="90"/>
      <c r="BN119" s="88">
        <f t="shared" si="118"/>
        <v>0</v>
      </c>
      <c r="BO119" s="18" t="str">
        <f t="shared" si="99"/>
        <v/>
      </c>
      <c r="BP119" s="89" t="str">
        <f>IF(BM119&gt;0,ROUNDDOWN(('Diseño estructura &amp;CP'!$AZ$5/BM119),0),"")</f>
        <v/>
      </c>
      <c r="CD119" s="85" t="str">
        <f t="shared" si="141"/>
        <v/>
      </c>
      <c r="CE119" s="86">
        <f t="shared" si="119"/>
        <v>0</v>
      </c>
      <c r="CF119" s="18">
        <f t="shared" si="120"/>
        <v>0</v>
      </c>
      <c r="CG119" s="90"/>
      <c r="CH119" s="88">
        <f t="shared" si="121"/>
        <v>0</v>
      </c>
      <c r="CI119" s="18" t="str">
        <f t="shared" si="100"/>
        <v/>
      </c>
      <c r="CJ119" s="89" t="str">
        <f>IF(CG119&gt;0,ROUNDDOWN(('Diseño estructura &amp;CP'!$AZ$5/CG119),0),"")</f>
        <v/>
      </c>
      <c r="CX119" s="85" t="str">
        <f t="shared" si="142"/>
        <v/>
      </c>
      <c r="CY119" s="86">
        <f t="shared" si="122"/>
        <v>0</v>
      </c>
      <c r="CZ119" s="18">
        <f t="shared" si="123"/>
        <v>0</v>
      </c>
      <c r="DA119" s="90"/>
      <c r="DB119" s="88">
        <f t="shared" si="124"/>
        <v>0</v>
      </c>
      <c r="DC119" s="18" t="str">
        <f t="shared" si="101"/>
        <v/>
      </c>
      <c r="DD119" s="89" t="str">
        <f>IF(DA119&gt;0,ROUNDDOWN(('Diseño estructura &amp;CP'!$AZ$5/DA119),0),"")</f>
        <v/>
      </c>
      <c r="DR119" s="85" t="str">
        <f t="shared" si="143"/>
        <v/>
      </c>
      <c r="DS119" s="86">
        <f t="shared" si="125"/>
        <v>0</v>
      </c>
      <c r="DT119" s="18">
        <f t="shared" si="126"/>
        <v>0</v>
      </c>
      <c r="DU119" s="90"/>
      <c r="DV119" s="88">
        <f t="shared" si="127"/>
        <v>0</v>
      </c>
      <c r="DW119" s="18" t="str">
        <f t="shared" si="102"/>
        <v/>
      </c>
      <c r="DX119" s="89" t="str">
        <f>IF(DU119&gt;0,ROUNDDOWN(('Diseño estructura &amp;CP'!$AZ$5/DU119),0),"")</f>
        <v/>
      </c>
      <c r="EL119" s="85" t="str">
        <f t="shared" si="144"/>
        <v/>
      </c>
      <c r="EM119" s="86">
        <f t="shared" si="128"/>
        <v>0</v>
      </c>
      <c r="EN119" s="18">
        <f t="shared" si="129"/>
        <v>0</v>
      </c>
      <c r="EO119" s="90"/>
      <c r="EP119" s="88">
        <f t="shared" si="130"/>
        <v>0</v>
      </c>
      <c r="EQ119" s="18" t="str">
        <f t="shared" si="103"/>
        <v/>
      </c>
      <c r="ER119" s="89" t="str">
        <f>IF(EO119&gt;0,ROUNDDOWN(('Diseño estructura &amp;CP'!$AZ$5/EO119),0),"")</f>
        <v/>
      </c>
      <c r="FF119" s="85" t="str">
        <f t="shared" si="145"/>
        <v/>
      </c>
      <c r="FG119" s="86">
        <f t="shared" si="131"/>
        <v>0</v>
      </c>
      <c r="FH119" s="18">
        <f t="shared" si="132"/>
        <v>0</v>
      </c>
      <c r="FI119" s="90"/>
      <c r="FJ119" s="88">
        <f t="shared" si="133"/>
        <v>0</v>
      </c>
      <c r="FK119" s="18" t="str">
        <f t="shared" si="104"/>
        <v/>
      </c>
      <c r="FL119" s="89" t="str">
        <f>IF(FI119&gt;0,ROUNDDOWN(('Diseño estructura &amp;CP'!$AZ$5/FI119),0),"")</f>
        <v/>
      </c>
      <c r="FZ119" s="85" t="str">
        <f t="shared" si="146"/>
        <v/>
      </c>
      <c r="GA119" s="86">
        <f t="shared" si="134"/>
        <v>0</v>
      </c>
      <c r="GB119" s="18">
        <f t="shared" si="135"/>
        <v>0</v>
      </c>
      <c r="GC119" s="90"/>
      <c r="GD119" s="88">
        <f t="shared" si="136"/>
        <v>0</v>
      </c>
      <c r="GE119" s="18" t="str">
        <f t="shared" si="105"/>
        <v/>
      </c>
      <c r="GF119" s="89" t="str">
        <f>IF(GC119&gt;0,ROUNDDOWN(('Diseño estructura &amp;CP'!$AZ$5/GC119),0),"")</f>
        <v/>
      </c>
    </row>
    <row r="120" spans="2:188" x14ac:dyDescent="0.35">
      <c r="B120" s="85">
        <f t="shared" si="137"/>
        <v>105</v>
      </c>
      <c r="C120" s="86">
        <f t="shared" si="106"/>
        <v>72.5</v>
      </c>
      <c r="D120" s="18">
        <f t="shared" si="107"/>
        <v>12</v>
      </c>
      <c r="E120" s="87">
        <v>145</v>
      </c>
      <c r="F120" s="88">
        <f t="shared" si="108"/>
        <v>13</v>
      </c>
      <c r="G120" s="18">
        <f t="shared" si="109"/>
        <v>0.1663893510815308</v>
      </c>
      <c r="H120" s="89">
        <f>IF(E120&gt;0,ROUNDDOWN(('Diseño estructura &amp;CP'!$AZ$5/E120),0),"")</f>
        <v>6</v>
      </c>
      <c r="V120" s="85" t="str">
        <f t="shared" si="138"/>
        <v/>
      </c>
      <c r="W120" s="86">
        <f t="shared" si="110"/>
        <v>0</v>
      </c>
      <c r="X120" s="18">
        <f t="shared" si="111"/>
        <v>0</v>
      </c>
      <c r="Y120" s="87"/>
      <c r="Z120" s="88">
        <f t="shared" si="112"/>
        <v>0</v>
      </c>
      <c r="AA120" s="18" t="str">
        <f t="shared" si="97"/>
        <v/>
      </c>
      <c r="AB120" s="89" t="str">
        <f>IF(Y120&gt;0,ROUNDDOWN(('Diseño estructura &amp;CP'!$AZ$5/Y120),0),"")</f>
        <v/>
      </c>
      <c r="AP120" s="85" t="str">
        <f t="shared" si="139"/>
        <v/>
      </c>
      <c r="AQ120" s="86">
        <f t="shared" si="113"/>
        <v>0</v>
      </c>
      <c r="AR120" s="18">
        <f t="shared" si="114"/>
        <v>0</v>
      </c>
      <c r="AS120" s="87"/>
      <c r="AT120" s="88">
        <f t="shared" si="115"/>
        <v>0</v>
      </c>
      <c r="AU120" s="18" t="str">
        <f t="shared" si="98"/>
        <v/>
      </c>
      <c r="AV120" s="89" t="str">
        <f>IF(AS120&gt;0,ROUNDDOWN(('Diseño estructura &amp;CP'!$AZ$5/AS120),0),"")</f>
        <v/>
      </c>
      <c r="BJ120" s="85" t="str">
        <f t="shared" si="140"/>
        <v/>
      </c>
      <c r="BK120" s="86">
        <f t="shared" si="116"/>
        <v>0</v>
      </c>
      <c r="BL120" s="18">
        <f t="shared" si="117"/>
        <v>0</v>
      </c>
      <c r="BM120" s="87"/>
      <c r="BN120" s="88">
        <f t="shared" si="118"/>
        <v>0</v>
      </c>
      <c r="BO120" s="18" t="str">
        <f t="shared" si="99"/>
        <v/>
      </c>
      <c r="BP120" s="89" t="str">
        <f>IF(BM120&gt;0,ROUNDDOWN(('Diseño estructura &amp;CP'!$AZ$5/BM120),0),"")</f>
        <v/>
      </c>
      <c r="CD120" s="85" t="str">
        <f t="shared" si="141"/>
        <v/>
      </c>
      <c r="CE120" s="86">
        <f t="shared" si="119"/>
        <v>0</v>
      </c>
      <c r="CF120" s="18">
        <f t="shared" si="120"/>
        <v>0</v>
      </c>
      <c r="CG120" s="87"/>
      <c r="CH120" s="88">
        <f t="shared" si="121"/>
        <v>0</v>
      </c>
      <c r="CI120" s="18" t="str">
        <f t="shared" si="100"/>
        <v/>
      </c>
      <c r="CJ120" s="89" t="str">
        <f>IF(CG120&gt;0,ROUNDDOWN(('Diseño estructura &amp;CP'!$AZ$5/CG120),0),"")</f>
        <v/>
      </c>
      <c r="CX120" s="85" t="str">
        <f t="shared" si="142"/>
        <v/>
      </c>
      <c r="CY120" s="86">
        <f t="shared" si="122"/>
        <v>0</v>
      </c>
      <c r="CZ120" s="18">
        <f t="shared" si="123"/>
        <v>0</v>
      </c>
      <c r="DA120" s="87"/>
      <c r="DB120" s="88">
        <f t="shared" si="124"/>
        <v>0</v>
      </c>
      <c r="DC120" s="18" t="str">
        <f t="shared" si="101"/>
        <v/>
      </c>
      <c r="DD120" s="89" t="str">
        <f>IF(DA120&gt;0,ROUNDDOWN(('Diseño estructura &amp;CP'!$AZ$5/DA120),0),"")</f>
        <v/>
      </c>
      <c r="DR120" s="85" t="str">
        <f t="shared" si="143"/>
        <v/>
      </c>
      <c r="DS120" s="86">
        <f t="shared" si="125"/>
        <v>0</v>
      </c>
      <c r="DT120" s="18">
        <f t="shared" si="126"/>
        <v>0</v>
      </c>
      <c r="DU120" s="87"/>
      <c r="DV120" s="88">
        <f t="shared" si="127"/>
        <v>0</v>
      </c>
      <c r="DW120" s="18" t="str">
        <f t="shared" si="102"/>
        <v/>
      </c>
      <c r="DX120" s="89" t="str">
        <f>IF(DU120&gt;0,ROUNDDOWN(('Diseño estructura &amp;CP'!$AZ$5/DU120),0),"")</f>
        <v/>
      </c>
      <c r="EL120" s="85" t="str">
        <f t="shared" si="144"/>
        <v/>
      </c>
      <c r="EM120" s="86">
        <f t="shared" si="128"/>
        <v>0</v>
      </c>
      <c r="EN120" s="18">
        <f t="shared" si="129"/>
        <v>0</v>
      </c>
      <c r="EO120" s="87"/>
      <c r="EP120" s="88">
        <f t="shared" si="130"/>
        <v>0</v>
      </c>
      <c r="EQ120" s="18" t="str">
        <f t="shared" si="103"/>
        <v/>
      </c>
      <c r="ER120" s="89" t="str">
        <f>IF(EO120&gt;0,ROUNDDOWN(('Diseño estructura &amp;CP'!$AZ$5/EO120),0),"")</f>
        <v/>
      </c>
      <c r="FF120" s="85" t="str">
        <f t="shared" si="145"/>
        <v/>
      </c>
      <c r="FG120" s="86">
        <f t="shared" si="131"/>
        <v>0</v>
      </c>
      <c r="FH120" s="18">
        <f t="shared" si="132"/>
        <v>0</v>
      </c>
      <c r="FI120" s="87"/>
      <c r="FJ120" s="88">
        <f t="shared" si="133"/>
        <v>0</v>
      </c>
      <c r="FK120" s="18" t="str">
        <f t="shared" si="104"/>
        <v/>
      </c>
      <c r="FL120" s="89" t="str">
        <f>IF(FI120&gt;0,ROUNDDOWN(('Diseño estructura &amp;CP'!$AZ$5/FI120),0),"")</f>
        <v/>
      </c>
      <c r="FZ120" s="85" t="str">
        <f t="shared" si="146"/>
        <v/>
      </c>
      <c r="GA120" s="86">
        <f t="shared" si="134"/>
        <v>0</v>
      </c>
      <c r="GB120" s="18">
        <f t="shared" si="135"/>
        <v>0</v>
      </c>
      <c r="GC120" s="87"/>
      <c r="GD120" s="88">
        <f t="shared" si="136"/>
        <v>0</v>
      </c>
      <c r="GE120" s="18" t="str">
        <f t="shared" si="105"/>
        <v/>
      </c>
      <c r="GF120" s="89" t="str">
        <f>IF(GC120&gt;0,ROUNDDOWN(('Diseño estructura &amp;CP'!$AZ$5/GC120),0),"")</f>
        <v/>
      </c>
    </row>
    <row r="121" spans="2:188" x14ac:dyDescent="0.35">
      <c r="B121" s="85">
        <f t="shared" si="137"/>
        <v>106</v>
      </c>
      <c r="C121" s="86">
        <f t="shared" si="106"/>
        <v>73</v>
      </c>
      <c r="D121" s="18">
        <f t="shared" si="107"/>
        <v>12</v>
      </c>
      <c r="E121" s="90">
        <v>146</v>
      </c>
      <c r="F121" s="88">
        <f t="shared" si="108"/>
        <v>13</v>
      </c>
      <c r="G121" s="18">
        <f t="shared" si="109"/>
        <v>0.1663893510815308</v>
      </c>
      <c r="H121" s="89">
        <f>IF(E121&gt;0,ROUNDDOWN(('Diseño estructura &amp;CP'!$AZ$5/E121),0),"")</f>
        <v>6</v>
      </c>
      <c r="V121" s="85" t="str">
        <f t="shared" si="138"/>
        <v/>
      </c>
      <c r="W121" s="86">
        <f t="shared" si="110"/>
        <v>0</v>
      </c>
      <c r="X121" s="18">
        <f t="shared" si="111"/>
        <v>0</v>
      </c>
      <c r="Y121" s="90"/>
      <c r="Z121" s="88">
        <f t="shared" si="112"/>
        <v>0</v>
      </c>
      <c r="AA121" s="18" t="str">
        <f t="shared" si="97"/>
        <v/>
      </c>
      <c r="AB121" s="89" t="str">
        <f>IF(Y121&gt;0,ROUNDDOWN(('Diseño estructura &amp;CP'!$AZ$5/Y121),0),"")</f>
        <v/>
      </c>
      <c r="AP121" s="85" t="str">
        <f t="shared" si="139"/>
        <v/>
      </c>
      <c r="AQ121" s="86">
        <f t="shared" si="113"/>
        <v>0</v>
      </c>
      <c r="AR121" s="18">
        <f t="shared" si="114"/>
        <v>0</v>
      </c>
      <c r="AS121" s="90"/>
      <c r="AT121" s="88">
        <f t="shared" si="115"/>
        <v>0</v>
      </c>
      <c r="AU121" s="18" t="str">
        <f t="shared" si="98"/>
        <v/>
      </c>
      <c r="AV121" s="89" t="str">
        <f>IF(AS121&gt;0,ROUNDDOWN(('Diseño estructura &amp;CP'!$AZ$5/AS121),0),"")</f>
        <v/>
      </c>
      <c r="BJ121" s="85" t="str">
        <f t="shared" si="140"/>
        <v/>
      </c>
      <c r="BK121" s="86">
        <f t="shared" si="116"/>
        <v>0</v>
      </c>
      <c r="BL121" s="18">
        <f t="shared" si="117"/>
        <v>0</v>
      </c>
      <c r="BM121" s="90"/>
      <c r="BN121" s="88">
        <f t="shared" si="118"/>
        <v>0</v>
      </c>
      <c r="BO121" s="18" t="str">
        <f t="shared" si="99"/>
        <v/>
      </c>
      <c r="BP121" s="89" t="str">
        <f>IF(BM121&gt;0,ROUNDDOWN(('Diseño estructura &amp;CP'!$AZ$5/BM121),0),"")</f>
        <v/>
      </c>
      <c r="CD121" s="85" t="str">
        <f t="shared" si="141"/>
        <v/>
      </c>
      <c r="CE121" s="86">
        <f t="shared" si="119"/>
        <v>0</v>
      </c>
      <c r="CF121" s="18">
        <f t="shared" si="120"/>
        <v>0</v>
      </c>
      <c r="CG121" s="90"/>
      <c r="CH121" s="88">
        <f t="shared" si="121"/>
        <v>0</v>
      </c>
      <c r="CI121" s="18" t="str">
        <f t="shared" si="100"/>
        <v/>
      </c>
      <c r="CJ121" s="89" t="str">
        <f>IF(CG121&gt;0,ROUNDDOWN(('Diseño estructura &amp;CP'!$AZ$5/CG121),0),"")</f>
        <v/>
      </c>
      <c r="CX121" s="85" t="str">
        <f t="shared" si="142"/>
        <v/>
      </c>
      <c r="CY121" s="86">
        <f t="shared" si="122"/>
        <v>0</v>
      </c>
      <c r="CZ121" s="18">
        <f t="shared" si="123"/>
        <v>0</v>
      </c>
      <c r="DA121" s="90"/>
      <c r="DB121" s="88">
        <f t="shared" si="124"/>
        <v>0</v>
      </c>
      <c r="DC121" s="18" t="str">
        <f t="shared" si="101"/>
        <v/>
      </c>
      <c r="DD121" s="89" t="str">
        <f>IF(DA121&gt;0,ROUNDDOWN(('Diseño estructura &amp;CP'!$AZ$5/DA121),0),"")</f>
        <v/>
      </c>
      <c r="DR121" s="85" t="str">
        <f t="shared" si="143"/>
        <v/>
      </c>
      <c r="DS121" s="86">
        <f t="shared" si="125"/>
        <v>0</v>
      </c>
      <c r="DT121" s="18">
        <f t="shared" si="126"/>
        <v>0</v>
      </c>
      <c r="DU121" s="90"/>
      <c r="DV121" s="88">
        <f t="shared" si="127"/>
        <v>0</v>
      </c>
      <c r="DW121" s="18" t="str">
        <f t="shared" si="102"/>
        <v/>
      </c>
      <c r="DX121" s="89" t="str">
        <f>IF(DU121&gt;0,ROUNDDOWN(('Diseño estructura &amp;CP'!$AZ$5/DU121),0),"")</f>
        <v/>
      </c>
      <c r="EL121" s="85" t="str">
        <f t="shared" si="144"/>
        <v/>
      </c>
      <c r="EM121" s="86">
        <f t="shared" si="128"/>
        <v>0</v>
      </c>
      <c r="EN121" s="18">
        <f t="shared" si="129"/>
        <v>0</v>
      </c>
      <c r="EO121" s="90"/>
      <c r="EP121" s="88">
        <f t="shared" si="130"/>
        <v>0</v>
      </c>
      <c r="EQ121" s="18" t="str">
        <f t="shared" si="103"/>
        <v/>
      </c>
      <c r="ER121" s="89" t="str">
        <f>IF(EO121&gt;0,ROUNDDOWN(('Diseño estructura &amp;CP'!$AZ$5/EO121),0),"")</f>
        <v/>
      </c>
      <c r="FF121" s="85" t="str">
        <f t="shared" si="145"/>
        <v/>
      </c>
      <c r="FG121" s="86">
        <f t="shared" si="131"/>
        <v>0</v>
      </c>
      <c r="FH121" s="18">
        <f t="shared" si="132"/>
        <v>0</v>
      </c>
      <c r="FI121" s="90"/>
      <c r="FJ121" s="88">
        <f t="shared" si="133"/>
        <v>0</v>
      </c>
      <c r="FK121" s="18" t="str">
        <f t="shared" si="104"/>
        <v/>
      </c>
      <c r="FL121" s="89" t="str">
        <f>IF(FI121&gt;0,ROUNDDOWN(('Diseño estructura &amp;CP'!$AZ$5/FI121),0),"")</f>
        <v/>
      </c>
      <c r="FZ121" s="85" t="str">
        <f t="shared" si="146"/>
        <v/>
      </c>
      <c r="GA121" s="86">
        <f t="shared" si="134"/>
        <v>0</v>
      </c>
      <c r="GB121" s="18">
        <f t="shared" si="135"/>
        <v>0</v>
      </c>
      <c r="GC121" s="90"/>
      <c r="GD121" s="88">
        <f t="shared" si="136"/>
        <v>0</v>
      </c>
      <c r="GE121" s="18" t="str">
        <f t="shared" si="105"/>
        <v/>
      </c>
      <c r="GF121" s="89" t="str">
        <f>IF(GC121&gt;0,ROUNDDOWN(('Diseño estructura &amp;CP'!$AZ$5/GC121),0),"")</f>
        <v/>
      </c>
    </row>
    <row r="122" spans="2:188" x14ac:dyDescent="0.35">
      <c r="B122" s="85" t="str">
        <f t="shared" si="137"/>
        <v/>
      </c>
      <c r="C122" s="86">
        <f t="shared" si="106"/>
        <v>0</v>
      </c>
      <c r="D122" s="18">
        <f t="shared" si="107"/>
        <v>0</v>
      </c>
      <c r="E122" s="87"/>
      <c r="F122" s="88">
        <f t="shared" si="108"/>
        <v>0</v>
      </c>
      <c r="G122" s="18" t="str">
        <f t="shared" si="109"/>
        <v/>
      </c>
      <c r="H122" s="89" t="str">
        <f>IF(E122&gt;0,ROUNDDOWN(('Diseño estructura &amp;CP'!$AZ$5/E122),0),"")</f>
        <v/>
      </c>
      <c r="V122" s="85" t="str">
        <f t="shared" si="138"/>
        <v/>
      </c>
      <c r="W122" s="86">
        <f t="shared" si="110"/>
        <v>0</v>
      </c>
      <c r="X122" s="18">
        <f t="shared" si="111"/>
        <v>0</v>
      </c>
      <c r="Y122" s="87"/>
      <c r="Z122" s="88">
        <f t="shared" si="112"/>
        <v>0</v>
      </c>
      <c r="AA122" s="18" t="str">
        <f t="shared" si="97"/>
        <v/>
      </c>
      <c r="AB122" s="89" t="str">
        <f>IF(Y122&gt;0,ROUNDDOWN(('Diseño estructura &amp;CP'!$AZ$5/Y122),0),"")</f>
        <v/>
      </c>
      <c r="AP122" s="85" t="str">
        <f t="shared" si="139"/>
        <v/>
      </c>
      <c r="AQ122" s="86">
        <f t="shared" si="113"/>
        <v>0</v>
      </c>
      <c r="AR122" s="18">
        <f t="shared" si="114"/>
        <v>0</v>
      </c>
      <c r="AS122" s="87"/>
      <c r="AT122" s="88">
        <f t="shared" si="115"/>
        <v>0</v>
      </c>
      <c r="AU122" s="18" t="str">
        <f t="shared" si="98"/>
        <v/>
      </c>
      <c r="AV122" s="89" t="str">
        <f>IF(AS122&gt;0,ROUNDDOWN(('Diseño estructura &amp;CP'!$AZ$5/AS122),0),"")</f>
        <v/>
      </c>
      <c r="BJ122" s="85" t="str">
        <f t="shared" si="140"/>
        <v/>
      </c>
      <c r="BK122" s="86">
        <f t="shared" si="116"/>
        <v>0</v>
      </c>
      <c r="BL122" s="18">
        <f t="shared" si="117"/>
        <v>0</v>
      </c>
      <c r="BM122" s="87"/>
      <c r="BN122" s="88">
        <f t="shared" si="118"/>
        <v>0</v>
      </c>
      <c r="BO122" s="18" t="str">
        <f t="shared" si="99"/>
        <v/>
      </c>
      <c r="BP122" s="89" t="str">
        <f>IF(BM122&gt;0,ROUNDDOWN(('Diseño estructura &amp;CP'!$AZ$5/BM122),0),"")</f>
        <v/>
      </c>
      <c r="CD122" s="85" t="str">
        <f t="shared" si="141"/>
        <v/>
      </c>
      <c r="CE122" s="86">
        <f t="shared" si="119"/>
        <v>0</v>
      </c>
      <c r="CF122" s="18">
        <f t="shared" si="120"/>
        <v>0</v>
      </c>
      <c r="CG122" s="87"/>
      <c r="CH122" s="88">
        <f t="shared" si="121"/>
        <v>0</v>
      </c>
      <c r="CI122" s="18" t="str">
        <f t="shared" si="100"/>
        <v/>
      </c>
      <c r="CJ122" s="89" t="str">
        <f>IF(CG122&gt;0,ROUNDDOWN(('Diseño estructura &amp;CP'!$AZ$5/CG122),0),"")</f>
        <v/>
      </c>
      <c r="CX122" s="85" t="str">
        <f t="shared" si="142"/>
        <v/>
      </c>
      <c r="CY122" s="86">
        <f t="shared" si="122"/>
        <v>0</v>
      </c>
      <c r="CZ122" s="18">
        <f t="shared" si="123"/>
        <v>0</v>
      </c>
      <c r="DA122" s="87"/>
      <c r="DB122" s="88">
        <f t="shared" si="124"/>
        <v>0</v>
      </c>
      <c r="DC122" s="18" t="str">
        <f t="shared" si="101"/>
        <v/>
      </c>
      <c r="DD122" s="89" t="str">
        <f>IF(DA122&gt;0,ROUNDDOWN(('Diseño estructura &amp;CP'!$AZ$5/DA122),0),"")</f>
        <v/>
      </c>
      <c r="DR122" s="85" t="str">
        <f t="shared" si="143"/>
        <v/>
      </c>
      <c r="DS122" s="86">
        <f t="shared" si="125"/>
        <v>0</v>
      </c>
      <c r="DT122" s="18">
        <f t="shared" si="126"/>
        <v>0</v>
      </c>
      <c r="DU122" s="87"/>
      <c r="DV122" s="88">
        <f t="shared" si="127"/>
        <v>0</v>
      </c>
      <c r="DW122" s="18" t="str">
        <f t="shared" si="102"/>
        <v/>
      </c>
      <c r="DX122" s="89" t="str">
        <f>IF(DU122&gt;0,ROUNDDOWN(('Diseño estructura &amp;CP'!$AZ$5/DU122),0),"")</f>
        <v/>
      </c>
      <c r="EL122" s="85" t="str">
        <f t="shared" si="144"/>
        <v/>
      </c>
      <c r="EM122" s="86">
        <f t="shared" si="128"/>
        <v>0</v>
      </c>
      <c r="EN122" s="18">
        <f t="shared" si="129"/>
        <v>0</v>
      </c>
      <c r="EO122" s="87"/>
      <c r="EP122" s="88">
        <f t="shared" si="130"/>
        <v>0</v>
      </c>
      <c r="EQ122" s="18" t="str">
        <f t="shared" si="103"/>
        <v/>
      </c>
      <c r="ER122" s="89" t="str">
        <f>IF(EO122&gt;0,ROUNDDOWN(('Diseño estructura &amp;CP'!$AZ$5/EO122),0),"")</f>
        <v/>
      </c>
      <c r="FF122" s="85" t="str">
        <f t="shared" si="145"/>
        <v/>
      </c>
      <c r="FG122" s="86">
        <f t="shared" si="131"/>
        <v>0</v>
      </c>
      <c r="FH122" s="18">
        <f t="shared" si="132"/>
        <v>0</v>
      </c>
      <c r="FI122" s="87"/>
      <c r="FJ122" s="88">
        <f t="shared" si="133"/>
        <v>0</v>
      </c>
      <c r="FK122" s="18" t="str">
        <f t="shared" si="104"/>
        <v/>
      </c>
      <c r="FL122" s="89" t="str">
        <f>IF(FI122&gt;0,ROUNDDOWN(('Diseño estructura &amp;CP'!$AZ$5/FI122),0),"")</f>
        <v/>
      </c>
      <c r="FZ122" s="85" t="str">
        <f t="shared" si="146"/>
        <v/>
      </c>
      <c r="GA122" s="86">
        <f t="shared" si="134"/>
        <v>0</v>
      </c>
      <c r="GB122" s="18">
        <f t="shared" si="135"/>
        <v>0</v>
      </c>
      <c r="GC122" s="87"/>
      <c r="GD122" s="88">
        <f t="shared" si="136"/>
        <v>0</v>
      </c>
      <c r="GE122" s="18" t="str">
        <f t="shared" si="105"/>
        <v/>
      </c>
      <c r="GF122" s="89" t="str">
        <f>IF(GC122&gt;0,ROUNDDOWN(('Diseño estructura &amp;CP'!$AZ$5/GC122),0),"")</f>
        <v/>
      </c>
    </row>
    <row r="123" spans="2:188" x14ac:dyDescent="0.35">
      <c r="B123" s="85" t="str">
        <f t="shared" si="137"/>
        <v/>
      </c>
      <c r="C123" s="86">
        <f t="shared" si="106"/>
        <v>0</v>
      </c>
      <c r="D123" s="18">
        <f t="shared" si="107"/>
        <v>0</v>
      </c>
      <c r="E123" s="90"/>
      <c r="F123" s="88">
        <f t="shared" si="108"/>
        <v>0</v>
      </c>
      <c r="G123" s="18" t="str">
        <f t="shared" si="109"/>
        <v/>
      </c>
      <c r="H123" s="89" t="str">
        <f>IF(E123&gt;0,ROUNDDOWN(('Diseño estructura &amp;CP'!$AZ$5/E123),0),"")</f>
        <v/>
      </c>
      <c r="V123" s="85" t="str">
        <f t="shared" si="138"/>
        <v/>
      </c>
      <c r="W123" s="86">
        <f t="shared" si="110"/>
        <v>0</v>
      </c>
      <c r="X123" s="18">
        <f t="shared" si="111"/>
        <v>0</v>
      </c>
      <c r="Y123" s="90"/>
      <c r="Z123" s="88">
        <f t="shared" si="112"/>
        <v>0</v>
      </c>
      <c r="AA123" s="18" t="str">
        <f t="shared" si="97"/>
        <v/>
      </c>
      <c r="AB123" s="89" t="str">
        <f>IF(Y123&gt;0,ROUNDDOWN(('Diseño estructura &amp;CP'!$AZ$5/Y123),0),"")</f>
        <v/>
      </c>
      <c r="AP123" s="85" t="str">
        <f t="shared" si="139"/>
        <v/>
      </c>
      <c r="AQ123" s="86">
        <f t="shared" si="113"/>
        <v>0</v>
      </c>
      <c r="AR123" s="18">
        <f t="shared" si="114"/>
        <v>0</v>
      </c>
      <c r="AS123" s="90"/>
      <c r="AT123" s="88">
        <f t="shared" si="115"/>
        <v>0</v>
      </c>
      <c r="AU123" s="18" t="str">
        <f t="shared" si="98"/>
        <v/>
      </c>
      <c r="AV123" s="89" t="str">
        <f>IF(AS123&gt;0,ROUNDDOWN(('Diseño estructura &amp;CP'!$AZ$5/AS123),0),"")</f>
        <v/>
      </c>
      <c r="BJ123" s="85" t="str">
        <f t="shared" si="140"/>
        <v/>
      </c>
      <c r="BK123" s="86">
        <f t="shared" si="116"/>
        <v>0</v>
      </c>
      <c r="BL123" s="18">
        <f t="shared" si="117"/>
        <v>0</v>
      </c>
      <c r="BM123" s="90"/>
      <c r="BN123" s="88">
        <f t="shared" si="118"/>
        <v>0</v>
      </c>
      <c r="BO123" s="18" t="str">
        <f t="shared" si="99"/>
        <v/>
      </c>
      <c r="BP123" s="89" t="str">
        <f>IF(BM123&gt;0,ROUNDDOWN(('Diseño estructura &amp;CP'!$AZ$5/BM123),0),"")</f>
        <v/>
      </c>
      <c r="CD123" s="85" t="str">
        <f t="shared" si="141"/>
        <v/>
      </c>
      <c r="CE123" s="86">
        <f t="shared" si="119"/>
        <v>0</v>
      </c>
      <c r="CF123" s="18">
        <f t="shared" si="120"/>
        <v>0</v>
      </c>
      <c r="CG123" s="90"/>
      <c r="CH123" s="88">
        <f t="shared" si="121"/>
        <v>0</v>
      </c>
      <c r="CI123" s="18" t="str">
        <f t="shared" si="100"/>
        <v/>
      </c>
      <c r="CJ123" s="89" t="str">
        <f>IF(CG123&gt;0,ROUNDDOWN(('Diseño estructura &amp;CP'!$AZ$5/CG123),0),"")</f>
        <v/>
      </c>
      <c r="CX123" s="85" t="str">
        <f t="shared" si="142"/>
        <v/>
      </c>
      <c r="CY123" s="86">
        <f t="shared" si="122"/>
        <v>0</v>
      </c>
      <c r="CZ123" s="18">
        <f t="shared" si="123"/>
        <v>0</v>
      </c>
      <c r="DA123" s="90"/>
      <c r="DB123" s="88">
        <f t="shared" si="124"/>
        <v>0</v>
      </c>
      <c r="DC123" s="18" t="str">
        <f t="shared" si="101"/>
        <v/>
      </c>
      <c r="DD123" s="89" t="str">
        <f>IF(DA123&gt;0,ROUNDDOWN(('Diseño estructura &amp;CP'!$AZ$5/DA123),0),"")</f>
        <v/>
      </c>
      <c r="DR123" s="85" t="str">
        <f t="shared" si="143"/>
        <v/>
      </c>
      <c r="DS123" s="86">
        <f t="shared" si="125"/>
        <v>0</v>
      </c>
      <c r="DT123" s="18">
        <f t="shared" si="126"/>
        <v>0</v>
      </c>
      <c r="DU123" s="90"/>
      <c r="DV123" s="88">
        <f t="shared" si="127"/>
        <v>0</v>
      </c>
      <c r="DW123" s="18" t="str">
        <f t="shared" si="102"/>
        <v/>
      </c>
      <c r="DX123" s="89" t="str">
        <f>IF(DU123&gt;0,ROUNDDOWN(('Diseño estructura &amp;CP'!$AZ$5/DU123),0),"")</f>
        <v/>
      </c>
      <c r="EL123" s="85" t="str">
        <f t="shared" si="144"/>
        <v/>
      </c>
      <c r="EM123" s="86">
        <f t="shared" si="128"/>
        <v>0</v>
      </c>
      <c r="EN123" s="18">
        <f t="shared" si="129"/>
        <v>0</v>
      </c>
      <c r="EO123" s="90"/>
      <c r="EP123" s="88">
        <f t="shared" si="130"/>
        <v>0</v>
      </c>
      <c r="EQ123" s="18" t="str">
        <f t="shared" si="103"/>
        <v/>
      </c>
      <c r="ER123" s="89" t="str">
        <f>IF(EO123&gt;0,ROUNDDOWN(('Diseño estructura &amp;CP'!$AZ$5/EO123),0),"")</f>
        <v/>
      </c>
      <c r="FF123" s="85" t="str">
        <f t="shared" si="145"/>
        <v/>
      </c>
      <c r="FG123" s="86">
        <f t="shared" si="131"/>
        <v>0</v>
      </c>
      <c r="FH123" s="18">
        <f t="shared" si="132"/>
        <v>0</v>
      </c>
      <c r="FI123" s="90"/>
      <c r="FJ123" s="88">
        <f t="shared" si="133"/>
        <v>0</v>
      </c>
      <c r="FK123" s="18" t="str">
        <f t="shared" si="104"/>
        <v/>
      </c>
      <c r="FL123" s="89" t="str">
        <f>IF(FI123&gt;0,ROUNDDOWN(('Diseño estructura &amp;CP'!$AZ$5/FI123),0),"")</f>
        <v/>
      </c>
      <c r="FZ123" s="85" t="str">
        <f t="shared" si="146"/>
        <v/>
      </c>
      <c r="GA123" s="86">
        <f t="shared" si="134"/>
        <v>0</v>
      </c>
      <c r="GB123" s="18">
        <f t="shared" si="135"/>
        <v>0</v>
      </c>
      <c r="GC123" s="90"/>
      <c r="GD123" s="88">
        <f t="shared" si="136"/>
        <v>0</v>
      </c>
      <c r="GE123" s="18" t="str">
        <f t="shared" si="105"/>
        <v/>
      </c>
      <c r="GF123" s="89" t="str">
        <f>IF(GC123&gt;0,ROUNDDOWN(('Diseño estructura &amp;CP'!$AZ$5/GC123),0),"")</f>
        <v/>
      </c>
    </row>
    <row r="124" spans="2:188" x14ac:dyDescent="0.35">
      <c r="B124" s="85" t="str">
        <f t="shared" si="137"/>
        <v/>
      </c>
      <c r="C124" s="86">
        <f t="shared" si="106"/>
        <v>0</v>
      </c>
      <c r="D124" s="18">
        <f t="shared" si="107"/>
        <v>0</v>
      </c>
      <c r="E124" s="87"/>
      <c r="F124" s="88">
        <f t="shared" si="108"/>
        <v>0</v>
      </c>
      <c r="G124" s="18" t="str">
        <f t="shared" si="109"/>
        <v/>
      </c>
      <c r="H124" s="89" t="str">
        <f>IF(E124&gt;0,ROUNDDOWN(('Diseño estructura &amp;CP'!$AZ$5/E124),0),"")</f>
        <v/>
      </c>
      <c r="V124" s="85" t="str">
        <f t="shared" si="138"/>
        <v/>
      </c>
      <c r="W124" s="86">
        <f t="shared" si="110"/>
        <v>0</v>
      </c>
      <c r="X124" s="18">
        <f t="shared" si="111"/>
        <v>0</v>
      </c>
      <c r="Y124" s="87"/>
      <c r="Z124" s="88">
        <f t="shared" si="112"/>
        <v>0</v>
      </c>
      <c r="AA124" s="18" t="str">
        <f t="shared" si="97"/>
        <v/>
      </c>
      <c r="AB124" s="89" t="str">
        <f>IF(Y124&gt;0,ROUNDDOWN(('Diseño estructura &amp;CP'!$AZ$5/Y124),0),"")</f>
        <v/>
      </c>
      <c r="AP124" s="85" t="str">
        <f t="shared" si="139"/>
        <v/>
      </c>
      <c r="AQ124" s="86">
        <f t="shared" si="113"/>
        <v>0</v>
      </c>
      <c r="AR124" s="18">
        <f t="shared" si="114"/>
        <v>0</v>
      </c>
      <c r="AS124" s="87"/>
      <c r="AT124" s="88">
        <f t="shared" si="115"/>
        <v>0</v>
      </c>
      <c r="AU124" s="18" t="str">
        <f t="shared" si="98"/>
        <v/>
      </c>
      <c r="AV124" s="89" t="str">
        <f>IF(AS124&gt;0,ROUNDDOWN(('Diseño estructura &amp;CP'!$AZ$5/AS124),0),"")</f>
        <v/>
      </c>
      <c r="BJ124" s="85" t="str">
        <f t="shared" si="140"/>
        <v/>
      </c>
      <c r="BK124" s="86">
        <f t="shared" si="116"/>
        <v>0</v>
      </c>
      <c r="BL124" s="18">
        <f t="shared" si="117"/>
        <v>0</v>
      </c>
      <c r="BM124" s="87"/>
      <c r="BN124" s="88">
        <f t="shared" si="118"/>
        <v>0</v>
      </c>
      <c r="BO124" s="18" t="str">
        <f t="shared" si="99"/>
        <v/>
      </c>
      <c r="BP124" s="89" t="str">
        <f>IF(BM124&gt;0,ROUNDDOWN(('Diseño estructura &amp;CP'!$AZ$5/BM124),0),"")</f>
        <v/>
      </c>
      <c r="CD124" s="85" t="str">
        <f t="shared" si="141"/>
        <v/>
      </c>
      <c r="CE124" s="86">
        <f t="shared" si="119"/>
        <v>0</v>
      </c>
      <c r="CF124" s="18">
        <f t="shared" si="120"/>
        <v>0</v>
      </c>
      <c r="CG124" s="87"/>
      <c r="CH124" s="88">
        <f t="shared" si="121"/>
        <v>0</v>
      </c>
      <c r="CI124" s="18" t="str">
        <f t="shared" si="100"/>
        <v/>
      </c>
      <c r="CJ124" s="89" t="str">
        <f>IF(CG124&gt;0,ROUNDDOWN(('Diseño estructura &amp;CP'!$AZ$5/CG124),0),"")</f>
        <v/>
      </c>
      <c r="CX124" s="85" t="str">
        <f t="shared" si="142"/>
        <v/>
      </c>
      <c r="CY124" s="86">
        <f t="shared" si="122"/>
        <v>0</v>
      </c>
      <c r="CZ124" s="18">
        <f t="shared" si="123"/>
        <v>0</v>
      </c>
      <c r="DA124" s="87"/>
      <c r="DB124" s="88">
        <f t="shared" si="124"/>
        <v>0</v>
      </c>
      <c r="DC124" s="18" t="str">
        <f t="shared" si="101"/>
        <v/>
      </c>
      <c r="DD124" s="89" t="str">
        <f>IF(DA124&gt;0,ROUNDDOWN(('Diseño estructura &amp;CP'!$AZ$5/DA124),0),"")</f>
        <v/>
      </c>
      <c r="DR124" s="85" t="str">
        <f t="shared" si="143"/>
        <v/>
      </c>
      <c r="DS124" s="86">
        <f t="shared" si="125"/>
        <v>0</v>
      </c>
      <c r="DT124" s="18">
        <f t="shared" si="126"/>
        <v>0</v>
      </c>
      <c r="DU124" s="87"/>
      <c r="DV124" s="88">
        <f t="shared" si="127"/>
        <v>0</v>
      </c>
      <c r="DW124" s="18" t="str">
        <f t="shared" si="102"/>
        <v/>
      </c>
      <c r="DX124" s="89" t="str">
        <f>IF(DU124&gt;0,ROUNDDOWN(('Diseño estructura &amp;CP'!$AZ$5/DU124),0),"")</f>
        <v/>
      </c>
      <c r="EL124" s="85" t="str">
        <f t="shared" si="144"/>
        <v/>
      </c>
      <c r="EM124" s="86">
        <f t="shared" si="128"/>
        <v>0</v>
      </c>
      <c r="EN124" s="18">
        <f t="shared" si="129"/>
        <v>0</v>
      </c>
      <c r="EO124" s="87"/>
      <c r="EP124" s="88">
        <f t="shared" si="130"/>
        <v>0</v>
      </c>
      <c r="EQ124" s="18" t="str">
        <f t="shared" si="103"/>
        <v/>
      </c>
      <c r="ER124" s="89" t="str">
        <f>IF(EO124&gt;0,ROUNDDOWN(('Diseño estructura &amp;CP'!$AZ$5/EO124),0),"")</f>
        <v/>
      </c>
      <c r="FF124" s="85" t="str">
        <f t="shared" si="145"/>
        <v/>
      </c>
      <c r="FG124" s="86">
        <f t="shared" si="131"/>
        <v>0</v>
      </c>
      <c r="FH124" s="18">
        <f t="shared" si="132"/>
        <v>0</v>
      </c>
      <c r="FI124" s="87"/>
      <c r="FJ124" s="88">
        <f t="shared" si="133"/>
        <v>0</v>
      </c>
      <c r="FK124" s="18" t="str">
        <f t="shared" si="104"/>
        <v/>
      </c>
      <c r="FL124" s="89" t="str">
        <f>IF(FI124&gt;0,ROUNDDOWN(('Diseño estructura &amp;CP'!$AZ$5/FI124),0),"")</f>
        <v/>
      </c>
      <c r="FZ124" s="85" t="str">
        <f t="shared" si="146"/>
        <v/>
      </c>
      <c r="GA124" s="86">
        <f t="shared" si="134"/>
        <v>0</v>
      </c>
      <c r="GB124" s="18">
        <f t="shared" si="135"/>
        <v>0</v>
      </c>
      <c r="GC124" s="87"/>
      <c r="GD124" s="88">
        <f t="shared" si="136"/>
        <v>0</v>
      </c>
      <c r="GE124" s="18" t="str">
        <f t="shared" si="105"/>
        <v/>
      </c>
      <c r="GF124" s="89" t="str">
        <f>IF(GC124&gt;0,ROUNDDOWN(('Diseño estructura &amp;CP'!$AZ$5/GC124),0),"")</f>
        <v/>
      </c>
    </row>
    <row r="125" spans="2:188" x14ac:dyDescent="0.35">
      <c r="B125" s="85" t="str">
        <f t="shared" si="137"/>
        <v/>
      </c>
      <c r="C125" s="86">
        <f t="shared" si="106"/>
        <v>0</v>
      </c>
      <c r="D125" s="18">
        <f t="shared" si="107"/>
        <v>0</v>
      </c>
      <c r="E125" s="90"/>
      <c r="F125" s="88">
        <f t="shared" si="108"/>
        <v>0</v>
      </c>
      <c r="G125" s="18" t="str">
        <f t="shared" si="109"/>
        <v/>
      </c>
      <c r="H125" s="89" t="str">
        <f>IF(E125&gt;0,ROUNDDOWN(('Diseño estructura &amp;CP'!$AZ$5/E125),0),"")</f>
        <v/>
      </c>
      <c r="V125" s="85" t="str">
        <f t="shared" si="138"/>
        <v/>
      </c>
      <c r="W125" s="86">
        <f t="shared" si="110"/>
        <v>0</v>
      </c>
      <c r="X125" s="18">
        <f t="shared" si="111"/>
        <v>0</v>
      </c>
      <c r="Y125" s="90"/>
      <c r="Z125" s="88">
        <f t="shared" si="112"/>
        <v>0</v>
      </c>
      <c r="AA125" s="18" t="str">
        <f t="shared" si="97"/>
        <v/>
      </c>
      <c r="AB125" s="89" t="str">
        <f>IF(Y125&gt;0,ROUNDDOWN(('Diseño estructura &amp;CP'!$AZ$5/Y125),0),"")</f>
        <v/>
      </c>
      <c r="AP125" s="85" t="str">
        <f t="shared" si="139"/>
        <v/>
      </c>
      <c r="AQ125" s="86">
        <f t="shared" si="113"/>
        <v>0</v>
      </c>
      <c r="AR125" s="18">
        <f t="shared" si="114"/>
        <v>0</v>
      </c>
      <c r="AS125" s="90"/>
      <c r="AT125" s="88">
        <f t="shared" si="115"/>
        <v>0</v>
      </c>
      <c r="AU125" s="18" t="str">
        <f t="shared" si="98"/>
        <v/>
      </c>
      <c r="AV125" s="89" t="str">
        <f>IF(AS125&gt;0,ROUNDDOWN(('Diseño estructura &amp;CP'!$AZ$5/AS125),0),"")</f>
        <v/>
      </c>
      <c r="BJ125" s="85" t="str">
        <f t="shared" si="140"/>
        <v/>
      </c>
      <c r="BK125" s="86">
        <f t="shared" si="116"/>
        <v>0</v>
      </c>
      <c r="BL125" s="18">
        <f t="shared" si="117"/>
        <v>0</v>
      </c>
      <c r="BM125" s="90"/>
      <c r="BN125" s="88">
        <f t="shared" si="118"/>
        <v>0</v>
      </c>
      <c r="BO125" s="18" t="str">
        <f t="shared" si="99"/>
        <v/>
      </c>
      <c r="BP125" s="89" t="str">
        <f>IF(BM125&gt;0,ROUNDDOWN(('Diseño estructura &amp;CP'!$AZ$5/BM125),0),"")</f>
        <v/>
      </c>
      <c r="CD125" s="85" t="str">
        <f t="shared" si="141"/>
        <v/>
      </c>
      <c r="CE125" s="86">
        <f t="shared" si="119"/>
        <v>0</v>
      </c>
      <c r="CF125" s="18">
        <f t="shared" si="120"/>
        <v>0</v>
      </c>
      <c r="CG125" s="90"/>
      <c r="CH125" s="88">
        <f t="shared" si="121"/>
        <v>0</v>
      </c>
      <c r="CI125" s="18" t="str">
        <f t="shared" si="100"/>
        <v/>
      </c>
      <c r="CJ125" s="89" t="str">
        <f>IF(CG125&gt;0,ROUNDDOWN(('Diseño estructura &amp;CP'!$AZ$5/CG125),0),"")</f>
        <v/>
      </c>
      <c r="CX125" s="85" t="str">
        <f t="shared" si="142"/>
        <v/>
      </c>
      <c r="CY125" s="86">
        <f t="shared" si="122"/>
        <v>0</v>
      </c>
      <c r="CZ125" s="18">
        <f t="shared" si="123"/>
        <v>0</v>
      </c>
      <c r="DA125" s="90"/>
      <c r="DB125" s="88">
        <f t="shared" si="124"/>
        <v>0</v>
      </c>
      <c r="DC125" s="18" t="str">
        <f t="shared" si="101"/>
        <v/>
      </c>
      <c r="DD125" s="89" t="str">
        <f>IF(DA125&gt;0,ROUNDDOWN(('Diseño estructura &amp;CP'!$AZ$5/DA125),0),"")</f>
        <v/>
      </c>
      <c r="DR125" s="85" t="str">
        <f t="shared" si="143"/>
        <v/>
      </c>
      <c r="DS125" s="86">
        <f t="shared" si="125"/>
        <v>0</v>
      </c>
      <c r="DT125" s="18">
        <f t="shared" si="126"/>
        <v>0</v>
      </c>
      <c r="DU125" s="90"/>
      <c r="DV125" s="88">
        <f t="shared" si="127"/>
        <v>0</v>
      </c>
      <c r="DW125" s="18" t="str">
        <f t="shared" si="102"/>
        <v/>
      </c>
      <c r="DX125" s="89" t="str">
        <f>IF(DU125&gt;0,ROUNDDOWN(('Diseño estructura &amp;CP'!$AZ$5/DU125),0),"")</f>
        <v/>
      </c>
      <c r="EL125" s="85" t="str">
        <f t="shared" si="144"/>
        <v/>
      </c>
      <c r="EM125" s="86">
        <f t="shared" si="128"/>
        <v>0</v>
      </c>
      <c r="EN125" s="18">
        <f t="shared" si="129"/>
        <v>0</v>
      </c>
      <c r="EO125" s="90"/>
      <c r="EP125" s="88">
        <f t="shared" si="130"/>
        <v>0</v>
      </c>
      <c r="EQ125" s="18" t="str">
        <f t="shared" si="103"/>
        <v/>
      </c>
      <c r="ER125" s="89" t="str">
        <f>IF(EO125&gt;0,ROUNDDOWN(('Diseño estructura &amp;CP'!$AZ$5/EO125),0),"")</f>
        <v/>
      </c>
      <c r="FF125" s="85" t="str">
        <f t="shared" si="145"/>
        <v/>
      </c>
      <c r="FG125" s="86">
        <f t="shared" si="131"/>
        <v>0</v>
      </c>
      <c r="FH125" s="18">
        <f t="shared" si="132"/>
        <v>0</v>
      </c>
      <c r="FI125" s="90"/>
      <c r="FJ125" s="88">
        <f t="shared" si="133"/>
        <v>0</v>
      </c>
      <c r="FK125" s="18" t="str">
        <f t="shared" si="104"/>
        <v/>
      </c>
      <c r="FL125" s="89" t="str">
        <f>IF(FI125&gt;0,ROUNDDOWN(('Diseño estructura &amp;CP'!$AZ$5/FI125),0),"")</f>
        <v/>
      </c>
      <c r="FZ125" s="85" t="str">
        <f t="shared" si="146"/>
        <v/>
      </c>
      <c r="GA125" s="86">
        <f t="shared" si="134"/>
        <v>0</v>
      </c>
      <c r="GB125" s="18">
        <f t="shared" si="135"/>
        <v>0</v>
      </c>
      <c r="GC125" s="90"/>
      <c r="GD125" s="88">
        <f t="shared" si="136"/>
        <v>0</v>
      </c>
      <c r="GE125" s="18" t="str">
        <f t="shared" si="105"/>
        <v/>
      </c>
      <c r="GF125" s="89" t="str">
        <f>IF(GC125&gt;0,ROUNDDOWN(('Diseño estructura &amp;CP'!$AZ$5/GC125),0),"")</f>
        <v/>
      </c>
    </row>
    <row r="126" spans="2:188" x14ac:dyDescent="0.35">
      <c r="B126" s="85" t="str">
        <f t="shared" si="137"/>
        <v/>
      </c>
      <c r="C126" s="86">
        <f t="shared" si="106"/>
        <v>0</v>
      </c>
      <c r="D126" s="18">
        <f t="shared" si="107"/>
        <v>0</v>
      </c>
      <c r="E126" s="87"/>
      <c r="F126" s="88">
        <f t="shared" si="108"/>
        <v>0</v>
      </c>
      <c r="G126" s="18" t="str">
        <f t="shared" si="109"/>
        <v/>
      </c>
      <c r="H126" s="89" t="str">
        <f>IF(E126&gt;0,ROUNDDOWN(('Diseño estructura &amp;CP'!$AZ$5/E126),0),"")</f>
        <v/>
      </c>
      <c r="V126" s="85" t="str">
        <f t="shared" si="138"/>
        <v/>
      </c>
      <c r="W126" s="86">
        <f t="shared" si="110"/>
        <v>0</v>
      </c>
      <c r="X126" s="18">
        <f t="shared" si="111"/>
        <v>0</v>
      </c>
      <c r="Y126" s="87"/>
      <c r="Z126" s="88">
        <f t="shared" si="112"/>
        <v>0</v>
      </c>
      <c r="AA126" s="18" t="str">
        <f t="shared" si="97"/>
        <v/>
      </c>
      <c r="AB126" s="89" t="str">
        <f>IF(Y126&gt;0,ROUNDDOWN(('Diseño estructura &amp;CP'!$AZ$5/Y126),0),"")</f>
        <v/>
      </c>
      <c r="AP126" s="85" t="str">
        <f t="shared" si="139"/>
        <v/>
      </c>
      <c r="AQ126" s="86">
        <f t="shared" si="113"/>
        <v>0</v>
      </c>
      <c r="AR126" s="18">
        <f t="shared" si="114"/>
        <v>0</v>
      </c>
      <c r="AS126" s="87"/>
      <c r="AT126" s="88">
        <f t="shared" si="115"/>
        <v>0</v>
      </c>
      <c r="AU126" s="18" t="str">
        <f t="shared" si="98"/>
        <v/>
      </c>
      <c r="AV126" s="89" t="str">
        <f>IF(AS126&gt;0,ROUNDDOWN(('Diseño estructura &amp;CP'!$AZ$5/AS126),0),"")</f>
        <v/>
      </c>
      <c r="BJ126" s="85" t="str">
        <f t="shared" si="140"/>
        <v/>
      </c>
      <c r="BK126" s="86">
        <f t="shared" si="116"/>
        <v>0</v>
      </c>
      <c r="BL126" s="18">
        <f t="shared" si="117"/>
        <v>0</v>
      </c>
      <c r="BM126" s="87"/>
      <c r="BN126" s="88">
        <f t="shared" si="118"/>
        <v>0</v>
      </c>
      <c r="BO126" s="18" t="str">
        <f t="shared" si="99"/>
        <v/>
      </c>
      <c r="BP126" s="89" t="str">
        <f>IF(BM126&gt;0,ROUNDDOWN(('Diseño estructura &amp;CP'!$AZ$5/BM126),0),"")</f>
        <v/>
      </c>
      <c r="CD126" s="85" t="str">
        <f t="shared" si="141"/>
        <v/>
      </c>
      <c r="CE126" s="86">
        <f t="shared" si="119"/>
        <v>0</v>
      </c>
      <c r="CF126" s="18">
        <f t="shared" si="120"/>
        <v>0</v>
      </c>
      <c r="CG126" s="87"/>
      <c r="CH126" s="88">
        <f t="shared" si="121"/>
        <v>0</v>
      </c>
      <c r="CI126" s="18" t="str">
        <f t="shared" si="100"/>
        <v/>
      </c>
      <c r="CJ126" s="89" t="str">
        <f>IF(CG126&gt;0,ROUNDDOWN(('Diseño estructura &amp;CP'!$AZ$5/CG126),0),"")</f>
        <v/>
      </c>
      <c r="CX126" s="85" t="str">
        <f t="shared" si="142"/>
        <v/>
      </c>
      <c r="CY126" s="86">
        <f t="shared" si="122"/>
        <v>0</v>
      </c>
      <c r="CZ126" s="18">
        <f t="shared" si="123"/>
        <v>0</v>
      </c>
      <c r="DA126" s="87"/>
      <c r="DB126" s="88">
        <f t="shared" si="124"/>
        <v>0</v>
      </c>
      <c r="DC126" s="18" t="str">
        <f t="shared" si="101"/>
        <v/>
      </c>
      <c r="DD126" s="89" t="str">
        <f>IF(DA126&gt;0,ROUNDDOWN(('Diseño estructura &amp;CP'!$AZ$5/DA126),0),"")</f>
        <v/>
      </c>
      <c r="DR126" s="85" t="str">
        <f t="shared" si="143"/>
        <v/>
      </c>
      <c r="DS126" s="86">
        <f t="shared" si="125"/>
        <v>0</v>
      </c>
      <c r="DT126" s="18">
        <f t="shared" si="126"/>
        <v>0</v>
      </c>
      <c r="DU126" s="87"/>
      <c r="DV126" s="88">
        <f t="shared" si="127"/>
        <v>0</v>
      </c>
      <c r="DW126" s="18" t="str">
        <f t="shared" si="102"/>
        <v/>
      </c>
      <c r="DX126" s="89" t="str">
        <f>IF(DU126&gt;0,ROUNDDOWN(('Diseño estructura &amp;CP'!$AZ$5/DU126),0),"")</f>
        <v/>
      </c>
      <c r="EL126" s="85" t="str">
        <f t="shared" si="144"/>
        <v/>
      </c>
      <c r="EM126" s="86">
        <f t="shared" si="128"/>
        <v>0</v>
      </c>
      <c r="EN126" s="18">
        <f t="shared" si="129"/>
        <v>0</v>
      </c>
      <c r="EO126" s="87"/>
      <c r="EP126" s="88">
        <f t="shared" si="130"/>
        <v>0</v>
      </c>
      <c r="EQ126" s="18" t="str">
        <f t="shared" si="103"/>
        <v/>
      </c>
      <c r="ER126" s="89" t="str">
        <f>IF(EO126&gt;0,ROUNDDOWN(('Diseño estructura &amp;CP'!$AZ$5/EO126),0),"")</f>
        <v/>
      </c>
      <c r="FF126" s="85" t="str">
        <f t="shared" si="145"/>
        <v/>
      </c>
      <c r="FG126" s="86">
        <f t="shared" si="131"/>
        <v>0</v>
      </c>
      <c r="FH126" s="18">
        <f t="shared" si="132"/>
        <v>0</v>
      </c>
      <c r="FI126" s="87"/>
      <c r="FJ126" s="88">
        <f t="shared" si="133"/>
        <v>0</v>
      </c>
      <c r="FK126" s="18" t="str">
        <f t="shared" si="104"/>
        <v/>
      </c>
      <c r="FL126" s="89" t="str">
        <f>IF(FI126&gt;0,ROUNDDOWN(('Diseño estructura &amp;CP'!$AZ$5/FI126),0),"")</f>
        <v/>
      </c>
      <c r="FZ126" s="85" t="str">
        <f t="shared" si="146"/>
        <v/>
      </c>
      <c r="GA126" s="86">
        <f t="shared" si="134"/>
        <v>0</v>
      </c>
      <c r="GB126" s="18">
        <f t="shared" si="135"/>
        <v>0</v>
      </c>
      <c r="GC126" s="87"/>
      <c r="GD126" s="88">
        <f t="shared" si="136"/>
        <v>0</v>
      </c>
      <c r="GE126" s="18" t="str">
        <f t="shared" si="105"/>
        <v/>
      </c>
      <c r="GF126" s="89" t="str">
        <f>IF(GC126&gt;0,ROUNDDOWN(('Diseño estructura &amp;CP'!$AZ$5/GC126),0),"")</f>
        <v/>
      </c>
    </row>
    <row r="127" spans="2:188" x14ac:dyDescent="0.35">
      <c r="B127" s="85" t="str">
        <f t="shared" si="137"/>
        <v/>
      </c>
      <c r="C127" s="86">
        <f t="shared" si="106"/>
        <v>0</v>
      </c>
      <c r="D127" s="18">
        <f t="shared" si="107"/>
        <v>0</v>
      </c>
      <c r="E127" s="90"/>
      <c r="F127" s="88">
        <f t="shared" si="108"/>
        <v>0</v>
      </c>
      <c r="G127" s="18" t="str">
        <f t="shared" si="109"/>
        <v/>
      </c>
      <c r="H127" s="89" t="str">
        <f>IF(E127&gt;0,ROUNDDOWN(('Diseño estructura &amp;CP'!$AZ$5/E127),0),"")</f>
        <v/>
      </c>
      <c r="V127" s="85" t="str">
        <f t="shared" si="138"/>
        <v/>
      </c>
      <c r="W127" s="86">
        <f t="shared" si="110"/>
        <v>0</v>
      </c>
      <c r="X127" s="18">
        <f t="shared" si="111"/>
        <v>0</v>
      </c>
      <c r="Y127" s="90"/>
      <c r="Z127" s="88">
        <f t="shared" si="112"/>
        <v>0</v>
      </c>
      <c r="AA127" s="18" t="str">
        <f t="shared" si="97"/>
        <v/>
      </c>
      <c r="AB127" s="89" t="str">
        <f>IF(Y127&gt;0,ROUNDDOWN(('Diseño estructura &amp;CP'!$AZ$5/Y127),0),"")</f>
        <v/>
      </c>
      <c r="AP127" s="85" t="str">
        <f t="shared" si="139"/>
        <v/>
      </c>
      <c r="AQ127" s="86">
        <f t="shared" si="113"/>
        <v>0</v>
      </c>
      <c r="AR127" s="18">
        <f t="shared" si="114"/>
        <v>0</v>
      </c>
      <c r="AS127" s="90"/>
      <c r="AT127" s="88">
        <f t="shared" si="115"/>
        <v>0</v>
      </c>
      <c r="AU127" s="18" t="str">
        <f t="shared" si="98"/>
        <v/>
      </c>
      <c r="AV127" s="89" t="str">
        <f>IF(AS127&gt;0,ROUNDDOWN(('Diseño estructura &amp;CP'!$AZ$5/AS127),0),"")</f>
        <v/>
      </c>
      <c r="BJ127" s="85" t="str">
        <f t="shared" si="140"/>
        <v/>
      </c>
      <c r="BK127" s="86">
        <f t="shared" si="116"/>
        <v>0</v>
      </c>
      <c r="BL127" s="18">
        <f t="shared" si="117"/>
        <v>0</v>
      </c>
      <c r="BM127" s="90"/>
      <c r="BN127" s="88">
        <f t="shared" si="118"/>
        <v>0</v>
      </c>
      <c r="BO127" s="18" t="str">
        <f t="shared" si="99"/>
        <v/>
      </c>
      <c r="BP127" s="89" t="str">
        <f>IF(BM127&gt;0,ROUNDDOWN(('Diseño estructura &amp;CP'!$AZ$5/BM127),0),"")</f>
        <v/>
      </c>
      <c r="CD127" s="85" t="str">
        <f t="shared" si="141"/>
        <v/>
      </c>
      <c r="CE127" s="86">
        <f t="shared" si="119"/>
        <v>0</v>
      </c>
      <c r="CF127" s="18">
        <f t="shared" si="120"/>
        <v>0</v>
      </c>
      <c r="CG127" s="90"/>
      <c r="CH127" s="88">
        <f t="shared" si="121"/>
        <v>0</v>
      </c>
      <c r="CI127" s="18" t="str">
        <f t="shared" si="100"/>
        <v/>
      </c>
      <c r="CJ127" s="89" t="str">
        <f>IF(CG127&gt;0,ROUNDDOWN(('Diseño estructura &amp;CP'!$AZ$5/CG127),0),"")</f>
        <v/>
      </c>
      <c r="CX127" s="85" t="str">
        <f t="shared" si="142"/>
        <v/>
      </c>
      <c r="CY127" s="86">
        <f t="shared" si="122"/>
        <v>0</v>
      </c>
      <c r="CZ127" s="18">
        <f t="shared" si="123"/>
        <v>0</v>
      </c>
      <c r="DA127" s="90"/>
      <c r="DB127" s="88">
        <f t="shared" si="124"/>
        <v>0</v>
      </c>
      <c r="DC127" s="18" t="str">
        <f t="shared" si="101"/>
        <v/>
      </c>
      <c r="DD127" s="89" t="str">
        <f>IF(DA127&gt;0,ROUNDDOWN(('Diseño estructura &amp;CP'!$AZ$5/DA127),0),"")</f>
        <v/>
      </c>
      <c r="DR127" s="85" t="str">
        <f t="shared" si="143"/>
        <v/>
      </c>
      <c r="DS127" s="86">
        <f t="shared" si="125"/>
        <v>0</v>
      </c>
      <c r="DT127" s="18">
        <f t="shared" si="126"/>
        <v>0</v>
      </c>
      <c r="DU127" s="90"/>
      <c r="DV127" s="88">
        <f t="shared" si="127"/>
        <v>0</v>
      </c>
      <c r="DW127" s="18" t="str">
        <f t="shared" si="102"/>
        <v/>
      </c>
      <c r="DX127" s="89" t="str">
        <f>IF(DU127&gt;0,ROUNDDOWN(('Diseño estructura &amp;CP'!$AZ$5/DU127),0),"")</f>
        <v/>
      </c>
      <c r="EL127" s="85" t="str">
        <f t="shared" si="144"/>
        <v/>
      </c>
      <c r="EM127" s="86">
        <f t="shared" si="128"/>
        <v>0</v>
      </c>
      <c r="EN127" s="18">
        <f t="shared" si="129"/>
        <v>0</v>
      </c>
      <c r="EO127" s="90"/>
      <c r="EP127" s="88">
        <f t="shared" si="130"/>
        <v>0</v>
      </c>
      <c r="EQ127" s="18" t="str">
        <f t="shared" si="103"/>
        <v/>
      </c>
      <c r="ER127" s="89" t="str">
        <f>IF(EO127&gt;0,ROUNDDOWN(('Diseño estructura &amp;CP'!$AZ$5/EO127),0),"")</f>
        <v/>
      </c>
      <c r="FF127" s="85" t="str">
        <f t="shared" si="145"/>
        <v/>
      </c>
      <c r="FG127" s="86">
        <f t="shared" si="131"/>
        <v>0</v>
      </c>
      <c r="FH127" s="18">
        <f t="shared" si="132"/>
        <v>0</v>
      </c>
      <c r="FI127" s="90"/>
      <c r="FJ127" s="88">
        <f t="shared" si="133"/>
        <v>0</v>
      </c>
      <c r="FK127" s="18" t="str">
        <f t="shared" si="104"/>
        <v/>
      </c>
      <c r="FL127" s="89" t="str">
        <f>IF(FI127&gt;0,ROUNDDOWN(('Diseño estructura &amp;CP'!$AZ$5/FI127),0),"")</f>
        <v/>
      </c>
      <c r="FZ127" s="85" t="str">
        <f t="shared" si="146"/>
        <v/>
      </c>
      <c r="GA127" s="86">
        <f t="shared" si="134"/>
        <v>0</v>
      </c>
      <c r="GB127" s="18">
        <f t="shared" si="135"/>
        <v>0</v>
      </c>
      <c r="GC127" s="90"/>
      <c r="GD127" s="88">
        <f t="shared" si="136"/>
        <v>0</v>
      </c>
      <c r="GE127" s="18" t="str">
        <f t="shared" si="105"/>
        <v/>
      </c>
      <c r="GF127" s="89" t="str">
        <f>IF(GC127&gt;0,ROUNDDOWN(('Diseño estructura &amp;CP'!$AZ$5/GC127),0),"")</f>
        <v/>
      </c>
    </row>
    <row r="128" spans="2:188" x14ac:dyDescent="0.35">
      <c r="B128" s="85" t="str">
        <f t="shared" si="137"/>
        <v/>
      </c>
      <c r="C128" s="86">
        <f t="shared" si="106"/>
        <v>0</v>
      </c>
      <c r="D128" s="18">
        <f t="shared" si="107"/>
        <v>0</v>
      </c>
      <c r="E128" s="87"/>
      <c r="F128" s="88">
        <f t="shared" si="108"/>
        <v>0</v>
      </c>
      <c r="G128" s="18" t="str">
        <f t="shared" si="109"/>
        <v/>
      </c>
      <c r="H128" s="89" t="str">
        <f>IF(E128&gt;0,ROUNDDOWN(('Diseño estructura &amp;CP'!$AZ$5/E128),0),"")</f>
        <v/>
      </c>
      <c r="V128" s="85" t="str">
        <f t="shared" si="138"/>
        <v/>
      </c>
      <c r="W128" s="86">
        <f t="shared" si="110"/>
        <v>0</v>
      </c>
      <c r="X128" s="18">
        <f t="shared" si="111"/>
        <v>0</v>
      </c>
      <c r="Y128" s="87"/>
      <c r="Z128" s="88">
        <f t="shared" si="112"/>
        <v>0</v>
      </c>
      <c r="AA128" s="18" t="str">
        <f t="shared" si="97"/>
        <v/>
      </c>
      <c r="AB128" s="89" t="str">
        <f>IF(Y128&gt;0,ROUNDDOWN(('Diseño estructura &amp;CP'!$AZ$5/Y128),0),"")</f>
        <v/>
      </c>
      <c r="AP128" s="85" t="str">
        <f t="shared" si="139"/>
        <v/>
      </c>
      <c r="AQ128" s="86">
        <f t="shared" si="113"/>
        <v>0</v>
      </c>
      <c r="AR128" s="18">
        <f t="shared" si="114"/>
        <v>0</v>
      </c>
      <c r="AS128" s="87"/>
      <c r="AT128" s="88">
        <f t="shared" si="115"/>
        <v>0</v>
      </c>
      <c r="AU128" s="18" t="str">
        <f t="shared" si="98"/>
        <v/>
      </c>
      <c r="AV128" s="89" t="str">
        <f>IF(AS128&gt;0,ROUNDDOWN(('Diseño estructura &amp;CP'!$AZ$5/AS128),0),"")</f>
        <v/>
      </c>
      <c r="BJ128" s="85" t="str">
        <f t="shared" si="140"/>
        <v/>
      </c>
      <c r="BK128" s="86">
        <f t="shared" si="116"/>
        <v>0</v>
      </c>
      <c r="BL128" s="18">
        <f t="shared" si="117"/>
        <v>0</v>
      </c>
      <c r="BM128" s="87"/>
      <c r="BN128" s="88">
        <f t="shared" si="118"/>
        <v>0</v>
      </c>
      <c r="BO128" s="18" t="str">
        <f t="shared" si="99"/>
        <v/>
      </c>
      <c r="BP128" s="89" t="str">
        <f>IF(BM128&gt;0,ROUNDDOWN(('Diseño estructura &amp;CP'!$AZ$5/BM128),0),"")</f>
        <v/>
      </c>
      <c r="CD128" s="85" t="str">
        <f t="shared" si="141"/>
        <v/>
      </c>
      <c r="CE128" s="86">
        <f t="shared" si="119"/>
        <v>0</v>
      </c>
      <c r="CF128" s="18">
        <f t="shared" si="120"/>
        <v>0</v>
      </c>
      <c r="CG128" s="87"/>
      <c r="CH128" s="88">
        <f t="shared" si="121"/>
        <v>0</v>
      </c>
      <c r="CI128" s="18" t="str">
        <f t="shared" si="100"/>
        <v/>
      </c>
      <c r="CJ128" s="89" t="str">
        <f>IF(CG128&gt;0,ROUNDDOWN(('Diseño estructura &amp;CP'!$AZ$5/CG128),0),"")</f>
        <v/>
      </c>
      <c r="CX128" s="85" t="str">
        <f t="shared" si="142"/>
        <v/>
      </c>
      <c r="CY128" s="86">
        <f t="shared" si="122"/>
        <v>0</v>
      </c>
      <c r="CZ128" s="18">
        <f t="shared" si="123"/>
        <v>0</v>
      </c>
      <c r="DA128" s="87"/>
      <c r="DB128" s="88">
        <f t="shared" si="124"/>
        <v>0</v>
      </c>
      <c r="DC128" s="18" t="str">
        <f t="shared" si="101"/>
        <v/>
      </c>
      <c r="DD128" s="89" t="str">
        <f>IF(DA128&gt;0,ROUNDDOWN(('Diseño estructura &amp;CP'!$AZ$5/DA128),0),"")</f>
        <v/>
      </c>
      <c r="DR128" s="85" t="str">
        <f t="shared" si="143"/>
        <v/>
      </c>
      <c r="DS128" s="86">
        <f t="shared" si="125"/>
        <v>0</v>
      </c>
      <c r="DT128" s="18">
        <f t="shared" si="126"/>
        <v>0</v>
      </c>
      <c r="DU128" s="87"/>
      <c r="DV128" s="88">
        <f t="shared" si="127"/>
        <v>0</v>
      </c>
      <c r="DW128" s="18" t="str">
        <f t="shared" si="102"/>
        <v/>
      </c>
      <c r="DX128" s="89" t="str">
        <f>IF(DU128&gt;0,ROUNDDOWN(('Diseño estructura &amp;CP'!$AZ$5/DU128),0),"")</f>
        <v/>
      </c>
      <c r="EL128" s="85" t="str">
        <f t="shared" si="144"/>
        <v/>
      </c>
      <c r="EM128" s="86">
        <f t="shared" si="128"/>
        <v>0</v>
      </c>
      <c r="EN128" s="18">
        <f t="shared" si="129"/>
        <v>0</v>
      </c>
      <c r="EO128" s="87"/>
      <c r="EP128" s="88">
        <f t="shared" si="130"/>
        <v>0</v>
      </c>
      <c r="EQ128" s="18" t="str">
        <f t="shared" si="103"/>
        <v/>
      </c>
      <c r="ER128" s="89" t="str">
        <f>IF(EO128&gt;0,ROUNDDOWN(('Diseño estructura &amp;CP'!$AZ$5/EO128),0),"")</f>
        <v/>
      </c>
      <c r="FF128" s="85" t="str">
        <f t="shared" si="145"/>
        <v/>
      </c>
      <c r="FG128" s="86">
        <f t="shared" si="131"/>
        <v>0</v>
      </c>
      <c r="FH128" s="18">
        <f t="shared" si="132"/>
        <v>0</v>
      </c>
      <c r="FI128" s="87"/>
      <c r="FJ128" s="88">
        <f t="shared" si="133"/>
        <v>0</v>
      </c>
      <c r="FK128" s="18" t="str">
        <f t="shared" si="104"/>
        <v/>
      </c>
      <c r="FL128" s="89" t="str">
        <f>IF(FI128&gt;0,ROUNDDOWN(('Diseño estructura &amp;CP'!$AZ$5/FI128),0),"")</f>
        <v/>
      </c>
      <c r="FZ128" s="85" t="str">
        <f t="shared" si="146"/>
        <v/>
      </c>
      <c r="GA128" s="86">
        <f t="shared" si="134"/>
        <v>0</v>
      </c>
      <c r="GB128" s="18">
        <f t="shared" si="135"/>
        <v>0</v>
      </c>
      <c r="GC128" s="87"/>
      <c r="GD128" s="88">
        <f t="shared" si="136"/>
        <v>0</v>
      </c>
      <c r="GE128" s="18" t="str">
        <f t="shared" si="105"/>
        <v/>
      </c>
      <c r="GF128" s="89" t="str">
        <f>IF(GC128&gt;0,ROUNDDOWN(('Diseño estructura &amp;CP'!$AZ$5/GC128),0),"")</f>
        <v/>
      </c>
    </row>
    <row r="129" spans="2:188" x14ac:dyDescent="0.35">
      <c r="B129" s="85" t="str">
        <f t="shared" si="137"/>
        <v/>
      </c>
      <c r="C129" s="86">
        <f t="shared" si="106"/>
        <v>0</v>
      </c>
      <c r="D129" s="18">
        <f t="shared" si="107"/>
        <v>0</v>
      </c>
      <c r="E129" s="90"/>
      <c r="F129" s="88">
        <f t="shared" si="108"/>
        <v>0</v>
      </c>
      <c r="G129" s="18" t="str">
        <f t="shared" si="109"/>
        <v/>
      </c>
      <c r="H129" s="89" t="str">
        <f>IF(E129&gt;0,ROUNDDOWN(('Diseño estructura &amp;CP'!$AZ$5/E129),0),"")</f>
        <v/>
      </c>
      <c r="V129" s="85" t="str">
        <f t="shared" si="138"/>
        <v/>
      </c>
      <c r="W129" s="86">
        <f t="shared" si="110"/>
        <v>0</v>
      </c>
      <c r="X129" s="18">
        <f t="shared" si="111"/>
        <v>0</v>
      </c>
      <c r="Y129" s="90"/>
      <c r="Z129" s="88">
        <f t="shared" si="112"/>
        <v>0</v>
      </c>
      <c r="AA129" s="18" t="str">
        <f t="shared" si="97"/>
        <v/>
      </c>
      <c r="AB129" s="89" t="str">
        <f>IF(Y129&gt;0,ROUNDDOWN(('Diseño estructura &amp;CP'!$AZ$5/Y129),0),"")</f>
        <v/>
      </c>
      <c r="AP129" s="85" t="str">
        <f t="shared" si="139"/>
        <v/>
      </c>
      <c r="AQ129" s="86">
        <f t="shared" si="113"/>
        <v>0</v>
      </c>
      <c r="AR129" s="18">
        <f t="shared" si="114"/>
        <v>0</v>
      </c>
      <c r="AS129" s="90"/>
      <c r="AT129" s="88">
        <f t="shared" si="115"/>
        <v>0</v>
      </c>
      <c r="AU129" s="18" t="str">
        <f t="shared" si="98"/>
        <v/>
      </c>
      <c r="AV129" s="89" t="str">
        <f>IF(AS129&gt;0,ROUNDDOWN(('Diseño estructura &amp;CP'!$AZ$5/AS129),0),"")</f>
        <v/>
      </c>
      <c r="BJ129" s="85" t="str">
        <f t="shared" si="140"/>
        <v/>
      </c>
      <c r="BK129" s="86">
        <f t="shared" si="116"/>
        <v>0</v>
      </c>
      <c r="BL129" s="18">
        <f t="shared" si="117"/>
        <v>0</v>
      </c>
      <c r="BM129" s="90"/>
      <c r="BN129" s="88">
        <f t="shared" si="118"/>
        <v>0</v>
      </c>
      <c r="BO129" s="18" t="str">
        <f t="shared" si="99"/>
        <v/>
      </c>
      <c r="BP129" s="89" t="str">
        <f>IF(BM129&gt;0,ROUNDDOWN(('Diseño estructura &amp;CP'!$AZ$5/BM129),0),"")</f>
        <v/>
      </c>
      <c r="CD129" s="85" t="str">
        <f t="shared" si="141"/>
        <v/>
      </c>
      <c r="CE129" s="86">
        <f t="shared" si="119"/>
        <v>0</v>
      </c>
      <c r="CF129" s="18">
        <f t="shared" si="120"/>
        <v>0</v>
      </c>
      <c r="CG129" s="90"/>
      <c r="CH129" s="88">
        <f t="shared" si="121"/>
        <v>0</v>
      </c>
      <c r="CI129" s="18" t="str">
        <f t="shared" si="100"/>
        <v/>
      </c>
      <c r="CJ129" s="89" t="str">
        <f>IF(CG129&gt;0,ROUNDDOWN(('Diseño estructura &amp;CP'!$AZ$5/CG129),0),"")</f>
        <v/>
      </c>
      <c r="CX129" s="85" t="str">
        <f t="shared" si="142"/>
        <v/>
      </c>
      <c r="CY129" s="86">
        <f t="shared" si="122"/>
        <v>0</v>
      </c>
      <c r="CZ129" s="18">
        <f t="shared" si="123"/>
        <v>0</v>
      </c>
      <c r="DA129" s="90"/>
      <c r="DB129" s="88">
        <f t="shared" si="124"/>
        <v>0</v>
      </c>
      <c r="DC129" s="18" t="str">
        <f t="shared" si="101"/>
        <v/>
      </c>
      <c r="DD129" s="89" t="str">
        <f>IF(DA129&gt;0,ROUNDDOWN(('Diseño estructura &amp;CP'!$AZ$5/DA129),0),"")</f>
        <v/>
      </c>
      <c r="DR129" s="85" t="str">
        <f t="shared" si="143"/>
        <v/>
      </c>
      <c r="DS129" s="86">
        <f t="shared" si="125"/>
        <v>0</v>
      </c>
      <c r="DT129" s="18">
        <f t="shared" si="126"/>
        <v>0</v>
      </c>
      <c r="DU129" s="90"/>
      <c r="DV129" s="88">
        <f t="shared" si="127"/>
        <v>0</v>
      </c>
      <c r="DW129" s="18" t="str">
        <f t="shared" si="102"/>
        <v/>
      </c>
      <c r="DX129" s="89" t="str">
        <f>IF(DU129&gt;0,ROUNDDOWN(('Diseño estructura &amp;CP'!$AZ$5/DU129),0),"")</f>
        <v/>
      </c>
      <c r="EL129" s="85" t="str">
        <f t="shared" si="144"/>
        <v/>
      </c>
      <c r="EM129" s="86">
        <f t="shared" si="128"/>
        <v>0</v>
      </c>
      <c r="EN129" s="18">
        <f t="shared" si="129"/>
        <v>0</v>
      </c>
      <c r="EO129" s="90"/>
      <c r="EP129" s="88">
        <f t="shared" si="130"/>
        <v>0</v>
      </c>
      <c r="EQ129" s="18" t="str">
        <f t="shared" si="103"/>
        <v/>
      </c>
      <c r="ER129" s="89" t="str">
        <f>IF(EO129&gt;0,ROUNDDOWN(('Diseño estructura &amp;CP'!$AZ$5/EO129),0),"")</f>
        <v/>
      </c>
      <c r="FF129" s="85" t="str">
        <f t="shared" si="145"/>
        <v/>
      </c>
      <c r="FG129" s="86">
        <f t="shared" si="131"/>
        <v>0</v>
      </c>
      <c r="FH129" s="18">
        <f t="shared" si="132"/>
        <v>0</v>
      </c>
      <c r="FI129" s="90"/>
      <c r="FJ129" s="88">
        <f t="shared" si="133"/>
        <v>0</v>
      </c>
      <c r="FK129" s="18" t="str">
        <f t="shared" si="104"/>
        <v/>
      </c>
      <c r="FL129" s="89" t="str">
        <f>IF(FI129&gt;0,ROUNDDOWN(('Diseño estructura &amp;CP'!$AZ$5/FI129),0),"")</f>
        <v/>
      </c>
      <c r="FZ129" s="85" t="str">
        <f t="shared" si="146"/>
        <v/>
      </c>
      <c r="GA129" s="86">
        <f t="shared" si="134"/>
        <v>0</v>
      </c>
      <c r="GB129" s="18">
        <f t="shared" si="135"/>
        <v>0</v>
      </c>
      <c r="GC129" s="90"/>
      <c r="GD129" s="88">
        <f t="shared" si="136"/>
        <v>0</v>
      </c>
      <c r="GE129" s="18" t="str">
        <f t="shared" si="105"/>
        <v/>
      </c>
      <c r="GF129" s="89" t="str">
        <f>IF(GC129&gt;0,ROUNDDOWN(('Diseño estructura &amp;CP'!$AZ$5/GC129),0),"")</f>
        <v/>
      </c>
    </row>
    <row r="130" spans="2:188" x14ac:dyDescent="0.35">
      <c r="B130" s="85" t="str">
        <f t="shared" si="137"/>
        <v/>
      </c>
      <c r="C130" s="86">
        <f t="shared" si="106"/>
        <v>0</v>
      </c>
      <c r="D130" s="18">
        <f t="shared" si="107"/>
        <v>0</v>
      </c>
      <c r="E130" s="87"/>
      <c r="F130" s="88">
        <f t="shared" si="108"/>
        <v>0</v>
      </c>
      <c r="G130" s="18" t="str">
        <f t="shared" si="109"/>
        <v/>
      </c>
      <c r="H130" s="89" t="str">
        <f>IF(E130&gt;0,ROUNDDOWN(('Diseño estructura &amp;CP'!$AZ$5/E130),0),"")</f>
        <v/>
      </c>
      <c r="V130" s="85" t="str">
        <f t="shared" si="138"/>
        <v/>
      </c>
      <c r="W130" s="86">
        <f t="shared" si="110"/>
        <v>0</v>
      </c>
      <c r="X130" s="18">
        <f t="shared" si="111"/>
        <v>0</v>
      </c>
      <c r="Y130" s="87"/>
      <c r="Z130" s="88">
        <f t="shared" si="112"/>
        <v>0</v>
      </c>
      <c r="AA130" s="18" t="str">
        <f t="shared" si="97"/>
        <v/>
      </c>
      <c r="AB130" s="89" t="str">
        <f>IF(Y130&gt;0,ROUNDDOWN(('Diseño estructura &amp;CP'!$AZ$5/Y130),0),"")</f>
        <v/>
      </c>
      <c r="AP130" s="85" t="str">
        <f t="shared" si="139"/>
        <v/>
      </c>
      <c r="AQ130" s="86">
        <f t="shared" si="113"/>
        <v>0</v>
      </c>
      <c r="AR130" s="18">
        <f t="shared" si="114"/>
        <v>0</v>
      </c>
      <c r="AS130" s="87"/>
      <c r="AT130" s="88">
        <f t="shared" si="115"/>
        <v>0</v>
      </c>
      <c r="AU130" s="18" t="str">
        <f t="shared" si="98"/>
        <v/>
      </c>
      <c r="AV130" s="89" t="str">
        <f>IF(AS130&gt;0,ROUNDDOWN(('Diseño estructura &amp;CP'!$AZ$5/AS130),0),"")</f>
        <v/>
      </c>
      <c r="BJ130" s="85" t="str">
        <f t="shared" si="140"/>
        <v/>
      </c>
      <c r="BK130" s="86">
        <f t="shared" si="116"/>
        <v>0</v>
      </c>
      <c r="BL130" s="18">
        <f t="shared" si="117"/>
        <v>0</v>
      </c>
      <c r="BM130" s="87"/>
      <c r="BN130" s="88">
        <f t="shared" si="118"/>
        <v>0</v>
      </c>
      <c r="BO130" s="18" t="str">
        <f t="shared" si="99"/>
        <v/>
      </c>
      <c r="BP130" s="89" t="str">
        <f>IF(BM130&gt;0,ROUNDDOWN(('Diseño estructura &amp;CP'!$AZ$5/BM130),0),"")</f>
        <v/>
      </c>
      <c r="CD130" s="85" t="str">
        <f t="shared" si="141"/>
        <v/>
      </c>
      <c r="CE130" s="86">
        <f t="shared" si="119"/>
        <v>0</v>
      </c>
      <c r="CF130" s="18">
        <f t="shared" si="120"/>
        <v>0</v>
      </c>
      <c r="CG130" s="87"/>
      <c r="CH130" s="88">
        <f t="shared" si="121"/>
        <v>0</v>
      </c>
      <c r="CI130" s="18" t="str">
        <f t="shared" si="100"/>
        <v/>
      </c>
      <c r="CJ130" s="89" t="str">
        <f>IF(CG130&gt;0,ROUNDDOWN(('Diseño estructura &amp;CP'!$AZ$5/CG130),0),"")</f>
        <v/>
      </c>
      <c r="CX130" s="85" t="str">
        <f t="shared" si="142"/>
        <v/>
      </c>
      <c r="CY130" s="86">
        <f t="shared" si="122"/>
        <v>0</v>
      </c>
      <c r="CZ130" s="18">
        <f t="shared" si="123"/>
        <v>0</v>
      </c>
      <c r="DA130" s="87"/>
      <c r="DB130" s="88">
        <f t="shared" si="124"/>
        <v>0</v>
      </c>
      <c r="DC130" s="18" t="str">
        <f t="shared" si="101"/>
        <v/>
      </c>
      <c r="DD130" s="89" t="str">
        <f>IF(DA130&gt;0,ROUNDDOWN(('Diseño estructura &amp;CP'!$AZ$5/DA130),0),"")</f>
        <v/>
      </c>
      <c r="DR130" s="85" t="str">
        <f t="shared" si="143"/>
        <v/>
      </c>
      <c r="DS130" s="86">
        <f t="shared" si="125"/>
        <v>0</v>
      </c>
      <c r="DT130" s="18">
        <f t="shared" si="126"/>
        <v>0</v>
      </c>
      <c r="DU130" s="87"/>
      <c r="DV130" s="88">
        <f t="shared" si="127"/>
        <v>0</v>
      </c>
      <c r="DW130" s="18" t="str">
        <f t="shared" si="102"/>
        <v/>
      </c>
      <c r="DX130" s="89" t="str">
        <f>IF(DU130&gt;0,ROUNDDOWN(('Diseño estructura &amp;CP'!$AZ$5/DU130),0),"")</f>
        <v/>
      </c>
      <c r="EL130" s="85" t="str">
        <f t="shared" si="144"/>
        <v/>
      </c>
      <c r="EM130" s="86">
        <f t="shared" si="128"/>
        <v>0</v>
      </c>
      <c r="EN130" s="18">
        <f t="shared" si="129"/>
        <v>0</v>
      </c>
      <c r="EO130" s="87"/>
      <c r="EP130" s="88">
        <f t="shared" si="130"/>
        <v>0</v>
      </c>
      <c r="EQ130" s="18" t="str">
        <f t="shared" si="103"/>
        <v/>
      </c>
      <c r="ER130" s="89" t="str">
        <f>IF(EO130&gt;0,ROUNDDOWN(('Diseño estructura &amp;CP'!$AZ$5/EO130),0),"")</f>
        <v/>
      </c>
      <c r="FF130" s="85" t="str">
        <f t="shared" si="145"/>
        <v/>
      </c>
      <c r="FG130" s="86">
        <f t="shared" si="131"/>
        <v>0</v>
      </c>
      <c r="FH130" s="18">
        <f t="shared" si="132"/>
        <v>0</v>
      </c>
      <c r="FI130" s="87"/>
      <c r="FJ130" s="88">
        <f t="shared" si="133"/>
        <v>0</v>
      </c>
      <c r="FK130" s="18" t="str">
        <f t="shared" si="104"/>
        <v/>
      </c>
      <c r="FL130" s="89" t="str">
        <f>IF(FI130&gt;0,ROUNDDOWN(('Diseño estructura &amp;CP'!$AZ$5/FI130),0),"")</f>
        <v/>
      </c>
      <c r="FZ130" s="85" t="str">
        <f t="shared" si="146"/>
        <v/>
      </c>
      <c r="GA130" s="86">
        <f t="shared" si="134"/>
        <v>0</v>
      </c>
      <c r="GB130" s="18">
        <f t="shared" si="135"/>
        <v>0</v>
      </c>
      <c r="GC130" s="87"/>
      <c r="GD130" s="88">
        <f t="shared" si="136"/>
        <v>0</v>
      </c>
      <c r="GE130" s="18" t="str">
        <f t="shared" si="105"/>
        <v/>
      </c>
      <c r="GF130" s="89" t="str">
        <f>IF(GC130&gt;0,ROUNDDOWN(('Diseño estructura &amp;CP'!$AZ$5/GC130),0),"")</f>
        <v/>
      </c>
    </row>
    <row r="131" spans="2:188" x14ac:dyDescent="0.35">
      <c r="B131" s="85" t="str">
        <f t="shared" si="137"/>
        <v/>
      </c>
      <c r="C131" s="86">
        <f t="shared" si="106"/>
        <v>0</v>
      </c>
      <c r="D131" s="18">
        <f t="shared" si="107"/>
        <v>0</v>
      </c>
      <c r="E131" s="90"/>
      <c r="F131" s="88">
        <f t="shared" si="108"/>
        <v>0</v>
      </c>
      <c r="G131" s="18" t="str">
        <f t="shared" si="109"/>
        <v/>
      </c>
      <c r="H131" s="89" t="str">
        <f>IF(E131&gt;0,ROUNDDOWN(('Diseño estructura &amp;CP'!$AZ$5/E131),0),"")</f>
        <v/>
      </c>
      <c r="V131" s="85" t="str">
        <f t="shared" si="138"/>
        <v/>
      </c>
      <c r="W131" s="86">
        <f t="shared" si="110"/>
        <v>0</v>
      </c>
      <c r="X131" s="18">
        <f t="shared" si="111"/>
        <v>0</v>
      </c>
      <c r="Y131" s="90"/>
      <c r="Z131" s="88">
        <f t="shared" si="112"/>
        <v>0</v>
      </c>
      <c r="AA131" s="18" t="str">
        <f t="shared" si="97"/>
        <v/>
      </c>
      <c r="AB131" s="89" t="str">
        <f>IF(Y131&gt;0,ROUNDDOWN(('Diseño estructura &amp;CP'!$AZ$5/Y131),0),"")</f>
        <v/>
      </c>
      <c r="AP131" s="85" t="str">
        <f t="shared" si="139"/>
        <v/>
      </c>
      <c r="AQ131" s="86">
        <f t="shared" si="113"/>
        <v>0</v>
      </c>
      <c r="AR131" s="18">
        <f t="shared" si="114"/>
        <v>0</v>
      </c>
      <c r="AS131" s="90"/>
      <c r="AT131" s="88">
        <f t="shared" si="115"/>
        <v>0</v>
      </c>
      <c r="AU131" s="18" t="str">
        <f t="shared" si="98"/>
        <v/>
      </c>
      <c r="AV131" s="89" t="str">
        <f>IF(AS131&gt;0,ROUNDDOWN(('Diseño estructura &amp;CP'!$AZ$5/AS131),0),"")</f>
        <v/>
      </c>
      <c r="BJ131" s="85" t="str">
        <f t="shared" si="140"/>
        <v/>
      </c>
      <c r="BK131" s="86">
        <f t="shared" si="116"/>
        <v>0</v>
      </c>
      <c r="BL131" s="18">
        <f t="shared" si="117"/>
        <v>0</v>
      </c>
      <c r="BM131" s="90"/>
      <c r="BN131" s="88">
        <f t="shared" si="118"/>
        <v>0</v>
      </c>
      <c r="BO131" s="18" t="str">
        <f t="shared" si="99"/>
        <v/>
      </c>
      <c r="BP131" s="89" t="str">
        <f>IF(BM131&gt;0,ROUNDDOWN(('Diseño estructura &amp;CP'!$AZ$5/BM131),0),"")</f>
        <v/>
      </c>
      <c r="CD131" s="85" t="str">
        <f t="shared" si="141"/>
        <v/>
      </c>
      <c r="CE131" s="86">
        <f t="shared" si="119"/>
        <v>0</v>
      </c>
      <c r="CF131" s="18">
        <f t="shared" si="120"/>
        <v>0</v>
      </c>
      <c r="CG131" s="90"/>
      <c r="CH131" s="88">
        <f t="shared" si="121"/>
        <v>0</v>
      </c>
      <c r="CI131" s="18" t="str">
        <f t="shared" si="100"/>
        <v/>
      </c>
      <c r="CJ131" s="89" t="str">
        <f>IF(CG131&gt;0,ROUNDDOWN(('Diseño estructura &amp;CP'!$AZ$5/CG131),0),"")</f>
        <v/>
      </c>
      <c r="CX131" s="85" t="str">
        <f t="shared" si="142"/>
        <v/>
      </c>
      <c r="CY131" s="86">
        <f t="shared" si="122"/>
        <v>0</v>
      </c>
      <c r="CZ131" s="18">
        <f t="shared" si="123"/>
        <v>0</v>
      </c>
      <c r="DA131" s="90"/>
      <c r="DB131" s="88">
        <f t="shared" si="124"/>
        <v>0</v>
      </c>
      <c r="DC131" s="18" t="str">
        <f t="shared" si="101"/>
        <v/>
      </c>
      <c r="DD131" s="89" t="str">
        <f>IF(DA131&gt;0,ROUNDDOWN(('Diseño estructura &amp;CP'!$AZ$5/DA131),0),"")</f>
        <v/>
      </c>
      <c r="DR131" s="85" t="str">
        <f t="shared" si="143"/>
        <v/>
      </c>
      <c r="DS131" s="86">
        <f t="shared" si="125"/>
        <v>0</v>
      </c>
      <c r="DT131" s="18">
        <f t="shared" si="126"/>
        <v>0</v>
      </c>
      <c r="DU131" s="90"/>
      <c r="DV131" s="88">
        <f t="shared" si="127"/>
        <v>0</v>
      </c>
      <c r="DW131" s="18" t="str">
        <f t="shared" si="102"/>
        <v/>
      </c>
      <c r="DX131" s="89" t="str">
        <f>IF(DU131&gt;0,ROUNDDOWN(('Diseño estructura &amp;CP'!$AZ$5/DU131),0),"")</f>
        <v/>
      </c>
      <c r="EL131" s="85" t="str">
        <f t="shared" si="144"/>
        <v/>
      </c>
      <c r="EM131" s="86">
        <f t="shared" si="128"/>
        <v>0</v>
      </c>
      <c r="EN131" s="18">
        <f t="shared" si="129"/>
        <v>0</v>
      </c>
      <c r="EO131" s="90"/>
      <c r="EP131" s="88">
        <f t="shared" si="130"/>
        <v>0</v>
      </c>
      <c r="EQ131" s="18" t="str">
        <f t="shared" si="103"/>
        <v/>
      </c>
      <c r="ER131" s="89" t="str">
        <f>IF(EO131&gt;0,ROUNDDOWN(('Diseño estructura &amp;CP'!$AZ$5/EO131),0),"")</f>
        <v/>
      </c>
      <c r="FF131" s="85" t="str">
        <f t="shared" si="145"/>
        <v/>
      </c>
      <c r="FG131" s="86">
        <f t="shared" si="131"/>
        <v>0</v>
      </c>
      <c r="FH131" s="18">
        <f t="shared" si="132"/>
        <v>0</v>
      </c>
      <c r="FI131" s="90"/>
      <c r="FJ131" s="88">
        <f t="shared" si="133"/>
        <v>0</v>
      </c>
      <c r="FK131" s="18" t="str">
        <f t="shared" si="104"/>
        <v/>
      </c>
      <c r="FL131" s="89" t="str">
        <f>IF(FI131&gt;0,ROUNDDOWN(('Diseño estructura &amp;CP'!$AZ$5/FI131),0),"")</f>
        <v/>
      </c>
      <c r="FZ131" s="85" t="str">
        <f t="shared" si="146"/>
        <v/>
      </c>
      <c r="GA131" s="86">
        <f t="shared" si="134"/>
        <v>0</v>
      </c>
      <c r="GB131" s="18">
        <f t="shared" si="135"/>
        <v>0</v>
      </c>
      <c r="GC131" s="90"/>
      <c r="GD131" s="88">
        <f t="shared" si="136"/>
        <v>0</v>
      </c>
      <c r="GE131" s="18" t="str">
        <f t="shared" si="105"/>
        <v/>
      </c>
      <c r="GF131" s="89" t="str">
        <f>IF(GC131&gt;0,ROUNDDOWN(('Diseño estructura &amp;CP'!$AZ$5/GC131),0),"")</f>
        <v/>
      </c>
    </row>
    <row r="132" spans="2:188" x14ac:dyDescent="0.35">
      <c r="B132" s="85" t="str">
        <f t="shared" si="137"/>
        <v/>
      </c>
      <c r="C132" s="86">
        <f t="shared" si="106"/>
        <v>0</v>
      </c>
      <c r="D132" s="18">
        <f t="shared" si="107"/>
        <v>0</v>
      </c>
      <c r="E132" s="87"/>
      <c r="F132" s="88">
        <f t="shared" si="108"/>
        <v>0</v>
      </c>
      <c r="G132" s="18" t="str">
        <f t="shared" si="109"/>
        <v/>
      </c>
      <c r="H132" s="89" t="str">
        <f>IF(E132&gt;0,ROUNDDOWN(('Diseño estructura &amp;CP'!$AZ$5/E132),0),"")</f>
        <v/>
      </c>
      <c r="V132" s="85" t="str">
        <f t="shared" si="138"/>
        <v/>
      </c>
      <c r="W132" s="86">
        <f t="shared" si="110"/>
        <v>0</v>
      </c>
      <c r="X132" s="18">
        <f t="shared" si="111"/>
        <v>0</v>
      </c>
      <c r="Y132" s="87"/>
      <c r="Z132" s="88">
        <f t="shared" si="112"/>
        <v>0</v>
      </c>
      <c r="AA132" s="18" t="str">
        <f t="shared" si="97"/>
        <v/>
      </c>
      <c r="AB132" s="89" t="str">
        <f>IF(Y132&gt;0,ROUNDDOWN(('Diseño estructura &amp;CP'!$AZ$5/Y132),0),"")</f>
        <v/>
      </c>
      <c r="AP132" s="85" t="str">
        <f t="shared" si="139"/>
        <v/>
      </c>
      <c r="AQ132" s="86">
        <f t="shared" si="113"/>
        <v>0</v>
      </c>
      <c r="AR132" s="18">
        <f t="shared" si="114"/>
        <v>0</v>
      </c>
      <c r="AS132" s="87"/>
      <c r="AT132" s="88">
        <f t="shared" si="115"/>
        <v>0</v>
      </c>
      <c r="AU132" s="18" t="str">
        <f t="shared" si="98"/>
        <v/>
      </c>
      <c r="AV132" s="89" t="str">
        <f>IF(AS132&gt;0,ROUNDDOWN(('Diseño estructura &amp;CP'!$AZ$5/AS132),0),"")</f>
        <v/>
      </c>
      <c r="BJ132" s="85" t="str">
        <f t="shared" si="140"/>
        <v/>
      </c>
      <c r="BK132" s="86">
        <f t="shared" si="116"/>
        <v>0</v>
      </c>
      <c r="BL132" s="18">
        <f t="shared" si="117"/>
        <v>0</v>
      </c>
      <c r="BM132" s="87"/>
      <c r="BN132" s="88">
        <f t="shared" si="118"/>
        <v>0</v>
      </c>
      <c r="BO132" s="18" t="str">
        <f t="shared" si="99"/>
        <v/>
      </c>
      <c r="BP132" s="89" t="str">
        <f>IF(BM132&gt;0,ROUNDDOWN(('Diseño estructura &amp;CP'!$AZ$5/BM132),0),"")</f>
        <v/>
      </c>
      <c r="CD132" s="85" t="str">
        <f t="shared" si="141"/>
        <v/>
      </c>
      <c r="CE132" s="86">
        <f t="shared" si="119"/>
        <v>0</v>
      </c>
      <c r="CF132" s="18">
        <f t="shared" si="120"/>
        <v>0</v>
      </c>
      <c r="CG132" s="87"/>
      <c r="CH132" s="88">
        <f t="shared" si="121"/>
        <v>0</v>
      </c>
      <c r="CI132" s="18" t="str">
        <f t="shared" si="100"/>
        <v/>
      </c>
      <c r="CJ132" s="89" t="str">
        <f>IF(CG132&gt;0,ROUNDDOWN(('Diseño estructura &amp;CP'!$AZ$5/CG132),0),"")</f>
        <v/>
      </c>
      <c r="CX132" s="85" t="str">
        <f t="shared" si="142"/>
        <v/>
      </c>
      <c r="CY132" s="86">
        <f t="shared" si="122"/>
        <v>0</v>
      </c>
      <c r="CZ132" s="18">
        <f t="shared" si="123"/>
        <v>0</v>
      </c>
      <c r="DA132" s="87"/>
      <c r="DB132" s="88">
        <f t="shared" si="124"/>
        <v>0</v>
      </c>
      <c r="DC132" s="18" t="str">
        <f t="shared" si="101"/>
        <v/>
      </c>
      <c r="DD132" s="89" t="str">
        <f>IF(DA132&gt;0,ROUNDDOWN(('Diseño estructura &amp;CP'!$AZ$5/DA132),0),"")</f>
        <v/>
      </c>
      <c r="DR132" s="85" t="str">
        <f t="shared" si="143"/>
        <v/>
      </c>
      <c r="DS132" s="86">
        <f t="shared" si="125"/>
        <v>0</v>
      </c>
      <c r="DT132" s="18">
        <f t="shared" si="126"/>
        <v>0</v>
      </c>
      <c r="DU132" s="87"/>
      <c r="DV132" s="88">
        <f t="shared" si="127"/>
        <v>0</v>
      </c>
      <c r="DW132" s="18" t="str">
        <f t="shared" si="102"/>
        <v/>
      </c>
      <c r="DX132" s="89" t="str">
        <f>IF(DU132&gt;0,ROUNDDOWN(('Diseño estructura &amp;CP'!$AZ$5/DU132),0),"")</f>
        <v/>
      </c>
      <c r="EL132" s="85" t="str">
        <f t="shared" si="144"/>
        <v/>
      </c>
      <c r="EM132" s="86">
        <f t="shared" si="128"/>
        <v>0</v>
      </c>
      <c r="EN132" s="18">
        <f t="shared" si="129"/>
        <v>0</v>
      </c>
      <c r="EO132" s="87"/>
      <c r="EP132" s="88">
        <f t="shared" si="130"/>
        <v>0</v>
      </c>
      <c r="EQ132" s="18" t="str">
        <f t="shared" si="103"/>
        <v/>
      </c>
      <c r="ER132" s="89" t="str">
        <f>IF(EO132&gt;0,ROUNDDOWN(('Diseño estructura &amp;CP'!$AZ$5/EO132),0),"")</f>
        <v/>
      </c>
      <c r="FF132" s="85" t="str">
        <f t="shared" si="145"/>
        <v/>
      </c>
      <c r="FG132" s="86">
        <f t="shared" si="131"/>
        <v>0</v>
      </c>
      <c r="FH132" s="18">
        <f t="shared" si="132"/>
        <v>0</v>
      </c>
      <c r="FI132" s="87"/>
      <c r="FJ132" s="88">
        <f t="shared" si="133"/>
        <v>0</v>
      </c>
      <c r="FK132" s="18" t="str">
        <f t="shared" si="104"/>
        <v/>
      </c>
      <c r="FL132" s="89" t="str">
        <f>IF(FI132&gt;0,ROUNDDOWN(('Diseño estructura &amp;CP'!$AZ$5/FI132),0),"")</f>
        <v/>
      </c>
      <c r="FZ132" s="85" t="str">
        <f t="shared" si="146"/>
        <v/>
      </c>
      <c r="GA132" s="86">
        <f t="shared" si="134"/>
        <v>0</v>
      </c>
      <c r="GB132" s="18">
        <f t="shared" si="135"/>
        <v>0</v>
      </c>
      <c r="GC132" s="87"/>
      <c r="GD132" s="88">
        <f t="shared" si="136"/>
        <v>0</v>
      </c>
      <c r="GE132" s="18" t="str">
        <f t="shared" si="105"/>
        <v/>
      </c>
      <c r="GF132" s="89" t="str">
        <f>IF(GC132&gt;0,ROUNDDOWN(('Diseño estructura &amp;CP'!$AZ$5/GC132),0),"")</f>
        <v/>
      </c>
    </row>
    <row r="133" spans="2:188" x14ac:dyDescent="0.35">
      <c r="B133" s="85" t="str">
        <f t="shared" si="137"/>
        <v/>
      </c>
      <c r="C133" s="86">
        <f t="shared" si="106"/>
        <v>0</v>
      </c>
      <c r="D133" s="18">
        <f t="shared" si="107"/>
        <v>0</v>
      </c>
      <c r="E133" s="90"/>
      <c r="F133" s="88">
        <f t="shared" si="108"/>
        <v>0</v>
      </c>
      <c r="G133" s="18" t="str">
        <f t="shared" si="109"/>
        <v/>
      </c>
      <c r="H133" s="89" t="str">
        <f>IF(E133&gt;0,ROUNDDOWN(('Diseño estructura &amp;CP'!$AZ$5/E133),0),"")</f>
        <v/>
      </c>
      <c r="V133" s="85" t="str">
        <f t="shared" si="138"/>
        <v/>
      </c>
      <c r="W133" s="86">
        <f t="shared" si="110"/>
        <v>0</v>
      </c>
      <c r="X133" s="18">
        <f t="shared" si="111"/>
        <v>0</v>
      </c>
      <c r="Y133" s="90"/>
      <c r="Z133" s="88">
        <f t="shared" si="112"/>
        <v>0</v>
      </c>
      <c r="AA133" s="18" t="str">
        <f t="shared" si="97"/>
        <v/>
      </c>
      <c r="AB133" s="89" t="str">
        <f>IF(Y133&gt;0,ROUNDDOWN(('Diseño estructura &amp;CP'!$AZ$5/Y133),0),"")</f>
        <v/>
      </c>
      <c r="AP133" s="85" t="str">
        <f t="shared" si="139"/>
        <v/>
      </c>
      <c r="AQ133" s="86">
        <f t="shared" si="113"/>
        <v>0</v>
      </c>
      <c r="AR133" s="18">
        <f t="shared" si="114"/>
        <v>0</v>
      </c>
      <c r="AS133" s="90"/>
      <c r="AT133" s="88">
        <f t="shared" si="115"/>
        <v>0</v>
      </c>
      <c r="AU133" s="18" t="str">
        <f t="shared" si="98"/>
        <v/>
      </c>
      <c r="AV133" s="89" t="str">
        <f>IF(AS133&gt;0,ROUNDDOWN(('Diseño estructura &amp;CP'!$AZ$5/AS133),0),"")</f>
        <v/>
      </c>
      <c r="BJ133" s="85" t="str">
        <f t="shared" si="140"/>
        <v/>
      </c>
      <c r="BK133" s="86">
        <f t="shared" si="116"/>
        <v>0</v>
      </c>
      <c r="BL133" s="18">
        <f t="shared" si="117"/>
        <v>0</v>
      </c>
      <c r="BM133" s="90"/>
      <c r="BN133" s="88">
        <f t="shared" si="118"/>
        <v>0</v>
      </c>
      <c r="BO133" s="18" t="str">
        <f t="shared" si="99"/>
        <v/>
      </c>
      <c r="BP133" s="89" t="str">
        <f>IF(BM133&gt;0,ROUNDDOWN(('Diseño estructura &amp;CP'!$AZ$5/BM133),0),"")</f>
        <v/>
      </c>
      <c r="CD133" s="85" t="str">
        <f t="shared" si="141"/>
        <v/>
      </c>
      <c r="CE133" s="86">
        <f t="shared" si="119"/>
        <v>0</v>
      </c>
      <c r="CF133" s="18">
        <f t="shared" si="120"/>
        <v>0</v>
      </c>
      <c r="CG133" s="90"/>
      <c r="CH133" s="88">
        <f t="shared" si="121"/>
        <v>0</v>
      </c>
      <c r="CI133" s="18" t="str">
        <f t="shared" si="100"/>
        <v/>
      </c>
      <c r="CJ133" s="89" t="str">
        <f>IF(CG133&gt;0,ROUNDDOWN(('Diseño estructura &amp;CP'!$AZ$5/CG133),0),"")</f>
        <v/>
      </c>
      <c r="CX133" s="85" t="str">
        <f t="shared" si="142"/>
        <v/>
      </c>
      <c r="CY133" s="86">
        <f t="shared" si="122"/>
        <v>0</v>
      </c>
      <c r="CZ133" s="18">
        <f t="shared" si="123"/>
        <v>0</v>
      </c>
      <c r="DA133" s="90"/>
      <c r="DB133" s="88">
        <f t="shared" si="124"/>
        <v>0</v>
      </c>
      <c r="DC133" s="18" t="str">
        <f t="shared" si="101"/>
        <v/>
      </c>
      <c r="DD133" s="89" t="str">
        <f>IF(DA133&gt;0,ROUNDDOWN(('Diseño estructura &amp;CP'!$AZ$5/DA133),0),"")</f>
        <v/>
      </c>
      <c r="DR133" s="85" t="str">
        <f t="shared" si="143"/>
        <v/>
      </c>
      <c r="DS133" s="86">
        <f t="shared" si="125"/>
        <v>0</v>
      </c>
      <c r="DT133" s="18">
        <f t="shared" si="126"/>
        <v>0</v>
      </c>
      <c r="DU133" s="90"/>
      <c r="DV133" s="88">
        <f t="shared" si="127"/>
        <v>0</v>
      </c>
      <c r="DW133" s="18" t="str">
        <f t="shared" si="102"/>
        <v/>
      </c>
      <c r="DX133" s="89" t="str">
        <f>IF(DU133&gt;0,ROUNDDOWN(('Diseño estructura &amp;CP'!$AZ$5/DU133),0),"")</f>
        <v/>
      </c>
      <c r="EL133" s="85" t="str">
        <f t="shared" si="144"/>
        <v/>
      </c>
      <c r="EM133" s="86">
        <f t="shared" si="128"/>
        <v>0</v>
      </c>
      <c r="EN133" s="18">
        <f t="shared" si="129"/>
        <v>0</v>
      </c>
      <c r="EO133" s="90"/>
      <c r="EP133" s="88">
        <f t="shared" si="130"/>
        <v>0</v>
      </c>
      <c r="EQ133" s="18" t="str">
        <f t="shared" si="103"/>
        <v/>
      </c>
      <c r="ER133" s="89" t="str">
        <f>IF(EO133&gt;0,ROUNDDOWN(('Diseño estructura &amp;CP'!$AZ$5/EO133),0),"")</f>
        <v/>
      </c>
      <c r="FF133" s="85" t="str">
        <f t="shared" si="145"/>
        <v/>
      </c>
      <c r="FG133" s="86">
        <f t="shared" si="131"/>
        <v>0</v>
      </c>
      <c r="FH133" s="18">
        <f t="shared" si="132"/>
        <v>0</v>
      </c>
      <c r="FI133" s="90"/>
      <c r="FJ133" s="88">
        <f t="shared" si="133"/>
        <v>0</v>
      </c>
      <c r="FK133" s="18" t="str">
        <f t="shared" si="104"/>
        <v/>
      </c>
      <c r="FL133" s="89" t="str">
        <f>IF(FI133&gt;0,ROUNDDOWN(('Diseño estructura &amp;CP'!$AZ$5/FI133),0),"")</f>
        <v/>
      </c>
      <c r="FZ133" s="85" t="str">
        <f t="shared" si="146"/>
        <v/>
      </c>
      <c r="GA133" s="86">
        <f t="shared" si="134"/>
        <v>0</v>
      </c>
      <c r="GB133" s="18">
        <f t="shared" si="135"/>
        <v>0</v>
      </c>
      <c r="GC133" s="90"/>
      <c r="GD133" s="88">
        <f t="shared" si="136"/>
        <v>0</v>
      </c>
      <c r="GE133" s="18" t="str">
        <f t="shared" si="105"/>
        <v/>
      </c>
      <c r="GF133" s="89" t="str">
        <f>IF(GC133&gt;0,ROUNDDOWN(('Diseño estructura &amp;CP'!$AZ$5/GC133),0),"")</f>
        <v/>
      </c>
    </row>
    <row r="134" spans="2:188" x14ac:dyDescent="0.35">
      <c r="B134" s="85" t="str">
        <f t="shared" si="137"/>
        <v/>
      </c>
      <c r="C134" s="86">
        <f t="shared" si="106"/>
        <v>0</v>
      </c>
      <c r="D134" s="18">
        <f t="shared" si="107"/>
        <v>0</v>
      </c>
      <c r="E134" s="87"/>
      <c r="F134" s="88">
        <f t="shared" si="108"/>
        <v>0</v>
      </c>
      <c r="G134" s="18" t="str">
        <f t="shared" si="109"/>
        <v/>
      </c>
      <c r="H134" s="89" t="str">
        <f>IF(E134&gt;0,ROUNDDOWN(('Diseño estructura &amp;CP'!$AZ$5/E134),0),"")</f>
        <v/>
      </c>
      <c r="V134" s="85" t="str">
        <f t="shared" si="138"/>
        <v/>
      </c>
      <c r="W134" s="86">
        <f t="shared" si="110"/>
        <v>0</v>
      </c>
      <c r="X134" s="18">
        <f t="shared" si="111"/>
        <v>0</v>
      </c>
      <c r="Y134" s="87"/>
      <c r="Z134" s="88">
        <f t="shared" si="112"/>
        <v>0</v>
      </c>
      <c r="AA134" s="18" t="str">
        <f t="shared" si="97"/>
        <v/>
      </c>
      <c r="AB134" s="89" t="str">
        <f>IF(Y134&gt;0,ROUNDDOWN(('Diseño estructura &amp;CP'!$AZ$5/Y134),0),"")</f>
        <v/>
      </c>
      <c r="AP134" s="85" t="str">
        <f t="shared" si="139"/>
        <v/>
      </c>
      <c r="AQ134" s="86">
        <f t="shared" si="113"/>
        <v>0</v>
      </c>
      <c r="AR134" s="18">
        <f t="shared" si="114"/>
        <v>0</v>
      </c>
      <c r="AS134" s="87"/>
      <c r="AT134" s="88">
        <f t="shared" si="115"/>
        <v>0</v>
      </c>
      <c r="AU134" s="18" t="str">
        <f t="shared" si="98"/>
        <v/>
      </c>
      <c r="AV134" s="89" t="str">
        <f>IF(AS134&gt;0,ROUNDDOWN(('Diseño estructura &amp;CP'!$AZ$5/AS134),0),"")</f>
        <v/>
      </c>
      <c r="BJ134" s="85" t="str">
        <f t="shared" si="140"/>
        <v/>
      </c>
      <c r="BK134" s="86">
        <f t="shared" si="116"/>
        <v>0</v>
      </c>
      <c r="BL134" s="18">
        <f t="shared" si="117"/>
        <v>0</v>
      </c>
      <c r="BM134" s="87"/>
      <c r="BN134" s="88">
        <f t="shared" si="118"/>
        <v>0</v>
      </c>
      <c r="BO134" s="18" t="str">
        <f t="shared" si="99"/>
        <v/>
      </c>
      <c r="BP134" s="89" t="str">
        <f>IF(BM134&gt;0,ROUNDDOWN(('Diseño estructura &amp;CP'!$AZ$5/BM134),0),"")</f>
        <v/>
      </c>
      <c r="CD134" s="85" t="str">
        <f t="shared" si="141"/>
        <v/>
      </c>
      <c r="CE134" s="86">
        <f t="shared" si="119"/>
        <v>0</v>
      </c>
      <c r="CF134" s="18">
        <f t="shared" si="120"/>
        <v>0</v>
      </c>
      <c r="CG134" s="87"/>
      <c r="CH134" s="88">
        <f t="shared" si="121"/>
        <v>0</v>
      </c>
      <c r="CI134" s="18" t="str">
        <f t="shared" si="100"/>
        <v/>
      </c>
      <c r="CJ134" s="89" t="str">
        <f>IF(CG134&gt;0,ROUNDDOWN(('Diseño estructura &amp;CP'!$AZ$5/CG134),0),"")</f>
        <v/>
      </c>
      <c r="CX134" s="85" t="str">
        <f t="shared" si="142"/>
        <v/>
      </c>
      <c r="CY134" s="86">
        <f t="shared" si="122"/>
        <v>0</v>
      </c>
      <c r="CZ134" s="18">
        <f t="shared" si="123"/>
        <v>0</v>
      </c>
      <c r="DA134" s="87"/>
      <c r="DB134" s="88">
        <f t="shared" si="124"/>
        <v>0</v>
      </c>
      <c r="DC134" s="18" t="str">
        <f t="shared" si="101"/>
        <v/>
      </c>
      <c r="DD134" s="89" t="str">
        <f>IF(DA134&gt;0,ROUNDDOWN(('Diseño estructura &amp;CP'!$AZ$5/DA134),0),"")</f>
        <v/>
      </c>
      <c r="DR134" s="85" t="str">
        <f t="shared" si="143"/>
        <v/>
      </c>
      <c r="DS134" s="86">
        <f t="shared" si="125"/>
        <v>0</v>
      </c>
      <c r="DT134" s="18">
        <f t="shared" si="126"/>
        <v>0</v>
      </c>
      <c r="DU134" s="87"/>
      <c r="DV134" s="88">
        <f t="shared" si="127"/>
        <v>0</v>
      </c>
      <c r="DW134" s="18" t="str">
        <f t="shared" si="102"/>
        <v/>
      </c>
      <c r="DX134" s="89" t="str">
        <f>IF(DU134&gt;0,ROUNDDOWN(('Diseño estructura &amp;CP'!$AZ$5/DU134),0),"")</f>
        <v/>
      </c>
      <c r="EL134" s="85" t="str">
        <f t="shared" si="144"/>
        <v/>
      </c>
      <c r="EM134" s="86">
        <f t="shared" si="128"/>
        <v>0</v>
      </c>
      <c r="EN134" s="18">
        <f t="shared" si="129"/>
        <v>0</v>
      </c>
      <c r="EO134" s="87"/>
      <c r="EP134" s="88">
        <f t="shared" si="130"/>
        <v>0</v>
      </c>
      <c r="EQ134" s="18" t="str">
        <f t="shared" si="103"/>
        <v/>
      </c>
      <c r="ER134" s="89" t="str">
        <f>IF(EO134&gt;0,ROUNDDOWN(('Diseño estructura &amp;CP'!$AZ$5/EO134),0),"")</f>
        <v/>
      </c>
      <c r="FF134" s="85" t="str">
        <f t="shared" si="145"/>
        <v/>
      </c>
      <c r="FG134" s="86">
        <f t="shared" si="131"/>
        <v>0</v>
      </c>
      <c r="FH134" s="18">
        <f t="shared" si="132"/>
        <v>0</v>
      </c>
      <c r="FI134" s="87"/>
      <c r="FJ134" s="88">
        <f t="shared" si="133"/>
        <v>0</v>
      </c>
      <c r="FK134" s="18" t="str">
        <f t="shared" si="104"/>
        <v/>
      </c>
      <c r="FL134" s="89" t="str">
        <f>IF(FI134&gt;0,ROUNDDOWN(('Diseño estructura &amp;CP'!$AZ$5/FI134),0),"")</f>
        <v/>
      </c>
      <c r="FZ134" s="85" t="str">
        <f t="shared" si="146"/>
        <v/>
      </c>
      <c r="GA134" s="86">
        <f t="shared" si="134"/>
        <v>0</v>
      </c>
      <c r="GB134" s="18">
        <f t="shared" si="135"/>
        <v>0</v>
      </c>
      <c r="GC134" s="87"/>
      <c r="GD134" s="88">
        <f t="shared" si="136"/>
        <v>0</v>
      </c>
      <c r="GE134" s="18" t="str">
        <f t="shared" si="105"/>
        <v/>
      </c>
      <c r="GF134" s="89" t="str">
        <f>IF(GC134&gt;0,ROUNDDOWN(('Diseño estructura &amp;CP'!$AZ$5/GC134),0),"")</f>
        <v/>
      </c>
    </row>
    <row r="135" spans="2:188" x14ac:dyDescent="0.35">
      <c r="B135" s="85" t="str">
        <f t="shared" si="137"/>
        <v/>
      </c>
      <c r="C135" s="86">
        <f t="shared" si="106"/>
        <v>0</v>
      </c>
      <c r="D135" s="18">
        <f t="shared" si="107"/>
        <v>0</v>
      </c>
      <c r="E135" s="87"/>
      <c r="F135" s="88">
        <f t="shared" si="108"/>
        <v>0</v>
      </c>
      <c r="G135" s="18" t="str">
        <f t="shared" si="109"/>
        <v/>
      </c>
      <c r="H135" s="89" t="str">
        <f>IF(E135&gt;0,ROUNDDOWN(('Diseño estructura &amp;CP'!$AZ$5/E135),0),"")</f>
        <v/>
      </c>
      <c r="V135" s="85" t="str">
        <f t="shared" si="138"/>
        <v/>
      </c>
      <c r="W135" s="86">
        <f t="shared" si="110"/>
        <v>0</v>
      </c>
      <c r="X135" s="18">
        <f t="shared" si="111"/>
        <v>0</v>
      </c>
      <c r="Y135" s="87"/>
      <c r="Z135" s="88">
        <f t="shared" si="112"/>
        <v>0</v>
      </c>
      <c r="AA135" s="18" t="str">
        <f t="shared" si="97"/>
        <v/>
      </c>
      <c r="AB135" s="89" t="str">
        <f>IF(Y135&gt;0,ROUNDDOWN(('Diseño estructura &amp;CP'!$AZ$5/Y135),0),"")</f>
        <v/>
      </c>
      <c r="AP135" s="85" t="str">
        <f t="shared" si="139"/>
        <v/>
      </c>
      <c r="AQ135" s="86">
        <f t="shared" si="113"/>
        <v>0</v>
      </c>
      <c r="AR135" s="18">
        <f t="shared" si="114"/>
        <v>0</v>
      </c>
      <c r="AS135" s="87"/>
      <c r="AT135" s="88">
        <f t="shared" si="115"/>
        <v>0</v>
      </c>
      <c r="AU135" s="18" t="str">
        <f t="shared" si="98"/>
        <v/>
      </c>
      <c r="AV135" s="89" t="str">
        <f>IF(AS135&gt;0,ROUNDDOWN(('Diseño estructura &amp;CP'!$AZ$5/AS135),0),"")</f>
        <v/>
      </c>
      <c r="BJ135" s="85" t="str">
        <f t="shared" si="140"/>
        <v/>
      </c>
      <c r="BK135" s="86">
        <f t="shared" si="116"/>
        <v>0</v>
      </c>
      <c r="BL135" s="18">
        <f t="shared" si="117"/>
        <v>0</v>
      </c>
      <c r="BM135" s="87"/>
      <c r="BN135" s="88">
        <f t="shared" si="118"/>
        <v>0</v>
      </c>
      <c r="BO135" s="18" t="str">
        <f t="shared" si="99"/>
        <v/>
      </c>
      <c r="BP135" s="89" t="str">
        <f>IF(BM135&gt;0,ROUNDDOWN(('Diseño estructura &amp;CP'!$AZ$5/BM135),0),"")</f>
        <v/>
      </c>
      <c r="CD135" s="85" t="str">
        <f t="shared" si="141"/>
        <v/>
      </c>
      <c r="CE135" s="86">
        <f t="shared" si="119"/>
        <v>0</v>
      </c>
      <c r="CF135" s="18">
        <f t="shared" si="120"/>
        <v>0</v>
      </c>
      <c r="CG135" s="87"/>
      <c r="CH135" s="88">
        <f t="shared" si="121"/>
        <v>0</v>
      </c>
      <c r="CI135" s="18" t="str">
        <f t="shared" si="100"/>
        <v/>
      </c>
      <c r="CJ135" s="89" t="str">
        <f>IF(CG135&gt;0,ROUNDDOWN(('Diseño estructura &amp;CP'!$AZ$5/CG135),0),"")</f>
        <v/>
      </c>
      <c r="CX135" s="85" t="str">
        <f t="shared" si="142"/>
        <v/>
      </c>
      <c r="CY135" s="86">
        <f t="shared" si="122"/>
        <v>0</v>
      </c>
      <c r="CZ135" s="18">
        <f t="shared" si="123"/>
        <v>0</v>
      </c>
      <c r="DA135" s="87"/>
      <c r="DB135" s="88">
        <f t="shared" si="124"/>
        <v>0</v>
      </c>
      <c r="DC135" s="18" t="str">
        <f t="shared" si="101"/>
        <v/>
      </c>
      <c r="DD135" s="89" t="str">
        <f>IF(DA135&gt;0,ROUNDDOWN(('Diseño estructura &amp;CP'!$AZ$5/DA135),0),"")</f>
        <v/>
      </c>
      <c r="DR135" s="85" t="str">
        <f t="shared" si="143"/>
        <v/>
      </c>
      <c r="DS135" s="86">
        <f t="shared" si="125"/>
        <v>0</v>
      </c>
      <c r="DT135" s="18">
        <f t="shared" si="126"/>
        <v>0</v>
      </c>
      <c r="DU135" s="87"/>
      <c r="DV135" s="88">
        <f t="shared" si="127"/>
        <v>0</v>
      </c>
      <c r="DW135" s="18" t="str">
        <f t="shared" si="102"/>
        <v/>
      </c>
      <c r="DX135" s="89" t="str">
        <f>IF(DU135&gt;0,ROUNDDOWN(('Diseño estructura &amp;CP'!$AZ$5/DU135),0),"")</f>
        <v/>
      </c>
      <c r="EL135" s="85" t="str">
        <f t="shared" si="144"/>
        <v/>
      </c>
      <c r="EM135" s="86">
        <f t="shared" si="128"/>
        <v>0</v>
      </c>
      <c r="EN135" s="18">
        <f t="shared" si="129"/>
        <v>0</v>
      </c>
      <c r="EO135" s="87"/>
      <c r="EP135" s="88">
        <f t="shared" si="130"/>
        <v>0</v>
      </c>
      <c r="EQ135" s="18" t="str">
        <f t="shared" si="103"/>
        <v/>
      </c>
      <c r="ER135" s="89" t="str">
        <f>IF(EO135&gt;0,ROUNDDOWN(('Diseño estructura &amp;CP'!$AZ$5/EO135),0),"")</f>
        <v/>
      </c>
      <c r="FF135" s="85" t="str">
        <f t="shared" si="145"/>
        <v/>
      </c>
      <c r="FG135" s="86">
        <f t="shared" si="131"/>
        <v>0</v>
      </c>
      <c r="FH135" s="18">
        <f t="shared" si="132"/>
        <v>0</v>
      </c>
      <c r="FI135" s="87"/>
      <c r="FJ135" s="88">
        <f t="shared" si="133"/>
        <v>0</v>
      </c>
      <c r="FK135" s="18" t="str">
        <f t="shared" si="104"/>
        <v/>
      </c>
      <c r="FL135" s="89" t="str">
        <f>IF(FI135&gt;0,ROUNDDOWN(('Diseño estructura &amp;CP'!$AZ$5/FI135),0),"")</f>
        <v/>
      </c>
      <c r="FZ135" s="85" t="str">
        <f t="shared" si="146"/>
        <v/>
      </c>
      <c r="GA135" s="86">
        <f t="shared" si="134"/>
        <v>0</v>
      </c>
      <c r="GB135" s="18">
        <f t="shared" si="135"/>
        <v>0</v>
      </c>
      <c r="GC135" s="87"/>
      <c r="GD135" s="88">
        <f t="shared" si="136"/>
        <v>0</v>
      </c>
      <c r="GE135" s="18" t="str">
        <f t="shared" si="105"/>
        <v/>
      </c>
      <c r="GF135" s="89" t="str">
        <f>IF(GC135&gt;0,ROUNDDOWN(('Diseño estructura &amp;CP'!$AZ$5/GC135),0),"")</f>
        <v/>
      </c>
    </row>
    <row r="136" spans="2:188" x14ac:dyDescent="0.35">
      <c r="B136" s="85" t="str">
        <f t="shared" si="137"/>
        <v/>
      </c>
      <c r="C136" s="86">
        <f t="shared" si="106"/>
        <v>0</v>
      </c>
      <c r="D136" s="18">
        <f t="shared" si="107"/>
        <v>0</v>
      </c>
      <c r="E136" s="90"/>
      <c r="F136" s="88">
        <f t="shared" si="108"/>
        <v>0</v>
      </c>
      <c r="G136" s="18" t="str">
        <f t="shared" si="109"/>
        <v/>
      </c>
      <c r="H136" s="89" t="str">
        <f>IF(E136&gt;0,ROUNDDOWN(('Diseño estructura &amp;CP'!$AZ$5/E136),0),"")</f>
        <v/>
      </c>
      <c r="V136" s="85" t="str">
        <f t="shared" si="138"/>
        <v/>
      </c>
      <c r="W136" s="86">
        <f t="shared" si="110"/>
        <v>0</v>
      </c>
      <c r="X136" s="18">
        <f t="shared" si="111"/>
        <v>0</v>
      </c>
      <c r="Y136" s="90"/>
      <c r="Z136" s="88">
        <f t="shared" si="112"/>
        <v>0</v>
      </c>
      <c r="AA136" s="18" t="str">
        <f t="shared" si="97"/>
        <v/>
      </c>
      <c r="AB136" s="89" t="str">
        <f>IF(Y136&gt;0,ROUNDDOWN(('Diseño estructura &amp;CP'!$AZ$5/Y136),0),"")</f>
        <v/>
      </c>
      <c r="AP136" s="85" t="str">
        <f t="shared" si="139"/>
        <v/>
      </c>
      <c r="AQ136" s="86">
        <f t="shared" si="113"/>
        <v>0</v>
      </c>
      <c r="AR136" s="18">
        <f t="shared" si="114"/>
        <v>0</v>
      </c>
      <c r="AS136" s="90"/>
      <c r="AT136" s="88">
        <f t="shared" si="115"/>
        <v>0</v>
      </c>
      <c r="AU136" s="18" t="str">
        <f t="shared" si="98"/>
        <v/>
      </c>
      <c r="AV136" s="89" t="str">
        <f>IF(AS136&gt;0,ROUNDDOWN(('Diseño estructura &amp;CP'!$AZ$5/AS136),0),"")</f>
        <v/>
      </c>
      <c r="BJ136" s="85" t="str">
        <f t="shared" si="140"/>
        <v/>
      </c>
      <c r="BK136" s="86">
        <f t="shared" si="116"/>
        <v>0</v>
      </c>
      <c r="BL136" s="18">
        <f t="shared" si="117"/>
        <v>0</v>
      </c>
      <c r="BM136" s="90"/>
      <c r="BN136" s="88">
        <f t="shared" si="118"/>
        <v>0</v>
      </c>
      <c r="BO136" s="18" t="str">
        <f t="shared" si="99"/>
        <v/>
      </c>
      <c r="BP136" s="89" t="str">
        <f>IF(BM136&gt;0,ROUNDDOWN(('Diseño estructura &amp;CP'!$AZ$5/BM136),0),"")</f>
        <v/>
      </c>
      <c r="CD136" s="85" t="str">
        <f t="shared" si="141"/>
        <v/>
      </c>
      <c r="CE136" s="86">
        <f t="shared" si="119"/>
        <v>0</v>
      </c>
      <c r="CF136" s="18">
        <f t="shared" si="120"/>
        <v>0</v>
      </c>
      <c r="CG136" s="90"/>
      <c r="CH136" s="88">
        <f t="shared" si="121"/>
        <v>0</v>
      </c>
      <c r="CI136" s="18" t="str">
        <f t="shared" si="100"/>
        <v/>
      </c>
      <c r="CJ136" s="89" t="str">
        <f>IF(CG136&gt;0,ROUNDDOWN(('Diseño estructura &amp;CP'!$AZ$5/CG136),0),"")</f>
        <v/>
      </c>
      <c r="CX136" s="85" t="str">
        <f t="shared" si="142"/>
        <v/>
      </c>
      <c r="CY136" s="86">
        <f t="shared" si="122"/>
        <v>0</v>
      </c>
      <c r="CZ136" s="18">
        <f t="shared" si="123"/>
        <v>0</v>
      </c>
      <c r="DA136" s="90"/>
      <c r="DB136" s="88">
        <f t="shared" si="124"/>
        <v>0</v>
      </c>
      <c r="DC136" s="18" t="str">
        <f t="shared" si="101"/>
        <v/>
      </c>
      <c r="DD136" s="89" t="str">
        <f>IF(DA136&gt;0,ROUNDDOWN(('Diseño estructura &amp;CP'!$AZ$5/DA136),0),"")</f>
        <v/>
      </c>
      <c r="DR136" s="85" t="str">
        <f t="shared" si="143"/>
        <v/>
      </c>
      <c r="DS136" s="86">
        <f t="shared" si="125"/>
        <v>0</v>
      </c>
      <c r="DT136" s="18">
        <f t="shared" si="126"/>
        <v>0</v>
      </c>
      <c r="DU136" s="90"/>
      <c r="DV136" s="88">
        <f t="shared" si="127"/>
        <v>0</v>
      </c>
      <c r="DW136" s="18" t="str">
        <f t="shared" si="102"/>
        <v/>
      </c>
      <c r="DX136" s="89" t="str">
        <f>IF(DU136&gt;0,ROUNDDOWN(('Diseño estructura &amp;CP'!$AZ$5/DU136),0),"")</f>
        <v/>
      </c>
      <c r="EL136" s="85" t="str">
        <f t="shared" si="144"/>
        <v/>
      </c>
      <c r="EM136" s="86">
        <f t="shared" si="128"/>
        <v>0</v>
      </c>
      <c r="EN136" s="18">
        <f t="shared" si="129"/>
        <v>0</v>
      </c>
      <c r="EO136" s="90"/>
      <c r="EP136" s="88">
        <f t="shared" si="130"/>
        <v>0</v>
      </c>
      <c r="EQ136" s="18" t="str">
        <f t="shared" si="103"/>
        <v/>
      </c>
      <c r="ER136" s="89" t="str">
        <f>IF(EO136&gt;0,ROUNDDOWN(('Diseño estructura &amp;CP'!$AZ$5/EO136),0),"")</f>
        <v/>
      </c>
      <c r="FF136" s="85" t="str">
        <f t="shared" si="145"/>
        <v/>
      </c>
      <c r="FG136" s="86">
        <f t="shared" si="131"/>
        <v>0</v>
      </c>
      <c r="FH136" s="18">
        <f t="shared" si="132"/>
        <v>0</v>
      </c>
      <c r="FI136" s="90"/>
      <c r="FJ136" s="88">
        <f t="shared" si="133"/>
        <v>0</v>
      </c>
      <c r="FK136" s="18" t="str">
        <f t="shared" si="104"/>
        <v/>
      </c>
      <c r="FL136" s="89" t="str">
        <f>IF(FI136&gt;0,ROUNDDOWN(('Diseño estructura &amp;CP'!$AZ$5/FI136),0),"")</f>
        <v/>
      </c>
      <c r="FZ136" s="85" t="str">
        <f t="shared" si="146"/>
        <v/>
      </c>
      <c r="GA136" s="86">
        <f t="shared" si="134"/>
        <v>0</v>
      </c>
      <c r="GB136" s="18">
        <f t="shared" si="135"/>
        <v>0</v>
      </c>
      <c r="GC136" s="90"/>
      <c r="GD136" s="88">
        <f t="shared" si="136"/>
        <v>0</v>
      </c>
      <c r="GE136" s="18" t="str">
        <f t="shared" si="105"/>
        <v/>
      </c>
      <c r="GF136" s="89" t="str">
        <f>IF(GC136&gt;0,ROUNDDOWN(('Diseño estructura &amp;CP'!$AZ$5/GC136),0),"")</f>
        <v/>
      </c>
    </row>
    <row r="137" spans="2:188" x14ac:dyDescent="0.35">
      <c r="B137" s="85" t="str">
        <f t="shared" si="137"/>
        <v/>
      </c>
      <c r="C137" s="86">
        <f t="shared" si="106"/>
        <v>0</v>
      </c>
      <c r="D137" s="18">
        <f t="shared" si="107"/>
        <v>0</v>
      </c>
      <c r="E137" s="87"/>
      <c r="F137" s="88">
        <f t="shared" si="108"/>
        <v>0</v>
      </c>
      <c r="G137" s="18" t="str">
        <f t="shared" si="109"/>
        <v/>
      </c>
      <c r="H137" s="89" t="str">
        <f>IF(E137&gt;0,ROUNDDOWN(('Diseño estructura &amp;CP'!$AZ$5/E137),0),"")</f>
        <v/>
      </c>
      <c r="V137" s="85" t="str">
        <f t="shared" si="138"/>
        <v/>
      </c>
      <c r="W137" s="86">
        <f t="shared" si="110"/>
        <v>0</v>
      </c>
      <c r="X137" s="18">
        <f t="shared" si="111"/>
        <v>0</v>
      </c>
      <c r="Y137" s="87"/>
      <c r="Z137" s="88">
        <f t="shared" si="112"/>
        <v>0</v>
      </c>
      <c r="AA137" s="18" t="str">
        <f t="shared" si="97"/>
        <v/>
      </c>
      <c r="AB137" s="89" t="str">
        <f>IF(Y137&gt;0,ROUNDDOWN(('Diseño estructura &amp;CP'!$AZ$5/Y137),0),"")</f>
        <v/>
      </c>
      <c r="AP137" s="85" t="str">
        <f t="shared" si="139"/>
        <v/>
      </c>
      <c r="AQ137" s="86">
        <f t="shared" si="113"/>
        <v>0</v>
      </c>
      <c r="AR137" s="18">
        <f t="shared" si="114"/>
        <v>0</v>
      </c>
      <c r="AS137" s="87"/>
      <c r="AT137" s="88">
        <f t="shared" si="115"/>
        <v>0</v>
      </c>
      <c r="AU137" s="18" t="str">
        <f t="shared" si="98"/>
        <v/>
      </c>
      <c r="AV137" s="89" t="str">
        <f>IF(AS137&gt;0,ROUNDDOWN(('Diseño estructura &amp;CP'!$AZ$5/AS137),0),"")</f>
        <v/>
      </c>
      <c r="BJ137" s="85" t="str">
        <f t="shared" si="140"/>
        <v/>
      </c>
      <c r="BK137" s="86">
        <f t="shared" si="116"/>
        <v>0</v>
      </c>
      <c r="BL137" s="18">
        <f t="shared" si="117"/>
        <v>0</v>
      </c>
      <c r="BM137" s="87"/>
      <c r="BN137" s="88">
        <f t="shared" si="118"/>
        <v>0</v>
      </c>
      <c r="BO137" s="18" t="str">
        <f t="shared" si="99"/>
        <v/>
      </c>
      <c r="BP137" s="89" t="str">
        <f>IF(BM137&gt;0,ROUNDDOWN(('Diseño estructura &amp;CP'!$AZ$5/BM137),0),"")</f>
        <v/>
      </c>
      <c r="CD137" s="85" t="str">
        <f t="shared" si="141"/>
        <v/>
      </c>
      <c r="CE137" s="86">
        <f t="shared" si="119"/>
        <v>0</v>
      </c>
      <c r="CF137" s="18">
        <f t="shared" si="120"/>
        <v>0</v>
      </c>
      <c r="CG137" s="87"/>
      <c r="CH137" s="88">
        <f t="shared" si="121"/>
        <v>0</v>
      </c>
      <c r="CI137" s="18" t="str">
        <f t="shared" si="100"/>
        <v/>
      </c>
      <c r="CJ137" s="89" t="str">
        <f>IF(CG137&gt;0,ROUNDDOWN(('Diseño estructura &amp;CP'!$AZ$5/CG137),0),"")</f>
        <v/>
      </c>
      <c r="CX137" s="85" t="str">
        <f t="shared" si="142"/>
        <v/>
      </c>
      <c r="CY137" s="86">
        <f t="shared" si="122"/>
        <v>0</v>
      </c>
      <c r="CZ137" s="18">
        <f t="shared" si="123"/>
        <v>0</v>
      </c>
      <c r="DA137" s="87"/>
      <c r="DB137" s="88">
        <f t="shared" si="124"/>
        <v>0</v>
      </c>
      <c r="DC137" s="18" t="str">
        <f t="shared" si="101"/>
        <v/>
      </c>
      <c r="DD137" s="89" t="str">
        <f>IF(DA137&gt;0,ROUNDDOWN(('Diseño estructura &amp;CP'!$AZ$5/DA137),0),"")</f>
        <v/>
      </c>
      <c r="DR137" s="85" t="str">
        <f t="shared" si="143"/>
        <v/>
      </c>
      <c r="DS137" s="86">
        <f t="shared" si="125"/>
        <v>0</v>
      </c>
      <c r="DT137" s="18">
        <f t="shared" si="126"/>
        <v>0</v>
      </c>
      <c r="DU137" s="87"/>
      <c r="DV137" s="88">
        <f t="shared" si="127"/>
        <v>0</v>
      </c>
      <c r="DW137" s="18" t="str">
        <f t="shared" si="102"/>
        <v/>
      </c>
      <c r="DX137" s="89" t="str">
        <f>IF(DU137&gt;0,ROUNDDOWN(('Diseño estructura &amp;CP'!$AZ$5/DU137),0),"")</f>
        <v/>
      </c>
      <c r="EL137" s="85" t="str">
        <f t="shared" si="144"/>
        <v/>
      </c>
      <c r="EM137" s="86">
        <f t="shared" si="128"/>
        <v>0</v>
      </c>
      <c r="EN137" s="18">
        <f t="shared" si="129"/>
        <v>0</v>
      </c>
      <c r="EO137" s="87"/>
      <c r="EP137" s="88">
        <f t="shared" si="130"/>
        <v>0</v>
      </c>
      <c r="EQ137" s="18" t="str">
        <f t="shared" si="103"/>
        <v/>
      </c>
      <c r="ER137" s="89" t="str">
        <f>IF(EO137&gt;0,ROUNDDOWN(('Diseño estructura &amp;CP'!$AZ$5/EO137),0),"")</f>
        <v/>
      </c>
      <c r="FF137" s="85" t="str">
        <f t="shared" si="145"/>
        <v/>
      </c>
      <c r="FG137" s="86">
        <f t="shared" si="131"/>
        <v>0</v>
      </c>
      <c r="FH137" s="18">
        <f t="shared" si="132"/>
        <v>0</v>
      </c>
      <c r="FI137" s="87"/>
      <c r="FJ137" s="88">
        <f t="shared" si="133"/>
        <v>0</v>
      </c>
      <c r="FK137" s="18" t="str">
        <f t="shared" si="104"/>
        <v/>
      </c>
      <c r="FL137" s="89" t="str">
        <f>IF(FI137&gt;0,ROUNDDOWN(('Diseño estructura &amp;CP'!$AZ$5/FI137),0),"")</f>
        <v/>
      </c>
      <c r="FZ137" s="85" t="str">
        <f t="shared" si="146"/>
        <v/>
      </c>
      <c r="GA137" s="86">
        <f t="shared" si="134"/>
        <v>0</v>
      </c>
      <c r="GB137" s="18">
        <f t="shared" si="135"/>
        <v>0</v>
      </c>
      <c r="GC137" s="87"/>
      <c r="GD137" s="88">
        <f t="shared" si="136"/>
        <v>0</v>
      </c>
      <c r="GE137" s="18" t="str">
        <f t="shared" si="105"/>
        <v/>
      </c>
      <c r="GF137" s="89" t="str">
        <f>IF(GC137&gt;0,ROUNDDOWN(('Diseño estructura &amp;CP'!$AZ$5/GC137),0),"")</f>
        <v/>
      </c>
    </row>
    <row r="138" spans="2:188" x14ac:dyDescent="0.35">
      <c r="B138" s="85" t="str">
        <f t="shared" si="137"/>
        <v/>
      </c>
      <c r="C138" s="86">
        <f t="shared" si="106"/>
        <v>0</v>
      </c>
      <c r="D138" s="18">
        <f t="shared" si="107"/>
        <v>0</v>
      </c>
      <c r="E138" s="90"/>
      <c r="F138" s="88">
        <f t="shared" si="108"/>
        <v>0</v>
      </c>
      <c r="G138" s="18" t="str">
        <f t="shared" si="109"/>
        <v/>
      </c>
      <c r="H138" s="89" t="str">
        <f>IF(E138&gt;0,ROUNDDOWN(('Diseño estructura &amp;CP'!$AZ$5/E138),0),"")</f>
        <v/>
      </c>
      <c r="V138" s="85" t="str">
        <f t="shared" si="138"/>
        <v/>
      </c>
      <c r="W138" s="86">
        <f t="shared" si="110"/>
        <v>0</v>
      </c>
      <c r="X138" s="18">
        <f t="shared" si="111"/>
        <v>0</v>
      </c>
      <c r="Y138" s="90"/>
      <c r="Z138" s="88">
        <f t="shared" si="112"/>
        <v>0</v>
      </c>
      <c r="AA138" s="18" t="str">
        <f t="shared" si="97"/>
        <v/>
      </c>
      <c r="AB138" s="89" t="str">
        <f>IF(Y138&gt;0,ROUNDDOWN(('Diseño estructura &amp;CP'!$AZ$5/Y138),0),"")</f>
        <v/>
      </c>
      <c r="AP138" s="85" t="str">
        <f t="shared" si="139"/>
        <v/>
      </c>
      <c r="AQ138" s="86">
        <f t="shared" si="113"/>
        <v>0</v>
      </c>
      <c r="AR138" s="18">
        <f t="shared" si="114"/>
        <v>0</v>
      </c>
      <c r="AS138" s="90"/>
      <c r="AT138" s="88">
        <f t="shared" si="115"/>
        <v>0</v>
      </c>
      <c r="AU138" s="18" t="str">
        <f t="shared" si="98"/>
        <v/>
      </c>
      <c r="AV138" s="89" t="str">
        <f>IF(AS138&gt;0,ROUNDDOWN(('Diseño estructura &amp;CP'!$AZ$5/AS138),0),"")</f>
        <v/>
      </c>
      <c r="BJ138" s="85" t="str">
        <f t="shared" si="140"/>
        <v/>
      </c>
      <c r="BK138" s="86">
        <f t="shared" si="116"/>
        <v>0</v>
      </c>
      <c r="BL138" s="18">
        <f t="shared" si="117"/>
        <v>0</v>
      </c>
      <c r="BM138" s="90"/>
      <c r="BN138" s="88">
        <f t="shared" si="118"/>
        <v>0</v>
      </c>
      <c r="BO138" s="18" t="str">
        <f t="shared" si="99"/>
        <v/>
      </c>
      <c r="BP138" s="89" t="str">
        <f>IF(BM138&gt;0,ROUNDDOWN(('Diseño estructura &amp;CP'!$AZ$5/BM138),0),"")</f>
        <v/>
      </c>
      <c r="CD138" s="85" t="str">
        <f t="shared" si="141"/>
        <v/>
      </c>
      <c r="CE138" s="86">
        <f t="shared" si="119"/>
        <v>0</v>
      </c>
      <c r="CF138" s="18">
        <f t="shared" si="120"/>
        <v>0</v>
      </c>
      <c r="CG138" s="90"/>
      <c r="CH138" s="88">
        <f t="shared" si="121"/>
        <v>0</v>
      </c>
      <c r="CI138" s="18" t="str">
        <f t="shared" si="100"/>
        <v/>
      </c>
      <c r="CJ138" s="89" t="str">
        <f>IF(CG138&gt;0,ROUNDDOWN(('Diseño estructura &amp;CP'!$AZ$5/CG138),0),"")</f>
        <v/>
      </c>
      <c r="CX138" s="85" t="str">
        <f t="shared" si="142"/>
        <v/>
      </c>
      <c r="CY138" s="86">
        <f t="shared" si="122"/>
        <v>0</v>
      </c>
      <c r="CZ138" s="18">
        <f t="shared" si="123"/>
        <v>0</v>
      </c>
      <c r="DA138" s="90"/>
      <c r="DB138" s="88">
        <f t="shared" si="124"/>
        <v>0</v>
      </c>
      <c r="DC138" s="18" t="str">
        <f t="shared" si="101"/>
        <v/>
      </c>
      <c r="DD138" s="89" t="str">
        <f>IF(DA138&gt;0,ROUNDDOWN(('Diseño estructura &amp;CP'!$AZ$5/DA138),0),"")</f>
        <v/>
      </c>
      <c r="DR138" s="85" t="str">
        <f t="shared" si="143"/>
        <v/>
      </c>
      <c r="DS138" s="86">
        <f t="shared" si="125"/>
        <v>0</v>
      </c>
      <c r="DT138" s="18">
        <f t="shared" si="126"/>
        <v>0</v>
      </c>
      <c r="DU138" s="90"/>
      <c r="DV138" s="88">
        <f t="shared" si="127"/>
        <v>0</v>
      </c>
      <c r="DW138" s="18" t="str">
        <f t="shared" si="102"/>
        <v/>
      </c>
      <c r="DX138" s="89" t="str">
        <f>IF(DU138&gt;0,ROUNDDOWN(('Diseño estructura &amp;CP'!$AZ$5/DU138),0),"")</f>
        <v/>
      </c>
      <c r="EL138" s="85" t="str">
        <f t="shared" si="144"/>
        <v/>
      </c>
      <c r="EM138" s="86">
        <f t="shared" si="128"/>
        <v>0</v>
      </c>
      <c r="EN138" s="18">
        <f t="shared" si="129"/>
        <v>0</v>
      </c>
      <c r="EO138" s="90"/>
      <c r="EP138" s="88">
        <f t="shared" si="130"/>
        <v>0</v>
      </c>
      <c r="EQ138" s="18" t="str">
        <f t="shared" si="103"/>
        <v/>
      </c>
      <c r="ER138" s="89" t="str">
        <f>IF(EO138&gt;0,ROUNDDOWN(('Diseño estructura &amp;CP'!$AZ$5/EO138),0),"")</f>
        <v/>
      </c>
      <c r="FF138" s="85" t="str">
        <f t="shared" si="145"/>
        <v/>
      </c>
      <c r="FG138" s="86">
        <f t="shared" si="131"/>
        <v>0</v>
      </c>
      <c r="FH138" s="18">
        <f t="shared" si="132"/>
        <v>0</v>
      </c>
      <c r="FI138" s="90"/>
      <c r="FJ138" s="88">
        <f t="shared" si="133"/>
        <v>0</v>
      </c>
      <c r="FK138" s="18" t="str">
        <f t="shared" si="104"/>
        <v/>
      </c>
      <c r="FL138" s="89" t="str">
        <f>IF(FI138&gt;0,ROUNDDOWN(('Diseño estructura &amp;CP'!$AZ$5/FI138),0),"")</f>
        <v/>
      </c>
      <c r="FZ138" s="85" t="str">
        <f t="shared" si="146"/>
        <v/>
      </c>
      <c r="GA138" s="86">
        <f t="shared" si="134"/>
        <v>0</v>
      </c>
      <c r="GB138" s="18">
        <f t="shared" si="135"/>
        <v>0</v>
      </c>
      <c r="GC138" s="90"/>
      <c r="GD138" s="88">
        <f t="shared" si="136"/>
        <v>0</v>
      </c>
      <c r="GE138" s="18" t="str">
        <f t="shared" si="105"/>
        <v/>
      </c>
      <c r="GF138" s="89" t="str">
        <f>IF(GC138&gt;0,ROUNDDOWN(('Diseño estructura &amp;CP'!$AZ$5/GC138),0),"")</f>
        <v/>
      </c>
    </row>
    <row r="139" spans="2:188" x14ac:dyDescent="0.35">
      <c r="B139" s="85" t="str">
        <f t="shared" si="137"/>
        <v/>
      </c>
      <c r="C139" s="86">
        <f t="shared" si="106"/>
        <v>0</v>
      </c>
      <c r="D139" s="18">
        <f t="shared" si="107"/>
        <v>0</v>
      </c>
      <c r="E139" s="87"/>
      <c r="F139" s="88">
        <f t="shared" si="108"/>
        <v>0</v>
      </c>
      <c r="G139" s="18" t="str">
        <f t="shared" si="109"/>
        <v/>
      </c>
      <c r="H139" s="89" t="str">
        <f>IF(E139&gt;0,ROUNDDOWN(('Diseño estructura &amp;CP'!$AZ$5/E139),0),"")</f>
        <v/>
      </c>
      <c r="V139" s="85" t="str">
        <f t="shared" si="138"/>
        <v/>
      </c>
      <c r="W139" s="86">
        <f t="shared" si="110"/>
        <v>0</v>
      </c>
      <c r="X139" s="18">
        <f t="shared" si="111"/>
        <v>0</v>
      </c>
      <c r="Y139" s="87"/>
      <c r="Z139" s="88">
        <f t="shared" si="112"/>
        <v>0</v>
      </c>
      <c r="AA139" s="18" t="str">
        <f t="shared" si="97"/>
        <v/>
      </c>
      <c r="AB139" s="89" t="str">
        <f>IF(Y139&gt;0,ROUNDDOWN(('Diseño estructura &amp;CP'!$AZ$5/Y139),0),"")</f>
        <v/>
      </c>
      <c r="AP139" s="85" t="str">
        <f t="shared" si="139"/>
        <v/>
      </c>
      <c r="AQ139" s="86">
        <f t="shared" si="113"/>
        <v>0</v>
      </c>
      <c r="AR139" s="18">
        <f t="shared" si="114"/>
        <v>0</v>
      </c>
      <c r="AS139" s="87"/>
      <c r="AT139" s="88">
        <f t="shared" si="115"/>
        <v>0</v>
      </c>
      <c r="AU139" s="18" t="str">
        <f t="shared" si="98"/>
        <v/>
      </c>
      <c r="AV139" s="89" t="str">
        <f>IF(AS139&gt;0,ROUNDDOWN(('Diseño estructura &amp;CP'!$AZ$5/AS139),0),"")</f>
        <v/>
      </c>
      <c r="BJ139" s="85" t="str">
        <f t="shared" si="140"/>
        <v/>
      </c>
      <c r="BK139" s="86">
        <f t="shared" si="116"/>
        <v>0</v>
      </c>
      <c r="BL139" s="18">
        <f t="shared" si="117"/>
        <v>0</v>
      </c>
      <c r="BM139" s="87"/>
      <c r="BN139" s="88">
        <f t="shared" si="118"/>
        <v>0</v>
      </c>
      <c r="BO139" s="18" t="str">
        <f t="shared" si="99"/>
        <v/>
      </c>
      <c r="BP139" s="89" t="str">
        <f>IF(BM139&gt;0,ROUNDDOWN(('Diseño estructura &amp;CP'!$AZ$5/BM139),0),"")</f>
        <v/>
      </c>
      <c r="CD139" s="85" t="str">
        <f t="shared" si="141"/>
        <v/>
      </c>
      <c r="CE139" s="86">
        <f t="shared" si="119"/>
        <v>0</v>
      </c>
      <c r="CF139" s="18">
        <f t="shared" si="120"/>
        <v>0</v>
      </c>
      <c r="CG139" s="87"/>
      <c r="CH139" s="88">
        <f t="shared" si="121"/>
        <v>0</v>
      </c>
      <c r="CI139" s="18" t="str">
        <f t="shared" si="100"/>
        <v/>
      </c>
      <c r="CJ139" s="89" t="str">
        <f>IF(CG139&gt;0,ROUNDDOWN(('Diseño estructura &amp;CP'!$AZ$5/CG139),0),"")</f>
        <v/>
      </c>
      <c r="CX139" s="85" t="str">
        <f t="shared" si="142"/>
        <v/>
      </c>
      <c r="CY139" s="86">
        <f t="shared" si="122"/>
        <v>0</v>
      </c>
      <c r="CZ139" s="18">
        <f t="shared" si="123"/>
        <v>0</v>
      </c>
      <c r="DA139" s="87"/>
      <c r="DB139" s="88">
        <f t="shared" si="124"/>
        <v>0</v>
      </c>
      <c r="DC139" s="18" t="str">
        <f t="shared" si="101"/>
        <v/>
      </c>
      <c r="DD139" s="89" t="str">
        <f>IF(DA139&gt;0,ROUNDDOWN(('Diseño estructura &amp;CP'!$AZ$5/DA139),0),"")</f>
        <v/>
      </c>
      <c r="DR139" s="85" t="str">
        <f t="shared" si="143"/>
        <v/>
      </c>
      <c r="DS139" s="86">
        <f t="shared" si="125"/>
        <v>0</v>
      </c>
      <c r="DT139" s="18">
        <f t="shared" si="126"/>
        <v>0</v>
      </c>
      <c r="DU139" s="87"/>
      <c r="DV139" s="88">
        <f t="shared" si="127"/>
        <v>0</v>
      </c>
      <c r="DW139" s="18" t="str">
        <f t="shared" si="102"/>
        <v/>
      </c>
      <c r="DX139" s="89" t="str">
        <f>IF(DU139&gt;0,ROUNDDOWN(('Diseño estructura &amp;CP'!$AZ$5/DU139),0),"")</f>
        <v/>
      </c>
      <c r="EL139" s="85" t="str">
        <f t="shared" si="144"/>
        <v/>
      </c>
      <c r="EM139" s="86">
        <f t="shared" si="128"/>
        <v>0</v>
      </c>
      <c r="EN139" s="18">
        <f t="shared" si="129"/>
        <v>0</v>
      </c>
      <c r="EO139" s="87"/>
      <c r="EP139" s="88">
        <f t="shared" si="130"/>
        <v>0</v>
      </c>
      <c r="EQ139" s="18" t="str">
        <f t="shared" si="103"/>
        <v/>
      </c>
      <c r="ER139" s="89" t="str">
        <f>IF(EO139&gt;0,ROUNDDOWN(('Diseño estructura &amp;CP'!$AZ$5/EO139),0),"")</f>
        <v/>
      </c>
      <c r="FF139" s="85" t="str">
        <f t="shared" si="145"/>
        <v/>
      </c>
      <c r="FG139" s="86">
        <f t="shared" si="131"/>
        <v>0</v>
      </c>
      <c r="FH139" s="18">
        <f t="shared" si="132"/>
        <v>0</v>
      </c>
      <c r="FI139" s="87"/>
      <c r="FJ139" s="88">
        <f t="shared" si="133"/>
        <v>0</v>
      </c>
      <c r="FK139" s="18" t="str">
        <f t="shared" si="104"/>
        <v/>
      </c>
      <c r="FL139" s="89" t="str">
        <f>IF(FI139&gt;0,ROUNDDOWN(('Diseño estructura &amp;CP'!$AZ$5/FI139),0),"")</f>
        <v/>
      </c>
      <c r="FZ139" s="85" t="str">
        <f t="shared" si="146"/>
        <v/>
      </c>
      <c r="GA139" s="86">
        <f t="shared" si="134"/>
        <v>0</v>
      </c>
      <c r="GB139" s="18">
        <f t="shared" si="135"/>
        <v>0</v>
      </c>
      <c r="GC139" s="87"/>
      <c r="GD139" s="88">
        <f t="shared" si="136"/>
        <v>0</v>
      </c>
      <c r="GE139" s="18" t="str">
        <f t="shared" si="105"/>
        <v/>
      </c>
      <c r="GF139" s="89" t="str">
        <f>IF(GC139&gt;0,ROUNDDOWN(('Diseño estructura &amp;CP'!$AZ$5/GC139),0),"")</f>
        <v/>
      </c>
    </row>
    <row r="140" spans="2:188" x14ac:dyDescent="0.35">
      <c r="B140" s="85" t="str">
        <f t="shared" si="137"/>
        <v/>
      </c>
      <c r="C140" s="86">
        <f t="shared" si="106"/>
        <v>0</v>
      </c>
      <c r="D140" s="18">
        <f t="shared" si="107"/>
        <v>0</v>
      </c>
      <c r="E140" s="90"/>
      <c r="F140" s="88">
        <f t="shared" si="108"/>
        <v>0</v>
      </c>
      <c r="G140" s="18" t="str">
        <f t="shared" si="109"/>
        <v/>
      </c>
      <c r="H140" s="89" t="str">
        <f>IF(E140&gt;0,ROUNDDOWN(('Diseño estructura &amp;CP'!$AZ$5/E140),0),"")</f>
        <v/>
      </c>
      <c r="V140" s="85" t="str">
        <f t="shared" si="138"/>
        <v/>
      </c>
      <c r="W140" s="86">
        <f t="shared" si="110"/>
        <v>0</v>
      </c>
      <c r="X140" s="18">
        <f t="shared" si="111"/>
        <v>0</v>
      </c>
      <c r="Y140" s="90"/>
      <c r="Z140" s="88">
        <f t="shared" si="112"/>
        <v>0</v>
      </c>
      <c r="AA140" s="18" t="str">
        <f t="shared" si="97"/>
        <v/>
      </c>
      <c r="AB140" s="89" t="str">
        <f>IF(Y140&gt;0,ROUNDDOWN(('Diseño estructura &amp;CP'!$AZ$5/Y140),0),"")</f>
        <v/>
      </c>
      <c r="AP140" s="85" t="str">
        <f t="shared" si="139"/>
        <v/>
      </c>
      <c r="AQ140" s="86">
        <f t="shared" si="113"/>
        <v>0</v>
      </c>
      <c r="AR140" s="18">
        <f t="shared" si="114"/>
        <v>0</v>
      </c>
      <c r="AS140" s="90"/>
      <c r="AT140" s="88">
        <f t="shared" si="115"/>
        <v>0</v>
      </c>
      <c r="AU140" s="18" t="str">
        <f t="shared" si="98"/>
        <v/>
      </c>
      <c r="AV140" s="89" t="str">
        <f>IF(AS140&gt;0,ROUNDDOWN(('Diseño estructura &amp;CP'!$AZ$5/AS140),0),"")</f>
        <v/>
      </c>
      <c r="BJ140" s="85" t="str">
        <f t="shared" si="140"/>
        <v/>
      </c>
      <c r="BK140" s="86">
        <f t="shared" si="116"/>
        <v>0</v>
      </c>
      <c r="BL140" s="18">
        <f t="shared" si="117"/>
        <v>0</v>
      </c>
      <c r="BM140" s="90"/>
      <c r="BN140" s="88">
        <f t="shared" si="118"/>
        <v>0</v>
      </c>
      <c r="BO140" s="18" t="str">
        <f t="shared" si="99"/>
        <v/>
      </c>
      <c r="BP140" s="89" t="str">
        <f>IF(BM140&gt;0,ROUNDDOWN(('Diseño estructura &amp;CP'!$AZ$5/BM140),0),"")</f>
        <v/>
      </c>
      <c r="CD140" s="85" t="str">
        <f t="shared" si="141"/>
        <v/>
      </c>
      <c r="CE140" s="86">
        <f t="shared" si="119"/>
        <v>0</v>
      </c>
      <c r="CF140" s="18">
        <f t="shared" si="120"/>
        <v>0</v>
      </c>
      <c r="CG140" s="90"/>
      <c r="CH140" s="88">
        <f t="shared" si="121"/>
        <v>0</v>
      </c>
      <c r="CI140" s="18" t="str">
        <f t="shared" si="100"/>
        <v/>
      </c>
      <c r="CJ140" s="89" t="str">
        <f>IF(CG140&gt;0,ROUNDDOWN(('Diseño estructura &amp;CP'!$AZ$5/CG140),0),"")</f>
        <v/>
      </c>
      <c r="CX140" s="85" t="str">
        <f t="shared" si="142"/>
        <v/>
      </c>
      <c r="CY140" s="86">
        <f t="shared" si="122"/>
        <v>0</v>
      </c>
      <c r="CZ140" s="18">
        <f t="shared" si="123"/>
        <v>0</v>
      </c>
      <c r="DA140" s="90"/>
      <c r="DB140" s="88">
        <f t="shared" si="124"/>
        <v>0</v>
      </c>
      <c r="DC140" s="18" t="str">
        <f t="shared" si="101"/>
        <v/>
      </c>
      <c r="DD140" s="89" t="str">
        <f>IF(DA140&gt;0,ROUNDDOWN(('Diseño estructura &amp;CP'!$AZ$5/DA140),0),"")</f>
        <v/>
      </c>
      <c r="DR140" s="85" t="str">
        <f t="shared" si="143"/>
        <v/>
      </c>
      <c r="DS140" s="86">
        <f t="shared" si="125"/>
        <v>0</v>
      </c>
      <c r="DT140" s="18">
        <f t="shared" si="126"/>
        <v>0</v>
      </c>
      <c r="DU140" s="90"/>
      <c r="DV140" s="88">
        <f t="shared" si="127"/>
        <v>0</v>
      </c>
      <c r="DW140" s="18" t="str">
        <f t="shared" si="102"/>
        <v/>
      </c>
      <c r="DX140" s="89" t="str">
        <f>IF(DU140&gt;0,ROUNDDOWN(('Diseño estructura &amp;CP'!$AZ$5/DU140),0),"")</f>
        <v/>
      </c>
      <c r="EL140" s="85" t="str">
        <f t="shared" si="144"/>
        <v/>
      </c>
      <c r="EM140" s="86">
        <f t="shared" si="128"/>
        <v>0</v>
      </c>
      <c r="EN140" s="18">
        <f t="shared" si="129"/>
        <v>0</v>
      </c>
      <c r="EO140" s="90"/>
      <c r="EP140" s="88">
        <f t="shared" si="130"/>
        <v>0</v>
      </c>
      <c r="EQ140" s="18" t="str">
        <f t="shared" si="103"/>
        <v/>
      </c>
      <c r="ER140" s="89" t="str">
        <f>IF(EO140&gt;0,ROUNDDOWN(('Diseño estructura &amp;CP'!$AZ$5/EO140),0),"")</f>
        <v/>
      </c>
      <c r="FF140" s="85" t="str">
        <f t="shared" si="145"/>
        <v/>
      </c>
      <c r="FG140" s="86">
        <f t="shared" si="131"/>
        <v>0</v>
      </c>
      <c r="FH140" s="18">
        <f t="shared" si="132"/>
        <v>0</v>
      </c>
      <c r="FI140" s="90"/>
      <c r="FJ140" s="88">
        <f t="shared" si="133"/>
        <v>0</v>
      </c>
      <c r="FK140" s="18" t="str">
        <f t="shared" si="104"/>
        <v/>
      </c>
      <c r="FL140" s="89" t="str">
        <f>IF(FI140&gt;0,ROUNDDOWN(('Diseño estructura &amp;CP'!$AZ$5/FI140),0),"")</f>
        <v/>
      </c>
      <c r="FZ140" s="85" t="str">
        <f t="shared" si="146"/>
        <v/>
      </c>
      <c r="GA140" s="86">
        <f t="shared" si="134"/>
        <v>0</v>
      </c>
      <c r="GB140" s="18">
        <f t="shared" si="135"/>
        <v>0</v>
      </c>
      <c r="GC140" s="90"/>
      <c r="GD140" s="88">
        <f t="shared" si="136"/>
        <v>0</v>
      </c>
      <c r="GE140" s="18" t="str">
        <f t="shared" si="105"/>
        <v/>
      </c>
      <c r="GF140" s="89" t="str">
        <f>IF(GC140&gt;0,ROUNDDOWN(('Diseño estructura &amp;CP'!$AZ$5/GC140),0),"")</f>
        <v/>
      </c>
    </row>
    <row r="141" spans="2:188" x14ac:dyDescent="0.35">
      <c r="B141" s="85" t="str">
        <f t="shared" si="137"/>
        <v/>
      </c>
      <c r="C141" s="86">
        <f t="shared" si="106"/>
        <v>0</v>
      </c>
      <c r="D141" s="18">
        <f t="shared" si="107"/>
        <v>0</v>
      </c>
      <c r="E141" s="87"/>
      <c r="F141" s="88">
        <f t="shared" si="108"/>
        <v>0</v>
      </c>
      <c r="G141" s="18" t="str">
        <f t="shared" si="109"/>
        <v/>
      </c>
      <c r="H141" s="89" t="str">
        <f>IF(E141&gt;0,ROUNDDOWN(('Diseño estructura &amp;CP'!$AZ$5/E141),0),"")</f>
        <v/>
      </c>
      <c r="V141" s="85" t="str">
        <f t="shared" si="138"/>
        <v/>
      </c>
      <c r="W141" s="86">
        <f t="shared" si="110"/>
        <v>0</v>
      </c>
      <c r="X141" s="18">
        <f t="shared" si="111"/>
        <v>0</v>
      </c>
      <c r="Y141" s="87"/>
      <c r="Z141" s="88">
        <f t="shared" si="112"/>
        <v>0</v>
      </c>
      <c r="AA141" s="18" t="str">
        <f t="shared" si="97"/>
        <v/>
      </c>
      <c r="AB141" s="89" t="str">
        <f>IF(Y141&gt;0,ROUNDDOWN(('Diseño estructura &amp;CP'!$AZ$5/Y141),0),"")</f>
        <v/>
      </c>
      <c r="AP141" s="85" t="str">
        <f t="shared" si="139"/>
        <v/>
      </c>
      <c r="AQ141" s="86">
        <f t="shared" si="113"/>
        <v>0</v>
      </c>
      <c r="AR141" s="18">
        <f t="shared" si="114"/>
        <v>0</v>
      </c>
      <c r="AS141" s="87"/>
      <c r="AT141" s="88">
        <f t="shared" si="115"/>
        <v>0</v>
      </c>
      <c r="AU141" s="18" t="str">
        <f t="shared" si="98"/>
        <v/>
      </c>
      <c r="AV141" s="89" t="str">
        <f>IF(AS141&gt;0,ROUNDDOWN(('Diseño estructura &amp;CP'!$AZ$5/AS141),0),"")</f>
        <v/>
      </c>
      <c r="BJ141" s="85" t="str">
        <f t="shared" si="140"/>
        <v/>
      </c>
      <c r="BK141" s="86">
        <f t="shared" si="116"/>
        <v>0</v>
      </c>
      <c r="BL141" s="18">
        <f t="shared" si="117"/>
        <v>0</v>
      </c>
      <c r="BM141" s="87"/>
      <c r="BN141" s="88">
        <f t="shared" si="118"/>
        <v>0</v>
      </c>
      <c r="BO141" s="18" t="str">
        <f t="shared" si="99"/>
        <v/>
      </c>
      <c r="BP141" s="89" t="str">
        <f>IF(BM141&gt;0,ROUNDDOWN(('Diseño estructura &amp;CP'!$AZ$5/BM141),0),"")</f>
        <v/>
      </c>
      <c r="CD141" s="85" t="str">
        <f t="shared" si="141"/>
        <v/>
      </c>
      <c r="CE141" s="86">
        <f t="shared" si="119"/>
        <v>0</v>
      </c>
      <c r="CF141" s="18">
        <f t="shared" si="120"/>
        <v>0</v>
      </c>
      <c r="CG141" s="87"/>
      <c r="CH141" s="88">
        <f t="shared" si="121"/>
        <v>0</v>
      </c>
      <c r="CI141" s="18" t="str">
        <f t="shared" si="100"/>
        <v/>
      </c>
      <c r="CJ141" s="89" t="str">
        <f>IF(CG141&gt;0,ROUNDDOWN(('Diseño estructura &amp;CP'!$AZ$5/CG141),0),"")</f>
        <v/>
      </c>
      <c r="CX141" s="85" t="str">
        <f t="shared" si="142"/>
        <v/>
      </c>
      <c r="CY141" s="86">
        <f t="shared" si="122"/>
        <v>0</v>
      </c>
      <c r="CZ141" s="18">
        <f t="shared" si="123"/>
        <v>0</v>
      </c>
      <c r="DA141" s="87"/>
      <c r="DB141" s="88">
        <f t="shared" si="124"/>
        <v>0</v>
      </c>
      <c r="DC141" s="18" t="str">
        <f t="shared" si="101"/>
        <v/>
      </c>
      <c r="DD141" s="89" t="str">
        <f>IF(DA141&gt;0,ROUNDDOWN(('Diseño estructura &amp;CP'!$AZ$5/DA141),0),"")</f>
        <v/>
      </c>
      <c r="DR141" s="85" t="str">
        <f t="shared" si="143"/>
        <v/>
      </c>
      <c r="DS141" s="86">
        <f t="shared" si="125"/>
        <v>0</v>
      </c>
      <c r="DT141" s="18">
        <f t="shared" si="126"/>
        <v>0</v>
      </c>
      <c r="DU141" s="87"/>
      <c r="DV141" s="88">
        <f t="shared" si="127"/>
        <v>0</v>
      </c>
      <c r="DW141" s="18" t="str">
        <f t="shared" si="102"/>
        <v/>
      </c>
      <c r="DX141" s="89" t="str">
        <f>IF(DU141&gt;0,ROUNDDOWN(('Diseño estructura &amp;CP'!$AZ$5/DU141),0),"")</f>
        <v/>
      </c>
      <c r="EL141" s="85" t="str">
        <f t="shared" si="144"/>
        <v/>
      </c>
      <c r="EM141" s="86">
        <f t="shared" si="128"/>
        <v>0</v>
      </c>
      <c r="EN141" s="18">
        <f t="shared" si="129"/>
        <v>0</v>
      </c>
      <c r="EO141" s="87"/>
      <c r="EP141" s="88">
        <f t="shared" si="130"/>
        <v>0</v>
      </c>
      <c r="EQ141" s="18" t="str">
        <f t="shared" si="103"/>
        <v/>
      </c>
      <c r="ER141" s="89" t="str">
        <f>IF(EO141&gt;0,ROUNDDOWN(('Diseño estructura &amp;CP'!$AZ$5/EO141),0),"")</f>
        <v/>
      </c>
      <c r="FF141" s="85" t="str">
        <f t="shared" si="145"/>
        <v/>
      </c>
      <c r="FG141" s="86">
        <f t="shared" si="131"/>
        <v>0</v>
      </c>
      <c r="FH141" s="18">
        <f t="shared" si="132"/>
        <v>0</v>
      </c>
      <c r="FI141" s="87"/>
      <c r="FJ141" s="88">
        <f t="shared" si="133"/>
        <v>0</v>
      </c>
      <c r="FK141" s="18" t="str">
        <f t="shared" si="104"/>
        <v/>
      </c>
      <c r="FL141" s="89" t="str">
        <f>IF(FI141&gt;0,ROUNDDOWN(('Diseño estructura &amp;CP'!$AZ$5/FI141),0),"")</f>
        <v/>
      </c>
      <c r="FZ141" s="85" t="str">
        <f t="shared" si="146"/>
        <v/>
      </c>
      <c r="GA141" s="86">
        <f t="shared" si="134"/>
        <v>0</v>
      </c>
      <c r="GB141" s="18">
        <f t="shared" si="135"/>
        <v>0</v>
      </c>
      <c r="GC141" s="87"/>
      <c r="GD141" s="88">
        <f t="shared" si="136"/>
        <v>0</v>
      </c>
      <c r="GE141" s="18" t="str">
        <f t="shared" si="105"/>
        <v/>
      </c>
      <c r="GF141" s="89" t="str">
        <f>IF(GC141&gt;0,ROUNDDOWN(('Diseño estructura &amp;CP'!$AZ$5/GC141),0),"")</f>
        <v/>
      </c>
    </row>
    <row r="142" spans="2:188" x14ac:dyDescent="0.35">
      <c r="B142" s="85" t="str">
        <f t="shared" si="137"/>
        <v/>
      </c>
      <c r="C142" s="86">
        <f t="shared" si="106"/>
        <v>0</v>
      </c>
      <c r="D142" s="18">
        <f t="shared" si="107"/>
        <v>0</v>
      </c>
      <c r="E142" s="90"/>
      <c r="F142" s="88">
        <f t="shared" si="108"/>
        <v>0</v>
      </c>
      <c r="G142" s="18" t="str">
        <f t="shared" si="109"/>
        <v/>
      </c>
      <c r="H142" s="89" t="str">
        <f>IF(E142&gt;0,ROUNDDOWN(('Diseño estructura &amp;CP'!$AZ$5/E142),0),"")</f>
        <v/>
      </c>
      <c r="V142" s="85" t="str">
        <f t="shared" si="138"/>
        <v/>
      </c>
      <c r="W142" s="86">
        <f t="shared" si="110"/>
        <v>0</v>
      </c>
      <c r="X142" s="18">
        <f t="shared" si="111"/>
        <v>0</v>
      </c>
      <c r="Y142" s="90"/>
      <c r="Z142" s="88">
        <f t="shared" si="112"/>
        <v>0</v>
      </c>
      <c r="AA142" s="18" t="str">
        <f t="shared" si="97"/>
        <v/>
      </c>
      <c r="AB142" s="89" t="str">
        <f>IF(Y142&gt;0,ROUNDDOWN(('Diseño estructura &amp;CP'!$AZ$5/Y142),0),"")</f>
        <v/>
      </c>
      <c r="AP142" s="85" t="str">
        <f t="shared" si="139"/>
        <v/>
      </c>
      <c r="AQ142" s="86">
        <f t="shared" si="113"/>
        <v>0</v>
      </c>
      <c r="AR142" s="18">
        <f t="shared" si="114"/>
        <v>0</v>
      </c>
      <c r="AS142" s="90"/>
      <c r="AT142" s="88">
        <f t="shared" si="115"/>
        <v>0</v>
      </c>
      <c r="AU142" s="18" t="str">
        <f t="shared" si="98"/>
        <v/>
      </c>
      <c r="AV142" s="89" t="str">
        <f>IF(AS142&gt;0,ROUNDDOWN(('Diseño estructura &amp;CP'!$AZ$5/AS142),0),"")</f>
        <v/>
      </c>
      <c r="BJ142" s="85" t="str">
        <f t="shared" si="140"/>
        <v/>
      </c>
      <c r="BK142" s="86">
        <f t="shared" si="116"/>
        <v>0</v>
      </c>
      <c r="BL142" s="18">
        <f t="shared" si="117"/>
        <v>0</v>
      </c>
      <c r="BM142" s="90"/>
      <c r="BN142" s="88">
        <f t="shared" si="118"/>
        <v>0</v>
      </c>
      <c r="BO142" s="18" t="str">
        <f t="shared" si="99"/>
        <v/>
      </c>
      <c r="BP142" s="89" t="str">
        <f>IF(BM142&gt;0,ROUNDDOWN(('Diseño estructura &amp;CP'!$AZ$5/BM142),0),"")</f>
        <v/>
      </c>
      <c r="CD142" s="85" t="str">
        <f t="shared" si="141"/>
        <v/>
      </c>
      <c r="CE142" s="86">
        <f t="shared" si="119"/>
        <v>0</v>
      </c>
      <c r="CF142" s="18">
        <f t="shared" si="120"/>
        <v>0</v>
      </c>
      <c r="CG142" s="90"/>
      <c r="CH142" s="88">
        <f t="shared" si="121"/>
        <v>0</v>
      </c>
      <c r="CI142" s="18" t="str">
        <f t="shared" si="100"/>
        <v/>
      </c>
      <c r="CJ142" s="89" t="str">
        <f>IF(CG142&gt;0,ROUNDDOWN(('Diseño estructura &amp;CP'!$AZ$5/CG142),0),"")</f>
        <v/>
      </c>
      <c r="CX142" s="85" t="str">
        <f t="shared" si="142"/>
        <v/>
      </c>
      <c r="CY142" s="86">
        <f t="shared" si="122"/>
        <v>0</v>
      </c>
      <c r="CZ142" s="18">
        <f t="shared" si="123"/>
        <v>0</v>
      </c>
      <c r="DA142" s="90"/>
      <c r="DB142" s="88">
        <f t="shared" si="124"/>
        <v>0</v>
      </c>
      <c r="DC142" s="18" t="str">
        <f t="shared" si="101"/>
        <v/>
      </c>
      <c r="DD142" s="89" t="str">
        <f>IF(DA142&gt;0,ROUNDDOWN(('Diseño estructura &amp;CP'!$AZ$5/DA142),0),"")</f>
        <v/>
      </c>
      <c r="DR142" s="85" t="str">
        <f t="shared" si="143"/>
        <v/>
      </c>
      <c r="DS142" s="86">
        <f t="shared" si="125"/>
        <v>0</v>
      </c>
      <c r="DT142" s="18">
        <f t="shared" si="126"/>
        <v>0</v>
      </c>
      <c r="DU142" s="90"/>
      <c r="DV142" s="88">
        <f t="shared" si="127"/>
        <v>0</v>
      </c>
      <c r="DW142" s="18" t="str">
        <f t="shared" si="102"/>
        <v/>
      </c>
      <c r="DX142" s="89" t="str">
        <f>IF(DU142&gt;0,ROUNDDOWN(('Diseño estructura &amp;CP'!$AZ$5/DU142),0),"")</f>
        <v/>
      </c>
      <c r="EL142" s="85" t="str">
        <f t="shared" si="144"/>
        <v/>
      </c>
      <c r="EM142" s="86">
        <f t="shared" si="128"/>
        <v>0</v>
      </c>
      <c r="EN142" s="18">
        <f t="shared" si="129"/>
        <v>0</v>
      </c>
      <c r="EO142" s="90"/>
      <c r="EP142" s="88">
        <f t="shared" si="130"/>
        <v>0</v>
      </c>
      <c r="EQ142" s="18" t="str">
        <f t="shared" si="103"/>
        <v/>
      </c>
      <c r="ER142" s="89" t="str">
        <f>IF(EO142&gt;0,ROUNDDOWN(('Diseño estructura &amp;CP'!$AZ$5/EO142),0),"")</f>
        <v/>
      </c>
      <c r="FF142" s="85" t="str">
        <f t="shared" si="145"/>
        <v/>
      </c>
      <c r="FG142" s="86">
        <f t="shared" si="131"/>
        <v>0</v>
      </c>
      <c r="FH142" s="18">
        <f t="shared" si="132"/>
        <v>0</v>
      </c>
      <c r="FI142" s="90"/>
      <c r="FJ142" s="88">
        <f t="shared" si="133"/>
        <v>0</v>
      </c>
      <c r="FK142" s="18" t="str">
        <f t="shared" si="104"/>
        <v/>
      </c>
      <c r="FL142" s="89" t="str">
        <f>IF(FI142&gt;0,ROUNDDOWN(('Diseño estructura &amp;CP'!$AZ$5/FI142),0),"")</f>
        <v/>
      </c>
      <c r="FZ142" s="85" t="str">
        <f t="shared" si="146"/>
        <v/>
      </c>
      <c r="GA142" s="86">
        <f t="shared" si="134"/>
        <v>0</v>
      </c>
      <c r="GB142" s="18">
        <f t="shared" si="135"/>
        <v>0</v>
      </c>
      <c r="GC142" s="90"/>
      <c r="GD142" s="88">
        <f t="shared" si="136"/>
        <v>0</v>
      </c>
      <c r="GE142" s="18" t="str">
        <f t="shared" si="105"/>
        <v/>
      </c>
      <c r="GF142" s="89" t="str">
        <f>IF(GC142&gt;0,ROUNDDOWN(('Diseño estructura &amp;CP'!$AZ$5/GC142),0),"")</f>
        <v/>
      </c>
    </row>
    <row r="143" spans="2:188" x14ac:dyDescent="0.35">
      <c r="B143" s="85" t="str">
        <f t="shared" si="137"/>
        <v/>
      </c>
      <c r="C143" s="86">
        <f t="shared" si="106"/>
        <v>0</v>
      </c>
      <c r="D143" s="18">
        <f t="shared" si="107"/>
        <v>0</v>
      </c>
      <c r="E143" s="87"/>
      <c r="F143" s="88">
        <f t="shared" si="108"/>
        <v>0</v>
      </c>
      <c r="G143" s="18" t="str">
        <f t="shared" si="109"/>
        <v/>
      </c>
      <c r="H143" s="89" t="str">
        <f>IF(E143&gt;0,ROUNDDOWN(('Diseño estructura &amp;CP'!$AZ$5/E143),0),"")</f>
        <v/>
      </c>
      <c r="V143" s="85" t="str">
        <f t="shared" si="138"/>
        <v/>
      </c>
      <c r="W143" s="86">
        <f t="shared" si="110"/>
        <v>0</v>
      </c>
      <c r="X143" s="18">
        <f t="shared" si="111"/>
        <v>0</v>
      </c>
      <c r="Y143" s="87"/>
      <c r="Z143" s="88">
        <f t="shared" si="112"/>
        <v>0</v>
      </c>
      <c r="AA143" s="18" t="str">
        <f t="shared" si="97"/>
        <v/>
      </c>
      <c r="AB143" s="89" t="str">
        <f>IF(Y143&gt;0,ROUNDDOWN(('Diseño estructura &amp;CP'!$AZ$5/Y143),0),"")</f>
        <v/>
      </c>
      <c r="AP143" s="85" t="str">
        <f t="shared" si="139"/>
        <v/>
      </c>
      <c r="AQ143" s="86">
        <f t="shared" si="113"/>
        <v>0</v>
      </c>
      <c r="AR143" s="18">
        <f t="shared" si="114"/>
        <v>0</v>
      </c>
      <c r="AS143" s="87"/>
      <c r="AT143" s="88">
        <f t="shared" si="115"/>
        <v>0</v>
      </c>
      <c r="AU143" s="18" t="str">
        <f t="shared" si="98"/>
        <v/>
      </c>
      <c r="AV143" s="89" t="str">
        <f>IF(AS143&gt;0,ROUNDDOWN(('Diseño estructura &amp;CP'!$AZ$5/AS143),0),"")</f>
        <v/>
      </c>
      <c r="BJ143" s="85" t="str">
        <f t="shared" si="140"/>
        <v/>
      </c>
      <c r="BK143" s="86">
        <f t="shared" si="116"/>
        <v>0</v>
      </c>
      <c r="BL143" s="18">
        <f t="shared" si="117"/>
        <v>0</v>
      </c>
      <c r="BM143" s="87"/>
      <c r="BN143" s="88">
        <f t="shared" si="118"/>
        <v>0</v>
      </c>
      <c r="BO143" s="18" t="str">
        <f t="shared" si="99"/>
        <v/>
      </c>
      <c r="BP143" s="89" t="str">
        <f>IF(BM143&gt;0,ROUNDDOWN(('Diseño estructura &amp;CP'!$AZ$5/BM143),0),"")</f>
        <v/>
      </c>
      <c r="CD143" s="85" t="str">
        <f t="shared" si="141"/>
        <v/>
      </c>
      <c r="CE143" s="86">
        <f t="shared" si="119"/>
        <v>0</v>
      </c>
      <c r="CF143" s="18">
        <f t="shared" si="120"/>
        <v>0</v>
      </c>
      <c r="CG143" s="87"/>
      <c r="CH143" s="88">
        <f t="shared" si="121"/>
        <v>0</v>
      </c>
      <c r="CI143" s="18" t="str">
        <f t="shared" si="100"/>
        <v/>
      </c>
      <c r="CJ143" s="89" t="str">
        <f>IF(CG143&gt;0,ROUNDDOWN(('Diseño estructura &amp;CP'!$AZ$5/CG143),0),"")</f>
        <v/>
      </c>
      <c r="CX143" s="85" t="str">
        <f t="shared" si="142"/>
        <v/>
      </c>
      <c r="CY143" s="86">
        <f t="shared" si="122"/>
        <v>0</v>
      </c>
      <c r="CZ143" s="18">
        <f t="shared" si="123"/>
        <v>0</v>
      </c>
      <c r="DA143" s="87"/>
      <c r="DB143" s="88">
        <f t="shared" si="124"/>
        <v>0</v>
      </c>
      <c r="DC143" s="18" t="str">
        <f t="shared" si="101"/>
        <v/>
      </c>
      <c r="DD143" s="89" t="str">
        <f>IF(DA143&gt;0,ROUNDDOWN(('Diseño estructura &amp;CP'!$AZ$5/DA143),0),"")</f>
        <v/>
      </c>
      <c r="DR143" s="85" t="str">
        <f t="shared" si="143"/>
        <v/>
      </c>
      <c r="DS143" s="86">
        <f t="shared" si="125"/>
        <v>0</v>
      </c>
      <c r="DT143" s="18">
        <f t="shared" si="126"/>
        <v>0</v>
      </c>
      <c r="DU143" s="87"/>
      <c r="DV143" s="88">
        <f t="shared" si="127"/>
        <v>0</v>
      </c>
      <c r="DW143" s="18" t="str">
        <f t="shared" si="102"/>
        <v/>
      </c>
      <c r="DX143" s="89" t="str">
        <f>IF(DU143&gt;0,ROUNDDOWN(('Diseño estructura &amp;CP'!$AZ$5/DU143),0),"")</f>
        <v/>
      </c>
      <c r="EL143" s="85" t="str">
        <f t="shared" si="144"/>
        <v/>
      </c>
      <c r="EM143" s="86">
        <f t="shared" si="128"/>
        <v>0</v>
      </c>
      <c r="EN143" s="18">
        <f t="shared" si="129"/>
        <v>0</v>
      </c>
      <c r="EO143" s="87"/>
      <c r="EP143" s="88">
        <f t="shared" si="130"/>
        <v>0</v>
      </c>
      <c r="EQ143" s="18" t="str">
        <f t="shared" si="103"/>
        <v/>
      </c>
      <c r="ER143" s="89" t="str">
        <f>IF(EO143&gt;0,ROUNDDOWN(('Diseño estructura &amp;CP'!$AZ$5/EO143),0),"")</f>
        <v/>
      </c>
      <c r="FF143" s="85" t="str">
        <f t="shared" si="145"/>
        <v/>
      </c>
      <c r="FG143" s="86">
        <f t="shared" si="131"/>
        <v>0</v>
      </c>
      <c r="FH143" s="18">
        <f t="shared" si="132"/>
        <v>0</v>
      </c>
      <c r="FI143" s="87"/>
      <c r="FJ143" s="88">
        <f t="shared" si="133"/>
        <v>0</v>
      </c>
      <c r="FK143" s="18" t="str">
        <f t="shared" si="104"/>
        <v/>
      </c>
      <c r="FL143" s="89" t="str">
        <f>IF(FI143&gt;0,ROUNDDOWN(('Diseño estructura &amp;CP'!$AZ$5/FI143),0),"")</f>
        <v/>
      </c>
      <c r="FZ143" s="85" t="str">
        <f t="shared" si="146"/>
        <v/>
      </c>
      <c r="GA143" s="86">
        <f t="shared" si="134"/>
        <v>0</v>
      </c>
      <c r="GB143" s="18">
        <f t="shared" si="135"/>
        <v>0</v>
      </c>
      <c r="GC143" s="87"/>
      <c r="GD143" s="88">
        <f t="shared" si="136"/>
        <v>0</v>
      </c>
      <c r="GE143" s="18" t="str">
        <f t="shared" si="105"/>
        <v/>
      </c>
      <c r="GF143" s="89" t="str">
        <f>IF(GC143&gt;0,ROUNDDOWN(('Diseño estructura &amp;CP'!$AZ$5/GC143),0),"")</f>
        <v/>
      </c>
    </row>
    <row r="144" spans="2:188" x14ac:dyDescent="0.35">
      <c r="B144" s="85" t="str">
        <f t="shared" si="137"/>
        <v/>
      </c>
      <c r="C144" s="86">
        <f t="shared" si="106"/>
        <v>0</v>
      </c>
      <c r="D144" s="18">
        <f t="shared" si="107"/>
        <v>0</v>
      </c>
      <c r="E144" s="90"/>
      <c r="F144" s="88">
        <f t="shared" si="108"/>
        <v>0</v>
      </c>
      <c r="G144" s="18" t="str">
        <f t="shared" si="109"/>
        <v/>
      </c>
      <c r="H144" s="89" t="str">
        <f>IF(E144&gt;0,ROUNDDOWN(('Diseño estructura &amp;CP'!$AZ$5/E144),0),"")</f>
        <v/>
      </c>
      <c r="V144" s="85" t="str">
        <f t="shared" si="138"/>
        <v/>
      </c>
      <c r="W144" s="86">
        <f t="shared" si="110"/>
        <v>0</v>
      </c>
      <c r="X144" s="18">
        <f t="shared" si="111"/>
        <v>0</v>
      </c>
      <c r="Y144" s="90"/>
      <c r="Z144" s="88">
        <f t="shared" si="112"/>
        <v>0</v>
      </c>
      <c r="AA144" s="18" t="str">
        <f t="shared" ref="AA144:AA207" si="147">IF(AB144="","",1/(AB144+0.01))</f>
        <v/>
      </c>
      <c r="AB144" s="89" t="str">
        <f>IF(Y144&gt;0,ROUNDDOWN(('Diseño estructura &amp;CP'!$AZ$5/Y144),0),"")</f>
        <v/>
      </c>
      <c r="AP144" s="85" t="str">
        <f t="shared" si="139"/>
        <v/>
      </c>
      <c r="AQ144" s="86">
        <f t="shared" si="113"/>
        <v>0</v>
      </c>
      <c r="AR144" s="18">
        <f t="shared" si="114"/>
        <v>0</v>
      </c>
      <c r="AS144" s="90"/>
      <c r="AT144" s="88">
        <f t="shared" si="115"/>
        <v>0</v>
      </c>
      <c r="AU144" s="18" t="str">
        <f t="shared" ref="AU144:AU207" si="148">IF(AV144="","",1/(AV144+0.01))</f>
        <v/>
      </c>
      <c r="AV144" s="89" t="str">
        <f>IF(AS144&gt;0,ROUNDDOWN(('Diseño estructura &amp;CP'!$AZ$5/AS144),0),"")</f>
        <v/>
      </c>
      <c r="BJ144" s="85" t="str">
        <f t="shared" si="140"/>
        <v/>
      </c>
      <c r="BK144" s="86">
        <f t="shared" si="116"/>
        <v>0</v>
      </c>
      <c r="BL144" s="18">
        <f t="shared" si="117"/>
        <v>0</v>
      </c>
      <c r="BM144" s="90"/>
      <c r="BN144" s="88">
        <f t="shared" si="118"/>
        <v>0</v>
      </c>
      <c r="BO144" s="18" t="str">
        <f t="shared" ref="BO144:BO207" si="149">IF(BP144="","",1/(BP144+0.01))</f>
        <v/>
      </c>
      <c r="BP144" s="89" t="str">
        <f>IF(BM144&gt;0,ROUNDDOWN(('Diseño estructura &amp;CP'!$AZ$5/BM144),0),"")</f>
        <v/>
      </c>
      <c r="CD144" s="85" t="str">
        <f t="shared" si="141"/>
        <v/>
      </c>
      <c r="CE144" s="86">
        <f t="shared" si="119"/>
        <v>0</v>
      </c>
      <c r="CF144" s="18">
        <f t="shared" si="120"/>
        <v>0</v>
      </c>
      <c r="CG144" s="90"/>
      <c r="CH144" s="88">
        <f t="shared" si="121"/>
        <v>0</v>
      </c>
      <c r="CI144" s="18" t="str">
        <f t="shared" ref="CI144:CI207" si="150">IF(CJ144="","",1/(CJ144+0.01))</f>
        <v/>
      </c>
      <c r="CJ144" s="89" t="str">
        <f>IF(CG144&gt;0,ROUNDDOWN(('Diseño estructura &amp;CP'!$AZ$5/CG144),0),"")</f>
        <v/>
      </c>
      <c r="CX144" s="85" t="str">
        <f t="shared" si="142"/>
        <v/>
      </c>
      <c r="CY144" s="86">
        <f t="shared" si="122"/>
        <v>0</v>
      </c>
      <c r="CZ144" s="18">
        <f t="shared" si="123"/>
        <v>0</v>
      </c>
      <c r="DA144" s="90"/>
      <c r="DB144" s="88">
        <f t="shared" si="124"/>
        <v>0</v>
      </c>
      <c r="DC144" s="18" t="str">
        <f t="shared" ref="DC144:DC207" si="151">IF(DD144="","",1/(DD144+0.01))</f>
        <v/>
      </c>
      <c r="DD144" s="89" t="str">
        <f>IF(DA144&gt;0,ROUNDDOWN(('Diseño estructura &amp;CP'!$AZ$5/DA144),0),"")</f>
        <v/>
      </c>
      <c r="DR144" s="85" t="str">
        <f t="shared" si="143"/>
        <v/>
      </c>
      <c r="DS144" s="86">
        <f t="shared" si="125"/>
        <v>0</v>
      </c>
      <c r="DT144" s="18">
        <f t="shared" si="126"/>
        <v>0</v>
      </c>
      <c r="DU144" s="90"/>
      <c r="DV144" s="88">
        <f t="shared" si="127"/>
        <v>0</v>
      </c>
      <c r="DW144" s="18" t="str">
        <f t="shared" ref="DW144:DW207" si="152">IF(DX144="","",1/(DX144+0.01))</f>
        <v/>
      </c>
      <c r="DX144" s="89" t="str">
        <f>IF(DU144&gt;0,ROUNDDOWN(('Diseño estructura &amp;CP'!$AZ$5/DU144),0),"")</f>
        <v/>
      </c>
      <c r="EL144" s="85" t="str">
        <f t="shared" si="144"/>
        <v/>
      </c>
      <c r="EM144" s="86">
        <f t="shared" si="128"/>
        <v>0</v>
      </c>
      <c r="EN144" s="18">
        <f t="shared" si="129"/>
        <v>0</v>
      </c>
      <c r="EO144" s="90"/>
      <c r="EP144" s="88">
        <f t="shared" si="130"/>
        <v>0</v>
      </c>
      <c r="EQ144" s="18" t="str">
        <f t="shared" ref="EQ144:EQ207" si="153">IF(ER144="","",1/(ER144+0.01))</f>
        <v/>
      </c>
      <c r="ER144" s="89" t="str">
        <f>IF(EO144&gt;0,ROUNDDOWN(('Diseño estructura &amp;CP'!$AZ$5/EO144),0),"")</f>
        <v/>
      </c>
      <c r="FF144" s="85" t="str">
        <f t="shared" si="145"/>
        <v/>
      </c>
      <c r="FG144" s="86">
        <f t="shared" si="131"/>
        <v>0</v>
      </c>
      <c r="FH144" s="18">
        <f t="shared" si="132"/>
        <v>0</v>
      </c>
      <c r="FI144" s="90"/>
      <c r="FJ144" s="88">
        <f t="shared" si="133"/>
        <v>0</v>
      </c>
      <c r="FK144" s="18" t="str">
        <f t="shared" ref="FK144:FK207" si="154">IF(FL144="","",1/(FL144+0.01))</f>
        <v/>
      </c>
      <c r="FL144" s="89" t="str">
        <f>IF(FI144&gt;0,ROUNDDOWN(('Diseño estructura &amp;CP'!$AZ$5/FI144),0),"")</f>
        <v/>
      </c>
      <c r="FZ144" s="85" t="str">
        <f t="shared" si="146"/>
        <v/>
      </c>
      <c r="GA144" s="86">
        <f t="shared" si="134"/>
        <v>0</v>
      </c>
      <c r="GB144" s="18">
        <f t="shared" si="135"/>
        <v>0</v>
      </c>
      <c r="GC144" s="90"/>
      <c r="GD144" s="88">
        <f t="shared" si="136"/>
        <v>0</v>
      </c>
      <c r="GE144" s="18" t="str">
        <f t="shared" ref="GE144:GE207" si="155">IF(GF144="","",1/(GF144+0.01))</f>
        <v/>
      </c>
      <c r="GF144" s="89" t="str">
        <f>IF(GC144&gt;0,ROUNDDOWN(('Diseño estructura &amp;CP'!$AZ$5/GC144),0),"")</f>
        <v/>
      </c>
    </row>
    <row r="145" spans="2:188" x14ac:dyDescent="0.35">
      <c r="B145" s="85" t="str">
        <f t="shared" si="137"/>
        <v/>
      </c>
      <c r="C145" s="86">
        <f t="shared" ref="C145:C208" si="156">+E145/$H$9</f>
        <v>0</v>
      </c>
      <c r="D145" s="18">
        <f t="shared" ref="D145:D208" si="157">ROUNDDOWN(E145/$C$13,0)</f>
        <v>0</v>
      </c>
      <c r="E145" s="87"/>
      <c r="F145" s="88">
        <f t="shared" ref="F145:F208" si="158">IF(D145=0,0,D145+1)</f>
        <v>0</v>
      </c>
      <c r="G145" s="18" t="str">
        <f t="shared" ref="G145:G208" si="159">IF(H145="","",1/(H145+0.01))</f>
        <v/>
      </c>
      <c r="H145" s="89" t="str">
        <f>IF(E145&gt;0,ROUNDDOWN(('Diseño estructura &amp;CP'!$AZ$5/E145),0),"")</f>
        <v/>
      </c>
      <c r="V145" s="85" t="str">
        <f t="shared" si="138"/>
        <v/>
      </c>
      <c r="W145" s="86">
        <f t="shared" ref="W145:W208" si="160">+Y145/$H$9</f>
        <v>0</v>
      </c>
      <c r="X145" s="18">
        <f t="shared" ref="X145:X208" si="161">ROUNDDOWN(Y145/$C$13,0)</f>
        <v>0</v>
      </c>
      <c r="Y145" s="87"/>
      <c r="Z145" s="88">
        <f t="shared" ref="Z145:Z208" si="162">IF(X145=0,0,X145+1)</f>
        <v>0</v>
      </c>
      <c r="AA145" s="18" t="str">
        <f t="shared" si="147"/>
        <v/>
      </c>
      <c r="AB145" s="89" t="str">
        <f>IF(Y145&gt;0,ROUNDDOWN(('Diseño estructura &amp;CP'!$AZ$5/Y145),0),"")</f>
        <v/>
      </c>
      <c r="AP145" s="85" t="str">
        <f t="shared" si="139"/>
        <v/>
      </c>
      <c r="AQ145" s="86">
        <f t="shared" ref="AQ145:AQ208" si="163">+AS145/$H$9</f>
        <v>0</v>
      </c>
      <c r="AR145" s="18">
        <f t="shared" ref="AR145:AR208" si="164">ROUNDDOWN(AS145/$C$13,0)</f>
        <v>0</v>
      </c>
      <c r="AS145" s="87"/>
      <c r="AT145" s="88">
        <f t="shared" ref="AT145:AT208" si="165">IF(AR145=0,0,AR145+1)</f>
        <v>0</v>
      </c>
      <c r="AU145" s="18" t="str">
        <f t="shared" si="148"/>
        <v/>
      </c>
      <c r="AV145" s="89" t="str">
        <f>IF(AS145&gt;0,ROUNDDOWN(('Diseño estructura &amp;CP'!$AZ$5/AS145),0),"")</f>
        <v/>
      </c>
      <c r="BJ145" s="85" t="str">
        <f t="shared" si="140"/>
        <v/>
      </c>
      <c r="BK145" s="86">
        <f t="shared" ref="BK145:BK208" si="166">+BM145/$H$9</f>
        <v>0</v>
      </c>
      <c r="BL145" s="18">
        <f t="shared" ref="BL145:BL208" si="167">ROUNDDOWN(BM145/$BK$13,0)</f>
        <v>0</v>
      </c>
      <c r="BM145" s="87"/>
      <c r="BN145" s="88">
        <f t="shared" ref="BN145:BN208" si="168">IF(BL145=0,0,BL145+1)</f>
        <v>0</v>
      </c>
      <c r="BO145" s="18" t="str">
        <f t="shared" si="149"/>
        <v/>
      </c>
      <c r="BP145" s="89" t="str">
        <f>IF(BM145&gt;0,ROUNDDOWN(('Diseño estructura &amp;CP'!$AZ$5/BM145),0),"")</f>
        <v/>
      </c>
      <c r="CD145" s="85" t="str">
        <f t="shared" si="141"/>
        <v/>
      </c>
      <c r="CE145" s="86">
        <f t="shared" ref="CE145:CE208" si="169">+CG145/$H$9</f>
        <v>0</v>
      </c>
      <c r="CF145" s="18">
        <f t="shared" ref="CF145:CF208" si="170">ROUNDDOWN(CG145/$C$13,0)</f>
        <v>0</v>
      </c>
      <c r="CG145" s="87"/>
      <c r="CH145" s="88">
        <f t="shared" ref="CH145:CH208" si="171">IF(CF145=0,0,CF145+1)</f>
        <v>0</v>
      </c>
      <c r="CI145" s="18" t="str">
        <f t="shared" si="150"/>
        <v/>
      </c>
      <c r="CJ145" s="89" t="str">
        <f>IF(CG145&gt;0,ROUNDDOWN(('Diseño estructura &amp;CP'!$AZ$5/CG145),0),"")</f>
        <v/>
      </c>
      <c r="CX145" s="85" t="str">
        <f t="shared" si="142"/>
        <v/>
      </c>
      <c r="CY145" s="86">
        <f t="shared" ref="CY145:CY208" si="172">+DA145/$H$9</f>
        <v>0</v>
      </c>
      <c r="CZ145" s="18">
        <f t="shared" ref="CZ145:CZ208" si="173">ROUNDDOWN(DA145/$C$13,0)</f>
        <v>0</v>
      </c>
      <c r="DA145" s="87"/>
      <c r="DB145" s="88">
        <f t="shared" ref="DB145:DB208" si="174">IF(CZ145=0,0,CZ145+1)</f>
        <v>0</v>
      </c>
      <c r="DC145" s="18" t="str">
        <f t="shared" si="151"/>
        <v/>
      </c>
      <c r="DD145" s="89" t="str">
        <f>IF(DA145&gt;0,ROUNDDOWN(('Diseño estructura &amp;CP'!$AZ$5/DA145),0),"")</f>
        <v/>
      </c>
      <c r="DR145" s="85" t="str">
        <f t="shared" si="143"/>
        <v/>
      </c>
      <c r="DS145" s="86">
        <f t="shared" ref="DS145:DS208" si="175">+DU145/$H$9</f>
        <v>0</v>
      </c>
      <c r="DT145" s="18">
        <f t="shared" ref="DT145:DT208" si="176">ROUNDDOWN(DU145/$C$13,0)</f>
        <v>0</v>
      </c>
      <c r="DU145" s="87"/>
      <c r="DV145" s="88">
        <f t="shared" ref="DV145:DV208" si="177">IF(DT145=0,0,DT145+1)</f>
        <v>0</v>
      </c>
      <c r="DW145" s="18" t="str">
        <f t="shared" si="152"/>
        <v/>
      </c>
      <c r="DX145" s="89" t="str">
        <f>IF(DU145&gt;0,ROUNDDOWN(('Diseño estructura &amp;CP'!$AZ$5/DU145),0),"")</f>
        <v/>
      </c>
      <c r="EL145" s="85" t="str">
        <f t="shared" si="144"/>
        <v/>
      </c>
      <c r="EM145" s="86">
        <f t="shared" ref="EM145:EM208" si="178">+EO145/$H$9</f>
        <v>0</v>
      </c>
      <c r="EN145" s="18">
        <f t="shared" ref="EN145:EN208" si="179">ROUNDDOWN(EO145/$C$13,0)</f>
        <v>0</v>
      </c>
      <c r="EO145" s="87"/>
      <c r="EP145" s="88">
        <f t="shared" ref="EP145:EP208" si="180">IF(EN145=0,0,EN145+1)</f>
        <v>0</v>
      </c>
      <c r="EQ145" s="18" t="str">
        <f t="shared" si="153"/>
        <v/>
      </c>
      <c r="ER145" s="89" t="str">
        <f>IF(EO145&gt;0,ROUNDDOWN(('Diseño estructura &amp;CP'!$AZ$5/EO145),0),"")</f>
        <v/>
      </c>
      <c r="FF145" s="85" t="str">
        <f t="shared" si="145"/>
        <v/>
      </c>
      <c r="FG145" s="86">
        <f t="shared" ref="FG145:FG208" si="181">+FI145/$H$9</f>
        <v>0</v>
      </c>
      <c r="FH145" s="18">
        <f t="shared" ref="FH145:FH208" si="182">ROUNDDOWN(FI145/$C$13,0)</f>
        <v>0</v>
      </c>
      <c r="FI145" s="87"/>
      <c r="FJ145" s="88">
        <f t="shared" ref="FJ145:FJ208" si="183">IF(FH145=0,0,FH145+1)</f>
        <v>0</v>
      </c>
      <c r="FK145" s="18" t="str">
        <f t="shared" si="154"/>
        <v/>
      </c>
      <c r="FL145" s="89" t="str">
        <f>IF(FI145&gt;0,ROUNDDOWN(('Diseño estructura &amp;CP'!$AZ$5/FI145),0),"")</f>
        <v/>
      </c>
      <c r="FZ145" s="85" t="str">
        <f t="shared" si="146"/>
        <v/>
      </c>
      <c r="GA145" s="86">
        <f t="shared" ref="GA145:GA208" si="184">+GC145/$H$9</f>
        <v>0</v>
      </c>
      <c r="GB145" s="18">
        <f t="shared" ref="GB145:GB208" si="185">ROUNDDOWN(GC145/$C$13,0)</f>
        <v>0</v>
      </c>
      <c r="GC145" s="87"/>
      <c r="GD145" s="88">
        <f t="shared" ref="GD145:GD208" si="186">IF(GB145=0,0,GB145+1)</f>
        <v>0</v>
      </c>
      <c r="GE145" s="18" t="str">
        <f t="shared" si="155"/>
        <v/>
      </c>
      <c r="GF145" s="89" t="str">
        <f>IF(GC145&gt;0,ROUNDDOWN(('Diseño estructura &amp;CP'!$AZ$5/GC145),0),"")</f>
        <v/>
      </c>
    </row>
    <row r="146" spans="2:188" x14ac:dyDescent="0.35">
      <c r="B146" s="85" t="str">
        <f t="shared" ref="B146:B209" si="187">+IF(C146=0,"",B145+1)</f>
        <v/>
      </c>
      <c r="C146" s="86">
        <f t="shared" si="156"/>
        <v>0</v>
      </c>
      <c r="D146" s="18">
        <f t="shared" si="157"/>
        <v>0</v>
      </c>
      <c r="E146" s="90"/>
      <c r="F146" s="88">
        <f t="shared" si="158"/>
        <v>0</v>
      </c>
      <c r="G146" s="18" t="str">
        <f t="shared" si="159"/>
        <v/>
      </c>
      <c r="H146" s="89" t="str">
        <f>IF(E146&gt;0,ROUNDDOWN(('Diseño estructura &amp;CP'!$AZ$5/E146),0),"")</f>
        <v/>
      </c>
      <c r="V146" s="85" t="str">
        <f t="shared" ref="V146:V209" si="188">+IF(W146=0,"",V145+1)</f>
        <v/>
      </c>
      <c r="W146" s="86">
        <f t="shared" si="160"/>
        <v>0</v>
      </c>
      <c r="X146" s="18">
        <f t="shared" si="161"/>
        <v>0</v>
      </c>
      <c r="Y146" s="90"/>
      <c r="Z146" s="88">
        <f t="shared" si="162"/>
        <v>0</v>
      </c>
      <c r="AA146" s="18" t="str">
        <f t="shared" si="147"/>
        <v/>
      </c>
      <c r="AB146" s="89" t="str">
        <f>IF(Y146&gt;0,ROUNDDOWN(('Diseño estructura &amp;CP'!$AZ$5/Y146),0),"")</f>
        <v/>
      </c>
      <c r="AP146" s="85" t="str">
        <f t="shared" ref="AP146:AP209" si="189">+IF(AQ146=0,"",AP145+1)</f>
        <v/>
      </c>
      <c r="AQ146" s="86">
        <f t="shared" si="163"/>
        <v>0</v>
      </c>
      <c r="AR146" s="18">
        <f t="shared" si="164"/>
        <v>0</v>
      </c>
      <c r="AS146" s="90"/>
      <c r="AT146" s="88">
        <f t="shared" si="165"/>
        <v>0</v>
      </c>
      <c r="AU146" s="18" t="str">
        <f t="shared" si="148"/>
        <v/>
      </c>
      <c r="AV146" s="89" t="str">
        <f>IF(AS146&gt;0,ROUNDDOWN(('Diseño estructura &amp;CP'!$AZ$5/AS146),0),"")</f>
        <v/>
      </c>
      <c r="BJ146" s="85" t="str">
        <f t="shared" ref="BJ146:BJ209" si="190">+IF(BK146=0,"",BJ145+1)</f>
        <v/>
      </c>
      <c r="BK146" s="86">
        <f t="shared" si="166"/>
        <v>0</v>
      </c>
      <c r="BL146" s="18">
        <f t="shared" si="167"/>
        <v>0</v>
      </c>
      <c r="BM146" s="90"/>
      <c r="BN146" s="88">
        <f t="shared" si="168"/>
        <v>0</v>
      </c>
      <c r="BO146" s="18" t="str">
        <f t="shared" si="149"/>
        <v/>
      </c>
      <c r="BP146" s="89" t="str">
        <f>IF(BM146&gt;0,ROUNDDOWN(('Diseño estructura &amp;CP'!$AZ$5/BM146),0),"")</f>
        <v/>
      </c>
      <c r="CD146" s="85" t="str">
        <f t="shared" ref="CD146:CD209" si="191">+IF(CE146=0,"",CD145+1)</f>
        <v/>
      </c>
      <c r="CE146" s="86">
        <f t="shared" si="169"/>
        <v>0</v>
      </c>
      <c r="CF146" s="18">
        <f t="shared" si="170"/>
        <v>0</v>
      </c>
      <c r="CG146" s="90"/>
      <c r="CH146" s="88">
        <f t="shared" si="171"/>
        <v>0</v>
      </c>
      <c r="CI146" s="18" t="str">
        <f t="shared" si="150"/>
        <v/>
      </c>
      <c r="CJ146" s="89" t="str">
        <f>IF(CG146&gt;0,ROUNDDOWN(('Diseño estructura &amp;CP'!$AZ$5/CG146),0),"")</f>
        <v/>
      </c>
      <c r="CX146" s="85" t="str">
        <f t="shared" ref="CX146:CX209" si="192">+IF(CY146=0,"",CX145+1)</f>
        <v/>
      </c>
      <c r="CY146" s="86">
        <f t="shared" si="172"/>
        <v>0</v>
      </c>
      <c r="CZ146" s="18">
        <f t="shared" si="173"/>
        <v>0</v>
      </c>
      <c r="DA146" s="90"/>
      <c r="DB146" s="88">
        <f t="shared" si="174"/>
        <v>0</v>
      </c>
      <c r="DC146" s="18" t="str">
        <f t="shared" si="151"/>
        <v/>
      </c>
      <c r="DD146" s="89" t="str">
        <f>IF(DA146&gt;0,ROUNDDOWN(('Diseño estructura &amp;CP'!$AZ$5/DA146),0),"")</f>
        <v/>
      </c>
      <c r="DR146" s="85" t="str">
        <f t="shared" ref="DR146:DR209" si="193">+IF(DS146=0,"",DR145+1)</f>
        <v/>
      </c>
      <c r="DS146" s="86">
        <f t="shared" si="175"/>
        <v>0</v>
      </c>
      <c r="DT146" s="18">
        <f t="shared" si="176"/>
        <v>0</v>
      </c>
      <c r="DU146" s="90"/>
      <c r="DV146" s="88">
        <f t="shared" si="177"/>
        <v>0</v>
      </c>
      <c r="DW146" s="18" t="str">
        <f t="shared" si="152"/>
        <v/>
      </c>
      <c r="DX146" s="89" t="str">
        <f>IF(DU146&gt;0,ROUNDDOWN(('Diseño estructura &amp;CP'!$AZ$5/DU146),0),"")</f>
        <v/>
      </c>
      <c r="EL146" s="85" t="str">
        <f t="shared" ref="EL146:EL209" si="194">+IF(EM146=0,"",EL145+1)</f>
        <v/>
      </c>
      <c r="EM146" s="86">
        <f t="shared" si="178"/>
        <v>0</v>
      </c>
      <c r="EN146" s="18">
        <f t="shared" si="179"/>
        <v>0</v>
      </c>
      <c r="EO146" s="90"/>
      <c r="EP146" s="88">
        <f t="shared" si="180"/>
        <v>0</v>
      </c>
      <c r="EQ146" s="18" t="str">
        <f t="shared" si="153"/>
        <v/>
      </c>
      <c r="ER146" s="89" t="str">
        <f>IF(EO146&gt;0,ROUNDDOWN(('Diseño estructura &amp;CP'!$AZ$5/EO146),0),"")</f>
        <v/>
      </c>
      <c r="FF146" s="85" t="str">
        <f t="shared" ref="FF146:FF209" si="195">+IF(FG146=0,"",FF145+1)</f>
        <v/>
      </c>
      <c r="FG146" s="86">
        <f t="shared" si="181"/>
        <v>0</v>
      </c>
      <c r="FH146" s="18">
        <f t="shared" si="182"/>
        <v>0</v>
      </c>
      <c r="FI146" s="90"/>
      <c r="FJ146" s="88">
        <f t="shared" si="183"/>
        <v>0</v>
      </c>
      <c r="FK146" s="18" t="str">
        <f t="shared" si="154"/>
        <v/>
      </c>
      <c r="FL146" s="89" t="str">
        <f>IF(FI146&gt;0,ROUNDDOWN(('Diseño estructura &amp;CP'!$AZ$5/FI146),0),"")</f>
        <v/>
      </c>
      <c r="FZ146" s="85" t="str">
        <f t="shared" ref="FZ146:FZ209" si="196">+IF(GA146=0,"",FZ145+1)</f>
        <v/>
      </c>
      <c r="GA146" s="86">
        <f t="shared" si="184"/>
        <v>0</v>
      </c>
      <c r="GB146" s="18">
        <f t="shared" si="185"/>
        <v>0</v>
      </c>
      <c r="GC146" s="90"/>
      <c r="GD146" s="88">
        <f t="shared" si="186"/>
        <v>0</v>
      </c>
      <c r="GE146" s="18" t="str">
        <f t="shared" si="155"/>
        <v/>
      </c>
      <c r="GF146" s="89" t="str">
        <f>IF(GC146&gt;0,ROUNDDOWN(('Diseño estructura &amp;CP'!$AZ$5/GC146),0),"")</f>
        <v/>
      </c>
    </row>
    <row r="147" spans="2:188" x14ac:dyDescent="0.35">
      <c r="B147" s="85" t="str">
        <f t="shared" si="187"/>
        <v/>
      </c>
      <c r="C147" s="86">
        <f t="shared" si="156"/>
        <v>0</v>
      </c>
      <c r="D147" s="18">
        <f t="shared" si="157"/>
        <v>0</v>
      </c>
      <c r="E147" s="87"/>
      <c r="F147" s="88">
        <f t="shared" si="158"/>
        <v>0</v>
      </c>
      <c r="G147" s="18" t="str">
        <f t="shared" si="159"/>
        <v/>
      </c>
      <c r="H147" s="89" t="str">
        <f>IF(E147&gt;0,ROUNDDOWN(('Diseño estructura &amp;CP'!$AZ$5/E147),0),"")</f>
        <v/>
      </c>
      <c r="V147" s="85" t="str">
        <f t="shared" si="188"/>
        <v/>
      </c>
      <c r="W147" s="86">
        <f t="shared" si="160"/>
        <v>0</v>
      </c>
      <c r="X147" s="18">
        <f t="shared" si="161"/>
        <v>0</v>
      </c>
      <c r="Y147" s="87"/>
      <c r="Z147" s="88">
        <f t="shared" si="162"/>
        <v>0</v>
      </c>
      <c r="AA147" s="18" t="str">
        <f t="shared" si="147"/>
        <v/>
      </c>
      <c r="AB147" s="89" t="str">
        <f>IF(Y147&gt;0,ROUNDDOWN(('Diseño estructura &amp;CP'!$AZ$5/Y147),0),"")</f>
        <v/>
      </c>
      <c r="AP147" s="85" t="str">
        <f t="shared" si="189"/>
        <v/>
      </c>
      <c r="AQ147" s="86">
        <f t="shared" si="163"/>
        <v>0</v>
      </c>
      <c r="AR147" s="18">
        <f t="shared" si="164"/>
        <v>0</v>
      </c>
      <c r="AS147" s="87"/>
      <c r="AT147" s="88">
        <f t="shared" si="165"/>
        <v>0</v>
      </c>
      <c r="AU147" s="18" t="str">
        <f t="shared" si="148"/>
        <v/>
      </c>
      <c r="AV147" s="89" t="str">
        <f>IF(AS147&gt;0,ROUNDDOWN(('Diseño estructura &amp;CP'!$AZ$5/AS147),0),"")</f>
        <v/>
      </c>
      <c r="BJ147" s="85" t="str">
        <f t="shared" si="190"/>
        <v/>
      </c>
      <c r="BK147" s="86">
        <f t="shared" si="166"/>
        <v>0</v>
      </c>
      <c r="BL147" s="18">
        <f t="shared" si="167"/>
        <v>0</v>
      </c>
      <c r="BM147" s="87"/>
      <c r="BN147" s="88">
        <f t="shared" si="168"/>
        <v>0</v>
      </c>
      <c r="BO147" s="18" t="str">
        <f t="shared" si="149"/>
        <v/>
      </c>
      <c r="BP147" s="89" t="str">
        <f>IF(BM147&gt;0,ROUNDDOWN(('Diseño estructura &amp;CP'!$AZ$5/BM147),0),"")</f>
        <v/>
      </c>
      <c r="CD147" s="85" t="str">
        <f t="shared" si="191"/>
        <v/>
      </c>
      <c r="CE147" s="86">
        <f t="shared" si="169"/>
        <v>0</v>
      </c>
      <c r="CF147" s="18">
        <f t="shared" si="170"/>
        <v>0</v>
      </c>
      <c r="CG147" s="87"/>
      <c r="CH147" s="88">
        <f t="shared" si="171"/>
        <v>0</v>
      </c>
      <c r="CI147" s="18" t="str">
        <f t="shared" si="150"/>
        <v/>
      </c>
      <c r="CJ147" s="89" t="str">
        <f>IF(CG147&gt;0,ROUNDDOWN(('Diseño estructura &amp;CP'!$AZ$5/CG147),0),"")</f>
        <v/>
      </c>
      <c r="CX147" s="85" t="str">
        <f t="shared" si="192"/>
        <v/>
      </c>
      <c r="CY147" s="86">
        <f t="shared" si="172"/>
        <v>0</v>
      </c>
      <c r="CZ147" s="18">
        <f t="shared" si="173"/>
        <v>0</v>
      </c>
      <c r="DA147" s="87"/>
      <c r="DB147" s="88">
        <f t="shared" si="174"/>
        <v>0</v>
      </c>
      <c r="DC147" s="18" t="str">
        <f t="shared" si="151"/>
        <v/>
      </c>
      <c r="DD147" s="89" t="str">
        <f>IF(DA147&gt;0,ROUNDDOWN(('Diseño estructura &amp;CP'!$AZ$5/DA147),0),"")</f>
        <v/>
      </c>
      <c r="DR147" s="85" t="str">
        <f t="shared" si="193"/>
        <v/>
      </c>
      <c r="DS147" s="86">
        <f t="shared" si="175"/>
        <v>0</v>
      </c>
      <c r="DT147" s="18">
        <f t="shared" si="176"/>
        <v>0</v>
      </c>
      <c r="DU147" s="87"/>
      <c r="DV147" s="88">
        <f t="shared" si="177"/>
        <v>0</v>
      </c>
      <c r="DW147" s="18" t="str">
        <f t="shared" si="152"/>
        <v/>
      </c>
      <c r="DX147" s="89" t="str">
        <f>IF(DU147&gt;0,ROUNDDOWN(('Diseño estructura &amp;CP'!$AZ$5/DU147),0),"")</f>
        <v/>
      </c>
      <c r="EL147" s="85" t="str">
        <f t="shared" si="194"/>
        <v/>
      </c>
      <c r="EM147" s="86">
        <f t="shared" si="178"/>
        <v>0</v>
      </c>
      <c r="EN147" s="18">
        <f t="shared" si="179"/>
        <v>0</v>
      </c>
      <c r="EO147" s="87"/>
      <c r="EP147" s="88">
        <f t="shared" si="180"/>
        <v>0</v>
      </c>
      <c r="EQ147" s="18" t="str">
        <f t="shared" si="153"/>
        <v/>
      </c>
      <c r="ER147" s="89" t="str">
        <f>IF(EO147&gt;0,ROUNDDOWN(('Diseño estructura &amp;CP'!$AZ$5/EO147),0),"")</f>
        <v/>
      </c>
      <c r="FF147" s="85" t="str">
        <f t="shared" si="195"/>
        <v/>
      </c>
      <c r="FG147" s="86">
        <f t="shared" si="181"/>
        <v>0</v>
      </c>
      <c r="FH147" s="18">
        <f t="shared" si="182"/>
        <v>0</v>
      </c>
      <c r="FI147" s="87"/>
      <c r="FJ147" s="88">
        <f t="shared" si="183"/>
        <v>0</v>
      </c>
      <c r="FK147" s="18" t="str">
        <f t="shared" si="154"/>
        <v/>
      </c>
      <c r="FL147" s="89" t="str">
        <f>IF(FI147&gt;0,ROUNDDOWN(('Diseño estructura &amp;CP'!$AZ$5/FI147),0),"")</f>
        <v/>
      </c>
      <c r="FZ147" s="85" t="str">
        <f t="shared" si="196"/>
        <v/>
      </c>
      <c r="GA147" s="86">
        <f t="shared" si="184"/>
        <v>0</v>
      </c>
      <c r="GB147" s="18">
        <f t="shared" si="185"/>
        <v>0</v>
      </c>
      <c r="GC147" s="87"/>
      <c r="GD147" s="88">
        <f t="shared" si="186"/>
        <v>0</v>
      </c>
      <c r="GE147" s="18" t="str">
        <f t="shared" si="155"/>
        <v/>
      </c>
      <c r="GF147" s="89" t="str">
        <f>IF(GC147&gt;0,ROUNDDOWN(('Diseño estructura &amp;CP'!$AZ$5/GC147),0),"")</f>
        <v/>
      </c>
    </row>
    <row r="148" spans="2:188" x14ac:dyDescent="0.35">
      <c r="B148" s="85" t="str">
        <f t="shared" si="187"/>
        <v/>
      </c>
      <c r="C148" s="86">
        <f t="shared" si="156"/>
        <v>0</v>
      </c>
      <c r="D148" s="18">
        <f t="shared" si="157"/>
        <v>0</v>
      </c>
      <c r="E148" s="90"/>
      <c r="F148" s="88">
        <f t="shared" si="158"/>
        <v>0</v>
      </c>
      <c r="G148" s="18" t="str">
        <f t="shared" si="159"/>
        <v/>
      </c>
      <c r="H148" s="89" t="str">
        <f>IF(E148&gt;0,ROUNDDOWN(('Diseño estructura &amp;CP'!$AZ$5/E148),0),"")</f>
        <v/>
      </c>
      <c r="V148" s="85" t="str">
        <f t="shared" si="188"/>
        <v/>
      </c>
      <c r="W148" s="86">
        <f t="shared" si="160"/>
        <v>0</v>
      </c>
      <c r="X148" s="18">
        <f t="shared" si="161"/>
        <v>0</v>
      </c>
      <c r="Y148" s="90"/>
      <c r="Z148" s="88">
        <f t="shared" si="162"/>
        <v>0</v>
      </c>
      <c r="AA148" s="18" t="str">
        <f t="shared" si="147"/>
        <v/>
      </c>
      <c r="AB148" s="89" t="str">
        <f>IF(Y148&gt;0,ROUNDDOWN(('Diseño estructura &amp;CP'!$AZ$5/Y148),0),"")</f>
        <v/>
      </c>
      <c r="AP148" s="85" t="str">
        <f t="shared" si="189"/>
        <v/>
      </c>
      <c r="AQ148" s="86">
        <f t="shared" si="163"/>
        <v>0</v>
      </c>
      <c r="AR148" s="18">
        <f t="shared" si="164"/>
        <v>0</v>
      </c>
      <c r="AS148" s="90"/>
      <c r="AT148" s="88">
        <f t="shared" si="165"/>
        <v>0</v>
      </c>
      <c r="AU148" s="18" t="str">
        <f t="shared" si="148"/>
        <v/>
      </c>
      <c r="AV148" s="89" t="str">
        <f>IF(AS148&gt;0,ROUNDDOWN(('Diseño estructura &amp;CP'!$AZ$5/AS148),0),"")</f>
        <v/>
      </c>
      <c r="BJ148" s="85" t="str">
        <f t="shared" si="190"/>
        <v/>
      </c>
      <c r="BK148" s="86">
        <f t="shared" si="166"/>
        <v>0</v>
      </c>
      <c r="BL148" s="18">
        <f t="shared" si="167"/>
        <v>0</v>
      </c>
      <c r="BM148" s="90"/>
      <c r="BN148" s="88">
        <f t="shared" si="168"/>
        <v>0</v>
      </c>
      <c r="BO148" s="18" t="str">
        <f t="shared" si="149"/>
        <v/>
      </c>
      <c r="BP148" s="89" t="str">
        <f>IF(BM148&gt;0,ROUNDDOWN(('Diseño estructura &amp;CP'!$AZ$5/BM148),0),"")</f>
        <v/>
      </c>
      <c r="CD148" s="85" t="str">
        <f t="shared" si="191"/>
        <v/>
      </c>
      <c r="CE148" s="86">
        <f t="shared" si="169"/>
        <v>0</v>
      </c>
      <c r="CF148" s="18">
        <f t="shared" si="170"/>
        <v>0</v>
      </c>
      <c r="CG148" s="90"/>
      <c r="CH148" s="88">
        <f t="shared" si="171"/>
        <v>0</v>
      </c>
      <c r="CI148" s="18" t="str">
        <f t="shared" si="150"/>
        <v/>
      </c>
      <c r="CJ148" s="89" t="str">
        <f>IF(CG148&gt;0,ROUNDDOWN(('Diseño estructura &amp;CP'!$AZ$5/CG148),0),"")</f>
        <v/>
      </c>
      <c r="CX148" s="85" t="str">
        <f t="shared" si="192"/>
        <v/>
      </c>
      <c r="CY148" s="86">
        <f t="shared" si="172"/>
        <v>0</v>
      </c>
      <c r="CZ148" s="18">
        <f t="shared" si="173"/>
        <v>0</v>
      </c>
      <c r="DA148" s="90"/>
      <c r="DB148" s="88">
        <f t="shared" si="174"/>
        <v>0</v>
      </c>
      <c r="DC148" s="18" t="str">
        <f t="shared" si="151"/>
        <v/>
      </c>
      <c r="DD148" s="89" t="str">
        <f>IF(DA148&gt;0,ROUNDDOWN(('Diseño estructura &amp;CP'!$AZ$5/DA148),0),"")</f>
        <v/>
      </c>
      <c r="DR148" s="85" t="str">
        <f t="shared" si="193"/>
        <v/>
      </c>
      <c r="DS148" s="86">
        <f t="shared" si="175"/>
        <v>0</v>
      </c>
      <c r="DT148" s="18">
        <f t="shared" si="176"/>
        <v>0</v>
      </c>
      <c r="DU148" s="90"/>
      <c r="DV148" s="88">
        <f t="shared" si="177"/>
        <v>0</v>
      </c>
      <c r="DW148" s="18" t="str">
        <f t="shared" si="152"/>
        <v/>
      </c>
      <c r="DX148" s="89" t="str">
        <f>IF(DU148&gt;0,ROUNDDOWN(('Diseño estructura &amp;CP'!$AZ$5/DU148),0),"")</f>
        <v/>
      </c>
      <c r="EL148" s="85" t="str">
        <f t="shared" si="194"/>
        <v/>
      </c>
      <c r="EM148" s="86">
        <f t="shared" si="178"/>
        <v>0</v>
      </c>
      <c r="EN148" s="18">
        <f t="shared" si="179"/>
        <v>0</v>
      </c>
      <c r="EO148" s="90"/>
      <c r="EP148" s="88">
        <f t="shared" si="180"/>
        <v>0</v>
      </c>
      <c r="EQ148" s="18" t="str">
        <f t="shared" si="153"/>
        <v/>
      </c>
      <c r="ER148" s="89" t="str">
        <f>IF(EO148&gt;0,ROUNDDOWN(('Diseño estructura &amp;CP'!$AZ$5/EO148),0),"")</f>
        <v/>
      </c>
      <c r="FF148" s="85" t="str">
        <f t="shared" si="195"/>
        <v/>
      </c>
      <c r="FG148" s="86">
        <f t="shared" si="181"/>
        <v>0</v>
      </c>
      <c r="FH148" s="18">
        <f t="shared" si="182"/>
        <v>0</v>
      </c>
      <c r="FI148" s="90"/>
      <c r="FJ148" s="88">
        <f t="shared" si="183"/>
        <v>0</v>
      </c>
      <c r="FK148" s="18" t="str">
        <f t="shared" si="154"/>
        <v/>
      </c>
      <c r="FL148" s="89" t="str">
        <f>IF(FI148&gt;0,ROUNDDOWN(('Diseño estructura &amp;CP'!$AZ$5/FI148),0),"")</f>
        <v/>
      </c>
      <c r="FZ148" s="85" t="str">
        <f t="shared" si="196"/>
        <v/>
      </c>
      <c r="GA148" s="86">
        <f t="shared" si="184"/>
        <v>0</v>
      </c>
      <c r="GB148" s="18">
        <f t="shared" si="185"/>
        <v>0</v>
      </c>
      <c r="GC148" s="90"/>
      <c r="GD148" s="88">
        <f t="shared" si="186"/>
        <v>0</v>
      </c>
      <c r="GE148" s="18" t="str">
        <f t="shared" si="155"/>
        <v/>
      </c>
      <c r="GF148" s="89" t="str">
        <f>IF(GC148&gt;0,ROUNDDOWN(('Diseño estructura &amp;CP'!$AZ$5/GC148),0),"")</f>
        <v/>
      </c>
    </row>
    <row r="149" spans="2:188" x14ac:dyDescent="0.35">
      <c r="B149" s="85" t="str">
        <f t="shared" si="187"/>
        <v/>
      </c>
      <c r="C149" s="86">
        <f t="shared" si="156"/>
        <v>0</v>
      </c>
      <c r="D149" s="18">
        <f t="shared" si="157"/>
        <v>0</v>
      </c>
      <c r="E149" s="87"/>
      <c r="F149" s="88">
        <f t="shared" si="158"/>
        <v>0</v>
      </c>
      <c r="G149" s="18" t="str">
        <f t="shared" si="159"/>
        <v/>
      </c>
      <c r="H149" s="89" t="str">
        <f>IF(E149&gt;0,ROUNDDOWN(('Diseño estructura &amp;CP'!$AZ$5/E149),0),"")</f>
        <v/>
      </c>
      <c r="V149" s="85" t="str">
        <f t="shared" si="188"/>
        <v/>
      </c>
      <c r="W149" s="86">
        <f t="shared" si="160"/>
        <v>0</v>
      </c>
      <c r="X149" s="18">
        <f t="shared" si="161"/>
        <v>0</v>
      </c>
      <c r="Y149" s="87"/>
      <c r="Z149" s="88">
        <f t="shared" si="162"/>
        <v>0</v>
      </c>
      <c r="AA149" s="18" t="str">
        <f t="shared" si="147"/>
        <v/>
      </c>
      <c r="AB149" s="89" t="str">
        <f>IF(Y149&gt;0,ROUNDDOWN(('Diseño estructura &amp;CP'!$AZ$5/Y149),0),"")</f>
        <v/>
      </c>
      <c r="AP149" s="85" t="str">
        <f t="shared" si="189"/>
        <v/>
      </c>
      <c r="AQ149" s="86">
        <f t="shared" si="163"/>
        <v>0</v>
      </c>
      <c r="AR149" s="18">
        <f t="shared" si="164"/>
        <v>0</v>
      </c>
      <c r="AS149" s="87"/>
      <c r="AT149" s="88">
        <f t="shared" si="165"/>
        <v>0</v>
      </c>
      <c r="AU149" s="18" t="str">
        <f t="shared" si="148"/>
        <v/>
      </c>
      <c r="AV149" s="89" t="str">
        <f>IF(AS149&gt;0,ROUNDDOWN(('Diseño estructura &amp;CP'!$AZ$5/AS149),0),"")</f>
        <v/>
      </c>
      <c r="BJ149" s="85" t="str">
        <f t="shared" si="190"/>
        <v/>
      </c>
      <c r="BK149" s="86">
        <f t="shared" si="166"/>
        <v>0</v>
      </c>
      <c r="BL149" s="18">
        <f t="shared" si="167"/>
        <v>0</v>
      </c>
      <c r="BM149" s="87"/>
      <c r="BN149" s="88">
        <f t="shared" si="168"/>
        <v>0</v>
      </c>
      <c r="BO149" s="18" t="str">
        <f t="shared" si="149"/>
        <v/>
      </c>
      <c r="BP149" s="89" t="str">
        <f>IF(BM149&gt;0,ROUNDDOWN(('Diseño estructura &amp;CP'!$AZ$5/BM149),0),"")</f>
        <v/>
      </c>
      <c r="CD149" s="85" t="str">
        <f t="shared" si="191"/>
        <v/>
      </c>
      <c r="CE149" s="86">
        <f t="shared" si="169"/>
        <v>0</v>
      </c>
      <c r="CF149" s="18">
        <f t="shared" si="170"/>
        <v>0</v>
      </c>
      <c r="CG149" s="87"/>
      <c r="CH149" s="88">
        <f t="shared" si="171"/>
        <v>0</v>
      </c>
      <c r="CI149" s="18" t="str">
        <f t="shared" si="150"/>
        <v/>
      </c>
      <c r="CJ149" s="89" t="str">
        <f>IF(CG149&gt;0,ROUNDDOWN(('Diseño estructura &amp;CP'!$AZ$5/CG149),0),"")</f>
        <v/>
      </c>
      <c r="CX149" s="85" t="str">
        <f t="shared" si="192"/>
        <v/>
      </c>
      <c r="CY149" s="86">
        <f t="shared" si="172"/>
        <v>0</v>
      </c>
      <c r="CZ149" s="18">
        <f t="shared" si="173"/>
        <v>0</v>
      </c>
      <c r="DA149" s="87"/>
      <c r="DB149" s="88">
        <f t="shared" si="174"/>
        <v>0</v>
      </c>
      <c r="DC149" s="18" t="str">
        <f t="shared" si="151"/>
        <v/>
      </c>
      <c r="DD149" s="89" t="str">
        <f>IF(DA149&gt;0,ROUNDDOWN(('Diseño estructura &amp;CP'!$AZ$5/DA149),0),"")</f>
        <v/>
      </c>
      <c r="DR149" s="85" t="str">
        <f t="shared" si="193"/>
        <v/>
      </c>
      <c r="DS149" s="86">
        <f t="shared" si="175"/>
        <v>0</v>
      </c>
      <c r="DT149" s="18">
        <f t="shared" si="176"/>
        <v>0</v>
      </c>
      <c r="DU149" s="87"/>
      <c r="DV149" s="88">
        <f t="shared" si="177"/>
        <v>0</v>
      </c>
      <c r="DW149" s="18" t="str">
        <f t="shared" si="152"/>
        <v/>
      </c>
      <c r="DX149" s="89" t="str">
        <f>IF(DU149&gt;0,ROUNDDOWN(('Diseño estructura &amp;CP'!$AZ$5/DU149),0),"")</f>
        <v/>
      </c>
      <c r="EL149" s="85" t="str">
        <f t="shared" si="194"/>
        <v/>
      </c>
      <c r="EM149" s="86">
        <f t="shared" si="178"/>
        <v>0</v>
      </c>
      <c r="EN149" s="18">
        <f t="shared" si="179"/>
        <v>0</v>
      </c>
      <c r="EO149" s="87"/>
      <c r="EP149" s="88">
        <f t="shared" si="180"/>
        <v>0</v>
      </c>
      <c r="EQ149" s="18" t="str">
        <f t="shared" si="153"/>
        <v/>
      </c>
      <c r="ER149" s="89" t="str">
        <f>IF(EO149&gt;0,ROUNDDOWN(('Diseño estructura &amp;CP'!$AZ$5/EO149),0),"")</f>
        <v/>
      </c>
      <c r="FF149" s="85" t="str">
        <f t="shared" si="195"/>
        <v/>
      </c>
      <c r="FG149" s="86">
        <f t="shared" si="181"/>
        <v>0</v>
      </c>
      <c r="FH149" s="18">
        <f t="shared" si="182"/>
        <v>0</v>
      </c>
      <c r="FI149" s="87"/>
      <c r="FJ149" s="88">
        <f t="shared" si="183"/>
        <v>0</v>
      </c>
      <c r="FK149" s="18" t="str">
        <f t="shared" si="154"/>
        <v/>
      </c>
      <c r="FL149" s="89" t="str">
        <f>IF(FI149&gt;0,ROUNDDOWN(('Diseño estructura &amp;CP'!$AZ$5/FI149),0),"")</f>
        <v/>
      </c>
      <c r="FZ149" s="85" t="str">
        <f t="shared" si="196"/>
        <v/>
      </c>
      <c r="GA149" s="86">
        <f t="shared" si="184"/>
        <v>0</v>
      </c>
      <c r="GB149" s="18">
        <f t="shared" si="185"/>
        <v>0</v>
      </c>
      <c r="GC149" s="87"/>
      <c r="GD149" s="88">
        <f t="shared" si="186"/>
        <v>0</v>
      </c>
      <c r="GE149" s="18" t="str">
        <f t="shared" si="155"/>
        <v/>
      </c>
      <c r="GF149" s="89" t="str">
        <f>IF(GC149&gt;0,ROUNDDOWN(('Diseño estructura &amp;CP'!$AZ$5/GC149),0),"")</f>
        <v/>
      </c>
    </row>
    <row r="150" spans="2:188" x14ac:dyDescent="0.35">
      <c r="B150" s="85" t="str">
        <f t="shared" si="187"/>
        <v/>
      </c>
      <c r="C150" s="86">
        <f t="shared" si="156"/>
        <v>0</v>
      </c>
      <c r="D150" s="18">
        <f t="shared" si="157"/>
        <v>0</v>
      </c>
      <c r="E150" s="90"/>
      <c r="F150" s="88">
        <f t="shared" si="158"/>
        <v>0</v>
      </c>
      <c r="G150" s="18" t="str">
        <f t="shared" si="159"/>
        <v/>
      </c>
      <c r="H150" s="89" t="str">
        <f>IF(E150&gt;0,ROUNDDOWN(('Diseño estructura &amp;CP'!$AZ$5/E150),0),"")</f>
        <v/>
      </c>
      <c r="V150" s="85" t="str">
        <f t="shared" si="188"/>
        <v/>
      </c>
      <c r="W150" s="86">
        <f t="shared" si="160"/>
        <v>0</v>
      </c>
      <c r="X150" s="18">
        <f t="shared" si="161"/>
        <v>0</v>
      </c>
      <c r="Y150" s="90"/>
      <c r="Z150" s="88">
        <f t="shared" si="162"/>
        <v>0</v>
      </c>
      <c r="AA150" s="18" t="str">
        <f t="shared" si="147"/>
        <v/>
      </c>
      <c r="AB150" s="89" t="str">
        <f>IF(Y150&gt;0,ROUNDDOWN(('Diseño estructura &amp;CP'!$AZ$5/Y150),0),"")</f>
        <v/>
      </c>
      <c r="AP150" s="85" t="str">
        <f t="shared" si="189"/>
        <v/>
      </c>
      <c r="AQ150" s="86">
        <f t="shared" si="163"/>
        <v>0</v>
      </c>
      <c r="AR150" s="18">
        <f t="shared" si="164"/>
        <v>0</v>
      </c>
      <c r="AS150" s="90"/>
      <c r="AT150" s="88">
        <f t="shared" si="165"/>
        <v>0</v>
      </c>
      <c r="AU150" s="18" t="str">
        <f t="shared" si="148"/>
        <v/>
      </c>
      <c r="AV150" s="89" t="str">
        <f>IF(AS150&gt;0,ROUNDDOWN(('Diseño estructura &amp;CP'!$AZ$5/AS150),0),"")</f>
        <v/>
      </c>
      <c r="BJ150" s="85" t="str">
        <f t="shared" si="190"/>
        <v/>
      </c>
      <c r="BK150" s="86">
        <f t="shared" si="166"/>
        <v>0</v>
      </c>
      <c r="BL150" s="18">
        <f t="shared" si="167"/>
        <v>0</v>
      </c>
      <c r="BM150" s="90"/>
      <c r="BN150" s="88">
        <f t="shared" si="168"/>
        <v>0</v>
      </c>
      <c r="BO150" s="18" t="str">
        <f t="shared" si="149"/>
        <v/>
      </c>
      <c r="BP150" s="89" t="str">
        <f>IF(BM150&gt;0,ROUNDDOWN(('Diseño estructura &amp;CP'!$AZ$5/BM150),0),"")</f>
        <v/>
      </c>
      <c r="CD150" s="85" t="str">
        <f t="shared" si="191"/>
        <v/>
      </c>
      <c r="CE150" s="86">
        <f t="shared" si="169"/>
        <v>0</v>
      </c>
      <c r="CF150" s="18">
        <f t="shared" si="170"/>
        <v>0</v>
      </c>
      <c r="CG150" s="90"/>
      <c r="CH150" s="88">
        <f t="shared" si="171"/>
        <v>0</v>
      </c>
      <c r="CI150" s="18" t="str">
        <f t="shared" si="150"/>
        <v/>
      </c>
      <c r="CJ150" s="89" t="str">
        <f>IF(CG150&gt;0,ROUNDDOWN(('Diseño estructura &amp;CP'!$AZ$5/CG150),0),"")</f>
        <v/>
      </c>
      <c r="CX150" s="85" t="str">
        <f t="shared" si="192"/>
        <v/>
      </c>
      <c r="CY150" s="86">
        <f t="shared" si="172"/>
        <v>0</v>
      </c>
      <c r="CZ150" s="18">
        <f t="shared" si="173"/>
        <v>0</v>
      </c>
      <c r="DA150" s="90"/>
      <c r="DB150" s="88">
        <f t="shared" si="174"/>
        <v>0</v>
      </c>
      <c r="DC150" s="18" t="str">
        <f t="shared" si="151"/>
        <v/>
      </c>
      <c r="DD150" s="89" t="str">
        <f>IF(DA150&gt;0,ROUNDDOWN(('Diseño estructura &amp;CP'!$AZ$5/DA150),0),"")</f>
        <v/>
      </c>
      <c r="DR150" s="85" t="str">
        <f t="shared" si="193"/>
        <v/>
      </c>
      <c r="DS150" s="86">
        <f t="shared" si="175"/>
        <v>0</v>
      </c>
      <c r="DT150" s="18">
        <f t="shared" si="176"/>
        <v>0</v>
      </c>
      <c r="DU150" s="90"/>
      <c r="DV150" s="88">
        <f t="shared" si="177"/>
        <v>0</v>
      </c>
      <c r="DW150" s="18" t="str">
        <f t="shared" si="152"/>
        <v/>
      </c>
      <c r="DX150" s="89" t="str">
        <f>IF(DU150&gt;0,ROUNDDOWN(('Diseño estructura &amp;CP'!$AZ$5/DU150),0),"")</f>
        <v/>
      </c>
      <c r="EL150" s="85" t="str">
        <f t="shared" si="194"/>
        <v/>
      </c>
      <c r="EM150" s="86">
        <f t="shared" si="178"/>
        <v>0</v>
      </c>
      <c r="EN150" s="18">
        <f t="shared" si="179"/>
        <v>0</v>
      </c>
      <c r="EO150" s="90"/>
      <c r="EP150" s="88">
        <f t="shared" si="180"/>
        <v>0</v>
      </c>
      <c r="EQ150" s="18" t="str">
        <f t="shared" si="153"/>
        <v/>
      </c>
      <c r="ER150" s="89" t="str">
        <f>IF(EO150&gt;0,ROUNDDOWN(('Diseño estructura &amp;CP'!$AZ$5/EO150),0),"")</f>
        <v/>
      </c>
      <c r="FF150" s="85" t="str">
        <f t="shared" si="195"/>
        <v/>
      </c>
      <c r="FG150" s="86">
        <f t="shared" si="181"/>
        <v>0</v>
      </c>
      <c r="FH150" s="18">
        <f t="shared" si="182"/>
        <v>0</v>
      </c>
      <c r="FI150" s="90"/>
      <c r="FJ150" s="88">
        <f t="shared" si="183"/>
        <v>0</v>
      </c>
      <c r="FK150" s="18" t="str">
        <f t="shared" si="154"/>
        <v/>
      </c>
      <c r="FL150" s="89" t="str">
        <f>IF(FI150&gt;0,ROUNDDOWN(('Diseño estructura &amp;CP'!$AZ$5/FI150),0),"")</f>
        <v/>
      </c>
      <c r="FZ150" s="85" t="str">
        <f t="shared" si="196"/>
        <v/>
      </c>
      <c r="GA150" s="86">
        <f t="shared" si="184"/>
        <v>0</v>
      </c>
      <c r="GB150" s="18">
        <f t="shared" si="185"/>
        <v>0</v>
      </c>
      <c r="GC150" s="90"/>
      <c r="GD150" s="88">
        <f t="shared" si="186"/>
        <v>0</v>
      </c>
      <c r="GE150" s="18" t="str">
        <f t="shared" si="155"/>
        <v/>
      </c>
      <c r="GF150" s="89" t="str">
        <f>IF(GC150&gt;0,ROUNDDOWN(('Diseño estructura &amp;CP'!$AZ$5/GC150),0),"")</f>
        <v/>
      </c>
    </row>
    <row r="151" spans="2:188" x14ac:dyDescent="0.35">
      <c r="B151" s="85" t="str">
        <f t="shared" si="187"/>
        <v/>
      </c>
      <c r="C151" s="86">
        <f t="shared" si="156"/>
        <v>0</v>
      </c>
      <c r="D151" s="18">
        <f t="shared" si="157"/>
        <v>0</v>
      </c>
      <c r="E151" s="87"/>
      <c r="F151" s="88">
        <f t="shared" si="158"/>
        <v>0</v>
      </c>
      <c r="G151" s="18" t="str">
        <f t="shared" si="159"/>
        <v/>
      </c>
      <c r="H151" s="89" t="str">
        <f>IF(E151&gt;0,ROUNDDOWN(('Diseño estructura &amp;CP'!$AZ$5/E151),0),"")</f>
        <v/>
      </c>
      <c r="V151" s="85" t="str">
        <f t="shared" si="188"/>
        <v/>
      </c>
      <c r="W151" s="86">
        <f t="shared" si="160"/>
        <v>0</v>
      </c>
      <c r="X151" s="18">
        <f t="shared" si="161"/>
        <v>0</v>
      </c>
      <c r="Y151" s="87"/>
      <c r="Z151" s="88">
        <f t="shared" si="162"/>
        <v>0</v>
      </c>
      <c r="AA151" s="18" t="str">
        <f t="shared" si="147"/>
        <v/>
      </c>
      <c r="AB151" s="89" t="str">
        <f>IF(Y151&gt;0,ROUNDDOWN(('Diseño estructura &amp;CP'!$AZ$5/Y151),0),"")</f>
        <v/>
      </c>
      <c r="AP151" s="85" t="str">
        <f t="shared" si="189"/>
        <v/>
      </c>
      <c r="AQ151" s="86">
        <f t="shared" si="163"/>
        <v>0</v>
      </c>
      <c r="AR151" s="18">
        <f t="shared" si="164"/>
        <v>0</v>
      </c>
      <c r="AS151" s="87"/>
      <c r="AT151" s="88">
        <f t="shared" si="165"/>
        <v>0</v>
      </c>
      <c r="AU151" s="18" t="str">
        <f t="shared" si="148"/>
        <v/>
      </c>
      <c r="AV151" s="89" t="str">
        <f>IF(AS151&gt;0,ROUNDDOWN(('Diseño estructura &amp;CP'!$AZ$5/AS151),0),"")</f>
        <v/>
      </c>
      <c r="BJ151" s="85" t="str">
        <f t="shared" si="190"/>
        <v/>
      </c>
      <c r="BK151" s="86">
        <f t="shared" si="166"/>
        <v>0</v>
      </c>
      <c r="BL151" s="18">
        <f t="shared" si="167"/>
        <v>0</v>
      </c>
      <c r="BM151" s="87"/>
      <c r="BN151" s="88">
        <f t="shared" si="168"/>
        <v>0</v>
      </c>
      <c r="BO151" s="18" t="str">
        <f t="shared" si="149"/>
        <v/>
      </c>
      <c r="BP151" s="89" t="str">
        <f>IF(BM151&gt;0,ROUNDDOWN(('Diseño estructura &amp;CP'!$AZ$5/BM151),0),"")</f>
        <v/>
      </c>
      <c r="CD151" s="85" t="str">
        <f t="shared" si="191"/>
        <v/>
      </c>
      <c r="CE151" s="86">
        <f t="shared" si="169"/>
        <v>0</v>
      </c>
      <c r="CF151" s="18">
        <f t="shared" si="170"/>
        <v>0</v>
      </c>
      <c r="CG151" s="87"/>
      <c r="CH151" s="88">
        <f t="shared" si="171"/>
        <v>0</v>
      </c>
      <c r="CI151" s="18" t="str">
        <f t="shared" si="150"/>
        <v/>
      </c>
      <c r="CJ151" s="89" t="str">
        <f>IF(CG151&gt;0,ROUNDDOWN(('Diseño estructura &amp;CP'!$AZ$5/CG151),0),"")</f>
        <v/>
      </c>
      <c r="CX151" s="85" t="str">
        <f t="shared" si="192"/>
        <v/>
      </c>
      <c r="CY151" s="86">
        <f t="shared" si="172"/>
        <v>0</v>
      </c>
      <c r="CZ151" s="18">
        <f t="shared" si="173"/>
        <v>0</v>
      </c>
      <c r="DA151" s="87"/>
      <c r="DB151" s="88">
        <f t="shared" si="174"/>
        <v>0</v>
      </c>
      <c r="DC151" s="18" t="str">
        <f t="shared" si="151"/>
        <v/>
      </c>
      <c r="DD151" s="89" t="str">
        <f>IF(DA151&gt;0,ROUNDDOWN(('Diseño estructura &amp;CP'!$AZ$5/DA151),0),"")</f>
        <v/>
      </c>
      <c r="DR151" s="85" t="str">
        <f t="shared" si="193"/>
        <v/>
      </c>
      <c r="DS151" s="86">
        <f t="shared" si="175"/>
        <v>0</v>
      </c>
      <c r="DT151" s="18">
        <f t="shared" si="176"/>
        <v>0</v>
      </c>
      <c r="DU151" s="87"/>
      <c r="DV151" s="88">
        <f t="shared" si="177"/>
        <v>0</v>
      </c>
      <c r="DW151" s="18" t="str">
        <f t="shared" si="152"/>
        <v/>
      </c>
      <c r="DX151" s="89" t="str">
        <f>IF(DU151&gt;0,ROUNDDOWN(('Diseño estructura &amp;CP'!$AZ$5/DU151),0),"")</f>
        <v/>
      </c>
      <c r="EL151" s="85" t="str">
        <f t="shared" si="194"/>
        <v/>
      </c>
      <c r="EM151" s="86">
        <f t="shared" si="178"/>
        <v>0</v>
      </c>
      <c r="EN151" s="18">
        <f t="shared" si="179"/>
        <v>0</v>
      </c>
      <c r="EO151" s="87"/>
      <c r="EP151" s="88">
        <f t="shared" si="180"/>
        <v>0</v>
      </c>
      <c r="EQ151" s="18" t="str">
        <f t="shared" si="153"/>
        <v/>
      </c>
      <c r="ER151" s="89" t="str">
        <f>IF(EO151&gt;0,ROUNDDOWN(('Diseño estructura &amp;CP'!$AZ$5/EO151),0),"")</f>
        <v/>
      </c>
      <c r="FF151" s="85" t="str">
        <f t="shared" si="195"/>
        <v/>
      </c>
      <c r="FG151" s="86">
        <f t="shared" si="181"/>
        <v>0</v>
      </c>
      <c r="FH151" s="18">
        <f t="shared" si="182"/>
        <v>0</v>
      </c>
      <c r="FI151" s="87"/>
      <c r="FJ151" s="88">
        <f t="shared" si="183"/>
        <v>0</v>
      </c>
      <c r="FK151" s="18" t="str">
        <f t="shared" si="154"/>
        <v/>
      </c>
      <c r="FL151" s="89" t="str">
        <f>IF(FI151&gt;0,ROUNDDOWN(('Diseño estructura &amp;CP'!$AZ$5/FI151),0),"")</f>
        <v/>
      </c>
      <c r="FZ151" s="85" t="str">
        <f t="shared" si="196"/>
        <v/>
      </c>
      <c r="GA151" s="86">
        <f t="shared" si="184"/>
        <v>0</v>
      </c>
      <c r="GB151" s="18">
        <f t="shared" si="185"/>
        <v>0</v>
      </c>
      <c r="GC151" s="87"/>
      <c r="GD151" s="88">
        <f t="shared" si="186"/>
        <v>0</v>
      </c>
      <c r="GE151" s="18" t="str">
        <f t="shared" si="155"/>
        <v/>
      </c>
      <c r="GF151" s="89" t="str">
        <f>IF(GC151&gt;0,ROUNDDOWN(('Diseño estructura &amp;CP'!$AZ$5/GC151),0),"")</f>
        <v/>
      </c>
    </row>
    <row r="152" spans="2:188" x14ac:dyDescent="0.35">
      <c r="B152" s="85" t="str">
        <f t="shared" si="187"/>
        <v/>
      </c>
      <c r="C152" s="86">
        <f t="shared" si="156"/>
        <v>0</v>
      </c>
      <c r="D152" s="18">
        <f t="shared" si="157"/>
        <v>0</v>
      </c>
      <c r="E152" s="87"/>
      <c r="F152" s="88">
        <f t="shared" si="158"/>
        <v>0</v>
      </c>
      <c r="G152" s="18" t="str">
        <f t="shared" si="159"/>
        <v/>
      </c>
      <c r="H152" s="89" t="str">
        <f>IF(E152&gt;0,ROUNDDOWN(('Diseño estructura &amp;CP'!$AZ$5/E152),0),"")</f>
        <v/>
      </c>
      <c r="V152" s="85" t="str">
        <f t="shared" si="188"/>
        <v/>
      </c>
      <c r="W152" s="86">
        <f t="shared" si="160"/>
        <v>0</v>
      </c>
      <c r="X152" s="18">
        <f t="shared" si="161"/>
        <v>0</v>
      </c>
      <c r="Y152" s="87"/>
      <c r="Z152" s="88">
        <f t="shared" si="162"/>
        <v>0</v>
      </c>
      <c r="AA152" s="18" t="str">
        <f t="shared" si="147"/>
        <v/>
      </c>
      <c r="AB152" s="89" t="str">
        <f>IF(Y152&gt;0,ROUNDDOWN(('Diseño estructura &amp;CP'!$AZ$5/Y152),0),"")</f>
        <v/>
      </c>
      <c r="AP152" s="85" t="str">
        <f t="shared" si="189"/>
        <v/>
      </c>
      <c r="AQ152" s="86">
        <f t="shared" si="163"/>
        <v>0</v>
      </c>
      <c r="AR152" s="18">
        <f t="shared" si="164"/>
        <v>0</v>
      </c>
      <c r="AS152" s="87"/>
      <c r="AT152" s="88">
        <f t="shared" si="165"/>
        <v>0</v>
      </c>
      <c r="AU152" s="18" t="str">
        <f t="shared" si="148"/>
        <v/>
      </c>
      <c r="AV152" s="89" t="str">
        <f>IF(AS152&gt;0,ROUNDDOWN(('Diseño estructura &amp;CP'!$AZ$5/AS152),0),"")</f>
        <v/>
      </c>
      <c r="BJ152" s="85" t="str">
        <f t="shared" si="190"/>
        <v/>
      </c>
      <c r="BK152" s="86">
        <f t="shared" si="166"/>
        <v>0</v>
      </c>
      <c r="BL152" s="18">
        <f t="shared" si="167"/>
        <v>0</v>
      </c>
      <c r="BM152" s="87"/>
      <c r="BN152" s="88">
        <f t="shared" si="168"/>
        <v>0</v>
      </c>
      <c r="BO152" s="18" t="str">
        <f t="shared" si="149"/>
        <v/>
      </c>
      <c r="BP152" s="89" t="str">
        <f>IF(BM152&gt;0,ROUNDDOWN(('Diseño estructura &amp;CP'!$AZ$5/BM152),0),"")</f>
        <v/>
      </c>
      <c r="CD152" s="85" t="str">
        <f t="shared" si="191"/>
        <v/>
      </c>
      <c r="CE152" s="86">
        <f t="shared" si="169"/>
        <v>0</v>
      </c>
      <c r="CF152" s="18">
        <f t="shared" si="170"/>
        <v>0</v>
      </c>
      <c r="CG152" s="87"/>
      <c r="CH152" s="88">
        <f t="shared" si="171"/>
        <v>0</v>
      </c>
      <c r="CI152" s="18" t="str">
        <f t="shared" si="150"/>
        <v/>
      </c>
      <c r="CJ152" s="89" t="str">
        <f>IF(CG152&gt;0,ROUNDDOWN(('Diseño estructura &amp;CP'!$AZ$5/CG152),0),"")</f>
        <v/>
      </c>
      <c r="CX152" s="85" t="str">
        <f t="shared" si="192"/>
        <v/>
      </c>
      <c r="CY152" s="86">
        <f t="shared" si="172"/>
        <v>0</v>
      </c>
      <c r="CZ152" s="18">
        <f t="shared" si="173"/>
        <v>0</v>
      </c>
      <c r="DA152" s="87"/>
      <c r="DB152" s="88">
        <f t="shared" si="174"/>
        <v>0</v>
      </c>
      <c r="DC152" s="18" t="str">
        <f t="shared" si="151"/>
        <v/>
      </c>
      <c r="DD152" s="89" t="str">
        <f>IF(DA152&gt;0,ROUNDDOWN(('Diseño estructura &amp;CP'!$AZ$5/DA152),0),"")</f>
        <v/>
      </c>
      <c r="DR152" s="85" t="str">
        <f t="shared" si="193"/>
        <v/>
      </c>
      <c r="DS152" s="86">
        <f t="shared" si="175"/>
        <v>0</v>
      </c>
      <c r="DT152" s="18">
        <f t="shared" si="176"/>
        <v>0</v>
      </c>
      <c r="DU152" s="87"/>
      <c r="DV152" s="88">
        <f t="shared" si="177"/>
        <v>0</v>
      </c>
      <c r="DW152" s="18" t="str">
        <f t="shared" si="152"/>
        <v/>
      </c>
      <c r="DX152" s="89" t="str">
        <f>IF(DU152&gt;0,ROUNDDOWN(('Diseño estructura &amp;CP'!$AZ$5/DU152),0),"")</f>
        <v/>
      </c>
      <c r="EL152" s="85" t="str">
        <f t="shared" si="194"/>
        <v/>
      </c>
      <c r="EM152" s="86">
        <f t="shared" si="178"/>
        <v>0</v>
      </c>
      <c r="EN152" s="18">
        <f t="shared" si="179"/>
        <v>0</v>
      </c>
      <c r="EO152" s="87"/>
      <c r="EP152" s="88">
        <f t="shared" si="180"/>
        <v>0</v>
      </c>
      <c r="EQ152" s="18" t="str">
        <f t="shared" si="153"/>
        <v/>
      </c>
      <c r="ER152" s="89" t="str">
        <f>IF(EO152&gt;0,ROUNDDOWN(('Diseño estructura &amp;CP'!$AZ$5/EO152),0),"")</f>
        <v/>
      </c>
      <c r="FF152" s="85" t="str">
        <f t="shared" si="195"/>
        <v/>
      </c>
      <c r="FG152" s="86">
        <f t="shared" si="181"/>
        <v>0</v>
      </c>
      <c r="FH152" s="18">
        <f t="shared" si="182"/>
        <v>0</v>
      </c>
      <c r="FI152" s="87"/>
      <c r="FJ152" s="88">
        <f t="shared" si="183"/>
        <v>0</v>
      </c>
      <c r="FK152" s="18" t="str">
        <f t="shared" si="154"/>
        <v/>
      </c>
      <c r="FL152" s="89" t="str">
        <f>IF(FI152&gt;0,ROUNDDOWN(('Diseño estructura &amp;CP'!$AZ$5/FI152),0),"")</f>
        <v/>
      </c>
      <c r="FZ152" s="85" t="str">
        <f t="shared" si="196"/>
        <v/>
      </c>
      <c r="GA152" s="86">
        <f t="shared" si="184"/>
        <v>0</v>
      </c>
      <c r="GB152" s="18">
        <f t="shared" si="185"/>
        <v>0</v>
      </c>
      <c r="GC152" s="87"/>
      <c r="GD152" s="88">
        <f t="shared" si="186"/>
        <v>0</v>
      </c>
      <c r="GE152" s="18" t="str">
        <f t="shared" si="155"/>
        <v/>
      </c>
      <c r="GF152" s="89" t="str">
        <f>IF(GC152&gt;0,ROUNDDOWN(('Diseño estructura &amp;CP'!$AZ$5/GC152),0),"")</f>
        <v/>
      </c>
    </row>
    <row r="153" spans="2:188" x14ac:dyDescent="0.35">
      <c r="B153" s="85" t="str">
        <f t="shared" si="187"/>
        <v/>
      </c>
      <c r="C153" s="86">
        <f t="shared" si="156"/>
        <v>0</v>
      </c>
      <c r="D153" s="18">
        <f t="shared" si="157"/>
        <v>0</v>
      </c>
      <c r="E153" s="90"/>
      <c r="F153" s="88">
        <f t="shared" si="158"/>
        <v>0</v>
      </c>
      <c r="G153" s="18" t="str">
        <f t="shared" si="159"/>
        <v/>
      </c>
      <c r="H153" s="89" t="str">
        <f>IF(E153&gt;0,ROUNDDOWN(('Diseño estructura &amp;CP'!$AZ$5/E153),0),"")</f>
        <v/>
      </c>
      <c r="V153" s="85" t="str">
        <f t="shared" si="188"/>
        <v/>
      </c>
      <c r="W153" s="86">
        <f t="shared" si="160"/>
        <v>0</v>
      </c>
      <c r="X153" s="18">
        <f t="shared" si="161"/>
        <v>0</v>
      </c>
      <c r="Y153" s="90"/>
      <c r="Z153" s="88">
        <f t="shared" si="162"/>
        <v>0</v>
      </c>
      <c r="AA153" s="18" t="str">
        <f t="shared" si="147"/>
        <v/>
      </c>
      <c r="AB153" s="89" t="str">
        <f>IF(Y153&gt;0,ROUNDDOWN(('Diseño estructura &amp;CP'!$AZ$5/Y153),0),"")</f>
        <v/>
      </c>
      <c r="AP153" s="85" t="str">
        <f t="shared" si="189"/>
        <v/>
      </c>
      <c r="AQ153" s="86">
        <f t="shared" si="163"/>
        <v>0</v>
      </c>
      <c r="AR153" s="18">
        <f t="shared" si="164"/>
        <v>0</v>
      </c>
      <c r="AS153" s="90"/>
      <c r="AT153" s="88">
        <f t="shared" si="165"/>
        <v>0</v>
      </c>
      <c r="AU153" s="18" t="str">
        <f t="shared" si="148"/>
        <v/>
      </c>
      <c r="AV153" s="89" t="str">
        <f>IF(AS153&gt;0,ROUNDDOWN(('Diseño estructura &amp;CP'!$AZ$5/AS153),0),"")</f>
        <v/>
      </c>
      <c r="BJ153" s="85" t="str">
        <f t="shared" si="190"/>
        <v/>
      </c>
      <c r="BK153" s="86">
        <f t="shared" si="166"/>
        <v>0</v>
      </c>
      <c r="BL153" s="18">
        <f t="shared" si="167"/>
        <v>0</v>
      </c>
      <c r="BM153" s="90"/>
      <c r="BN153" s="88">
        <f t="shared" si="168"/>
        <v>0</v>
      </c>
      <c r="BO153" s="18" t="str">
        <f t="shared" si="149"/>
        <v/>
      </c>
      <c r="BP153" s="89" t="str">
        <f>IF(BM153&gt;0,ROUNDDOWN(('Diseño estructura &amp;CP'!$AZ$5/BM153),0),"")</f>
        <v/>
      </c>
      <c r="CD153" s="85" t="str">
        <f t="shared" si="191"/>
        <v/>
      </c>
      <c r="CE153" s="86">
        <f t="shared" si="169"/>
        <v>0</v>
      </c>
      <c r="CF153" s="18">
        <f t="shared" si="170"/>
        <v>0</v>
      </c>
      <c r="CG153" s="90"/>
      <c r="CH153" s="88">
        <f t="shared" si="171"/>
        <v>0</v>
      </c>
      <c r="CI153" s="18" t="str">
        <f t="shared" si="150"/>
        <v/>
      </c>
      <c r="CJ153" s="89" t="str">
        <f>IF(CG153&gt;0,ROUNDDOWN(('Diseño estructura &amp;CP'!$AZ$5/CG153),0),"")</f>
        <v/>
      </c>
      <c r="CX153" s="85" t="str">
        <f t="shared" si="192"/>
        <v/>
      </c>
      <c r="CY153" s="86">
        <f t="shared" si="172"/>
        <v>0</v>
      </c>
      <c r="CZ153" s="18">
        <f t="shared" si="173"/>
        <v>0</v>
      </c>
      <c r="DA153" s="90"/>
      <c r="DB153" s="88">
        <f t="shared" si="174"/>
        <v>0</v>
      </c>
      <c r="DC153" s="18" t="str">
        <f t="shared" si="151"/>
        <v/>
      </c>
      <c r="DD153" s="89" t="str">
        <f>IF(DA153&gt;0,ROUNDDOWN(('Diseño estructura &amp;CP'!$AZ$5/DA153),0),"")</f>
        <v/>
      </c>
      <c r="DR153" s="85" t="str">
        <f t="shared" si="193"/>
        <v/>
      </c>
      <c r="DS153" s="86">
        <f t="shared" si="175"/>
        <v>0</v>
      </c>
      <c r="DT153" s="18">
        <f t="shared" si="176"/>
        <v>0</v>
      </c>
      <c r="DU153" s="90"/>
      <c r="DV153" s="88">
        <f t="shared" si="177"/>
        <v>0</v>
      </c>
      <c r="DW153" s="18" t="str">
        <f t="shared" si="152"/>
        <v/>
      </c>
      <c r="DX153" s="89" t="str">
        <f>IF(DU153&gt;0,ROUNDDOWN(('Diseño estructura &amp;CP'!$AZ$5/DU153),0),"")</f>
        <v/>
      </c>
      <c r="EL153" s="85" t="str">
        <f t="shared" si="194"/>
        <v/>
      </c>
      <c r="EM153" s="86">
        <f t="shared" si="178"/>
        <v>0</v>
      </c>
      <c r="EN153" s="18">
        <f t="shared" si="179"/>
        <v>0</v>
      </c>
      <c r="EO153" s="90"/>
      <c r="EP153" s="88">
        <f t="shared" si="180"/>
        <v>0</v>
      </c>
      <c r="EQ153" s="18" t="str">
        <f t="shared" si="153"/>
        <v/>
      </c>
      <c r="ER153" s="89" t="str">
        <f>IF(EO153&gt;0,ROUNDDOWN(('Diseño estructura &amp;CP'!$AZ$5/EO153),0),"")</f>
        <v/>
      </c>
      <c r="FF153" s="85" t="str">
        <f t="shared" si="195"/>
        <v/>
      </c>
      <c r="FG153" s="86">
        <f t="shared" si="181"/>
        <v>0</v>
      </c>
      <c r="FH153" s="18">
        <f t="shared" si="182"/>
        <v>0</v>
      </c>
      <c r="FI153" s="90"/>
      <c r="FJ153" s="88">
        <f t="shared" si="183"/>
        <v>0</v>
      </c>
      <c r="FK153" s="18" t="str">
        <f t="shared" si="154"/>
        <v/>
      </c>
      <c r="FL153" s="89" t="str">
        <f>IF(FI153&gt;0,ROUNDDOWN(('Diseño estructura &amp;CP'!$AZ$5/FI153),0),"")</f>
        <v/>
      </c>
      <c r="FZ153" s="85" t="str">
        <f t="shared" si="196"/>
        <v/>
      </c>
      <c r="GA153" s="86">
        <f t="shared" si="184"/>
        <v>0</v>
      </c>
      <c r="GB153" s="18">
        <f t="shared" si="185"/>
        <v>0</v>
      </c>
      <c r="GC153" s="90"/>
      <c r="GD153" s="88">
        <f t="shared" si="186"/>
        <v>0</v>
      </c>
      <c r="GE153" s="18" t="str">
        <f t="shared" si="155"/>
        <v/>
      </c>
      <c r="GF153" s="89" t="str">
        <f>IF(GC153&gt;0,ROUNDDOWN(('Diseño estructura &amp;CP'!$AZ$5/GC153),0),"")</f>
        <v/>
      </c>
    </row>
    <row r="154" spans="2:188" x14ac:dyDescent="0.35">
      <c r="B154" s="85" t="str">
        <f t="shared" si="187"/>
        <v/>
      </c>
      <c r="C154" s="86">
        <f t="shared" si="156"/>
        <v>0</v>
      </c>
      <c r="D154" s="18">
        <f t="shared" si="157"/>
        <v>0</v>
      </c>
      <c r="E154" s="87"/>
      <c r="F154" s="88">
        <f t="shared" si="158"/>
        <v>0</v>
      </c>
      <c r="G154" s="18" t="str">
        <f t="shared" si="159"/>
        <v/>
      </c>
      <c r="H154" s="89" t="str">
        <f>IF(E154&gt;0,ROUNDDOWN(('Diseño estructura &amp;CP'!$AZ$5/E154),0),"")</f>
        <v/>
      </c>
      <c r="V154" s="85" t="str">
        <f t="shared" si="188"/>
        <v/>
      </c>
      <c r="W154" s="86">
        <f t="shared" si="160"/>
        <v>0</v>
      </c>
      <c r="X154" s="18">
        <f t="shared" si="161"/>
        <v>0</v>
      </c>
      <c r="Y154" s="87"/>
      <c r="Z154" s="88">
        <f t="shared" si="162"/>
        <v>0</v>
      </c>
      <c r="AA154" s="18" t="str">
        <f t="shared" si="147"/>
        <v/>
      </c>
      <c r="AB154" s="89" t="str">
        <f>IF(Y154&gt;0,ROUNDDOWN(('Diseño estructura &amp;CP'!$AZ$5/Y154),0),"")</f>
        <v/>
      </c>
      <c r="AP154" s="85" t="str">
        <f t="shared" si="189"/>
        <v/>
      </c>
      <c r="AQ154" s="86">
        <f t="shared" si="163"/>
        <v>0</v>
      </c>
      <c r="AR154" s="18">
        <f t="shared" si="164"/>
        <v>0</v>
      </c>
      <c r="AS154" s="87"/>
      <c r="AT154" s="88">
        <f t="shared" si="165"/>
        <v>0</v>
      </c>
      <c r="AU154" s="18" t="str">
        <f t="shared" si="148"/>
        <v/>
      </c>
      <c r="AV154" s="89" t="str">
        <f>IF(AS154&gt;0,ROUNDDOWN(('Diseño estructura &amp;CP'!$AZ$5/AS154),0),"")</f>
        <v/>
      </c>
      <c r="BJ154" s="85" t="str">
        <f t="shared" si="190"/>
        <v/>
      </c>
      <c r="BK154" s="86">
        <f t="shared" si="166"/>
        <v>0</v>
      </c>
      <c r="BL154" s="18">
        <f t="shared" si="167"/>
        <v>0</v>
      </c>
      <c r="BM154" s="87"/>
      <c r="BN154" s="88">
        <f t="shared" si="168"/>
        <v>0</v>
      </c>
      <c r="BO154" s="18" t="str">
        <f t="shared" si="149"/>
        <v/>
      </c>
      <c r="BP154" s="89" t="str">
        <f>IF(BM154&gt;0,ROUNDDOWN(('Diseño estructura &amp;CP'!$AZ$5/BM154),0),"")</f>
        <v/>
      </c>
      <c r="CD154" s="85" t="str">
        <f t="shared" si="191"/>
        <v/>
      </c>
      <c r="CE154" s="86">
        <f t="shared" si="169"/>
        <v>0</v>
      </c>
      <c r="CF154" s="18">
        <f t="shared" si="170"/>
        <v>0</v>
      </c>
      <c r="CG154" s="87"/>
      <c r="CH154" s="88">
        <f t="shared" si="171"/>
        <v>0</v>
      </c>
      <c r="CI154" s="18" t="str">
        <f t="shared" si="150"/>
        <v/>
      </c>
      <c r="CJ154" s="89" t="str">
        <f>IF(CG154&gt;0,ROUNDDOWN(('Diseño estructura &amp;CP'!$AZ$5/CG154),0),"")</f>
        <v/>
      </c>
      <c r="CX154" s="85" t="str">
        <f t="shared" si="192"/>
        <v/>
      </c>
      <c r="CY154" s="86">
        <f t="shared" si="172"/>
        <v>0</v>
      </c>
      <c r="CZ154" s="18">
        <f t="shared" si="173"/>
        <v>0</v>
      </c>
      <c r="DA154" s="87"/>
      <c r="DB154" s="88">
        <f t="shared" si="174"/>
        <v>0</v>
      </c>
      <c r="DC154" s="18" t="str">
        <f t="shared" si="151"/>
        <v/>
      </c>
      <c r="DD154" s="89" t="str">
        <f>IF(DA154&gt;0,ROUNDDOWN(('Diseño estructura &amp;CP'!$AZ$5/DA154),0),"")</f>
        <v/>
      </c>
      <c r="DR154" s="85" t="str">
        <f t="shared" si="193"/>
        <v/>
      </c>
      <c r="DS154" s="86">
        <f t="shared" si="175"/>
        <v>0</v>
      </c>
      <c r="DT154" s="18">
        <f t="shared" si="176"/>
        <v>0</v>
      </c>
      <c r="DU154" s="87"/>
      <c r="DV154" s="88">
        <f t="shared" si="177"/>
        <v>0</v>
      </c>
      <c r="DW154" s="18" t="str">
        <f t="shared" si="152"/>
        <v/>
      </c>
      <c r="DX154" s="89" t="str">
        <f>IF(DU154&gt;0,ROUNDDOWN(('Diseño estructura &amp;CP'!$AZ$5/DU154),0),"")</f>
        <v/>
      </c>
      <c r="EL154" s="85" t="str">
        <f t="shared" si="194"/>
        <v/>
      </c>
      <c r="EM154" s="86">
        <f t="shared" si="178"/>
        <v>0</v>
      </c>
      <c r="EN154" s="18">
        <f t="shared" si="179"/>
        <v>0</v>
      </c>
      <c r="EO154" s="87"/>
      <c r="EP154" s="88">
        <f t="shared" si="180"/>
        <v>0</v>
      </c>
      <c r="EQ154" s="18" t="str">
        <f t="shared" si="153"/>
        <v/>
      </c>
      <c r="ER154" s="89" t="str">
        <f>IF(EO154&gt;0,ROUNDDOWN(('Diseño estructura &amp;CP'!$AZ$5/EO154),0),"")</f>
        <v/>
      </c>
      <c r="FF154" s="85" t="str">
        <f t="shared" si="195"/>
        <v/>
      </c>
      <c r="FG154" s="86">
        <f t="shared" si="181"/>
        <v>0</v>
      </c>
      <c r="FH154" s="18">
        <f t="shared" si="182"/>
        <v>0</v>
      </c>
      <c r="FI154" s="87"/>
      <c r="FJ154" s="88">
        <f t="shared" si="183"/>
        <v>0</v>
      </c>
      <c r="FK154" s="18" t="str">
        <f t="shared" si="154"/>
        <v/>
      </c>
      <c r="FL154" s="89" t="str">
        <f>IF(FI154&gt;0,ROUNDDOWN(('Diseño estructura &amp;CP'!$AZ$5/FI154),0),"")</f>
        <v/>
      </c>
      <c r="FZ154" s="85" t="str">
        <f t="shared" si="196"/>
        <v/>
      </c>
      <c r="GA154" s="86">
        <f t="shared" si="184"/>
        <v>0</v>
      </c>
      <c r="GB154" s="18">
        <f t="shared" si="185"/>
        <v>0</v>
      </c>
      <c r="GC154" s="87"/>
      <c r="GD154" s="88">
        <f t="shared" si="186"/>
        <v>0</v>
      </c>
      <c r="GE154" s="18" t="str">
        <f t="shared" si="155"/>
        <v/>
      </c>
      <c r="GF154" s="89" t="str">
        <f>IF(GC154&gt;0,ROUNDDOWN(('Diseño estructura &amp;CP'!$AZ$5/GC154),0),"")</f>
        <v/>
      </c>
    </row>
    <row r="155" spans="2:188" x14ac:dyDescent="0.35">
      <c r="B155" s="85" t="str">
        <f t="shared" si="187"/>
        <v/>
      </c>
      <c r="C155" s="86">
        <f t="shared" si="156"/>
        <v>0</v>
      </c>
      <c r="D155" s="18">
        <f t="shared" si="157"/>
        <v>0</v>
      </c>
      <c r="E155" s="90"/>
      <c r="F155" s="88">
        <f t="shared" si="158"/>
        <v>0</v>
      </c>
      <c r="G155" s="18" t="str">
        <f t="shared" si="159"/>
        <v/>
      </c>
      <c r="H155" s="89" t="str">
        <f>IF(E155&gt;0,ROUNDDOWN(('Diseño estructura &amp;CP'!$AZ$5/E155),0),"")</f>
        <v/>
      </c>
      <c r="V155" s="85" t="str">
        <f t="shared" si="188"/>
        <v/>
      </c>
      <c r="W155" s="86">
        <f t="shared" si="160"/>
        <v>0</v>
      </c>
      <c r="X155" s="18">
        <f t="shared" si="161"/>
        <v>0</v>
      </c>
      <c r="Y155" s="90"/>
      <c r="Z155" s="88">
        <f t="shared" si="162"/>
        <v>0</v>
      </c>
      <c r="AA155" s="18" t="str">
        <f t="shared" si="147"/>
        <v/>
      </c>
      <c r="AB155" s="89" t="str">
        <f>IF(Y155&gt;0,ROUNDDOWN(('Diseño estructura &amp;CP'!$AZ$5/Y155),0),"")</f>
        <v/>
      </c>
      <c r="AP155" s="85" t="str">
        <f t="shared" si="189"/>
        <v/>
      </c>
      <c r="AQ155" s="86">
        <f t="shared" si="163"/>
        <v>0</v>
      </c>
      <c r="AR155" s="18">
        <f t="shared" si="164"/>
        <v>0</v>
      </c>
      <c r="AS155" s="90"/>
      <c r="AT155" s="88">
        <f t="shared" si="165"/>
        <v>0</v>
      </c>
      <c r="AU155" s="18" t="str">
        <f t="shared" si="148"/>
        <v/>
      </c>
      <c r="AV155" s="89" t="str">
        <f>IF(AS155&gt;0,ROUNDDOWN(('Diseño estructura &amp;CP'!$AZ$5/AS155),0),"")</f>
        <v/>
      </c>
      <c r="BJ155" s="85" t="str">
        <f t="shared" si="190"/>
        <v/>
      </c>
      <c r="BK155" s="86">
        <f t="shared" si="166"/>
        <v>0</v>
      </c>
      <c r="BL155" s="18">
        <f t="shared" si="167"/>
        <v>0</v>
      </c>
      <c r="BM155" s="90"/>
      <c r="BN155" s="88">
        <f t="shared" si="168"/>
        <v>0</v>
      </c>
      <c r="BO155" s="18" t="str">
        <f t="shared" si="149"/>
        <v/>
      </c>
      <c r="BP155" s="89" t="str">
        <f>IF(BM155&gt;0,ROUNDDOWN(('Diseño estructura &amp;CP'!$AZ$5/BM155),0),"")</f>
        <v/>
      </c>
      <c r="CD155" s="85" t="str">
        <f t="shared" si="191"/>
        <v/>
      </c>
      <c r="CE155" s="86">
        <f t="shared" si="169"/>
        <v>0</v>
      </c>
      <c r="CF155" s="18">
        <f t="shared" si="170"/>
        <v>0</v>
      </c>
      <c r="CG155" s="90"/>
      <c r="CH155" s="88">
        <f t="shared" si="171"/>
        <v>0</v>
      </c>
      <c r="CI155" s="18" t="str">
        <f t="shared" si="150"/>
        <v/>
      </c>
      <c r="CJ155" s="89" t="str">
        <f>IF(CG155&gt;0,ROUNDDOWN(('Diseño estructura &amp;CP'!$AZ$5/CG155),0),"")</f>
        <v/>
      </c>
      <c r="CX155" s="85" t="str">
        <f t="shared" si="192"/>
        <v/>
      </c>
      <c r="CY155" s="86">
        <f t="shared" si="172"/>
        <v>0</v>
      </c>
      <c r="CZ155" s="18">
        <f t="shared" si="173"/>
        <v>0</v>
      </c>
      <c r="DA155" s="90"/>
      <c r="DB155" s="88">
        <f t="shared" si="174"/>
        <v>0</v>
      </c>
      <c r="DC155" s="18" t="str">
        <f t="shared" si="151"/>
        <v/>
      </c>
      <c r="DD155" s="89" t="str">
        <f>IF(DA155&gt;0,ROUNDDOWN(('Diseño estructura &amp;CP'!$AZ$5/DA155),0),"")</f>
        <v/>
      </c>
      <c r="DR155" s="85" t="str">
        <f t="shared" si="193"/>
        <v/>
      </c>
      <c r="DS155" s="86">
        <f t="shared" si="175"/>
        <v>0</v>
      </c>
      <c r="DT155" s="18">
        <f t="shared" si="176"/>
        <v>0</v>
      </c>
      <c r="DU155" s="90"/>
      <c r="DV155" s="88">
        <f t="shared" si="177"/>
        <v>0</v>
      </c>
      <c r="DW155" s="18" t="str">
        <f t="shared" si="152"/>
        <v/>
      </c>
      <c r="DX155" s="89" t="str">
        <f>IF(DU155&gt;0,ROUNDDOWN(('Diseño estructura &amp;CP'!$AZ$5/DU155),0),"")</f>
        <v/>
      </c>
      <c r="EL155" s="85" t="str">
        <f t="shared" si="194"/>
        <v/>
      </c>
      <c r="EM155" s="86">
        <f t="shared" si="178"/>
        <v>0</v>
      </c>
      <c r="EN155" s="18">
        <f t="shared" si="179"/>
        <v>0</v>
      </c>
      <c r="EO155" s="90"/>
      <c r="EP155" s="88">
        <f t="shared" si="180"/>
        <v>0</v>
      </c>
      <c r="EQ155" s="18" t="str">
        <f t="shared" si="153"/>
        <v/>
      </c>
      <c r="ER155" s="89" t="str">
        <f>IF(EO155&gt;0,ROUNDDOWN(('Diseño estructura &amp;CP'!$AZ$5/EO155),0),"")</f>
        <v/>
      </c>
      <c r="FF155" s="85" t="str">
        <f t="shared" si="195"/>
        <v/>
      </c>
      <c r="FG155" s="86">
        <f t="shared" si="181"/>
        <v>0</v>
      </c>
      <c r="FH155" s="18">
        <f t="shared" si="182"/>
        <v>0</v>
      </c>
      <c r="FI155" s="90"/>
      <c r="FJ155" s="88">
        <f t="shared" si="183"/>
        <v>0</v>
      </c>
      <c r="FK155" s="18" t="str">
        <f t="shared" si="154"/>
        <v/>
      </c>
      <c r="FL155" s="89" t="str">
        <f>IF(FI155&gt;0,ROUNDDOWN(('Diseño estructura &amp;CP'!$AZ$5/FI155),0),"")</f>
        <v/>
      </c>
      <c r="FZ155" s="85" t="str">
        <f t="shared" si="196"/>
        <v/>
      </c>
      <c r="GA155" s="86">
        <f t="shared" si="184"/>
        <v>0</v>
      </c>
      <c r="GB155" s="18">
        <f t="shared" si="185"/>
        <v>0</v>
      </c>
      <c r="GC155" s="90"/>
      <c r="GD155" s="88">
        <f t="shared" si="186"/>
        <v>0</v>
      </c>
      <c r="GE155" s="18" t="str">
        <f t="shared" si="155"/>
        <v/>
      </c>
      <c r="GF155" s="89" t="str">
        <f>IF(GC155&gt;0,ROUNDDOWN(('Diseño estructura &amp;CP'!$AZ$5/GC155),0),"")</f>
        <v/>
      </c>
    </row>
    <row r="156" spans="2:188" x14ac:dyDescent="0.35">
      <c r="B156" s="85" t="str">
        <f t="shared" si="187"/>
        <v/>
      </c>
      <c r="C156" s="86">
        <f t="shared" si="156"/>
        <v>0</v>
      </c>
      <c r="D156" s="18">
        <f t="shared" si="157"/>
        <v>0</v>
      </c>
      <c r="E156" s="87"/>
      <c r="F156" s="88">
        <f t="shared" si="158"/>
        <v>0</v>
      </c>
      <c r="G156" s="18" t="str">
        <f t="shared" si="159"/>
        <v/>
      </c>
      <c r="H156" s="89" t="str">
        <f>IF(E156&gt;0,ROUNDDOWN(('Diseño estructura &amp;CP'!$AZ$5/E156),0),"")</f>
        <v/>
      </c>
      <c r="V156" s="85" t="str">
        <f t="shared" si="188"/>
        <v/>
      </c>
      <c r="W156" s="86">
        <f t="shared" si="160"/>
        <v>0</v>
      </c>
      <c r="X156" s="18">
        <f t="shared" si="161"/>
        <v>0</v>
      </c>
      <c r="Y156" s="87"/>
      <c r="Z156" s="88">
        <f t="shared" si="162"/>
        <v>0</v>
      </c>
      <c r="AA156" s="18" t="str">
        <f t="shared" si="147"/>
        <v/>
      </c>
      <c r="AB156" s="89" t="str">
        <f>IF(Y156&gt;0,ROUNDDOWN(('Diseño estructura &amp;CP'!$AZ$5/Y156),0),"")</f>
        <v/>
      </c>
      <c r="AP156" s="85" t="str">
        <f t="shared" si="189"/>
        <v/>
      </c>
      <c r="AQ156" s="86">
        <f t="shared" si="163"/>
        <v>0</v>
      </c>
      <c r="AR156" s="18">
        <f t="shared" si="164"/>
        <v>0</v>
      </c>
      <c r="AS156" s="87"/>
      <c r="AT156" s="88">
        <f t="shared" si="165"/>
        <v>0</v>
      </c>
      <c r="AU156" s="18" t="str">
        <f t="shared" si="148"/>
        <v/>
      </c>
      <c r="AV156" s="89" t="str">
        <f>IF(AS156&gt;0,ROUNDDOWN(('Diseño estructura &amp;CP'!$AZ$5/AS156),0),"")</f>
        <v/>
      </c>
      <c r="BJ156" s="85" t="str">
        <f t="shared" si="190"/>
        <v/>
      </c>
      <c r="BK156" s="86">
        <f t="shared" si="166"/>
        <v>0</v>
      </c>
      <c r="BL156" s="18">
        <f t="shared" si="167"/>
        <v>0</v>
      </c>
      <c r="BM156" s="87"/>
      <c r="BN156" s="88">
        <f t="shared" si="168"/>
        <v>0</v>
      </c>
      <c r="BO156" s="18" t="str">
        <f t="shared" si="149"/>
        <v/>
      </c>
      <c r="BP156" s="89" t="str">
        <f>IF(BM156&gt;0,ROUNDDOWN(('Diseño estructura &amp;CP'!$AZ$5/BM156),0),"")</f>
        <v/>
      </c>
      <c r="CD156" s="85" t="str">
        <f t="shared" si="191"/>
        <v/>
      </c>
      <c r="CE156" s="86">
        <f t="shared" si="169"/>
        <v>0</v>
      </c>
      <c r="CF156" s="18">
        <f t="shared" si="170"/>
        <v>0</v>
      </c>
      <c r="CG156" s="87"/>
      <c r="CH156" s="88">
        <f t="shared" si="171"/>
        <v>0</v>
      </c>
      <c r="CI156" s="18" t="str">
        <f t="shared" si="150"/>
        <v/>
      </c>
      <c r="CJ156" s="89" t="str">
        <f>IF(CG156&gt;0,ROUNDDOWN(('Diseño estructura &amp;CP'!$AZ$5/CG156),0),"")</f>
        <v/>
      </c>
      <c r="CX156" s="85" t="str">
        <f t="shared" si="192"/>
        <v/>
      </c>
      <c r="CY156" s="86">
        <f t="shared" si="172"/>
        <v>0</v>
      </c>
      <c r="CZ156" s="18">
        <f t="shared" si="173"/>
        <v>0</v>
      </c>
      <c r="DA156" s="87"/>
      <c r="DB156" s="88">
        <f t="shared" si="174"/>
        <v>0</v>
      </c>
      <c r="DC156" s="18" t="str">
        <f t="shared" si="151"/>
        <v/>
      </c>
      <c r="DD156" s="89" t="str">
        <f>IF(DA156&gt;0,ROUNDDOWN(('Diseño estructura &amp;CP'!$AZ$5/DA156),0),"")</f>
        <v/>
      </c>
      <c r="DR156" s="85" t="str">
        <f t="shared" si="193"/>
        <v/>
      </c>
      <c r="DS156" s="86">
        <f t="shared" si="175"/>
        <v>0</v>
      </c>
      <c r="DT156" s="18">
        <f t="shared" si="176"/>
        <v>0</v>
      </c>
      <c r="DU156" s="87"/>
      <c r="DV156" s="88">
        <f t="shared" si="177"/>
        <v>0</v>
      </c>
      <c r="DW156" s="18" t="str">
        <f t="shared" si="152"/>
        <v/>
      </c>
      <c r="DX156" s="89" t="str">
        <f>IF(DU156&gt;0,ROUNDDOWN(('Diseño estructura &amp;CP'!$AZ$5/DU156),0),"")</f>
        <v/>
      </c>
      <c r="EL156" s="85" t="str">
        <f t="shared" si="194"/>
        <v/>
      </c>
      <c r="EM156" s="86">
        <f t="shared" si="178"/>
        <v>0</v>
      </c>
      <c r="EN156" s="18">
        <f t="shared" si="179"/>
        <v>0</v>
      </c>
      <c r="EO156" s="87"/>
      <c r="EP156" s="88">
        <f t="shared" si="180"/>
        <v>0</v>
      </c>
      <c r="EQ156" s="18" t="str">
        <f t="shared" si="153"/>
        <v/>
      </c>
      <c r="ER156" s="89" t="str">
        <f>IF(EO156&gt;0,ROUNDDOWN(('Diseño estructura &amp;CP'!$AZ$5/EO156),0),"")</f>
        <v/>
      </c>
      <c r="FF156" s="85" t="str">
        <f t="shared" si="195"/>
        <v/>
      </c>
      <c r="FG156" s="86">
        <f t="shared" si="181"/>
        <v>0</v>
      </c>
      <c r="FH156" s="18">
        <f t="shared" si="182"/>
        <v>0</v>
      </c>
      <c r="FI156" s="87"/>
      <c r="FJ156" s="88">
        <f t="shared" si="183"/>
        <v>0</v>
      </c>
      <c r="FK156" s="18" t="str">
        <f t="shared" si="154"/>
        <v/>
      </c>
      <c r="FL156" s="89" t="str">
        <f>IF(FI156&gt;0,ROUNDDOWN(('Diseño estructura &amp;CP'!$AZ$5/FI156),0),"")</f>
        <v/>
      </c>
      <c r="FZ156" s="85" t="str">
        <f t="shared" si="196"/>
        <v/>
      </c>
      <c r="GA156" s="86">
        <f t="shared" si="184"/>
        <v>0</v>
      </c>
      <c r="GB156" s="18">
        <f t="shared" si="185"/>
        <v>0</v>
      </c>
      <c r="GC156" s="87"/>
      <c r="GD156" s="88">
        <f t="shared" si="186"/>
        <v>0</v>
      </c>
      <c r="GE156" s="18" t="str">
        <f t="shared" si="155"/>
        <v/>
      </c>
      <c r="GF156" s="89" t="str">
        <f>IF(GC156&gt;0,ROUNDDOWN(('Diseño estructura &amp;CP'!$AZ$5/GC156),0),"")</f>
        <v/>
      </c>
    </row>
    <row r="157" spans="2:188" x14ac:dyDescent="0.35">
      <c r="B157" s="85" t="str">
        <f t="shared" si="187"/>
        <v/>
      </c>
      <c r="C157" s="86">
        <f t="shared" si="156"/>
        <v>0</v>
      </c>
      <c r="D157" s="18">
        <f t="shared" si="157"/>
        <v>0</v>
      </c>
      <c r="E157" s="90"/>
      <c r="F157" s="88">
        <f t="shared" si="158"/>
        <v>0</v>
      </c>
      <c r="G157" s="18" t="str">
        <f t="shared" si="159"/>
        <v/>
      </c>
      <c r="H157" s="89" t="str">
        <f>IF(E157&gt;0,ROUNDDOWN(('Diseño estructura &amp;CP'!$AZ$5/E157),0),"")</f>
        <v/>
      </c>
      <c r="V157" s="85" t="str">
        <f t="shared" si="188"/>
        <v/>
      </c>
      <c r="W157" s="86">
        <f t="shared" si="160"/>
        <v>0</v>
      </c>
      <c r="X157" s="18">
        <f t="shared" si="161"/>
        <v>0</v>
      </c>
      <c r="Y157" s="90"/>
      <c r="Z157" s="88">
        <f t="shared" si="162"/>
        <v>0</v>
      </c>
      <c r="AA157" s="18" t="str">
        <f t="shared" si="147"/>
        <v/>
      </c>
      <c r="AB157" s="89" t="str">
        <f>IF(Y157&gt;0,ROUNDDOWN(('Diseño estructura &amp;CP'!$AZ$5/Y157),0),"")</f>
        <v/>
      </c>
      <c r="AP157" s="85" t="str">
        <f t="shared" si="189"/>
        <v/>
      </c>
      <c r="AQ157" s="86">
        <f t="shared" si="163"/>
        <v>0</v>
      </c>
      <c r="AR157" s="18">
        <f t="shared" si="164"/>
        <v>0</v>
      </c>
      <c r="AS157" s="90"/>
      <c r="AT157" s="88">
        <f t="shared" si="165"/>
        <v>0</v>
      </c>
      <c r="AU157" s="18" t="str">
        <f t="shared" si="148"/>
        <v/>
      </c>
      <c r="AV157" s="89" t="str">
        <f>IF(AS157&gt;0,ROUNDDOWN(('Diseño estructura &amp;CP'!$AZ$5/AS157),0),"")</f>
        <v/>
      </c>
      <c r="BJ157" s="85" t="str">
        <f t="shared" si="190"/>
        <v/>
      </c>
      <c r="BK157" s="86">
        <f t="shared" si="166"/>
        <v>0</v>
      </c>
      <c r="BL157" s="18">
        <f t="shared" si="167"/>
        <v>0</v>
      </c>
      <c r="BM157" s="90"/>
      <c r="BN157" s="88">
        <f t="shared" si="168"/>
        <v>0</v>
      </c>
      <c r="BO157" s="18" t="str">
        <f t="shared" si="149"/>
        <v/>
      </c>
      <c r="BP157" s="89" t="str">
        <f>IF(BM157&gt;0,ROUNDDOWN(('Diseño estructura &amp;CP'!$AZ$5/BM157),0),"")</f>
        <v/>
      </c>
      <c r="CD157" s="85" t="str">
        <f t="shared" si="191"/>
        <v/>
      </c>
      <c r="CE157" s="86">
        <f t="shared" si="169"/>
        <v>0</v>
      </c>
      <c r="CF157" s="18">
        <f t="shared" si="170"/>
        <v>0</v>
      </c>
      <c r="CG157" s="90"/>
      <c r="CH157" s="88">
        <f t="shared" si="171"/>
        <v>0</v>
      </c>
      <c r="CI157" s="18" t="str">
        <f t="shared" si="150"/>
        <v/>
      </c>
      <c r="CJ157" s="89" t="str">
        <f>IF(CG157&gt;0,ROUNDDOWN(('Diseño estructura &amp;CP'!$AZ$5/CG157),0),"")</f>
        <v/>
      </c>
      <c r="CX157" s="85" t="str">
        <f t="shared" si="192"/>
        <v/>
      </c>
      <c r="CY157" s="86">
        <f t="shared" si="172"/>
        <v>0</v>
      </c>
      <c r="CZ157" s="18">
        <f t="shared" si="173"/>
        <v>0</v>
      </c>
      <c r="DA157" s="90"/>
      <c r="DB157" s="88">
        <f t="shared" si="174"/>
        <v>0</v>
      </c>
      <c r="DC157" s="18" t="str">
        <f t="shared" si="151"/>
        <v/>
      </c>
      <c r="DD157" s="89" t="str">
        <f>IF(DA157&gt;0,ROUNDDOWN(('Diseño estructura &amp;CP'!$AZ$5/DA157),0),"")</f>
        <v/>
      </c>
      <c r="DR157" s="85" t="str">
        <f t="shared" si="193"/>
        <v/>
      </c>
      <c r="DS157" s="86">
        <f t="shared" si="175"/>
        <v>0</v>
      </c>
      <c r="DT157" s="18">
        <f t="shared" si="176"/>
        <v>0</v>
      </c>
      <c r="DU157" s="90"/>
      <c r="DV157" s="88">
        <f t="shared" si="177"/>
        <v>0</v>
      </c>
      <c r="DW157" s="18" t="str">
        <f t="shared" si="152"/>
        <v/>
      </c>
      <c r="DX157" s="89" t="str">
        <f>IF(DU157&gt;0,ROUNDDOWN(('Diseño estructura &amp;CP'!$AZ$5/DU157),0),"")</f>
        <v/>
      </c>
      <c r="EL157" s="85" t="str">
        <f t="shared" si="194"/>
        <v/>
      </c>
      <c r="EM157" s="86">
        <f t="shared" si="178"/>
        <v>0</v>
      </c>
      <c r="EN157" s="18">
        <f t="shared" si="179"/>
        <v>0</v>
      </c>
      <c r="EO157" s="90"/>
      <c r="EP157" s="88">
        <f t="shared" si="180"/>
        <v>0</v>
      </c>
      <c r="EQ157" s="18" t="str">
        <f t="shared" si="153"/>
        <v/>
      </c>
      <c r="ER157" s="89" t="str">
        <f>IF(EO157&gt;0,ROUNDDOWN(('Diseño estructura &amp;CP'!$AZ$5/EO157),0),"")</f>
        <v/>
      </c>
      <c r="FF157" s="85" t="str">
        <f t="shared" si="195"/>
        <v/>
      </c>
      <c r="FG157" s="86">
        <f t="shared" si="181"/>
        <v>0</v>
      </c>
      <c r="FH157" s="18">
        <f t="shared" si="182"/>
        <v>0</v>
      </c>
      <c r="FI157" s="90"/>
      <c r="FJ157" s="88">
        <f t="shared" si="183"/>
        <v>0</v>
      </c>
      <c r="FK157" s="18" t="str">
        <f t="shared" si="154"/>
        <v/>
      </c>
      <c r="FL157" s="89" t="str">
        <f>IF(FI157&gt;0,ROUNDDOWN(('Diseño estructura &amp;CP'!$AZ$5/FI157),0),"")</f>
        <v/>
      </c>
      <c r="FZ157" s="85" t="str">
        <f t="shared" si="196"/>
        <v/>
      </c>
      <c r="GA157" s="86">
        <f t="shared" si="184"/>
        <v>0</v>
      </c>
      <c r="GB157" s="18">
        <f t="shared" si="185"/>
        <v>0</v>
      </c>
      <c r="GC157" s="90"/>
      <c r="GD157" s="88">
        <f t="shared" si="186"/>
        <v>0</v>
      </c>
      <c r="GE157" s="18" t="str">
        <f t="shared" si="155"/>
        <v/>
      </c>
      <c r="GF157" s="89" t="str">
        <f>IF(GC157&gt;0,ROUNDDOWN(('Diseño estructura &amp;CP'!$AZ$5/GC157),0),"")</f>
        <v/>
      </c>
    </row>
    <row r="158" spans="2:188" x14ac:dyDescent="0.35">
      <c r="B158" s="85" t="str">
        <f t="shared" si="187"/>
        <v/>
      </c>
      <c r="C158" s="86">
        <f t="shared" si="156"/>
        <v>0</v>
      </c>
      <c r="D158" s="18">
        <f t="shared" si="157"/>
        <v>0</v>
      </c>
      <c r="E158" s="87"/>
      <c r="F158" s="88">
        <f t="shared" si="158"/>
        <v>0</v>
      </c>
      <c r="G158" s="18" t="str">
        <f t="shared" si="159"/>
        <v/>
      </c>
      <c r="H158" s="89" t="str">
        <f>IF(E158&gt;0,ROUNDDOWN(('Diseño estructura &amp;CP'!$AZ$5/E158),0),"")</f>
        <v/>
      </c>
      <c r="V158" s="85" t="str">
        <f t="shared" si="188"/>
        <v/>
      </c>
      <c r="W158" s="86">
        <f t="shared" si="160"/>
        <v>0</v>
      </c>
      <c r="X158" s="18">
        <f t="shared" si="161"/>
        <v>0</v>
      </c>
      <c r="Y158" s="87"/>
      <c r="Z158" s="88">
        <f t="shared" si="162"/>
        <v>0</v>
      </c>
      <c r="AA158" s="18" t="str">
        <f t="shared" si="147"/>
        <v/>
      </c>
      <c r="AB158" s="89" t="str">
        <f>IF(Y158&gt;0,ROUNDDOWN(('Diseño estructura &amp;CP'!$AZ$5/Y158),0),"")</f>
        <v/>
      </c>
      <c r="AP158" s="85" t="str">
        <f t="shared" si="189"/>
        <v/>
      </c>
      <c r="AQ158" s="86">
        <f t="shared" si="163"/>
        <v>0</v>
      </c>
      <c r="AR158" s="18">
        <f t="shared" si="164"/>
        <v>0</v>
      </c>
      <c r="AS158" s="87"/>
      <c r="AT158" s="88">
        <f t="shared" si="165"/>
        <v>0</v>
      </c>
      <c r="AU158" s="18" t="str">
        <f t="shared" si="148"/>
        <v/>
      </c>
      <c r="AV158" s="89" t="str">
        <f>IF(AS158&gt;0,ROUNDDOWN(('Diseño estructura &amp;CP'!$AZ$5/AS158),0),"")</f>
        <v/>
      </c>
      <c r="BJ158" s="85" t="str">
        <f t="shared" si="190"/>
        <v/>
      </c>
      <c r="BK158" s="86">
        <f t="shared" si="166"/>
        <v>0</v>
      </c>
      <c r="BL158" s="18">
        <f t="shared" si="167"/>
        <v>0</v>
      </c>
      <c r="BM158" s="87"/>
      <c r="BN158" s="88">
        <f t="shared" si="168"/>
        <v>0</v>
      </c>
      <c r="BO158" s="18" t="str">
        <f t="shared" si="149"/>
        <v/>
      </c>
      <c r="BP158" s="89" t="str">
        <f>IF(BM158&gt;0,ROUNDDOWN(('Diseño estructura &amp;CP'!$AZ$5/BM158),0),"")</f>
        <v/>
      </c>
      <c r="CD158" s="85" t="str">
        <f t="shared" si="191"/>
        <v/>
      </c>
      <c r="CE158" s="86">
        <f t="shared" si="169"/>
        <v>0</v>
      </c>
      <c r="CF158" s="18">
        <f t="shared" si="170"/>
        <v>0</v>
      </c>
      <c r="CG158" s="87"/>
      <c r="CH158" s="88">
        <f t="shared" si="171"/>
        <v>0</v>
      </c>
      <c r="CI158" s="18" t="str">
        <f t="shared" si="150"/>
        <v/>
      </c>
      <c r="CJ158" s="89" t="str">
        <f>IF(CG158&gt;0,ROUNDDOWN(('Diseño estructura &amp;CP'!$AZ$5/CG158),0),"")</f>
        <v/>
      </c>
      <c r="CX158" s="85" t="str">
        <f t="shared" si="192"/>
        <v/>
      </c>
      <c r="CY158" s="86">
        <f t="shared" si="172"/>
        <v>0</v>
      </c>
      <c r="CZ158" s="18">
        <f t="shared" si="173"/>
        <v>0</v>
      </c>
      <c r="DA158" s="87"/>
      <c r="DB158" s="88">
        <f t="shared" si="174"/>
        <v>0</v>
      </c>
      <c r="DC158" s="18" t="str">
        <f t="shared" si="151"/>
        <v/>
      </c>
      <c r="DD158" s="89" t="str">
        <f>IF(DA158&gt;0,ROUNDDOWN(('Diseño estructura &amp;CP'!$AZ$5/DA158),0),"")</f>
        <v/>
      </c>
      <c r="DR158" s="85" t="str">
        <f t="shared" si="193"/>
        <v/>
      </c>
      <c r="DS158" s="86">
        <f t="shared" si="175"/>
        <v>0</v>
      </c>
      <c r="DT158" s="18">
        <f t="shared" si="176"/>
        <v>0</v>
      </c>
      <c r="DU158" s="87"/>
      <c r="DV158" s="88">
        <f t="shared" si="177"/>
        <v>0</v>
      </c>
      <c r="DW158" s="18" t="str">
        <f t="shared" si="152"/>
        <v/>
      </c>
      <c r="DX158" s="89" t="str">
        <f>IF(DU158&gt;0,ROUNDDOWN(('Diseño estructura &amp;CP'!$AZ$5/DU158),0),"")</f>
        <v/>
      </c>
      <c r="EL158" s="85" t="str">
        <f t="shared" si="194"/>
        <v/>
      </c>
      <c r="EM158" s="86">
        <f t="shared" si="178"/>
        <v>0</v>
      </c>
      <c r="EN158" s="18">
        <f t="shared" si="179"/>
        <v>0</v>
      </c>
      <c r="EO158" s="87"/>
      <c r="EP158" s="88">
        <f t="shared" si="180"/>
        <v>0</v>
      </c>
      <c r="EQ158" s="18" t="str">
        <f t="shared" si="153"/>
        <v/>
      </c>
      <c r="ER158" s="89" t="str">
        <f>IF(EO158&gt;0,ROUNDDOWN(('Diseño estructura &amp;CP'!$AZ$5/EO158),0),"")</f>
        <v/>
      </c>
      <c r="FF158" s="85" t="str">
        <f t="shared" si="195"/>
        <v/>
      </c>
      <c r="FG158" s="86">
        <f t="shared" si="181"/>
        <v>0</v>
      </c>
      <c r="FH158" s="18">
        <f t="shared" si="182"/>
        <v>0</v>
      </c>
      <c r="FI158" s="87"/>
      <c r="FJ158" s="88">
        <f t="shared" si="183"/>
        <v>0</v>
      </c>
      <c r="FK158" s="18" t="str">
        <f t="shared" si="154"/>
        <v/>
      </c>
      <c r="FL158" s="89" t="str">
        <f>IF(FI158&gt;0,ROUNDDOWN(('Diseño estructura &amp;CP'!$AZ$5/FI158),0),"")</f>
        <v/>
      </c>
      <c r="FZ158" s="85" t="str">
        <f t="shared" si="196"/>
        <v/>
      </c>
      <c r="GA158" s="86">
        <f t="shared" si="184"/>
        <v>0</v>
      </c>
      <c r="GB158" s="18">
        <f t="shared" si="185"/>
        <v>0</v>
      </c>
      <c r="GC158" s="87"/>
      <c r="GD158" s="88">
        <f t="shared" si="186"/>
        <v>0</v>
      </c>
      <c r="GE158" s="18" t="str">
        <f t="shared" si="155"/>
        <v/>
      </c>
      <c r="GF158" s="89" t="str">
        <f>IF(GC158&gt;0,ROUNDDOWN(('Diseño estructura &amp;CP'!$AZ$5/GC158),0),"")</f>
        <v/>
      </c>
    </row>
    <row r="159" spans="2:188" x14ac:dyDescent="0.35">
      <c r="B159" s="85" t="str">
        <f t="shared" si="187"/>
        <v/>
      </c>
      <c r="C159" s="86">
        <f t="shared" si="156"/>
        <v>0</v>
      </c>
      <c r="D159" s="18">
        <f t="shared" si="157"/>
        <v>0</v>
      </c>
      <c r="E159" s="90"/>
      <c r="F159" s="88">
        <f t="shared" si="158"/>
        <v>0</v>
      </c>
      <c r="G159" s="18" t="str">
        <f t="shared" si="159"/>
        <v/>
      </c>
      <c r="H159" s="89" t="str">
        <f>IF(E159&gt;0,ROUNDDOWN(('Diseño estructura &amp;CP'!$AZ$5/E159),0),"")</f>
        <v/>
      </c>
      <c r="V159" s="85" t="str">
        <f t="shared" si="188"/>
        <v/>
      </c>
      <c r="W159" s="86">
        <f t="shared" si="160"/>
        <v>0</v>
      </c>
      <c r="X159" s="18">
        <f t="shared" si="161"/>
        <v>0</v>
      </c>
      <c r="Y159" s="90"/>
      <c r="Z159" s="88">
        <f t="shared" si="162"/>
        <v>0</v>
      </c>
      <c r="AA159" s="18" t="str">
        <f t="shared" si="147"/>
        <v/>
      </c>
      <c r="AB159" s="89" t="str">
        <f>IF(Y159&gt;0,ROUNDDOWN(('Diseño estructura &amp;CP'!$AZ$5/Y159),0),"")</f>
        <v/>
      </c>
      <c r="AP159" s="85" t="str">
        <f t="shared" si="189"/>
        <v/>
      </c>
      <c r="AQ159" s="86">
        <f t="shared" si="163"/>
        <v>0</v>
      </c>
      <c r="AR159" s="18">
        <f t="shared" si="164"/>
        <v>0</v>
      </c>
      <c r="AS159" s="90"/>
      <c r="AT159" s="88">
        <f t="shared" si="165"/>
        <v>0</v>
      </c>
      <c r="AU159" s="18" t="str">
        <f t="shared" si="148"/>
        <v/>
      </c>
      <c r="AV159" s="89" t="str">
        <f>IF(AS159&gt;0,ROUNDDOWN(('Diseño estructura &amp;CP'!$AZ$5/AS159),0),"")</f>
        <v/>
      </c>
      <c r="BJ159" s="85" t="str">
        <f t="shared" si="190"/>
        <v/>
      </c>
      <c r="BK159" s="86">
        <f t="shared" si="166"/>
        <v>0</v>
      </c>
      <c r="BL159" s="18">
        <f t="shared" si="167"/>
        <v>0</v>
      </c>
      <c r="BM159" s="90"/>
      <c r="BN159" s="88">
        <f t="shared" si="168"/>
        <v>0</v>
      </c>
      <c r="BO159" s="18" t="str">
        <f t="shared" si="149"/>
        <v/>
      </c>
      <c r="BP159" s="89" t="str">
        <f>IF(BM159&gt;0,ROUNDDOWN(('Diseño estructura &amp;CP'!$AZ$5/BM159),0),"")</f>
        <v/>
      </c>
      <c r="CD159" s="85" t="str">
        <f t="shared" si="191"/>
        <v/>
      </c>
      <c r="CE159" s="86">
        <f t="shared" si="169"/>
        <v>0</v>
      </c>
      <c r="CF159" s="18">
        <f t="shared" si="170"/>
        <v>0</v>
      </c>
      <c r="CG159" s="90"/>
      <c r="CH159" s="88">
        <f t="shared" si="171"/>
        <v>0</v>
      </c>
      <c r="CI159" s="18" t="str">
        <f t="shared" si="150"/>
        <v/>
      </c>
      <c r="CJ159" s="89" t="str">
        <f>IF(CG159&gt;0,ROUNDDOWN(('Diseño estructura &amp;CP'!$AZ$5/CG159),0),"")</f>
        <v/>
      </c>
      <c r="CX159" s="85" t="str">
        <f t="shared" si="192"/>
        <v/>
      </c>
      <c r="CY159" s="86">
        <f t="shared" si="172"/>
        <v>0</v>
      </c>
      <c r="CZ159" s="18">
        <f t="shared" si="173"/>
        <v>0</v>
      </c>
      <c r="DA159" s="90"/>
      <c r="DB159" s="88">
        <f t="shared" si="174"/>
        <v>0</v>
      </c>
      <c r="DC159" s="18" t="str">
        <f t="shared" si="151"/>
        <v/>
      </c>
      <c r="DD159" s="89" t="str">
        <f>IF(DA159&gt;0,ROUNDDOWN(('Diseño estructura &amp;CP'!$AZ$5/DA159),0),"")</f>
        <v/>
      </c>
      <c r="DR159" s="85" t="str">
        <f t="shared" si="193"/>
        <v/>
      </c>
      <c r="DS159" s="86">
        <f t="shared" si="175"/>
        <v>0</v>
      </c>
      <c r="DT159" s="18">
        <f t="shared" si="176"/>
        <v>0</v>
      </c>
      <c r="DU159" s="90"/>
      <c r="DV159" s="88">
        <f t="shared" si="177"/>
        <v>0</v>
      </c>
      <c r="DW159" s="18" t="str">
        <f t="shared" si="152"/>
        <v/>
      </c>
      <c r="DX159" s="89" t="str">
        <f>IF(DU159&gt;0,ROUNDDOWN(('Diseño estructura &amp;CP'!$AZ$5/DU159),0),"")</f>
        <v/>
      </c>
      <c r="EL159" s="85" t="str">
        <f t="shared" si="194"/>
        <v/>
      </c>
      <c r="EM159" s="86">
        <f t="shared" si="178"/>
        <v>0</v>
      </c>
      <c r="EN159" s="18">
        <f t="shared" si="179"/>
        <v>0</v>
      </c>
      <c r="EO159" s="90"/>
      <c r="EP159" s="88">
        <f t="shared" si="180"/>
        <v>0</v>
      </c>
      <c r="EQ159" s="18" t="str">
        <f t="shared" si="153"/>
        <v/>
      </c>
      <c r="ER159" s="89" t="str">
        <f>IF(EO159&gt;0,ROUNDDOWN(('Diseño estructura &amp;CP'!$AZ$5/EO159),0),"")</f>
        <v/>
      </c>
      <c r="FF159" s="85" t="str">
        <f t="shared" si="195"/>
        <v/>
      </c>
      <c r="FG159" s="86">
        <f t="shared" si="181"/>
        <v>0</v>
      </c>
      <c r="FH159" s="18">
        <f t="shared" si="182"/>
        <v>0</v>
      </c>
      <c r="FI159" s="90"/>
      <c r="FJ159" s="88">
        <f t="shared" si="183"/>
        <v>0</v>
      </c>
      <c r="FK159" s="18" t="str">
        <f t="shared" si="154"/>
        <v/>
      </c>
      <c r="FL159" s="89" t="str">
        <f>IF(FI159&gt;0,ROUNDDOWN(('Diseño estructura &amp;CP'!$AZ$5/FI159),0),"")</f>
        <v/>
      </c>
      <c r="FZ159" s="85" t="str">
        <f t="shared" si="196"/>
        <v/>
      </c>
      <c r="GA159" s="86">
        <f t="shared" si="184"/>
        <v>0</v>
      </c>
      <c r="GB159" s="18">
        <f t="shared" si="185"/>
        <v>0</v>
      </c>
      <c r="GC159" s="90"/>
      <c r="GD159" s="88">
        <f t="shared" si="186"/>
        <v>0</v>
      </c>
      <c r="GE159" s="18" t="str">
        <f t="shared" si="155"/>
        <v/>
      </c>
      <c r="GF159" s="89" t="str">
        <f>IF(GC159&gt;0,ROUNDDOWN(('Diseño estructura &amp;CP'!$AZ$5/GC159),0),"")</f>
        <v/>
      </c>
    </row>
    <row r="160" spans="2:188" x14ac:dyDescent="0.35">
      <c r="B160" s="85" t="str">
        <f t="shared" si="187"/>
        <v/>
      </c>
      <c r="C160" s="86">
        <f t="shared" si="156"/>
        <v>0</v>
      </c>
      <c r="D160" s="18">
        <f t="shared" si="157"/>
        <v>0</v>
      </c>
      <c r="E160" s="87"/>
      <c r="F160" s="88">
        <f t="shared" si="158"/>
        <v>0</v>
      </c>
      <c r="G160" s="18" t="str">
        <f t="shared" si="159"/>
        <v/>
      </c>
      <c r="H160" s="89" t="str">
        <f>IF(E160&gt;0,ROUNDDOWN(('Diseño estructura &amp;CP'!$AZ$5/E160),0),"")</f>
        <v/>
      </c>
      <c r="V160" s="85" t="str">
        <f t="shared" si="188"/>
        <v/>
      </c>
      <c r="W160" s="86">
        <f t="shared" si="160"/>
        <v>0</v>
      </c>
      <c r="X160" s="18">
        <f t="shared" si="161"/>
        <v>0</v>
      </c>
      <c r="Y160" s="87"/>
      <c r="Z160" s="88">
        <f t="shared" si="162"/>
        <v>0</v>
      </c>
      <c r="AA160" s="18" t="str">
        <f t="shared" si="147"/>
        <v/>
      </c>
      <c r="AB160" s="89" t="str">
        <f>IF(Y160&gt;0,ROUNDDOWN(('Diseño estructura &amp;CP'!$AZ$5/Y160),0),"")</f>
        <v/>
      </c>
      <c r="AP160" s="85" t="str">
        <f t="shared" si="189"/>
        <v/>
      </c>
      <c r="AQ160" s="86">
        <f t="shared" si="163"/>
        <v>0</v>
      </c>
      <c r="AR160" s="18">
        <f t="shared" si="164"/>
        <v>0</v>
      </c>
      <c r="AS160" s="87"/>
      <c r="AT160" s="88">
        <f t="shared" si="165"/>
        <v>0</v>
      </c>
      <c r="AU160" s="18" t="str">
        <f t="shared" si="148"/>
        <v/>
      </c>
      <c r="AV160" s="89" t="str">
        <f>IF(AS160&gt;0,ROUNDDOWN(('Diseño estructura &amp;CP'!$AZ$5/AS160),0),"")</f>
        <v/>
      </c>
      <c r="BJ160" s="85" t="str">
        <f t="shared" si="190"/>
        <v/>
      </c>
      <c r="BK160" s="86">
        <f t="shared" si="166"/>
        <v>0</v>
      </c>
      <c r="BL160" s="18">
        <f t="shared" si="167"/>
        <v>0</v>
      </c>
      <c r="BM160" s="87"/>
      <c r="BN160" s="88">
        <f t="shared" si="168"/>
        <v>0</v>
      </c>
      <c r="BO160" s="18" t="str">
        <f t="shared" si="149"/>
        <v/>
      </c>
      <c r="BP160" s="89" t="str">
        <f>IF(BM160&gt;0,ROUNDDOWN(('Diseño estructura &amp;CP'!$AZ$5/BM160),0),"")</f>
        <v/>
      </c>
      <c r="CD160" s="85" t="str">
        <f t="shared" si="191"/>
        <v/>
      </c>
      <c r="CE160" s="86">
        <f t="shared" si="169"/>
        <v>0</v>
      </c>
      <c r="CF160" s="18">
        <f t="shared" si="170"/>
        <v>0</v>
      </c>
      <c r="CG160" s="87"/>
      <c r="CH160" s="88">
        <f t="shared" si="171"/>
        <v>0</v>
      </c>
      <c r="CI160" s="18" t="str">
        <f t="shared" si="150"/>
        <v/>
      </c>
      <c r="CJ160" s="89" t="str">
        <f>IF(CG160&gt;0,ROUNDDOWN(('Diseño estructura &amp;CP'!$AZ$5/CG160),0),"")</f>
        <v/>
      </c>
      <c r="CX160" s="85" t="str">
        <f t="shared" si="192"/>
        <v/>
      </c>
      <c r="CY160" s="86">
        <f t="shared" si="172"/>
        <v>0</v>
      </c>
      <c r="CZ160" s="18">
        <f t="shared" si="173"/>
        <v>0</v>
      </c>
      <c r="DA160" s="87"/>
      <c r="DB160" s="88">
        <f t="shared" si="174"/>
        <v>0</v>
      </c>
      <c r="DC160" s="18" t="str">
        <f t="shared" si="151"/>
        <v/>
      </c>
      <c r="DD160" s="89" t="str">
        <f>IF(DA160&gt;0,ROUNDDOWN(('Diseño estructura &amp;CP'!$AZ$5/DA160),0),"")</f>
        <v/>
      </c>
      <c r="DR160" s="85" t="str">
        <f t="shared" si="193"/>
        <v/>
      </c>
      <c r="DS160" s="86">
        <f t="shared" si="175"/>
        <v>0</v>
      </c>
      <c r="DT160" s="18">
        <f t="shared" si="176"/>
        <v>0</v>
      </c>
      <c r="DU160" s="87"/>
      <c r="DV160" s="88">
        <f t="shared" si="177"/>
        <v>0</v>
      </c>
      <c r="DW160" s="18" t="str">
        <f t="shared" si="152"/>
        <v/>
      </c>
      <c r="DX160" s="89" t="str">
        <f>IF(DU160&gt;0,ROUNDDOWN(('Diseño estructura &amp;CP'!$AZ$5/DU160),0),"")</f>
        <v/>
      </c>
      <c r="EL160" s="85" t="str">
        <f t="shared" si="194"/>
        <v/>
      </c>
      <c r="EM160" s="86">
        <f t="shared" si="178"/>
        <v>0</v>
      </c>
      <c r="EN160" s="18">
        <f t="shared" si="179"/>
        <v>0</v>
      </c>
      <c r="EO160" s="87"/>
      <c r="EP160" s="88">
        <f t="shared" si="180"/>
        <v>0</v>
      </c>
      <c r="EQ160" s="18" t="str">
        <f t="shared" si="153"/>
        <v/>
      </c>
      <c r="ER160" s="89" t="str">
        <f>IF(EO160&gt;0,ROUNDDOWN(('Diseño estructura &amp;CP'!$AZ$5/EO160),0),"")</f>
        <v/>
      </c>
      <c r="FF160" s="85" t="str">
        <f t="shared" si="195"/>
        <v/>
      </c>
      <c r="FG160" s="86">
        <f t="shared" si="181"/>
        <v>0</v>
      </c>
      <c r="FH160" s="18">
        <f t="shared" si="182"/>
        <v>0</v>
      </c>
      <c r="FI160" s="87"/>
      <c r="FJ160" s="88">
        <f t="shared" si="183"/>
        <v>0</v>
      </c>
      <c r="FK160" s="18" t="str">
        <f t="shared" si="154"/>
        <v/>
      </c>
      <c r="FL160" s="89" t="str">
        <f>IF(FI160&gt;0,ROUNDDOWN(('Diseño estructura &amp;CP'!$AZ$5/FI160),0),"")</f>
        <v/>
      </c>
      <c r="FZ160" s="85" t="str">
        <f t="shared" si="196"/>
        <v/>
      </c>
      <c r="GA160" s="86">
        <f t="shared" si="184"/>
        <v>0</v>
      </c>
      <c r="GB160" s="18">
        <f t="shared" si="185"/>
        <v>0</v>
      </c>
      <c r="GC160" s="87"/>
      <c r="GD160" s="88">
        <f t="shared" si="186"/>
        <v>0</v>
      </c>
      <c r="GE160" s="18" t="str">
        <f t="shared" si="155"/>
        <v/>
      </c>
      <c r="GF160" s="89" t="str">
        <f>IF(GC160&gt;0,ROUNDDOWN(('Diseño estructura &amp;CP'!$AZ$5/GC160),0),"")</f>
        <v/>
      </c>
    </row>
    <row r="161" spans="2:188" x14ac:dyDescent="0.35">
      <c r="B161" s="85" t="str">
        <f t="shared" si="187"/>
        <v/>
      </c>
      <c r="C161" s="86">
        <f t="shared" si="156"/>
        <v>0</v>
      </c>
      <c r="D161" s="18">
        <f t="shared" si="157"/>
        <v>0</v>
      </c>
      <c r="E161" s="90"/>
      <c r="F161" s="88">
        <f t="shared" si="158"/>
        <v>0</v>
      </c>
      <c r="G161" s="18" t="str">
        <f t="shared" si="159"/>
        <v/>
      </c>
      <c r="H161" s="89" t="str">
        <f>IF(E161&gt;0,ROUNDDOWN(('Diseño estructura &amp;CP'!$AZ$5/E161),0),"")</f>
        <v/>
      </c>
      <c r="V161" s="85" t="str">
        <f t="shared" si="188"/>
        <v/>
      </c>
      <c r="W161" s="86">
        <f t="shared" si="160"/>
        <v>0</v>
      </c>
      <c r="X161" s="18">
        <f t="shared" si="161"/>
        <v>0</v>
      </c>
      <c r="Y161" s="90"/>
      <c r="Z161" s="88">
        <f t="shared" si="162"/>
        <v>0</v>
      </c>
      <c r="AA161" s="18" t="str">
        <f t="shared" si="147"/>
        <v/>
      </c>
      <c r="AB161" s="89" t="str">
        <f>IF(Y161&gt;0,ROUNDDOWN(('Diseño estructura &amp;CP'!$AZ$5/Y161),0),"")</f>
        <v/>
      </c>
      <c r="AP161" s="85" t="str">
        <f t="shared" si="189"/>
        <v/>
      </c>
      <c r="AQ161" s="86">
        <f t="shared" si="163"/>
        <v>0</v>
      </c>
      <c r="AR161" s="18">
        <f t="shared" si="164"/>
        <v>0</v>
      </c>
      <c r="AS161" s="90"/>
      <c r="AT161" s="88">
        <f t="shared" si="165"/>
        <v>0</v>
      </c>
      <c r="AU161" s="18" t="str">
        <f t="shared" si="148"/>
        <v/>
      </c>
      <c r="AV161" s="89" t="str">
        <f>IF(AS161&gt;0,ROUNDDOWN(('Diseño estructura &amp;CP'!$AZ$5/AS161),0),"")</f>
        <v/>
      </c>
      <c r="BJ161" s="85" t="str">
        <f t="shared" si="190"/>
        <v/>
      </c>
      <c r="BK161" s="86">
        <f t="shared" si="166"/>
        <v>0</v>
      </c>
      <c r="BL161" s="18">
        <f t="shared" si="167"/>
        <v>0</v>
      </c>
      <c r="BM161" s="90"/>
      <c r="BN161" s="88">
        <f t="shared" si="168"/>
        <v>0</v>
      </c>
      <c r="BO161" s="18" t="str">
        <f t="shared" si="149"/>
        <v/>
      </c>
      <c r="BP161" s="89" t="str">
        <f>IF(BM161&gt;0,ROUNDDOWN(('Diseño estructura &amp;CP'!$AZ$5/BM161),0),"")</f>
        <v/>
      </c>
      <c r="CD161" s="85" t="str">
        <f t="shared" si="191"/>
        <v/>
      </c>
      <c r="CE161" s="86">
        <f t="shared" si="169"/>
        <v>0</v>
      </c>
      <c r="CF161" s="18">
        <f t="shared" si="170"/>
        <v>0</v>
      </c>
      <c r="CG161" s="90"/>
      <c r="CH161" s="88">
        <f t="shared" si="171"/>
        <v>0</v>
      </c>
      <c r="CI161" s="18" t="str">
        <f t="shared" si="150"/>
        <v/>
      </c>
      <c r="CJ161" s="89" t="str">
        <f>IF(CG161&gt;0,ROUNDDOWN(('Diseño estructura &amp;CP'!$AZ$5/CG161),0),"")</f>
        <v/>
      </c>
      <c r="CX161" s="85" t="str">
        <f t="shared" si="192"/>
        <v/>
      </c>
      <c r="CY161" s="86">
        <f t="shared" si="172"/>
        <v>0</v>
      </c>
      <c r="CZ161" s="18">
        <f t="shared" si="173"/>
        <v>0</v>
      </c>
      <c r="DA161" s="90"/>
      <c r="DB161" s="88">
        <f t="shared" si="174"/>
        <v>0</v>
      </c>
      <c r="DC161" s="18" t="str">
        <f t="shared" si="151"/>
        <v/>
      </c>
      <c r="DD161" s="89" t="str">
        <f>IF(DA161&gt;0,ROUNDDOWN(('Diseño estructura &amp;CP'!$AZ$5/DA161),0),"")</f>
        <v/>
      </c>
      <c r="DR161" s="85" t="str">
        <f t="shared" si="193"/>
        <v/>
      </c>
      <c r="DS161" s="86">
        <f t="shared" si="175"/>
        <v>0</v>
      </c>
      <c r="DT161" s="18">
        <f t="shared" si="176"/>
        <v>0</v>
      </c>
      <c r="DU161" s="90"/>
      <c r="DV161" s="88">
        <f t="shared" si="177"/>
        <v>0</v>
      </c>
      <c r="DW161" s="18" t="str">
        <f t="shared" si="152"/>
        <v/>
      </c>
      <c r="DX161" s="89" t="str">
        <f>IF(DU161&gt;0,ROUNDDOWN(('Diseño estructura &amp;CP'!$AZ$5/DU161),0),"")</f>
        <v/>
      </c>
      <c r="EL161" s="85" t="str">
        <f t="shared" si="194"/>
        <v/>
      </c>
      <c r="EM161" s="86">
        <f t="shared" si="178"/>
        <v>0</v>
      </c>
      <c r="EN161" s="18">
        <f t="shared" si="179"/>
        <v>0</v>
      </c>
      <c r="EO161" s="90"/>
      <c r="EP161" s="88">
        <f t="shared" si="180"/>
        <v>0</v>
      </c>
      <c r="EQ161" s="18" t="str">
        <f t="shared" si="153"/>
        <v/>
      </c>
      <c r="ER161" s="89" t="str">
        <f>IF(EO161&gt;0,ROUNDDOWN(('Diseño estructura &amp;CP'!$AZ$5/EO161),0),"")</f>
        <v/>
      </c>
      <c r="FF161" s="85" t="str">
        <f t="shared" si="195"/>
        <v/>
      </c>
      <c r="FG161" s="86">
        <f t="shared" si="181"/>
        <v>0</v>
      </c>
      <c r="FH161" s="18">
        <f t="shared" si="182"/>
        <v>0</v>
      </c>
      <c r="FI161" s="90"/>
      <c r="FJ161" s="88">
        <f t="shared" si="183"/>
        <v>0</v>
      </c>
      <c r="FK161" s="18" t="str">
        <f t="shared" si="154"/>
        <v/>
      </c>
      <c r="FL161" s="89" t="str">
        <f>IF(FI161&gt;0,ROUNDDOWN(('Diseño estructura &amp;CP'!$AZ$5/FI161),0),"")</f>
        <v/>
      </c>
      <c r="FZ161" s="85" t="str">
        <f t="shared" si="196"/>
        <v/>
      </c>
      <c r="GA161" s="86">
        <f t="shared" si="184"/>
        <v>0</v>
      </c>
      <c r="GB161" s="18">
        <f t="shared" si="185"/>
        <v>0</v>
      </c>
      <c r="GC161" s="90"/>
      <c r="GD161" s="88">
        <f t="shared" si="186"/>
        <v>0</v>
      </c>
      <c r="GE161" s="18" t="str">
        <f t="shared" si="155"/>
        <v/>
      </c>
      <c r="GF161" s="89" t="str">
        <f>IF(GC161&gt;0,ROUNDDOWN(('Diseño estructura &amp;CP'!$AZ$5/GC161),0),"")</f>
        <v/>
      </c>
    </row>
    <row r="162" spans="2:188" x14ac:dyDescent="0.35">
      <c r="B162" s="85" t="str">
        <f t="shared" si="187"/>
        <v/>
      </c>
      <c r="C162" s="86">
        <f t="shared" si="156"/>
        <v>0</v>
      </c>
      <c r="D162" s="18">
        <f t="shared" si="157"/>
        <v>0</v>
      </c>
      <c r="E162" s="87"/>
      <c r="F162" s="88">
        <f t="shared" si="158"/>
        <v>0</v>
      </c>
      <c r="G162" s="18" t="str">
        <f t="shared" si="159"/>
        <v/>
      </c>
      <c r="H162" s="89" t="str">
        <f>IF(E162&gt;0,ROUNDDOWN(('Diseño estructura &amp;CP'!$AZ$5/E162),0),"")</f>
        <v/>
      </c>
      <c r="V162" s="85" t="str">
        <f t="shared" si="188"/>
        <v/>
      </c>
      <c r="W162" s="86">
        <f t="shared" si="160"/>
        <v>0</v>
      </c>
      <c r="X162" s="18">
        <f t="shared" si="161"/>
        <v>0</v>
      </c>
      <c r="Y162" s="87"/>
      <c r="Z162" s="88">
        <f t="shared" si="162"/>
        <v>0</v>
      </c>
      <c r="AA162" s="18" t="str">
        <f t="shared" si="147"/>
        <v/>
      </c>
      <c r="AB162" s="89" t="str">
        <f>IF(Y162&gt;0,ROUNDDOWN(('Diseño estructura &amp;CP'!$AZ$5/Y162),0),"")</f>
        <v/>
      </c>
      <c r="AP162" s="85" t="str">
        <f t="shared" si="189"/>
        <v/>
      </c>
      <c r="AQ162" s="86">
        <f t="shared" si="163"/>
        <v>0</v>
      </c>
      <c r="AR162" s="18">
        <f t="shared" si="164"/>
        <v>0</v>
      </c>
      <c r="AS162" s="87"/>
      <c r="AT162" s="88">
        <f t="shared" si="165"/>
        <v>0</v>
      </c>
      <c r="AU162" s="18" t="str">
        <f t="shared" si="148"/>
        <v/>
      </c>
      <c r="AV162" s="89" t="str">
        <f>IF(AS162&gt;0,ROUNDDOWN(('Diseño estructura &amp;CP'!$AZ$5/AS162),0),"")</f>
        <v/>
      </c>
      <c r="BJ162" s="85" t="str">
        <f t="shared" si="190"/>
        <v/>
      </c>
      <c r="BK162" s="86">
        <f t="shared" si="166"/>
        <v>0</v>
      </c>
      <c r="BL162" s="18">
        <f t="shared" si="167"/>
        <v>0</v>
      </c>
      <c r="BM162" s="87"/>
      <c r="BN162" s="88">
        <f t="shared" si="168"/>
        <v>0</v>
      </c>
      <c r="BO162" s="18" t="str">
        <f t="shared" si="149"/>
        <v/>
      </c>
      <c r="BP162" s="89" t="str">
        <f>IF(BM162&gt;0,ROUNDDOWN(('Diseño estructura &amp;CP'!$AZ$5/BM162),0),"")</f>
        <v/>
      </c>
      <c r="CD162" s="85" t="str">
        <f t="shared" si="191"/>
        <v/>
      </c>
      <c r="CE162" s="86">
        <f t="shared" si="169"/>
        <v>0</v>
      </c>
      <c r="CF162" s="18">
        <f t="shared" si="170"/>
        <v>0</v>
      </c>
      <c r="CG162" s="87"/>
      <c r="CH162" s="88">
        <f t="shared" si="171"/>
        <v>0</v>
      </c>
      <c r="CI162" s="18" t="str">
        <f t="shared" si="150"/>
        <v/>
      </c>
      <c r="CJ162" s="89" t="str">
        <f>IF(CG162&gt;0,ROUNDDOWN(('Diseño estructura &amp;CP'!$AZ$5/CG162),0),"")</f>
        <v/>
      </c>
      <c r="CX162" s="85" t="str">
        <f t="shared" si="192"/>
        <v/>
      </c>
      <c r="CY162" s="86">
        <f t="shared" si="172"/>
        <v>0</v>
      </c>
      <c r="CZ162" s="18">
        <f t="shared" si="173"/>
        <v>0</v>
      </c>
      <c r="DA162" s="87"/>
      <c r="DB162" s="88">
        <f t="shared" si="174"/>
        <v>0</v>
      </c>
      <c r="DC162" s="18" t="str">
        <f t="shared" si="151"/>
        <v/>
      </c>
      <c r="DD162" s="89" t="str">
        <f>IF(DA162&gt;0,ROUNDDOWN(('Diseño estructura &amp;CP'!$AZ$5/DA162),0),"")</f>
        <v/>
      </c>
      <c r="DR162" s="85" t="str">
        <f t="shared" si="193"/>
        <v/>
      </c>
      <c r="DS162" s="86">
        <f t="shared" si="175"/>
        <v>0</v>
      </c>
      <c r="DT162" s="18">
        <f t="shared" si="176"/>
        <v>0</v>
      </c>
      <c r="DU162" s="87"/>
      <c r="DV162" s="88">
        <f t="shared" si="177"/>
        <v>0</v>
      </c>
      <c r="DW162" s="18" t="str">
        <f t="shared" si="152"/>
        <v/>
      </c>
      <c r="DX162" s="89" t="str">
        <f>IF(DU162&gt;0,ROUNDDOWN(('Diseño estructura &amp;CP'!$AZ$5/DU162),0),"")</f>
        <v/>
      </c>
      <c r="EL162" s="85" t="str">
        <f t="shared" si="194"/>
        <v/>
      </c>
      <c r="EM162" s="86">
        <f t="shared" si="178"/>
        <v>0</v>
      </c>
      <c r="EN162" s="18">
        <f t="shared" si="179"/>
        <v>0</v>
      </c>
      <c r="EO162" s="87"/>
      <c r="EP162" s="88">
        <f t="shared" si="180"/>
        <v>0</v>
      </c>
      <c r="EQ162" s="18" t="str">
        <f t="shared" si="153"/>
        <v/>
      </c>
      <c r="ER162" s="89" t="str">
        <f>IF(EO162&gt;0,ROUNDDOWN(('Diseño estructura &amp;CP'!$AZ$5/EO162),0),"")</f>
        <v/>
      </c>
      <c r="FF162" s="85" t="str">
        <f t="shared" si="195"/>
        <v/>
      </c>
      <c r="FG162" s="86">
        <f t="shared" si="181"/>
        <v>0</v>
      </c>
      <c r="FH162" s="18">
        <f t="shared" si="182"/>
        <v>0</v>
      </c>
      <c r="FI162" s="87"/>
      <c r="FJ162" s="88">
        <f t="shared" si="183"/>
        <v>0</v>
      </c>
      <c r="FK162" s="18" t="str">
        <f t="shared" si="154"/>
        <v/>
      </c>
      <c r="FL162" s="89" t="str">
        <f>IF(FI162&gt;0,ROUNDDOWN(('Diseño estructura &amp;CP'!$AZ$5/FI162),0),"")</f>
        <v/>
      </c>
      <c r="FZ162" s="85" t="str">
        <f t="shared" si="196"/>
        <v/>
      </c>
      <c r="GA162" s="86">
        <f t="shared" si="184"/>
        <v>0</v>
      </c>
      <c r="GB162" s="18">
        <f t="shared" si="185"/>
        <v>0</v>
      </c>
      <c r="GC162" s="87"/>
      <c r="GD162" s="88">
        <f t="shared" si="186"/>
        <v>0</v>
      </c>
      <c r="GE162" s="18" t="str">
        <f t="shared" si="155"/>
        <v/>
      </c>
      <c r="GF162" s="89" t="str">
        <f>IF(GC162&gt;0,ROUNDDOWN(('Diseño estructura &amp;CP'!$AZ$5/GC162),0),"")</f>
        <v/>
      </c>
    </row>
    <row r="163" spans="2:188" x14ac:dyDescent="0.35">
      <c r="B163" s="85" t="str">
        <f t="shared" si="187"/>
        <v/>
      </c>
      <c r="C163" s="86">
        <f t="shared" si="156"/>
        <v>0</v>
      </c>
      <c r="D163" s="18">
        <f t="shared" si="157"/>
        <v>0</v>
      </c>
      <c r="E163" s="90"/>
      <c r="F163" s="88">
        <f t="shared" si="158"/>
        <v>0</v>
      </c>
      <c r="G163" s="18" t="str">
        <f t="shared" si="159"/>
        <v/>
      </c>
      <c r="H163" s="89" t="str">
        <f>IF(E163&gt;0,ROUNDDOWN(('Diseño estructura &amp;CP'!$AZ$5/E163),0),"")</f>
        <v/>
      </c>
      <c r="V163" s="85" t="str">
        <f t="shared" si="188"/>
        <v/>
      </c>
      <c r="W163" s="86">
        <f t="shared" si="160"/>
        <v>0</v>
      </c>
      <c r="X163" s="18">
        <f t="shared" si="161"/>
        <v>0</v>
      </c>
      <c r="Y163" s="90"/>
      <c r="Z163" s="88">
        <f t="shared" si="162"/>
        <v>0</v>
      </c>
      <c r="AA163" s="18" t="str">
        <f t="shared" si="147"/>
        <v/>
      </c>
      <c r="AB163" s="89" t="str">
        <f>IF(Y163&gt;0,ROUNDDOWN(('Diseño estructura &amp;CP'!$AZ$5/Y163),0),"")</f>
        <v/>
      </c>
      <c r="AP163" s="85" t="str">
        <f t="shared" si="189"/>
        <v/>
      </c>
      <c r="AQ163" s="86">
        <f t="shared" si="163"/>
        <v>0</v>
      </c>
      <c r="AR163" s="18">
        <f t="shared" si="164"/>
        <v>0</v>
      </c>
      <c r="AS163" s="90"/>
      <c r="AT163" s="88">
        <f t="shared" si="165"/>
        <v>0</v>
      </c>
      <c r="AU163" s="18" t="str">
        <f t="shared" si="148"/>
        <v/>
      </c>
      <c r="AV163" s="89" t="str">
        <f>IF(AS163&gt;0,ROUNDDOWN(('Diseño estructura &amp;CP'!$AZ$5/AS163),0),"")</f>
        <v/>
      </c>
      <c r="BJ163" s="85" t="str">
        <f t="shared" si="190"/>
        <v/>
      </c>
      <c r="BK163" s="86">
        <f t="shared" si="166"/>
        <v>0</v>
      </c>
      <c r="BL163" s="18">
        <f t="shared" si="167"/>
        <v>0</v>
      </c>
      <c r="BM163" s="90"/>
      <c r="BN163" s="88">
        <f t="shared" si="168"/>
        <v>0</v>
      </c>
      <c r="BO163" s="18" t="str">
        <f t="shared" si="149"/>
        <v/>
      </c>
      <c r="BP163" s="89" t="str">
        <f>IF(BM163&gt;0,ROUNDDOWN(('Diseño estructura &amp;CP'!$AZ$5/BM163),0),"")</f>
        <v/>
      </c>
      <c r="CD163" s="85" t="str">
        <f t="shared" si="191"/>
        <v/>
      </c>
      <c r="CE163" s="86">
        <f t="shared" si="169"/>
        <v>0</v>
      </c>
      <c r="CF163" s="18">
        <f t="shared" si="170"/>
        <v>0</v>
      </c>
      <c r="CG163" s="90"/>
      <c r="CH163" s="88">
        <f t="shared" si="171"/>
        <v>0</v>
      </c>
      <c r="CI163" s="18" t="str">
        <f t="shared" si="150"/>
        <v/>
      </c>
      <c r="CJ163" s="89" t="str">
        <f>IF(CG163&gt;0,ROUNDDOWN(('Diseño estructura &amp;CP'!$AZ$5/CG163),0),"")</f>
        <v/>
      </c>
      <c r="CX163" s="85" t="str">
        <f t="shared" si="192"/>
        <v/>
      </c>
      <c r="CY163" s="86">
        <f t="shared" si="172"/>
        <v>0</v>
      </c>
      <c r="CZ163" s="18">
        <f t="shared" si="173"/>
        <v>0</v>
      </c>
      <c r="DA163" s="90"/>
      <c r="DB163" s="88">
        <f t="shared" si="174"/>
        <v>0</v>
      </c>
      <c r="DC163" s="18" t="str">
        <f t="shared" si="151"/>
        <v/>
      </c>
      <c r="DD163" s="89" t="str">
        <f>IF(DA163&gt;0,ROUNDDOWN(('Diseño estructura &amp;CP'!$AZ$5/DA163),0),"")</f>
        <v/>
      </c>
      <c r="DR163" s="85" t="str">
        <f t="shared" si="193"/>
        <v/>
      </c>
      <c r="DS163" s="86">
        <f t="shared" si="175"/>
        <v>0</v>
      </c>
      <c r="DT163" s="18">
        <f t="shared" si="176"/>
        <v>0</v>
      </c>
      <c r="DU163" s="90"/>
      <c r="DV163" s="88">
        <f t="shared" si="177"/>
        <v>0</v>
      </c>
      <c r="DW163" s="18" t="str">
        <f t="shared" si="152"/>
        <v/>
      </c>
      <c r="DX163" s="89" t="str">
        <f>IF(DU163&gt;0,ROUNDDOWN(('Diseño estructura &amp;CP'!$AZ$5/DU163),0),"")</f>
        <v/>
      </c>
      <c r="EL163" s="85" t="str">
        <f t="shared" si="194"/>
        <v/>
      </c>
      <c r="EM163" s="86">
        <f t="shared" si="178"/>
        <v>0</v>
      </c>
      <c r="EN163" s="18">
        <f t="shared" si="179"/>
        <v>0</v>
      </c>
      <c r="EO163" s="90"/>
      <c r="EP163" s="88">
        <f t="shared" si="180"/>
        <v>0</v>
      </c>
      <c r="EQ163" s="18" t="str">
        <f t="shared" si="153"/>
        <v/>
      </c>
      <c r="ER163" s="89" t="str">
        <f>IF(EO163&gt;0,ROUNDDOWN(('Diseño estructura &amp;CP'!$AZ$5/EO163),0),"")</f>
        <v/>
      </c>
      <c r="FF163" s="85" t="str">
        <f t="shared" si="195"/>
        <v/>
      </c>
      <c r="FG163" s="86">
        <f t="shared" si="181"/>
        <v>0</v>
      </c>
      <c r="FH163" s="18">
        <f t="shared" si="182"/>
        <v>0</v>
      </c>
      <c r="FI163" s="90"/>
      <c r="FJ163" s="88">
        <f t="shared" si="183"/>
        <v>0</v>
      </c>
      <c r="FK163" s="18" t="str">
        <f t="shared" si="154"/>
        <v/>
      </c>
      <c r="FL163" s="89" t="str">
        <f>IF(FI163&gt;0,ROUNDDOWN(('Diseño estructura &amp;CP'!$AZ$5/FI163),0),"")</f>
        <v/>
      </c>
      <c r="FZ163" s="85" t="str">
        <f t="shared" si="196"/>
        <v/>
      </c>
      <c r="GA163" s="86">
        <f t="shared" si="184"/>
        <v>0</v>
      </c>
      <c r="GB163" s="18">
        <f t="shared" si="185"/>
        <v>0</v>
      </c>
      <c r="GC163" s="90"/>
      <c r="GD163" s="88">
        <f t="shared" si="186"/>
        <v>0</v>
      </c>
      <c r="GE163" s="18" t="str">
        <f t="shared" si="155"/>
        <v/>
      </c>
      <c r="GF163" s="89" t="str">
        <f>IF(GC163&gt;0,ROUNDDOWN(('Diseño estructura &amp;CP'!$AZ$5/GC163),0),"")</f>
        <v/>
      </c>
    </row>
    <row r="164" spans="2:188" x14ac:dyDescent="0.35">
      <c r="B164" s="85" t="str">
        <f t="shared" si="187"/>
        <v/>
      </c>
      <c r="C164" s="86">
        <f t="shared" si="156"/>
        <v>0</v>
      </c>
      <c r="D164" s="18">
        <f t="shared" si="157"/>
        <v>0</v>
      </c>
      <c r="E164" s="87"/>
      <c r="F164" s="88">
        <f t="shared" si="158"/>
        <v>0</v>
      </c>
      <c r="G164" s="18" t="str">
        <f t="shared" si="159"/>
        <v/>
      </c>
      <c r="H164" s="89" t="str">
        <f>IF(E164&gt;0,ROUNDDOWN(('Diseño estructura &amp;CP'!$AZ$5/E164),0),"")</f>
        <v/>
      </c>
      <c r="V164" s="85" t="str">
        <f t="shared" si="188"/>
        <v/>
      </c>
      <c r="W164" s="86">
        <f t="shared" si="160"/>
        <v>0</v>
      </c>
      <c r="X164" s="18">
        <f t="shared" si="161"/>
        <v>0</v>
      </c>
      <c r="Y164" s="87"/>
      <c r="Z164" s="88">
        <f t="shared" si="162"/>
        <v>0</v>
      </c>
      <c r="AA164" s="18" t="str">
        <f t="shared" si="147"/>
        <v/>
      </c>
      <c r="AB164" s="89" t="str">
        <f>IF(Y164&gt;0,ROUNDDOWN(('Diseño estructura &amp;CP'!$AZ$5/Y164),0),"")</f>
        <v/>
      </c>
      <c r="AP164" s="85" t="str">
        <f t="shared" si="189"/>
        <v/>
      </c>
      <c r="AQ164" s="86">
        <f t="shared" si="163"/>
        <v>0</v>
      </c>
      <c r="AR164" s="18">
        <f t="shared" si="164"/>
        <v>0</v>
      </c>
      <c r="AS164" s="87"/>
      <c r="AT164" s="88">
        <f t="shared" si="165"/>
        <v>0</v>
      </c>
      <c r="AU164" s="18" t="str">
        <f t="shared" si="148"/>
        <v/>
      </c>
      <c r="AV164" s="89" t="str">
        <f>IF(AS164&gt;0,ROUNDDOWN(('Diseño estructura &amp;CP'!$AZ$5/AS164),0),"")</f>
        <v/>
      </c>
      <c r="BJ164" s="85" t="str">
        <f t="shared" si="190"/>
        <v/>
      </c>
      <c r="BK164" s="86">
        <f t="shared" si="166"/>
        <v>0</v>
      </c>
      <c r="BL164" s="18">
        <f t="shared" si="167"/>
        <v>0</v>
      </c>
      <c r="BM164" s="87"/>
      <c r="BN164" s="88">
        <f t="shared" si="168"/>
        <v>0</v>
      </c>
      <c r="BO164" s="18" t="str">
        <f t="shared" si="149"/>
        <v/>
      </c>
      <c r="BP164" s="89" t="str">
        <f>IF(BM164&gt;0,ROUNDDOWN(('Diseño estructura &amp;CP'!$AZ$5/BM164),0),"")</f>
        <v/>
      </c>
      <c r="CD164" s="85" t="str">
        <f t="shared" si="191"/>
        <v/>
      </c>
      <c r="CE164" s="86">
        <f t="shared" si="169"/>
        <v>0</v>
      </c>
      <c r="CF164" s="18">
        <f t="shared" si="170"/>
        <v>0</v>
      </c>
      <c r="CG164" s="87"/>
      <c r="CH164" s="88">
        <f t="shared" si="171"/>
        <v>0</v>
      </c>
      <c r="CI164" s="18" t="str">
        <f t="shared" si="150"/>
        <v/>
      </c>
      <c r="CJ164" s="89" t="str">
        <f>IF(CG164&gt;0,ROUNDDOWN(('Diseño estructura &amp;CP'!$AZ$5/CG164),0),"")</f>
        <v/>
      </c>
      <c r="CX164" s="85" t="str">
        <f t="shared" si="192"/>
        <v/>
      </c>
      <c r="CY164" s="86">
        <f t="shared" si="172"/>
        <v>0</v>
      </c>
      <c r="CZ164" s="18">
        <f t="shared" si="173"/>
        <v>0</v>
      </c>
      <c r="DA164" s="87"/>
      <c r="DB164" s="88">
        <f t="shared" si="174"/>
        <v>0</v>
      </c>
      <c r="DC164" s="18" t="str">
        <f t="shared" si="151"/>
        <v/>
      </c>
      <c r="DD164" s="89" t="str">
        <f>IF(DA164&gt;0,ROUNDDOWN(('Diseño estructura &amp;CP'!$AZ$5/DA164),0),"")</f>
        <v/>
      </c>
      <c r="DR164" s="85" t="str">
        <f t="shared" si="193"/>
        <v/>
      </c>
      <c r="DS164" s="86">
        <f t="shared" si="175"/>
        <v>0</v>
      </c>
      <c r="DT164" s="18">
        <f t="shared" si="176"/>
        <v>0</v>
      </c>
      <c r="DU164" s="87"/>
      <c r="DV164" s="88">
        <f t="shared" si="177"/>
        <v>0</v>
      </c>
      <c r="DW164" s="18" t="str">
        <f t="shared" si="152"/>
        <v/>
      </c>
      <c r="DX164" s="89" t="str">
        <f>IF(DU164&gt;0,ROUNDDOWN(('Diseño estructura &amp;CP'!$AZ$5/DU164),0),"")</f>
        <v/>
      </c>
      <c r="EL164" s="85" t="str">
        <f t="shared" si="194"/>
        <v/>
      </c>
      <c r="EM164" s="86">
        <f t="shared" si="178"/>
        <v>0</v>
      </c>
      <c r="EN164" s="18">
        <f t="shared" si="179"/>
        <v>0</v>
      </c>
      <c r="EO164" s="87"/>
      <c r="EP164" s="88">
        <f t="shared" si="180"/>
        <v>0</v>
      </c>
      <c r="EQ164" s="18" t="str">
        <f t="shared" si="153"/>
        <v/>
      </c>
      <c r="ER164" s="89" t="str">
        <f>IF(EO164&gt;0,ROUNDDOWN(('Diseño estructura &amp;CP'!$AZ$5/EO164),0),"")</f>
        <v/>
      </c>
      <c r="FF164" s="85" t="str">
        <f t="shared" si="195"/>
        <v/>
      </c>
      <c r="FG164" s="86">
        <f t="shared" si="181"/>
        <v>0</v>
      </c>
      <c r="FH164" s="18">
        <f t="shared" si="182"/>
        <v>0</v>
      </c>
      <c r="FI164" s="87"/>
      <c r="FJ164" s="88">
        <f t="shared" si="183"/>
        <v>0</v>
      </c>
      <c r="FK164" s="18" t="str">
        <f t="shared" si="154"/>
        <v/>
      </c>
      <c r="FL164" s="89" t="str">
        <f>IF(FI164&gt;0,ROUNDDOWN(('Diseño estructura &amp;CP'!$AZ$5/FI164),0),"")</f>
        <v/>
      </c>
      <c r="FZ164" s="85" t="str">
        <f t="shared" si="196"/>
        <v/>
      </c>
      <c r="GA164" s="86">
        <f t="shared" si="184"/>
        <v>0</v>
      </c>
      <c r="GB164" s="18">
        <f t="shared" si="185"/>
        <v>0</v>
      </c>
      <c r="GC164" s="87"/>
      <c r="GD164" s="88">
        <f t="shared" si="186"/>
        <v>0</v>
      </c>
      <c r="GE164" s="18" t="str">
        <f t="shared" si="155"/>
        <v/>
      </c>
      <c r="GF164" s="89" t="str">
        <f>IF(GC164&gt;0,ROUNDDOWN(('Diseño estructura &amp;CP'!$AZ$5/GC164),0),"")</f>
        <v/>
      </c>
    </row>
    <row r="165" spans="2:188" x14ac:dyDescent="0.35">
      <c r="B165" s="85" t="str">
        <f t="shared" si="187"/>
        <v/>
      </c>
      <c r="C165" s="86">
        <f t="shared" si="156"/>
        <v>0</v>
      </c>
      <c r="D165" s="18">
        <f t="shared" si="157"/>
        <v>0</v>
      </c>
      <c r="E165" s="90"/>
      <c r="F165" s="88">
        <f t="shared" si="158"/>
        <v>0</v>
      </c>
      <c r="G165" s="18" t="str">
        <f t="shared" si="159"/>
        <v/>
      </c>
      <c r="H165" s="89" t="str">
        <f>IF(E165&gt;0,ROUNDDOWN(('Diseño estructura &amp;CP'!$AZ$5/E165),0),"")</f>
        <v/>
      </c>
      <c r="V165" s="85" t="str">
        <f t="shared" si="188"/>
        <v/>
      </c>
      <c r="W165" s="86">
        <f t="shared" si="160"/>
        <v>0</v>
      </c>
      <c r="X165" s="18">
        <f t="shared" si="161"/>
        <v>0</v>
      </c>
      <c r="Y165" s="90"/>
      <c r="Z165" s="88">
        <f t="shared" si="162"/>
        <v>0</v>
      </c>
      <c r="AA165" s="18" t="str">
        <f t="shared" si="147"/>
        <v/>
      </c>
      <c r="AB165" s="89" t="str">
        <f>IF(Y165&gt;0,ROUNDDOWN(('Diseño estructura &amp;CP'!$AZ$5/Y165),0),"")</f>
        <v/>
      </c>
      <c r="AP165" s="85" t="str">
        <f t="shared" si="189"/>
        <v/>
      </c>
      <c r="AQ165" s="86">
        <f t="shared" si="163"/>
        <v>0</v>
      </c>
      <c r="AR165" s="18">
        <f t="shared" si="164"/>
        <v>0</v>
      </c>
      <c r="AS165" s="90"/>
      <c r="AT165" s="88">
        <f t="shared" si="165"/>
        <v>0</v>
      </c>
      <c r="AU165" s="18" t="str">
        <f t="shared" si="148"/>
        <v/>
      </c>
      <c r="AV165" s="89" t="str">
        <f>IF(AS165&gt;0,ROUNDDOWN(('Diseño estructura &amp;CP'!$AZ$5/AS165),0),"")</f>
        <v/>
      </c>
      <c r="BJ165" s="85" t="str">
        <f t="shared" si="190"/>
        <v/>
      </c>
      <c r="BK165" s="86">
        <f t="shared" si="166"/>
        <v>0</v>
      </c>
      <c r="BL165" s="18">
        <f t="shared" si="167"/>
        <v>0</v>
      </c>
      <c r="BM165" s="90"/>
      <c r="BN165" s="88">
        <f t="shared" si="168"/>
        <v>0</v>
      </c>
      <c r="BO165" s="18" t="str">
        <f t="shared" si="149"/>
        <v/>
      </c>
      <c r="BP165" s="89" t="str">
        <f>IF(BM165&gt;0,ROUNDDOWN(('Diseño estructura &amp;CP'!$AZ$5/BM165),0),"")</f>
        <v/>
      </c>
      <c r="CD165" s="85" t="str">
        <f t="shared" si="191"/>
        <v/>
      </c>
      <c r="CE165" s="86">
        <f t="shared" si="169"/>
        <v>0</v>
      </c>
      <c r="CF165" s="18">
        <f t="shared" si="170"/>
        <v>0</v>
      </c>
      <c r="CG165" s="90"/>
      <c r="CH165" s="88">
        <f t="shared" si="171"/>
        <v>0</v>
      </c>
      <c r="CI165" s="18" t="str">
        <f t="shared" si="150"/>
        <v/>
      </c>
      <c r="CJ165" s="89" t="str">
        <f>IF(CG165&gt;0,ROUNDDOWN(('Diseño estructura &amp;CP'!$AZ$5/CG165),0),"")</f>
        <v/>
      </c>
      <c r="CX165" s="85" t="str">
        <f t="shared" si="192"/>
        <v/>
      </c>
      <c r="CY165" s="86">
        <f t="shared" si="172"/>
        <v>0</v>
      </c>
      <c r="CZ165" s="18">
        <f t="shared" si="173"/>
        <v>0</v>
      </c>
      <c r="DA165" s="90"/>
      <c r="DB165" s="88">
        <f t="shared" si="174"/>
        <v>0</v>
      </c>
      <c r="DC165" s="18" t="str">
        <f t="shared" si="151"/>
        <v/>
      </c>
      <c r="DD165" s="89" t="str">
        <f>IF(DA165&gt;0,ROUNDDOWN(('Diseño estructura &amp;CP'!$AZ$5/DA165),0),"")</f>
        <v/>
      </c>
      <c r="DR165" s="85" t="str">
        <f t="shared" si="193"/>
        <v/>
      </c>
      <c r="DS165" s="86">
        <f t="shared" si="175"/>
        <v>0</v>
      </c>
      <c r="DT165" s="18">
        <f t="shared" si="176"/>
        <v>0</v>
      </c>
      <c r="DU165" s="90"/>
      <c r="DV165" s="88">
        <f t="shared" si="177"/>
        <v>0</v>
      </c>
      <c r="DW165" s="18" t="str">
        <f t="shared" si="152"/>
        <v/>
      </c>
      <c r="DX165" s="89" t="str">
        <f>IF(DU165&gt;0,ROUNDDOWN(('Diseño estructura &amp;CP'!$AZ$5/DU165),0),"")</f>
        <v/>
      </c>
      <c r="EL165" s="85" t="str">
        <f t="shared" si="194"/>
        <v/>
      </c>
      <c r="EM165" s="86">
        <f t="shared" si="178"/>
        <v>0</v>
      </c>
      <c r="EN165" s="18">
        <f t="shared" si="179"/>
        <v>0</v>
      </c>
      <c r="EO165" s="90"/>
      <c r="EP165" s="88">
        <f t="shared" si="180"/>
        <v>0</v>
      </c>
      <c r="EQ165" s="18" t="str">
        <f t="shared" si="153"/>
        <v/>
      </c>
      <c r="ER165" s="89" t="str">
        <f>IF(EO165&gt;0,ROUNDDOWN(('Diseño estructura &amp;CP'!$AZ$5/EO165),0),"")</f>
        <v/>
      </c>
      <c r="FF165" s="85" t="str">
        <f t="shared" si="195"/>
        <v/>
      </c>
      <c r="FG165" s="86">
        <f t="shared" si="181"/>
        <v>0</v>
      </c>
      <c r="FH165" s="18">
        <f t="shared" si="182"/>
        <v>0</v>
      </c>
      <c r="FI165" s="90"/>
      <c r="FJ165" s="88">
        <f t="shared" si="183"/>
        <v>0</v>
      </c>
      <c r="FK165" s="18" t="str">
        <f t="shared" si="154"/>
        <v/>
      </c>
      <c r="FL165" s="89" t="str">
        <f>IF(FI165&gt;0,ROUNDDOWN(('Diseño estructura &amp;CP'!$AZ$5/FI165),0),"")</f>
        <v/>
      </c>
      <c r="FZ165" s="85" t="str">
        <f t="shared" si="196"/>
        <v/>
      </c>
      <c r="GA165" s="86">
        <f t="shared" si="184"/>
        <v>0</v>
      </c>
      <c r="GB165" s="18">
        <f t="shared" si="185"/>
        <v>0</v>
      </c>
      <c r="GC165" s="90"/>
      <c r="GD165" s="88">
        <f t="shared" si="186"/>
        <v>0</v>
      </c>
      <c r="GE165" s="18" t="str">
        <f t="shared" si="155"/>
        <v/>
      </c>
      <c r="GF165" s="89" t="str">
        <f>IF(GC165&gt;0,ROUNDDOWN(('Diseño estructura &amp;CP'!$AZ$5/GC165),0),"")</f>
        <v/>
      </c>
    </row>
    <row r="166" spans="2:188" x14ac:dyDescent="0.35">
      <c r="B166" s="85" t="str">
        <f t="shared" si="187"/>
        <v/>
      </c>
      <c r="C166" s="86">
        <f t="shared" si="156"/>
        <v>0</v>
      </c>
      <c r="D166" s="18">
        <f t="shared" si="157"/>
        <v>0</v>
      </c>
      <c r="E166" s="87"/>
      <c r="F166" s="88">
        <f t="shared" si="158"/>
        <v>0</v>
      </c>
      <c r="G166" s="18" t="str">
        <f t="shared" si="159"/>
        <v/>
      </c>
      <c r="H166" s="89" t="str">
        <f>IF(E166&gt;0,ROUNDDOWN(('Diseño estructura &amp;CP'!$AZ$5/E166),0),"")</f>
        <v/>
      </c>
      <c r="V166" s="85" t="str">
        <f t="shared" si="188"/>
        <v/>
      </c>
      <c r="W166" s="86">
        <f t="shared" si="160"/>
        <v>0</v>
      </c>
      <c r="X166" s="18">
        <f t="shared" si="161"/>
        <v>0</v>
      </c>
      <c r="Y166" s="87"/>
      <c r="Z166" s="88">
        <f t="shared" si="162"/>
        <v>0</v>
      </c>
      <c r="AA166" s="18" t="str">
        <f t="shared" si="147"/>
        <v/>
      </c>
      <c r="AB166" s="89" t="str">
        <f>IF(Y166&gt;0,ROUNDDOWN(('Diseño estructura &amp;CP'!$AZ$5/Y166),0),"")</f>
        <v/>
      </c>
      <c r="AP166" s="85" t="str">
        <f t="shared" si="189"/>
        <v/>
      </c>
      <c r="AQ166" s="86">
        <f t="shared" si="163"/>
        <v>0</v>
      </c>
      <c r="AR166" s="18">
        <f t="shared" si="164"/>
        <v>0</v>
      </c>
      <c r="AS166" s="87"/>
      <c r="AT166" s="88">
        <f t="shared" si="165"/>
        <v>0</v>
      </c>
      <c r="AU166" s="18" t="str">
        <f t="shared" si="148"/>
        <v/>
      </c>
      <c r="AV166" s="89" t="str">
        <f>IF(AS166&gt;0,ROUNDDOWN(('Diseño estructura &amp;CP'!$AZ$5/AS166),0),"")</f>
        <v/>
      </c>
      <c r="BJ166" s="85" t="str">
        <f t="shared" si="190"/>
        <v/>
      </c>
      <c r="BK166" s="86">
        <f t="shared" si="166"/>
        <v>0</v>
      </c>
      <c r="BL166" s="18">
        <f t="shared" si="167"/>
        <v>0</v>
      </c>
      <c r="BM166" s="87"/>
      <c r="BN166" s="88">
        <f t="shared" si="168"/>
        <v>0</v>
      </c>
      <c r="BO166" s="18" t="str">
        <f t="shared" si="149"/>
        <v/>
      </c>
      <c r="BP166" s="89" t="str">
        <f>IF(BM166&gt;0,ROUNDDOWN(('Diseño estructura &amp;CP'!$AZ$5/BM166),0),"")</f>
        <v/>
      </c>
      <c r="CD166" s="85" t="str">
        <f t="shared" si="191"/>
        <v/>
      </c>
      <c r="CE166" s="86">
        <f t="shared" si="169"/>
        <v>0</v>
      </c>
      <c r="CF166" s="18">
        <f t="shared" si="170"/>
        <v>0</v>
      </c>
      <c r="CG166" s="87"/>
      <c r="CH166" s="88">
        <f t="shared" si="171"/>
        <v>0</v>
      </c>
      <c r="CI166" s="18" t="str">
        <f t="shared" si="150"/>
        <v/>
      </c>
      <c r="CJ166" s="89" t="str">
        <f>IF(CG166&gt;0,ROUNDDOWN(('Diseño estructura &amp;CP'!$AZ$5/CG166),0),"")</f>
        <v/>
      </c>
      <c r="CX166" s="85" t="str">
        <f t="shared" si="192"/>
        <v/>
      </c>
      <c r="CY166" s="86">
        <f t="shared" si="172"/>
        <v>0</v>
      </c>
      <c r="CZ166" s="18">
        <f t="shared" si="173"/>
        <v>0</v>
      </c>
      <c r="DA166" s="87"/>
      <c r="DB166" s="88">
        <f t="shared" si="174"/>
        <v>0</v>
      </c>
      <c r="DC166" s="18" t="str">
        <f t="shared" si="151"/>
        <v/>
      </c>
      <c r="DD166" s="89" t="str">
        <f>IF(DA166&gt;0,ROUNDDOWN(('Diseño estructura &amp;CP'!$AZ$5/DA166),0),"")</f>
        <v/>
      </c>
      <c r="DR166" s="85" t="str">
        <f t="shared" si="193"/>
        <v/>
      </c>
      <c r="DS166" s="86">
        <f t="shared" si="175"/>
        <v>0</v>
      </c>
      <c r="DT166" s="18">
        <f t="shared" si="176"/>
        <v>0</v>
      </c>
      <c r="DU166" s="87"/>
      <c r="DV166" s="88">
        <f t="shared" si="177"/>
        <v>0</v>
      </c>
      <c r="DW166" s="18" t="str">
        <f t="shared" si="152"/>
        <v/>
      </c>
      <c r="DX166" s="89" t="str">
        <f>IF(DU166&gt;0,ROUNDDOWN(('Diseño estructura &amp;CP'!$AZ$5/DU166),0),"")</f>
        <v/>
      </c>
      <c r="EL166" s="85" t="str">
        <f t="shared" si="194"/>
        <v/>
      </c>
      <c r="EM166" s="86">
        <f t="shared" si="178"/>
        <v>0</v>
      </c>
      <c r="EN166" s="18">
        <f t="shared" si="179"/>
        <v>0</v>
      </c>
      <c r="EO166" s="87"/>
      <c r="EP166" s="88">
        <f t="shared" si="180"/>
        <v>0</v>
      </c>
      <c r="EQ166" s="18" t="str">
        <f t="shared" si="153"/>
        <v/>
      </c>
      <c r="ER166" s="89" t="str">
        <f>IF(EO166&gt;0,ROUNDDOWN(('Diseño estructura &amp;CP'!$AZ$5/EO166),0),"")</f>
        <v/>
      </c>
      <c r="FF166" s="85" t="str">
        <f t="shared" si="195"/>
        <v/>
      </c>
      <c r="FG166" s="86">
        <f t="shared" si="181"/>
        <v>0</v>
      </c>
      <c r="FH166" s="18">
        <f t="shared" si="182"/>
        <v>0</v>
      </c>
      <c r="FI166" s="87"/>
      <c r="FJ166" s="88">
        <f t="shared" si="183"/>
        <v>0</v>
      </c>
      <c r="FK166" s="18" t="str">
        <f t="shared" si="154"/>
        <v/>
      </c>
      <c r="FL166" s="89" t="str">
        <f>IF(FI166&gt;0,ROUNDDOWN(('Diseño estructura &amp;CP'!$AZ$5/FI166),0),"")</f>
        <v/>
      </c>
      <c r="FZ166" s="85" t="str">
        <f t="shared" si="196"/>
        <v/>
      </c>
      <c r="GA166" s="86">
        <f t="shared" si="184"/>
        <v>0</v>
      </c>
      <c r="GB166" s="18">
        <f t="shared" si="185"/>
        <v>0</v>
      </c>
      <c r="GC166" s="87"/>
      <c r="GD166" s="88">
        <f t="shared" si="186"/>
        <v>0</v>
      </c>
      <c r="GE166" s="18" t="str">
        <f t="shared" si="155"/>
        <v/>
      </c>
      <c r="GF166" s="89" t="str">
        <f>IF(GC166&gt;0,ROUNDDOWN(('Diseño estructura &amp;CP'!$AZ$5/GC166),0),"")</f>
        <v/>
      </c>
    </row>
    <row r="167" spans="2:188" x14ac:dyDescent="0.35">
      <c r="B167" s="85" t="str">
        <f t="shared" si="187"/>
        <v/>
      </c>
      <c r="C167" s="86">
        <f t="shared" si="156"/>
        <v>0</v>
      </c>
      <c r="D167" s="18">
        <f t="shared" si="157"/>
        <v>0</v>
      </c>
      <c r="E167" s="90"/>
      <c r="F167" s="88">
        <f t="shared" si="158"/>
        <v>0</v>
      </c>
      <c r="G167" s="18" t="str">
        <f t="shared" si="159"/>
        <v/>
      </c>
      <c r="H167" s="89" t="str">
        <f>IF(E167&gt;0,ROUNDDOWN(('Diseño estructura &amp;CP'!$AZ$5/E167),0),"")</f>
        <v/>
      </c>
      <c r="V167" s="85" t="str">
        <f t="shared" si="188"/>
        <v/>
      </c>
      <c r="W167" s="86">
        <f t="shared" si="160"/>
        <v>0</v>
      </c>
      <c r="X167" s="18">
        <f t="shared" si="161"/>
        <v>0</v>
      </c>
      <c r="Y167" s="90"/>
      <c r="Z167" s="88">
        <f t="shared" si="162"/>
        <v>0</v>
      </c>
      <c r="AA167" s="18" t="str">
        <f t="shared" si="147"/>
        <v/>
      </c>
      <c r="AB167" s="89" t="str">
        <f>IF(Y167&gt;0,ROUNDDOWN(('Diseño estructura &amp;CP'!$AZ$5/Y167),0),"")</f>
        <v/>
      </c>
      <c r="AP167" s="85" t="str">
        <f t="shared" si="189"/>
        <v/>
      </c>
      <c r="AQ167" s="86">
        <f t="shared" si="163"/>
        <v>0</v>
      </c>
      <c r="AR167" s="18">
        <f t="shared" si="164"/>
        <v>0</v>
      </c>
      <c r="AS167" s="90"/>
      <c r="AT167" s="88">
        <f t="shared" si="165"/>
        <v>0</v>
      </c>
      <c r="AU167" s="18" t="str">
        <f t="shared" si="148"/>
        <v/>
      </c>
      <c r="AV167" s="89" t="str">
        <f>IF(AS167&gt;0,ROUNDDOWN(('Diseño estructura &amp;CP'!$AZ$5/AS167),0),"")</f>
        <v/>
      </c>
      <c r="BJ167" s="85" t="str">
        <f t="shared" si="190"/>
        <v/>
      </c>
      <c r="BK167" s="86">
        <f t="shared" si="166"/>
        <v>0</v>
      </c>
      <c r="BL167" s="18">
        <f t="shared" si="167"/>
        <v>0</v>
      </c>
      <c r="BM167" s="90"/>
      <c r="BN167" s="88">
        <f t="shared" si="168"/>
        <v>0</v>
      </c>
      <c r="BO167" s="18" t="str">
        <f t="shared" si="149"/>
        <v/>
      </c>
      <c r="BP167" s="89" t="str">
        <f>IF(BM167&gt;0,ROUNDDOWN(('Diseño estructura &amp;CP'!$AZ$5/BM167),0),"")</f>
        <v/>
      </c>
      <c r="CD167" s="85" t="str">
        <f t="shared" si="191"/>
        <v/>
      </c>
      <c r="CE167" s="86">
        <f t="shared" si="169"/>
        <v>0</v>
      </c>
      <c r="CF167" s="18">
        <f t="shared" si="170"/>
        <v>0</v>
      </c>
      <c r="CG167" s="90"/>
      <c r="CH167" s="88">
        <f t="shared" si="171"/>
        <v>0</v>
      </c>
      <c r="CI167" s="18" t="str">
        <f t="shared" si="150"/>
        <v/>
      </c>
      <c r="CJ167" s="89" t="str">
        <f>IF(CG167&gt;0,ROUNDDOWN(('Diseño estructura &amp;CP'!$AZ$5/CG167),0),"")</f>
        <v/>
      </c>
      <c r="CX167" s="85" t="str">
        <f t="shared" si="192"/>
        <v/>
      </c>
      <c r="CY167" s="86">
        <f t="shared" si="172"/>
        <v>0</v>
      </c>
      <c r="CZ167" s="18">
        <f t="shared" si="173"/>
        <v>0</v>
      </c>
      <c r="DA167" s="90"/>
      <c r="DB167" s="88">
        <f t="shared" si="174"/>
        <v>0</v>
      </c>
      <c r="DC167" s="18" t="str">
        <f t="shared" si="151"/>
        <v/>
      </c>
      <c r="DD167" s="89" t="str">
        <f>IF(DA167&gt;0,ROUNDDOWN(('Diseño estructura &amp;CP'!$AZ$5/DA167),0),"")</f>
        <v/>
      </c>
      <c r="DR167" s="85" t="str">
        <f t="shared" si="193"/>
        <v/>
      </c>
      <c r="DS167" s="86">
        <f t="shared" si="175"/>
        <v>0</v>
      </c>
      <c r="DT167" s="18">
        <f t="shared" si="176"/>
        <v>0</v>
      </c>
      <c r="DU167" s="90"/>
      <c r="DV167" s="88">
        <f t="shared" si="177"/>
        <v>0</v>
      </c>
      <c r="DW167" s="18" t="str">
        <f t="shared" si="152"/>
        <v/>
      </c>
      <c r="DX167" s="89" t="str">
        <f>IF(DU167&gt;0,ROUNDDOWN(('Diseño estructura &amp;CP'!$AZ$5/DU167),0),"")</f>
        <v/>
      </c>
      <c r="EL167" s="85" t="str">
        <f t="shared" si="194"/>
        <v/>
      </c>
      <c r="EM167" s="86">
        <f t="shared" si="178"/>
        <v>0</v>
      </c>
      <c r="EN167" s="18">
        <f t="shared" si="179"/>
        <v>0</v>
      </c>
      <c r="EO167" s="90"/>
      <c r="EP167" s="88">
        <f t="shared" si="180"/>
        <v>0</v>
      </c>
      <c r="EQ167" s="18" t="str">
        <f t="shared" si="153"/>
        <v/>
      </c>
      <c r="ER167" s="89" t="str">
        <f>IF(EO167&gt;0,ROUNDDOWN(('Diseño estructura &amp;CP'!$AZ$5/EO167),0),"")</f>
        <v/>
      </c>
      <c r="FF167" s="85" t="str">
        <f t="shared" si="195"/>
        <v/>
      </c>
      <c r="FG167" s="86">
        <f t="shared" si="181"/>
        <v>0</v>
      </c>
      <c r="FH167" s="18">
        <f t="shared" si="182"/>
        <v>0</v>
      </c>
      <c r="FI167" s="90"/>
      <c r="FJ167" s="88">
        <f t="shared" si="183"/>
        <v>0</v>
      </c>
      <c r="FK167" s="18" t="str">
        <f t="shared" si="154"/>
        <v/>
      </c>
      <c r="FL167" s="89" t="str">
        <f>IF(FI167&gt;0,ROUNDDOWN(('Diseño estructura &amp;CP'!$AZ$5/FI167),0),"")</f>
        <v/>
      </c>
      <c r="FZ167" s="85" t="str">
        <f t="shared" si="196"/>
        <v/>
      </c>
      <c r="GA167" s="86">
        <f t="shared" si="184"/>
        <v>0</v>
      </c>
      <c r="GB167" s="18">
        <f t="shared" si="185"/>
        <v>0</v>
      </c>
      <c r="GC167" s="90"/>
      <c r="GD167" s="88">
        <f t="shared" si="186"/>
        <v>0</v>
      </c>
      <c r="GE167" s="18" t="str">
        <f t="shared" si="155"/>
        <v/>
      </c>
      <c r="GF167" s="89" t="str">
        <f>IF(GC167&gt;0,ROUNDDOWN(('Diseño estructura &amp;CP'!$AZ$5/GC167),0),"")</f>
        <v/>
      </c>
    </row>
    <row r="168" spans="2:188" x14ac:dyDescent="0.35">
      <c r="B168" s="85" t="str">
        <f t="shared" si="187"/>
        <v/>
      </c>
      <c r="C168" s="86">
        <f t="shared" si="156"/>
        <v>0</v>
      </c>
      <c r="D168" s="18">
        <f t="shared" si="157"/>
        <v>0</v>
      </c>
      <c r="E168" s="87"/>
      <c r="F168" s="88">
        <f t="shared" si="158"/>
        <v>0</v>
      </c>
      <c r="G168" s="18" t="str">
        <f t="shared" si="159"/>
        <v/>
      </c>
      <c r="H168" s="89" t="str">
        <f>IF(E168&gt;0,ROUNDDOWN(('Diseño estructura &amp;CP'!$AZ$5/E168),0),"")</f>
        <v/>
      </c>
      <c r="V168" s="85" t="str">
        <f t="shared" si="188"/>
        <v/>
      </c>
      <c r="W168" s="86">
        <f t="shared" si="160"/>
        <v>0</v>
      </c>
      <c r="X168" s="18">
        <f t="shared" si="161"/>
        <v>0</v>
      </c>
      <c r="Y168" s="87"/>
      <c r="Z168" s="88">
        <f t="shared" si="162"/>
        <v>0</v>
      </c>
      <c r="AA168" s="18" t="str">
        <f t="shared" si="147"/>
        <v/>
      </c>
      <c r="AB168" s="89" t="str">
        <f>IF(Y168&gt;0,ROUNDDOWN(('Diseño estructura &amp;CP'!$AZ$5/Y168),0),"")</f>
        <v/>
      </c>
      <c r="AP168" s="85" t="str">
        <f t="shared" si="189"/>
        <v/>
      </c>
      <c r="AQ168" s="86">
        <f t="shared" si="163"/>
        <v>0</v>
      </c>
      <c r="AR168" s="18">
        <f t="shared" si="164"/>
        <v>0</v>
      </c>
      <c r="AS168" s="87"/>
      <c r="AT168" s="88">
        <f t="shared" si="165"/>
        <v>0</v>
      </c>
      <c r="AU168" s="18" t="str">
        <f t="shared" si="148"/>
        <v/>
      </c>
      <c r="AV168" s="89" t="str">
        <f>IF(AS168&gt;0,ROUNDDOWN(('Diseño estructura &amp;CP'!$AZ$5/AS168),0),"")</f>
        <v/>
      </c>
      <c r="BJ168" s="85" t="str">
        <f t="shared" si="190"/>
        <v/>
      </c>
      <c r="BK168" s="86">
        <f t="shared" si="166"/>
        <v>0</v>
      </c>
      <c r="BL168" s="18">
        <f t="shared" si="167"/>
        <v>0</v>
      </c>
      <c r="BM168" s="87"/>
      <c r="BN168" s="88">
        <f t="shared" si="168"/>
        <v>0</v>
      </c>
      <c r="BO168" s="18" t="str">
        <f t="shared" si="149"/>
        <v/>
      </c>
      <c r="BP168" s="89" t="str">
        <f>IF(BM168&gt;0,ROUNDDOWN(('Diseño estructura &amp;CP'!$AZ$5/BM168),0),"")</f>
        <v/>
      </c>
      <c r="CD168" s="85" t="str">
        <f t="shared" si="191"/>
        <v/>
      </c>
      <c r="CE168" s="86">
        <f t="shared" si="169"/>
        <v>0</v>
      </c>
      <c r="CF168" s="18">
        <f t="shared" si="170"/>
        <v>0</v>
      </c>
      <c r="CG168" s="87"/>
      <c r="CH168" s="88">
        <f t="shared" si="171"/>
        <v>0</v>
      </c>
      <c r="CI168" s="18" t="str">
        <f t="shared" si="150"/>
        <v/>
      </c>
      <c r="CJ168" s="89" t="str">
        <f>IF(CG168&gt;0,ROUNDDOWN(('Diseño estructura &amp;CP'!$AZ$5/CG168),0),"")</f>
        <v/>
      </c>
      <c r="CX168" s="85" t="str">
        <f t="shared" si="192"/>
        <v/>
      </c>
      <c r="CY168" s="86">
        <f t="shared" si="172"/>
        <v>0</v>
      </c>
      <c r="CZ168" s="18">
        <f t="shared" si="173"/>
        <v>0</v>
      </c>
      <c r="DA168" s="87"/>
      <c r="DB168" s="88">
        <f t="shared" si="174"/>
        <v>0</v>
      </c>
      <c r="DC168" s="18" t="str">
        <f t="shared" si="151"/>
        <v/>
      </c>
      <c r="DD168" s="89" t="str">
        <f>IF(DA168&gt;0,ROUNDDOWN(('Diseño estructura &amp;CP'!$AZ$5/DA168),0),"")</f>
        <v/>
      </c>
      <c r="DR168" s="85" t="str">
        <f t="shared" si="193"/>
        <v/>
      </c>
      <c r="DS168" s="86">
        <f t="shared" si="175"/>
        <v>0</v>
      </c>
      <c r="DT168" s="18">
        <f t="shared" si="176"/>
        <v>0</v>
      </c>
      <c r="DU168" s="87"/>
      <c r="DV168" s="88">
        <f t="shared" si="177"/>
        <v>0</v>
      </c>
      <c r="DW168" s="18" t="str">
        <f t="shared" si="152"/>
        <v/>
      </c>
      <c r="DX168" s="89" t="str">
        <f>IF(DU168&gt;0,ROUNDDOWN(('Diseño estructura &amp;CP'!$AZ$5/DU168),0),"")</f>
        <v/>
      </c>
      <c r="EL168" s="85" t="str">
        <f t="shared" si="194"/>
        <v/>
      </c>
      <c r="EM168" s="86">
        <f t="shared" si="178"/>
        <v>0</v>
      </c>
      <c r="EN168" s="18">
        <f t="shared" si="179"/>
        <v>0</v>
      </c>
      <c r="EO168" s="87"/>
      <c r="EP168" s="88">
        <f t="shared" si="180"/>
        <v>0</v>
      </c>
      <c r="EQ168" s="18" t="str">
        <f t="shared" si="153"/>
        <v/>
      </c>
      <c r="ER168" s="89" t="str">
        <f>IF(EO168&gt;0,ROUNDDOWN(('Diseño estructura &amp;CP'!$AZ$5/EO168),0),"")</f>
        <v/>
      </c>
      <c r="FF168" s="85" t="str">
        <f t="shared" si="195"/>
        <v/>
      </c>
      <c r="FG168" s="86">
        <f t="shared" si="181"/>
        <v>0</v>
      </c>
      <c r="FH168" s="18">
        <f t="shared" si="182"/>
        <v>0</v>
      </c>
      <c r="FI168" s="87"/>
      <c r="FJ168" s="88">
        <f t="shared" si="183"/>
        <v>0</v>
      </c>
      <c r="FK168" s="18" t="str">
        <f t="shared" si="154"/>
        <v/>
      </c>
      <c r="FL168" s="89" t="str">
        <f>IF(FI168&gt;0,ROUNDDOWN(('Diseño estructura &amp;CP'!$AZ$5/FI168),0),"")</f>
        <v/>
      </c>
      <c r="FZ168" s="85" t="str">
        <f t="shared" si="196"/>
        <v/>
      </c>
      <c r="GA168" s="86">
        <f t="shared" si="184"/>
        <v>0</v>
      </c>
      <c r="GB168" s="18">
        <f t="shared" si="185"/>
        <v>0</v>
      </c>
      <c r="GC168" s="87"/>
      <c r="GD168" s="88">
        <f t="shared" si="186"/>
        <v>0</v>
      </c>
      <c r="GE168" s="18" t="str">
        <f t="shared" si="155"/>
        <v/>
      </c>
      <c r="GF168" s="89" t="str">
        <f>IF(GC168&gt;0,ROUNDDOWN(('Diseño estructura &amp;CP'!$AZ$5/GC168),0),"")</f>
        <v/>
      </c>
    </row>
    <row r="169" spans="2:188" x14ac:dyDescent="0.35">
      <c r="B169" s="85" t="str">
        <f t="shared" si="187"/>
        <v/>
      </c>
      <c r="C169" s="86">
        <f t="shared" si="156"/>
        <v>0</v>
      </c>
      <c r="D169" s="18">
        <f t="shared" si="157"/>
        <v>0</v>
      </c>
      <c r="E169" s="87"/>
      <c r="F169" s="88">
        <f t="shared" si="158"/>
        <v>0</v>
      </c>
      <c r="G169" s="18" t="str">
        <f t="shared" si="159"/>
        <v/>
      </c>
      <c r="H169" s="89" t="str">
        <f>IF(E169&gt;0,ROUNDDOWN(('Diseño estructura &amp;CP'!$AZ$5/E169),0),"")</f>
        <v/>
      </c>
      <c r="V169" s="85" t="str">
        <f t="shared" si="188"/>
        <v/>
      </c>
      <c r="W169" s="86">
        <f t="shared" si="160"/>
        <v>0</v>
      </c>
      <c r="X169" s="18">
        <f t="shared" si="161"/>
        <v>0</v>
      </c>
      <c r="Y169" s="87"/>
      <c r="Z169" s="88">
        <f t="shared" si="162"/>
        <v>0</v>
      </c>
      <c r="AA169" s="18" t="str">
        <f t="shared" si="147"/>
        <v/>
      </c>
      <c r="AB169" s="89" t="str">
        <f>IF(Y169&gt;0,ROUNDDOWN(('Diseño estructura &amp;CP'!$AZ$5/Y169),0),"")</f>
        <v/>
      </c>
      <c r="AP169" s="85" t="str">
        <f t="shared" si="189"/>
        <v/>
      </c>
      <c r="AQ169" s="86">
        <f t="shared" si="163"/>
        <v>0</v>
      </c>
      <c r="AR169" s="18">
        <f t="shared" si="164"/>
        <v>0</v>
      </c>
      <c r="AS169" s="87"/>
      <c r="AT169" s="88">
        <f t="shared" si="165"/>
        <v>0</v>
      </c>
      <c r="AU169" s="18" t="str">
        <f t="shared" si="148"/>
        <v/>
      </c>
      <c r="AV169" s="89" t="str">
        <f>IF(AS169&gt;0,ROUNDDOWN(('Diseño estructura &amp;CP'!$AZ$5/AS169),0),"")</f>
        <v/>
      </c>
      <c r="BJ169" s="85" t="str">
        <f t="shared" si="190"/>
        <v/>
      </c>
      <c r="BK169" s="86">
        <f t="shared" si="166"/>
        <v>0</v>
      </c>
      <c r="BL169" s="18">
        <f t="shared" si="167"/>
        <v>0</v>
      </c>
      <c r="BM169" s="87"/>
      <c r="BN169" s="88">
        <f t="shared" si="168"/>
        <v>0</v>
      </c>
      <c r="BO169" s="18" t="str">
        <f t="shared" si="149"/>
        <v/>
      </c>
      <c r="BP169" s="89" t="str">
        <f>IF(BM169&gt;0,ROUNDDOWN(('Diseño estructura &amp;CP'!$AZ$5/BM169),0),"")</f>
        <v/>
      </c>
      <c r="CD169" s="85" t="str">
        <f t="shared" si="191"/>
        <v/>
      </c>
      <c r="CE169" s="86">
        <f t="shared" si="169"/>
        <v>0</v>
      </c>
      <c r="CF169" s="18">
        <f t="shared" si="170"/>
        <v>0</v>
      </c>
      <c r="CG169" s="87"/>
      <c r="CH169" s="88">
        <f t="shared" si="171"/>
        <v>0</v>
      </c>
      <c r="CI169" s="18" t="str">
        <f t="shared" si="150"/>
        <v/>
      </c>
      <c r="CJ169" s="89" t="str">
        <f>IF(CG169&gt;0,ROUNDDOWN(('Diseño estructura &amp;CP'!$AZ$5/CG169),0),"")</f>
        <v/>
      </c>
      <c r="CX169" s="85" t="str">
        <f t="shared" si="192"/>
        <v/>
      </c>
      <c r="CY169" s="86">
        <f t="shared" si="172"/>
        <v>0</v>
      </c>
      <c r="CZ169" s="18">
        <f t="shared" si="173"/>
        <v>0</v>
      </c>
      <c r="DA169" s="87"/>
      <c r="DB169" s="88">
        <f t="shared" si="174"/>
        <v>0</v>
      </c>
      <c r="DC169" s="18" t="str">
        <f t="shared" si="151"/>
        <v/>
      </c>
      <c r="DD169" s="89" t="str">
        <f>IF(DA169&gt;0,ROUNDDOWN(('Diseño estructura &amp;CP'!$AZ$5/DA169),0),"")</f>
        <v/>
      </c>
      <c r="DR169" s="85" t="str">
        <f t="shared" si="193"/>
        <v/>
      </c>
      <c r="DS169" s="86">
        <f t="shared" si="175"/>
        <v>0</v>
      </c>
      <c r="DT169" s="18">
        <f t="shared" si="176"/>
        <v>0</v>
      </c>
      <c r="DU169" s="87"/>
      <c r="DV169" s="88">
        <f t="shared" si="177"/>
        <v>0</v>
      </c>
      <c r="DW169" s="18" t="str">
        <f t="shared" si="152"/>
        <v/>
      </c>
      <c r="DX169" s="89" t="str">
        <f>IF(DU169&gt;0,ROUNDDOWN(('Diseño estructura &amp;CP'!$AZ$5/DU169),0),"")</f>
        <v/>
      </c>
      <c r="EL169" s="85" t="str">
        <f t="shared" si="194"/>
        <v/>
      </c>
      <c r="EM169" s="86">
        <f t="shared" si="178"/>
        <v>0</v>
      </c>
      <c r="EN169" s="18">
        <f t="shared" si="179"/>
        <v>0</v>
      </c>
      <c r="EO169" s="87"/>
      <c r="EP169" s="88">
        <f t="shared" si="180"/>
        <v>0</v>
      </c>
      <c r="EQ169" s="18" t="str">
        <f t="shared" si="153"/>
        <v/>
      </c>
      <c r="ER169" s="89" t="str">
        <f>IF(EO169&gt;0,ROUNDDOWN(('Diseño estructura &amp;CP'!$AZ$5/EO169),0),"")</f>
        <v/>
      </c>
      <c r="FF169" s="85" t="str">
        <f t="shared" si="195"/>
        <v/>
      </c>
      <c r="FG169" s="86">
        <f t="shared" si="181"/>
        <v>0</v>
      </c>
      <c r="FH169" s="18">
        <f t="shared" si="182"/>
        <v>0</v>
      </c>
      <c r="FI169" s="87"/>
      <c r="FJ169" s="88">
        <f t="shared" si="183"/>
        <v>0</v>
      </c>
      <c r="FK169" s="18" t="str">
        <f t="shared" si="154"/>
        <v/>
      </c>
      <c r="FL169" s="89" t="str">
        <f>IF(FI169&gt;0,ROUNDDOWN(('Diseño estructura &amp;CP'!$AZ$5/FI169),0),"")</f>
        <v/>
      </c>
      <c r="FZ169" s="85" t="str">
        <f t="shared" si="196"/>
        <v/>
      </c>
      <c r="GA169" s="86">
        <f t="shared" si="184"/>
        <v>0</v>
      </c>
      <c r="GB169" s="18">
        <f t="shared" si="185"/>
        <v>0</v>
      </c>
      <c r="GC169" s="87"/>
      <c r="GD169" s="88">
        <f t="shared" si="186"/>
        <v>0</v>
      </c>
      <c r="GE169" s="18" t="str">
        <f t="shared" si="155"/>
        <v/>
      </c>
      <c r="GF169" s="89" t="str">
        <f>IF(GC169&gt;0,ROUNDDOWN(('Diseño estructura &amp;CP'!$AZ$5/GC169),0),"")</f>
        <v/>
      </c>
    </row>
    <row r="170" spans="2:188" x14ac:dyDescent="0.35">
      <c r="B170" s="85" t="str">
        <f t="shared" si="187"/>
        <v/>
      </c>
      <c r="C170" s="86">
        <f t="shared" si="156"/>
        <v>0</v>
      </c>
      <c r="D170" s="18">
        <f t="shared" si="157"/>
        <v>0</v>
      </c>
      <c r="E170" s="90"/>
      <c r="F170" s="88">
        <f t="shared" si="158"/>
        <v>0</v>
      </c>
      <c r="G170" s="18" t="str">
        <f t="shared" si="159"/>
        <v/>
      </c>
      <c r="H170" s="89" t="str">
        <f>IF(E170&gt;0,ROUNDDOWN(('Diseño estructura &amp;CP'!$AZ$5/E170),0),"")</f>
        <v/>
      </c>
      <c r="V170" s="85" t="str">
        <f t="shared" si="188"/>
        <v/>
      </c>
      <c r="W170" s="86">
        <f t="shared" si="160"/>
        <v>0</v>
      </c>
      <c r="X170" s="18">
        <f t="shared" si="161"/>
        <v>0</v>
      </c>
      <c r="Y170" s="90"/>
      <c r="Z170" s="88">
        <f t="shared" si="162"/>
        <v>0</v>
      </c>
      <c r="AA170" s="18" t="str">
        <f t="shared" si="147"/>
        <v/>
      </c>
      <c r="AB170" s="89" t="str">
        <f>IF(Y170&gt;0,ROUNDDOWN(('Diseño estructura &amp;CP'!$AZ$5/Y170),0),"")</f>
        <v/>
      </c>
      <c r="AP170" s="85" t="str">
        <f t="shared" si="189"/>
        <v/>
      </c>
      <c r="AQ170" s="86">
        <f t="shared" si="163"/>
        <v>0</v>
      </c>
      <c r="AR170" s="18">
        <f t="shared" si="164"/>
        <v>0</v>
      </c>
      <c r="AS170" s="90"/>
      <c r="AT170" s="88">
        <f t="shared" si="165"/>
        <v>0</v>
      </c>
      <c r="AU170" s="18" t="str">
        <f t="shared" si="148"/>
        <v/>
      </c>
      <c r="AV170" s="89" t="str">
        <f>IF(AS170&gt;0,ROUNDDOWN(('Diseño estructura &amp;CP'!$AZ$5/AS170),0),"")</f>
        <v/>
      </c>
      <c r="BJ170" s="85" t="str">
        <f t="shared" si="190"/>
        <v/>
      </c>
      <c r="BK170" s="86">
        <f t="shared" si="166"/>
        <v>0</v>
      </c>
      <c r="BL170" s="18">
        <f t="shared" si="167"/>
        <v>0</v>
      </c>
      <c r="BM170" s="90"/>
      <c r="BN170" s="88">
        <f t="shared" si="168"/>
        <v>0</v>
      </c>
      <c r="BO170" s="18" t="str">
        <f t="shared" si="149"/>
        <v/>
      </c>
      <c r="BP170" s="89" t="str">
        <f>IF(BM170&gt;0,ROUNDDOWN(('Diseño estructura &amp;CP'!$AZ$5/BM170),0),"")</f>
        <v/>
      </c>
      <c r="CD170" s="85" t="str">
        <f t="shared" si="191"/>
        <v/>
      </c>
      <c r="CE170" s="86">
        <f t="shared" si="169"/>
        <v>0</v>
      </c>
      <c r="CF170" s="18">
        <f t="shared" si="170"/>
        <v>0</v>
      </c>
      <c r="CG170" s="90"/>
      <c r="CH170" s="88">
        <f t="shared" si="171"/>
        <v>0</v>
      </c>
      <c r="CI170" s="18" t="str">
        <f t="shared" si="150"/>
        <v/>
      </c>
      <c r="CJ170" s="89" t="str">
        <f>IF(CG170&gt;0,ROUNDDOWN(('Diseño estructura &amp;CP'!$AZ$5/CG170),0),"")</f>
        <v/>
      </c>
      <c r="CX170" s="85" t="str">
        <f t="shared" si="192"/>
        <v/>
      </c>
      <c r="CY170" s="86">
        <f t="shared" si="172"/>
        <v>0</v>
      </c>
      <c r="CZ170" s="18">
        <f t="shared" si="173"/>
        <v>0</v>
      </c>
      <c r="DA170" s="90"/>
      <c r="DB170" s="88">
        <f t="shared" si="174"/>
        <v>0</v>
      </c>
      <c r="DC170" s="18" t="str">
        <f t="shared" si="151"/>
        <v/>
      </c>
      <c r="DD170" s="89" t="str">
        <f>IF(DA170&gt;0,ROUNDDOWN(('Diseño estructura &amp;CP'!$AZ$5/DA170),0),"")</f>
        <v/>
      </c>
      <c r="DR170" s="85" t="str">
        <f t="shared" si="193"/>
        <v/>
      </c>
      <c r="DS170" s="86">
        <f t="shared" si="175"/>
        <v>0</v>
      </c>
      <c r="DT170" s="18">
        <f t="shared" si="176"/>
        <v>0</v>
      </c>
      <c r="DU170" s="90"/>
      <c r="DV170" s="88">
        <f t="shared" si="177"/>
        <v>0</v>
      </c>
      <c r="DW170" s="18" t="str">
        <f t="shared" si="152"/>
        <v/>
      </c>
      <c r="DX170" s="89" t="str">
        <f>IF(DU170&gt;0,ROUNDDOWN(('Diseño estructura &amp;CP'!$AZ$5/DU170),0),"")</f>
        <v/>
      </c>
      <c r="EL170" s="85" t="str">
        <f t="shared" si="194"/>
        <v/>
      </c>
      <c r="EM170" s="86">
        <f t="shared" si="178"/>
        <v>0</v>
      </c>
      <c r="EN170" s="18">
        <f t="shared" si="179"/>
        <v>0</v>
      </c>
      <c r="EO170" s="90"/>
      <c r="EP170" s="88">
        <f t="shared" si="180"/>
        <v>0</v>
      </c>
      <c r="EQ170" s="18" t="str">
        <f t="shared" si="153"/>
        <v/>
      </c>
      <c r="ER170" s="89" t="str">
        <f>IF(EO170&gt;0,ROUNDDOWN(('Diseño estructura &amp;CP'!$AZ$5/EO170),0),"")</f>
        <v/>
      </c>
      <c r="FF170" s="85" t="str">
        <f t="shared" si="195"/>
        <v/>
      </c>
      <c r="FG170" s="86">
        <f t="shared" si="181"/>
        <v>0</v>
      </c>
      <c r="FH170" s="18">
        <f t="shared" si="182"/>
        <v>0</v>
      </c>
      <c r="FI170" s="90"/>
      <c r="FJ170" s="88">
        <f t="shared" si="183"/>
        <v>0</v>
      </c>
      <c r="FK170" s="18" t="str">
        <f t="shared" si="154"/>
        <v/>
      </c>
      <c r="FL170" s="89" t="str">
        <f>IF(FI170&gt;0,ROUNDDOWN(('Diseño estructura &amp;CP'!$AZ$5/FI170),0),"")</f>
        <v/>
      </c>
      <c r="FZ170" s="85" t="str">
        <f t="shared" si="196"/>
        <v/>
      </c>
      <c r="GA170" s="86">
        <f t="shared" si="184"/>
        <v>0</v>
      </c>
      <c r="GB170" s="18">
        <f t="shared" si="185"/>
        <v>0</v>
      </c>
      <c r="GC170" s="90"/>
      <c r="GD170" s="88">
        <f t="shared" si="186"/>
        <v>0</v>
      </c>
      <c r="GE170" s="18" t="str">
        <f t="shared" si="155"/>
        <v/>
      </c>
      <c r="GF170" s="89" t="str">
        <f>IF(GC170&gt;0,ROUNDDOWN(('Diseño estructura &amp;CP'!$AZ$5/GC170),0),"")</f>
        <v/>
      </c>
    </row>
    <row r="171" spans="2:188" x14ac:dyDescent="0.35">
      <c r="B171" s="85" t="str">
        <f t="shared" si="187"/>
        <v/>
      </c>
      <c r="C171" s="86">
        <f t="shared" si="156"/>
        <v>0</v>
      </c>
      <c r="D171" s="18">
        <f t="shared" si="157"/>
        <v>0</v>
      </c>
      <c r="E171" s="87"/>
      <c r="F171" s="88">
        <f t="shared" si="158"/>
        <v>0</v>
      </c>
      <c r="G171" s="18" t="str">
        <f t="shared" si="159"/>
        <v/>
      </c>
      <c r="H171" s="89" t="str">
        <f>IF(E171&gt;0,ROUNDDOWN(('Diseño estructura &amp;CP'!$AZ$5/E171),0),"")</f>
        <v/>
      </c>
      <c r="V171" s="85" t="str">
        <f t="shared" si="188"/>
        <v/>
      </c>
      <c r="W171" s="86">
        <f t="shared" si="160"/>
        <v>0</v>
      </c>
      <c r="X171" s="18">
        <f t="shared" si="161"/>
        <v>0</v>
      </c>
      <c r="Y171" s="87"/>
      <c r="Z171" s="88">
        <f t="shared" si="162"/>
        <v>0</v>
      </c>
      <c r="AA171" s="18" t="str">
        <f t="shared" si="147"/>
        <v/>
      </c>
      <c r="AB171" s="89" t="str">
        <f>IF(Y171&gt;0,ROUNDDOWN(('Diseño estructura &amp;CP'!$AZ$5/Y171),0),"")</f>
        <v/>
      </c>
      <c r="AP171" s="85" t="str">
        <f t="shared" si="189"/>
        <v/>
      </c>
      <c r="AQ171" s="86">
        <f t="shared" si="163"/>
        <v>0</v>
      </c>
      <c r="AR171" s="18">
        <f t="shared" si="164"/>
        <v>0</v>
      </c>
      <c r="AS171" s="87"/>
      <c r="AT171" s="88">
        <f t="shared" si="165"/>
        <v>0</v>
      </c>
      <c r="AU171" s="18" t="str">
        <f t="shared" si="148"/>
        <v/>
      </c>
      <c r="AV171" s="89" t="str">
        <f>IF(AS171&gt;0,ROUNDDOWN(('Diseño estructura &amp;CP'!$AZ$5/AS171),0),"")</f>
        <v/>
      </c>
      <c r="BJ171" s="85" t="str">
        <f t="shared" si="190"/>
        <v/>
      </c>
      <c r="BK171" s="86">
        <f t="shared" si="166"/>
        <v>0</v>
      </c>
      <c r="BL171" s="18">
        <f t="shared" si="167"/>
        <v>0</v>
      </c>
      <c r="BM171" s="87"/>
      <c r="BN171" s="88">
        <f t="shared" si="168"/>
        <v>0</v>
      </c>
      <c r="BO171" s="18" t="str">
        <f t="shared" si="149"/>
        <v/>
      </c>
      <c r="BP171" s="89" t="str">
        <f>IF(BM171&gt;0,ROUNDDOWN(('Diseño estructura &amp;CP'!$AZ$5/BM171),0),"")</f>
        <v/>
      </c>
      <c r="CD171" s="85" t="str">
        <f t="shared" si="191"/>
        <v/>
      </c>
      <c r="CE171" s="86">
        <f t="shared" si="169"/>
        <v>0</v>
      </c>
      <c r="CF171" s="18">
        <f t="shared" si="170"/>
        <v>0</v>
      </c>
      <c r="CG171" s="87"/>
      <c r="CH171" s="88">
        <f t="shared" si="171"/>
        <v>0</v>
      </c>
      <c r="CI171" s="18" t="str">
        <f t="shared" si="150"/>
        <v/>
      </c>
      <c r="CJ171" s="89" t="str">
        <f>IF(CG171&gt;0,ROUNDDOWN(('Diseño estructura &amp;CP'!$AZ$5/CG171),0),"")</f>
        <v/>
      </c>
      <c r="CX171" s="85" t="str">
        <f t="shared" si="192"/>
        <v/>
      </c>
      <c r="CY171" s="86">
        <f t="shared" si="172"/>
        <v>0</v>
      </c>
      <c r="CZ171" s="18">
        <f t="shared" si="173"/>
        <v>0</v>
      </c>
      <c r="DA171" s="87"/>
      <c r="DB171" s="88">
        <f t="shared" si="174"/>
        <v>0</v>
      </c>
      <c r="DC171" s="18" t="str">
        <f t="shared" si="151"/>
        <v/>
      </c>
      <c r="DD171" s="89" t="str">
        <f>IF(DA171&gt;0,ROUNDDOWN(('Diseño estructura &amp;CP'!$AZ$5/DA171),0),"")</f>
        <v/>
      </c>
      <c r="DR171" s="85" t="str">
        <f t="shared" si="193"/>
        <v/>
      </c>
      <c r="DS171" s="86">
        <f t="shared" si="175"/>
        <v>0</v>
      </c>
      <c r="DT171" s="18">
        <f t="shared" si="176"/>
        <v>0</v>
      </c>
      <c r="DU171" s="87"/>
      <c r="DV171" s="88">
        <f t="shared" si="177"/>
        <v>0</v>
      </c>
      <c r="DW171" s="18" t="str">
        <f t="shared" si="152"/>
        <v/>
      </c>
      <c r="DX171" s="89" t="str">
        <f>IF(DU171&gt;0,ROUNDDOWN(('Diseño estructura &amp;CP'!$AZ$5/DU171),0),"")</f>
        <v/>
      </c>
      <c r="EL171" s="85" t="str">
        <f t="shared" si="194"/>
        <v/>
      </c>
      <c r="EM171" s="86">
        <f t="shared" si="178"/>
        <v>0</v>
      </c>
      <c r="EN171" s="18">
        <f t="shared" si="179"/>
        <v>0</v>
      </c>
      <c r="EO171" s="87"/>
      <c r="EP171" s="88">
        <f t="shared" si="180"/>
        <v>0</v>
      </c>
      <c r="EQ171" s="18" t="str">
        <f t="shared" si="153"/>
        <v/>
      </c>
      <c r="ER171" s="89" t="str">
        <f>IF(EO171&gt;0,ROUNDDOWN(('Diseño estructura &amp;CP'!$AZ$5/EO171),0),"")</f>
        <v/>
      </c>
      <c r="FF171" s="85" t="str">
        <f t="shared" si="195"/>
        <v/>
      </c>
      <c r="FG171" s="86">
        <f t="shared" si="181"/>
        <v>0</v>
      </c>
      <c r="FH171" s="18">
        <f t="shared" si="182"/>
        <v>0</v>
      </c>
      <c r="FI171" s="87"/>
      <c r="FJ171" s="88">
        <f t="shared" si="183"/>
        <v>0</v>
      </c>
      <c r="FK171" s="18" t="str">
        <f t="shared" si="154"/>
        <v/>
      </c>
      <c r="FL171" s="89" t="str">
        <f>IF(FI171&gt;0,ROUNDDOWN(('Diseño estructura &amp;CP'!$AZ$5/FI171),0),"")</f>
        <v/>
      </c>
      <c r="FZ171" s="85" t="str">
        <f t="shared" si="196"/>
        <v/>
      </c>
      <c r="GA171" s="86">
        <f t="shared" si="184"/>
        <v>0</v>
      </c>
      <c r="GB171" s="18">
        <f t="shared" si="185"/>
        <v>0</v>
      </c>
      <c r="GC171" s="87"/>
      <c r="GD171" s="88">
        <f t="shared" si="186"/>
        <v>0</v>
      </c>
      <c r="GE171" s="18" t="str">
        <f t="shared" si="155"/>
        <v/>
      </c>
      <c r="GF171" s="89" t="str">
        <f>IF(GC171&gt;0,ROUNDDOWN(('Diseño estructura &amp;CP'!$AZ$5/GC171),0),"")</f>
        <v/>
      </c>
    </row>
    <row r="172" spans="2:188" x14ac:dyDescent="0.35">
      <c r="B172" s="85" t="str">
        <f t="shared" si="187"/>
        <v/>
      </c>
      <c r="C172" s="86">
        <f t="shared" si="156"/>
        <v>0</v>
      </c>
      <c r="D172" s="18">
        <f t="shared" si="157"/>
        <v>0</v>
      </c>
      <c r="E172" s="90"/>
      <c r="F172" s="88">
        <f t="shared" si="158"/>
        <v>0</v>
      </c>
      <c r="G172" s="18" t="str">
        <f t="shared" si="159"/>
        <v/>
      </c>
      <c r="H172" s="89" t="str">
        <f>IF(E172&gt;0,ROUNDDOWN(('Diseño estructura &amp;CP'!$AZ$5/E172),0),"")</f>
        <v/>
      </c>
      <c r="V172" s="85" t="str">
        <f t="shared" si="188"/>
        <v/>
      </c>
      <c r="W172" s="86">
        <f t="shared" si="160"/>
        <v>0</v>
      </c>
      <c r="X172" s="18">
        <f t="shared" si="161"/>
        <v>0</v>
      </c>
      <c r="Y172" s="90"/>
      <c r="Z172" s="88">
        <f t="shared" si="162"/>
        <v>0</v>
      </c>
      <c r="AA172" s="18" t="str">
        <f t="shared" si="147"/>
        <v/>
      </c>
      <c r="AB172" s="89" t="str">
        <f>IF(Y172&gt;0,ROUNDDOWN(('Diseño estructura &amp;CP'!$AZ$5/Y172),0),"")</f>
        <v/>
      </c>
      <c r="AP172" s="85" t="str">
        <f t="shared" si="189"/>
        <v/>
      </c>
      <c r="AQ172" s="86">
        <f t="shared" si="163"/>
        <v>0</v>
      </c>
      <c r="AR172" s="18">
        <f t="shared" si="164"/>
        <v>0</v>
      </c>
      <c r="AS172" s="90"/>
      <c r="AT172" s="88">
        <f t="shared" si="165"/>
        <v>0</v>
      </c>
      <c r="AU172" s="18" t="str">
        <f t="shared" si="148"/>
        <v/>
      </c>
      <c r="AV172" s="89" t="str">
        <f>IF(AS172&gt;0,ROUNDDOWN(('Diseño estructura &amp;CP'!$AZ$5/AS172),0),"")</f>
        <v/>
      </c>
      <c r="BJ172" s="85" t="str">
        <f t="shared" si="190"/>
        <v/>
      </c>
      <c r="BK172" s="86">
        <f t="shared" si="166"/>
        <v>0</v>
      </c>
      <c r="BL172" s="18">
        <f t="shared" si="167"/>
        <v>0</v>
      </c>
      <c r="BM172" s="90"/>
      <c r="BN172" s="88">
        <f t="shared" si="168"/>
        <v>0</v>
      </c>
      <c r="BO172" s="18" t="str">
        <f t="shared" si="149"/>
        <v/>
      </c>
      <c r="BP172" s="89" t="str">
        <f>IF(BM172&gt;0,ROUNDDOWN(('Diseño estructura &amp;CP'!$AZ$5/BM172),0),"")</f>
        <v/>
      </c>
      <c r="CD172" s="85" t="str">
        <f t="shared" si="191"/>
        <v/>
      </c>
      <c r="CE172" s="86">
        <f t="shared" si="169"/>
        <v>0</v>
      </c>
      <c r="CF172" s="18">
        <f t="shared" si="170"/>
        <v>0</v>
      </c>
      <c r="CG172" s="90"/>
      <c r="CH172" s="88">
        <f t="shared" si="171"/>
        <v>0</v>
      </c>
      <c r="CI172" s="18" t="str">
        <f t="shared" si="150"/>
        <v/>
      </c>
      <c r="CJ172" s="89" t="str">
        <f>IF(CG172&gt;0,ROUNDDOWN(('Diseño estructura &amp;CP'!$AZ$5/CG172),0),"")</f>
        <v/>
      </c>
      <c r="CX172" s="85" t="str">
        <f t="shared" si="192"/>
        <v/>
      </c>
      <c r="CY172" s="86">
        <f t="shared" si="172"/>
        <v>0</v>
      </c>
      <c r="CZ172" s="18">
        <f t="shared" si="173"/>
        <v>0</v>
      </c>
      <c r="DA172" s="90"/>
      <c r="DB172" s="88">
        <f t="shared" si="174"/>
        <v>0</v>
      </c>
      <c r="DC172" s="18" t="str">
        <f t="shared" si="151"/>
        <v/>
      </c>
      <c r="DD172" s="89" t="str">
        <f>IF(DA172&gt;0,ROUNDDOWN(('Diseño estructura &amp;CP'!$AZ$5/DA172),0),"")</f>
        <v/>
      </c>
      <c r="DR172" s="85" t="str">
        <f t="shared" si="193"/>
        <v/>
      </c>
      <c r="DS172" s="86">
        <f t="shared" si="175"/>
        <v>0</v>
      </c>
      <c r="DT172" s="18">
        <f t="shared" si="176"/>
        <v>0</v>
      </c>
      <c r="DU172" s="90"/>
      <c r="DV172" s="88">
        <f t="shared" si="177"/>
        <v>0</v>
      </c>
      <c r="DW172" s="18" t="str">
        <f t="shared" si="152"/>
        <v/>
      </c>
      <c r="DX172" s="89" t="str">
        <f>IF(DU172&gt;0,ROUNDDOWN(('Diseño estructura &amp;CP'!$AZ$5/DU172),0),"")</f>
        <v/>
      </c>
      <c r="EL172" s="85" t="str">
        <f t="shared" si="194"/>
        <v/>
      </c>
      <c r="EM172" s="86">
        <f t="shared" si="178"/>
        <v>0</v>
      </c>
      <c r="EN172" s="18">
        <f t="shared" si="179"/>
        <v>0</v>
      </c>
      <c r="EO172" s="90"/>
      <c r="EP172" s="88">
        <f t="shared" si="180"/>
        <v>0</v>
      </c>
      <c r="EQ172" s="18" t="str">
        <f t="shared" si="153"/>
        <v/>
      </c>
      <c r="ER172" s="89" t="str">
        <f>IF(EO172&gt;0,ROUNDDOWN(('Diseño estructura &amp;CP'!$AZ$5/EO172),0),"")</f>
        <v/>
      </c>
      <c r="FF172" s="85" t="str">
        <f t="shared" si="195"/>
        <v/>
      </c>
      <c r="FG172" s="86">
        <f t="shared" si="181"/>
        <v>0</v>
      </c>
      <c r="FH172" s="18">
        <f t="shared" si="182"/>
        <v>0</v>
      </c>
      <c r="FI172" s="90"/>
      <c r="FJ172" s="88">
        <f t="shared" si="183"/>
        <v>0</v>
      </c>
      <c r="FK172" s="18" t="str">
        <f t="shared" si="154"/>
        <v/>
      </c>
      <c r="FL172" s="89" t="str">
        <f>IF(FI172&gt;0,ROUNDDOWN(('Diseño estructura &amp;CP'!$AZ$5/FI172),0),"")</f>
        <v/>
      </c>
      <c r="FZ172" s="85" t="str">
        <f t="shared" si="196"/>
        <v/>
      </c>
      <c r="GA172" s="86">
        <f t="shared" si="184"/>
        <v>0</v>
      </c>
      <c r="GB172" s="18">
        <f t="shared" si="185"/>
        <v>0</v>
      </c>
      <c r="GC172" s="90"/>
      <c r="GD172" s="88">
        <f t="shared" si="186"/>
        <v>0</v>
      </c>
      <c r="GE172" s="18" t="str">
        <f t="shared" si="155"/>
        <v/>
      </c>
      <c r="GF172" s="89" t="str">
        <f>IF(GC172&gt;0,ROUNDDOWN(('Diseño estructura &amp;CP'!$AZ$5/GC172),0),"")</f>
        <v/>
      </c>
    </row>
    <row r="173" spans="2:188" x14ac:dyDescent="0.35">
      <c r="B173" s="85" t="str">
        <f t="shared" si="187"/>
        <v/>
      </c>
      <c r="C173" s="86">
        <f t="shared" si="156"/>
        <v>0</v>
      </c>
      <c r="D173" s="18">
        <f t="shared" si="157"/>
        <v>0</v>
      </c>
      <c r="E173" s="87"/>
      <c r="F173" s="88">
        <f t="shared" si="158"/>
        <v>0</v>
      </c>
      <c r="G173" s="18" t="str">
        <f t="shared" si="159"/>
        <v/>
      </c>
      <c r="H173" s="89" t="str">
        <f>IF(E173&gt;0,ROUNDDOWN(('Diseño estructura &amp;CP'!$AZ$5/E173),0),"")</f>
        <v/>
      </c>
      <c r="V173" s="85" t="str">
        <f t="shared" si="188"/>
        <v/>
      </c>
      <c r="W173" s="86">
        <f t="shared" si="160"/>
        <v>0</v>
      </c>
      <c r="X173" s="18">
        <f t="shared" si="161"/>
        <v>0</v>
      </c>
      <c r="Y173" s="87"/>
      <c r="Z173" s="88">
        <f t="shared" si="162"/>
        <v>0</v>
      </c>
      <c r="AA173" s="18" t="str">
        <f t="shared" si="147"/>
        <v/>
      </c>
      <c r="AB173" s="89" t="str">
        <f>IF(Y173&gt;0,ROUNDDOWN(('Diseño estructura &amp;CP'!$AZ$5/Y173),0),"")</f>
        <v/>
      </c>
      <c r="AP173" s="85" t="str">
        <f t="shared" si="189"/>
        <v/>
      </c>
      <c r="AQ173" s="86">
        <f t="shared" si="163"/>
        <v>0</v>
      </c>
      <c r="AR173" s="18">
        <f t="shared" si="164"/>
        <v>0</v>
      </c>
      <c r="AS173" s="87"/>
      <c r="AT173" s="88">
        <f t="shared" si="165"/>
        <v>0</v>
      </c>
      <c r="AU173" s="18" t="str">
        <f t="shared" si="148"/>
        <v/>
      </c>
      <c r="AV173" s="89" t="str">
        <f>IF(AS173&gt;0,ROUNDDOWN(('Diseño estructura &amp;CP'!$AZ$5/AS173),0),"")</f>
        <v/>
      </c>
      <c r="BJ173" s="85" t="str">
        <f t="shared" si="190"/>
        <v/>
      </c>
      <c r="BK173" s="86">
        <f t="shared" si="166"/>
        <v>0</v>
      </c>
      <c r="BL173" s="18">
        <f t="shared" si="167"/>
        <v>0</v>
      </c>
      <c r="BM173" s="87"/>
      <c r="BN173" s="88">
        <f t="shared" si="168"/>
        <v>0</v>
      </c>
      <c r="BO173" s="18" t="str">
        <f t="shared" si="149"/>
        <v/>
      </c>
      <c r="BP173" s="89" t="str">
        <f>IF(BM173&gt;0,ROUNDDOWN(('Diseño estructura &amp;CP'!$AZ$5/BM173),0),"")</f>
        <v/>
      </c>
      <c r="CD173" s="85" t="str">
        <f t="shared" si="191"/>
        <v/>
      </c>
      <c r="CE173" s="86">
        <f t="shared" si="169"/>
        <v>0</v>
      </c>
      <c r="CF173" s="18">
        <f t="shared" si="170"/>
        <v>0</v>
      </c>
      <c r="CG173" s="87"/>
      <c r="CH173" s="88">
        <f t="shared" si="171"/>
        <v>0</v>
      </c>
      <c r="CI173" s="18" t="str">
        <f t="shared" si="150"/>
        <v/>
      </c>
      <c r="CJ173" s="89" t="str">
        <f>IF(CG173&gt;0,ROUNDDOWN(('Diseño estructura &amp;CP'!$AZ$5/CG173),0),"")</f>
        <v/>
      </c>
      <c r="CX173" s="85" t="str">
        <f t="shared" si="192"/>
        <v/>
      </c>
      <c r="CY173" s="86">
        <f t="shared" si="172"/>
        <v>0</v>
      </c>
      <c r="CZ173" s="18">
        <f t="shared" si="173"/>
        <v>0</v>
      </c>
      <c r="DA173" s="87"/>
      <c r="DB173" s="88">
        <f t="shared" si="174"/>
        <v>0</v>
      </c>
      <c r="DC173" s="18" t="str">
        <f t="shared" si="151"/>
        <v/>
      </c>
      <c r="DD173" s="89" t="str">
        <f>IF(DA173&gt;0,ROUNDDOWN(('Diseño estructura &amp;CP'!$AZ$5/DA173),0),"")</f>
        <v/>
      </c>
      <c r="DR173" s="85" t="str">
        <f t="shared" si="193"/>
        <v/>
      </c>
      <c r="DS173" s="86">
        <f t="shared" si="175"/>
        <v>0</v>
      </c>
      <c r="DT173" s="18">
        <f t="shared" si="176"/>
        <v>0</v>
      </c>
      <c r="DU173" s="87"/>
      <c r="DV173" s="88">
        <f t="shared" si="177"/>
        <v>0</v>
      </c>
      <c r="DW173" s="18" t="str">
        <f t="shared" si="152"/>
        <v/>
      </c>
      <c r="DX173" s="89" t="str">
        <f>IF(DU173&gt;0,ROUNDDOWN(('Diseño estructura &amp;CP'!$AZ$5/DU173),0),"")</f>
        <v/>
      </c>
      <c r="EL173" s="85" t="str">
        <f t="shared" si="194"/>
        <v/>
      </c>
      <c r="EM173" s="86">
        <f t="shared" si="178"/>
        <v>0</v>
      </c>
      <c r="EN173" s="18">
        <f t="shared" si="179"/>
        <v>0</v>
      </c>
      <c r="EO173" s="87"/>
      <c r="EP173" s="88">
        <f t="shared" si="180"/>
        <v>0</v>
      </c>
      <c r="EQ173" s="18" t="str">
        <f t="shared" si="153"/>
        <v/>
      </c>
      <c r="ER173" s="89" t="str">
        <f>IF(EO173&gt;0,ROUNDDOWN(('Diseño estructura &amp;CP'!$AZ$5/EO173),0),"")</f>
        <v/>
      </c>
      <c r="FF173" s="85" t="str">
        <f t="shared" si="195"/>
        <v/>
      </c>
      <c r="FG173" s="86">
        <f t="shared" si="181"/>
        <v>0</v>
      </c>
      <c r="FH173" s="18">
        <f t="shared" si="182"/>
        <v>0</v>
      </c>
      <c r="FI173" s="87"/>
      <c r="FJ173" s="88">
        <f t="shared" si="183"/>
        <v>0</v>
      </c>
      <c r="FK173" s="18" t="str">
        <f t="shared" si="154"/>
        <v/>
      </c>
      <c r="FL173" s="89" t="str">
        <f>IF(FI173&gt;0,ROUNDDOWN(('Diseño estructura &amp;CP'!$AZ$5/FI173),0),"")</f>
        <v/>
      </c>
      <c r="FZ173" s="85" t="str">
        <f t="shared" si="196"/>
        <v/>
      </c>
      <c r="GA173" s="86">
        <f t="shared" si="184"/>
        <v>0</v>
      </c>
      <c r="GB173" s="18">
        <f t="shared" si="185"/>
        <v>0</v>
      </c>
      <c r="GC173" s="87"/>
      <c r="GD173" s="88">
        <f t="shared" si="186"/>
        <v>0</v>
      </c>
      <c r="GE173" s="18" t="str">
        <f t="shared" si="155"/>
        <v/>
      </c>
      <c r="GF173" s="89" t="str">
        <f>IF(GC173&gt;0,ROUNDDOWN(('Diseño estructura &amp;CP'!$AZ$5/GC173),0),"")</f>
        <v/>
      </c>
    </row>
    <row r="174" spans="2:188" x14ac:dyDescent="0.35">
      <c r="B174" s="85" t="str">
        <f t="shared" si="187"/>
        <v/>
      </c>
      <c r="C174" s="86">
        <f t="shared" si="156"/>
        <v>0</v>
      </c>
      <c r="D174" s="18">
        <f t="shared" si="157"/>
        <v>0</v>
      </c>
      <c r="E174" s="90"/>
      <c r="F174" s="88">
        <f t="shared" si="158"/>
        <v>0</v>
      </c>
      <c r="G174" s="18" t="str">
        <f t="shared" si="159"/>
        <v/>
      </c>
      <c r="H174" s="89" t="str">
        <f>IF(E174&gt;0,ROUNDDOWN(('Diseño estructura &amp;CP'!$AZ$5/E174),0),"")</f>
        <v/>
      </c>
      <c r="V174" s="85" t="str">
        <f t="shared" si="188"/>
        <v/>
      </c>
      <c r="W174" s="86">
        <f t="shared" si="160"/>
        <v>0</v>
      </c>
      <c r="X174" s="18">
        <f t="shared" si="161"/>
        <v>0</v>
      </c>
      <c r="Y174" s="90"/>
      <c r="Z174" s="88">
        <f t="shared" si="162"/>
        <v>0</v>
      </c>
      <c r="AA174" s="18" t="str">
        <f t="shared" si="147"/>
        <v/>
      </c>
      <c r="AB174" s="89" t="str">
        <f>IF(Y174&gt;0,ROUNDDOWN(('Diseño estructura &amp;CP'!$AZ$5/Y174),0),"")</f>
        <v/>
      </c>
      <c r="AP174" s="85" t="str">
        <f t="shared" si="189"/>
        <v/>
      </c>
      <c r="AQ174" s="86">
        <f t="shared" si="163"/>
        <v>0</v>
      </c>
      <c r="AR174" s="18">
        <f t="shared" si="164"/>
        <v>0</v>
      </c>
      <c r="AS174" s="90"/>
      <c r="AT174" s="88">
        <f t="shared" si="165"/>
        <v>0</v>
      </c>
      <c r="AU174" s="18" t="str">
        <f t="shared" si="148"/>
        <v/>
      </c>
      <c r="AV174" s="89" t="str">
        <f>IF(AS174&gt;0,ROUNDDOWN(('Diseño estructura &amp;CP'!$AZ$5/AS174),0),"")</f>
        <v/>
      </c>
      <c r="BJ174" s="85" t="str">
        <f t="shared" si="190"/>
        <v/>
      </c>
      <c r="BK174" s="86">
        <f t="shared" si="166"/>
        <v>0</v>
      </c>
      <c r="BL174" s="18">
        <f t="shared" si="167"/>
        <v>0</v>
      </c>
      <c r="BM174" s="90"/>
      <c r="BN174" s="88">
        <f t="shared" si="168"/>
        <v>0</v>
      </c>
      <c r="BO174" s="18" t="str">
        <f t="shared" si="149"/>
        <v/>
      </c>
      <c r="BP174" s="89" t="str">
        <f>IF(BM174&gt;0,ROUNDDOWN(('Diseño estructura &amp;CP'!$AZ$5/BM174),0),"")</f>
        <v/>
      </c>
      <c r="CD174" s="85" t="str">
        <f t="shared" si="191"/>
        <v/>
      </c>
      <c r="CE174" s="86">
        <f t="shared" si="169"/>
        <v>0</v>
      </c>
      <c r="CF174" s="18">
        <f t="shared" si="170"/>
        <v>0</v>
      </c>
      <c r="CG174" s="90"/>
      <c r="CH174" s="88">
        <f t="shared" si="171"/>
        <v>0</v>
      </c>
      <c r="CI174" s="18" t="str">
        <f t="shared" si="150"/>
        <v/>
      </c>
      <c r="CJ174" s="89" t="str">
        <f>IF(CG174&gt;0,ROUNDDOWN(('Diseño estructura &amp;CP'!$AZ$5/CG174),0),"")</f>
        <v/>
      </c>
      <c r="CX174" s="85" t="str">
        <f t="shared" si="192"/>
        <v/>
      </c>
      <c r="CY174" s="86">
        <f t="shared" si="172"/>
        <v>0</v>
      </c>
      <c r="CZ174" s="18">
        <f t="shared" si="173"/>
        <v>0</v>
      </c>
      <c r="DA174" s="90"/>
      <c r="DB174" s="88">
        <f t="shared" si="174"/>
        <v>0</v>
      </c>
      <c r="DC174" s="18" t="str">
        <f t="shared" si="151"/>
        <v/>
      </c>
      <c r="DD174" s="89" t="str">
        <f>IF(DA174&gt;0,ROUNDDOWN(('Diseño estructura &amp;CP'!$AZ$5/DA174),0),"")</f>
        <v/>
      </c>
      <c r="DR174" s="85" t="str">
        <f t="shared" si="193"/>
        <v/>
      </c>
      <c r="DS174" s="86">
        <f t="shared" si="175"/>
        <v>0</v>
      </c>
      <c r="DT174" s="18">
        <f t="shared" si="176"/>
        <v>0</v>
      </c>
      <c r="DU174" s="90"/>
      <c r="DV174" s="88">
        <f t="shared" si="177"/>
        <v>0</v>
      </c>
      <c r="DW174" s="18" t="str">
        <f t="shared" si="152"/>
        <v/>
      </c>
      <c r="DX174" s="89" t="str">
        <f>IF(DU174&gt;0,ROUNDDOWN(('Diseño estructura &amp;CP'!$AZ$5/DU174),0),"")</f>
        <v/>
      </c>
      <c r="EL174" s="85" t="str">
        <f t="shared" si="194"/>
        <v/>
      </c>
      <c r="EM174" s="86">
        <f t="shared" si="178"/>
        <v>0</v>
      </c>
      <c r="EN174" s="18">
        <f t="shared" si="179"/>
        <v>0</v>
      </c>
      <c r="EO174" s="90"/>
      <c r="EP174" s="88">
        <f t="shared" si="180"/>
        <v>0</v>
      </c>
      <c r="EQ174" s="18" t="str">
        <f t="shared" si="153"/>
        <v/>
      </c>
      <c r="ER174" s="89" t="str">
        <f>IF(EO174&gt;0,ROUNDDOWN(('Diseño estructura &amp;CP'!$AZ$5/EO174),0),"")</f>
        <v/>
      </c>
      <c r="FF174" s="85" t="str">
        <f t="shared" si="195"/>
        <v/>
      </c>
      <c r="FG174" s="86">
        <f t="shared" si="181"/>
        <v>0</v>
      </c>
      <c r="FH174" s="18">
        <f t="shared" si="182"/>
        <v>0</v>
      </c>
      <c r="FI174" s="90"/>
      <c r="FJ174" s="88">
        <f t="shared" si="183"/>
        <v>0</v>
      </c>
      <c r="FK174" s="18" t="str">
        <f t="shared" si="154"/>
        <v/>
      </c>
      <c r="FL174" s="89" t="str">
        <f>IF(FI174&gt;0,ROUNDDOWN(('Diseño estructura &amp;CP'!$AZ$5/FI174),0),"")</f>
        <v/>
      </c>
      <c r="FZ174" s="85" t="str">
        <f t="shared" si="196"/>
        <v/>
      </c>
      <c r="GA174" s="86">
        <f t="shared" si="184"/>
        <v>0</v>
      </c>
      <c r="GB174" s="18">
        <f t="shared" si="185"/>
        <v>0</v>
      </c>
      <c r="GC174" s="90"/>
      <c r="GD174" s="88">
        <f t="shared" si="186"/>
        <v>0</v>
      </c>
      <c r="GE174" s="18" t="str">
        <f t="shared" si="155"/>
        <v/>
      </c>
      <c r="GF174" s="89" t="str">
        <f>IF(GC174&gt;0,ROUNDDOWN(('Diseño estructura &amp;CP'!$AZ$5/GC174),0),"")</f>
        <v/>
      </c>
    </row>
    <row r="175" spans="2:188" x14ac:dyDescent="0.35">
      <c r="B175" s="85" t="str">
        <f t="shared" si="187"/>
        <v/>
      </c>
      <c r="C175" s="86">
        <f t="shared" si="156"/>
        <v>0</v>
      </c>
      <c r="D175" s="18">
        <f t="shared" si="157"/>
        <v>0</v>
      </c>
      <c r="E175" s="87"/>
      <c r="F175" s="88">
        <f t="shared" si="158"/>
        <v>0</v>
      </c>
      <c r="G175" s="18" t="str">
        <f t="shared" si="159"/>
        <v/>
      </c>
      <c r="H175" s="89" t="str">
        <f>IF(E175&gt;0,ROUNDDOWN(('Diseño estructura &amp;CP'!$AZ$5/E175),0),"")</f>
        <v/>
      </c>
      <c r="V175" s="85" t="str">
        <f t="shared" si="188"/>
        <v/>
      </c>
      <c r="W175" s="86">
        <f t="shared" si="160"/>
        <v>0</v>
      </c>
      <c r="X175" s="18">
        <f t="shared" si="161"/>
        <v>0</v>
      </c>
      <c r="Y175" s="87"/>
      <c r="Z175" s="88">
        <f t="shared" si="162"/>
        <v>0</v>
      </c>
      <c r="AA175" s="18" t="str">
        <f t="shared" si="147"/>
        <v/>
      </c>
      <c r="AB175" s="89" t="str">
        <f>IF(Y175&gt;0,ROUNDDOWN(('Diseño estructura &amp;CP'!$AZ$5/Y175),0),"")</f>
        <v/>
      </c>
      <c r="AP175" s="85" t="str">
        <f t="shared" si="189"/>
        <v/>
      </c>
      <c r="AQ175" s="86">
        <f t="shared" si="163"/>
        <v>0</v>
      </c>
      <c r="AR175" s="18">
        <f t="shared" si="164"/>
        <v>0</v>
      </c>
      <c r="AS175" s="87"/>
      <c r="AT175" s="88">
        <f t="shared" si="165"/>
        <v>0</v>
      </c>
      <c r="AU175" s="18" t="str">
        <f t="shared" si="148"/>
        <v/>
      </c>
      <c r="AV175" s="89" t="str">
        <f>IF(AS175&gt;0,ROUNDDOWN(('Diseño estructura &amp;CP'!$AZ$5/AS175),0),"")</f>
        <v/>
      </c>
      <c r="BJ175" s="85" t="str">
        <f t="shared" si="190"/>
        <v/>
      </c>
      <c r="BK175" s="86">
        <f t="shared" si="166"/>
        <v>0</v>
      </c>
      <c r="BL175" s="18">
        <f t="shared" si="167"/>
        <v>0</v>
      </c>
      <c r="BM175" s="87"/>
      <c r="BN175" s="88">
        <f t="shared" si="168"/>
        <v>0</v>
      </c>
      <c r="BO175" s="18" t="str">
        <f t="shared" si="149"/>
        <v/>
      </c>
      <c r="BP175" s="89" t="str">
        <f>IF(BM175&gt;0,ROUNDDOWN(('Diseño estructura &amp;CP'!$AZ$5/BM175),0),"")</f>
        <v/>
      </c>
      <c r="CD175" s="85" t="str">
        <f t="shared" si="191"/>
        <v/>
      </c>
      <c r="CE175" s="86">
        <f t="shared" si="169"/>
        <v>0</v>
      </c>
      <c r="CF175" s="18">
        <f t="shared" si="170"/>
        <v>0</v>
      </c>
      <c r="CG175" s="87"/>
      <c r="CH175" s="88">
        <f t="shared" si="171"/>
        <v>0</v>
      </c>
      <c r="CI175" s="18" t="str">
        <f t="shared" si="150"/>
        <v/>
      </c>
      <c r="CJ175" s="89" t="str">
        <f>IF(CG175&gt;0,ROUNDDOWN(('Diseño estructura &amp;CP'!$AZ$5/CG175),0),"")</f>
        <v/>
      </c>
      <c r="CX175" s="85" t="str">
        <f t="shared" si="192"/>
        <v/>
      </c>
      <c r="CY175" s="86">
        <f t="shared" si="172"/>
        <v>0</v>
      </c>
      <c r="CZ175" s="18">
        <f t="shared" si="173"/>
        <v>0</v>
      </c>
      <c r="DA175" s="87"/>
      <c r="DB175" s="88">
        <f t="shared" si="174"/>
        <v>0</v>
      </c>
      <c r="DC175" s="18" t="str">
        <f t="shared" si="151"/>
        <v/>
      </c>
      <c r="DD175" s="89" t="str">
        <f>IF(DA175&gt;0,ROUNDDOWN(('Diseño estructura &amp;CP'!$AZ$5/DA175),0),"")</f>
        <v/>
      </c>
      <c r="DR175" s="85" t="str">
        <f t="shared" si="193"/>
        <v/>
      </c>
      <c r="DS175" s="86">
        <f t="shared" si="175"/>
        <v>0</v>
      </c>
      <c r="DT175" s="18">
        <f t="shared" si="176"/>
        <v>0</v>
      </c>
      <c r="DU175" s="87"/>
      <c r="DV175" s="88">
        <f t="shared" si="177"/>
        <v>0</v>
      </c>
      <c r="DW175" s="18" t="str">
        <f t="shared" si="152"/>
        <v/>
      </c>
      <c r="DX175" s="89" t="str">
        <f>IF(DU175&gt;0,ROUNDDOWN(('Diseño estructura &amp;CP'!$AZ$5/DU175),0),"")</f>
        <v/>
      </c>
      <c r="EL175" s="85" t="str">
        <f t="shared" si="194"/>
        <v/>
      </c>
      <c r="EM175" s="86">
        <f t="shared" si="178"/>
        <v>0</v>
      </c>
      <c r="EN175" s="18">
        <f t="shared" si="179"/>
        <v>0</v>
      </c>
      <c r="EO175" s="87"/>
      <c r="EP175" s="88">
        <f t="shared" si="180"/>
        <v>0</v>
      </c>
      <c r="EQ175" s="18" t="str">
        <f t="shared" si="153"/>
        <v/>
      </c>
      <c r="ER175" s="89" t="str">
        <f>IF(EO175&gt;0,ROUNDDOWN(('Diseño estructura &amp;CP'!$AZ$5/EO175),0),"")</f>
        <v/>
      </c>
      <c r="FF175" s="85" t="str">
        <f t="shared" si="195"/>
        <v/>
      </c>
      <c r="FG175" s="86">
        <f t="shared" si="181"/>
        <v>0</v>
      </c>
      <c r="FH175" s="18">
        <f t="shared" si="182"/>
        <v>0</v>
      </c>
      <c r="FI175" s="87"/>
      <c r="FJ175" s="88">
        <f t="shared" si="183"/>
        <v>0</v>
      </c>
      <c r="FK175" s="18" t="str">
        <f t="shared" si="154"/>
        <v/>
      </c>
      <c r="FL175" s="89" t="str">
        <f>IF(FI175&gt;0,ROUNDDOWN(('Diseño estructura &amp;CP'!$AZ$5/FI175),0),"")</f>
        <v/>
      </c>
      <c r="FZ175" s="85" t="str">
        <f t="shared" si="196"/>
        <v/>
      </c>
      <c r="GA175" s="86">
        <f t="shared" si="184"/>
        <v>0</v>
      </c>
      <c r="GB175" s="18">
        <f t="shared" si="185"/>
        <v>0</v>
      </c>
      <c r="GC175" s="87"/>
      <c r="GD175" s="88">
        <f t="shared" si="186"/>
        <v>0</v>
      </c>
      <c r="GE175" s="18" t="str">
        <f t="shared" si="155"/>
        <v/>
      </c>
      <c r="GF175" s="89" t="str">
        <f>IF(GC175&gt;0,ROUNDDOWN(('Diseño estructura &amp;CP'!$AZ$5/GC175),0),"")</f>
        <v/>
      </c>
    </row>
    <row r="176" spans="2:188" x14ac:dyDescent="0.35">
      <c r="B176" s="85" t="str">
        <f t="shared" si="187"/>
        <v/>
      </c>
      <c r="C176" s="86">
        <f t="shared" si="156"/>
        <v>0</v>
      </c>
      <c r="D176" s="18">
        <f t="shared" si="157"/>
        <v>0</v>
      </c>
      <c r="E176" s="90"/>
      <c r="F176" s="88">
        <f t="shared" si="158"/>
        <v>0</v>
      </c>
      <c r="G176" s="18" t="str">
        <f t="shared" si="159"/>
        <v/>
      </c>
      <c r="H176" s="89" t="str">
        <f>IF(E176&gt;0,ROUNDDOWN(('Diseño estructura &amp;CP'!$AZ$5/E176),0),"")</f>
        <v/>
      </c>
      <c r="V176" s="85" t="str">
        <f t="shared" si="188"/>
        <v/>
      </c>
      <c r="W176" s="86">
        <f t="shared" si="160"/>
        <v>0</v>
      </c>
      <c r="X176" s="18">
        <f t="shared" si="161"/>
        <v>0</v>
      </c>
      <c r="Y176" s="90"/>
      <c r="Z176" s="88">
        <f t="shared" si="162"/>
        <v>0</v>
      </c>
      <c r="AA176" s="18" t="str">
        <f t="shared" si="147"/>
        <v/>
      </c>
      <c r="AB176" s="89" t="str">
        <f>IF(Y176&gt;0,ROUNDDOWN(('Diseño estructura &amp;CP'!$AZ$5/Y176),0),"")</f>
        <v/>
      </c>
      <c r="AP176" s="85" t="str">
        <f t="shared" si="189"/>
        <v/>
      </c>
      <c r="AQ176" s="86">
        <f t="shared" si="163"/>
        <v>0</v>
      </c>
      <c r="AR176" s="18">
        <f t="shared" si="164"/>
        <v>0</v>
      </c>
      <c r="AS176" s="90"/>
      <c r="AT176" s="88">
        <f t="shared" si="165"/>
        <v>0</v>
      </c>
      <c r="AU176" s="18" t="str">
        <f t="shared" si="148"/>
        <v/>
      </c>
      <c r="AV176" s="89" t="str">
        <f>IF(AS176&gt;0,ROUNDDOWN(('Diseño estructura &amp;CP'!$AZ$5/AS176),0),"")</f>
        <v/>
      </c>
      <c r="BJ176" s="85" t="str">
        <f t="shared" si="190"/>
        <v/>
      </c>
      <c r="BK176" s="86">
        <f t="shared" si="166"/>
        <v>0</v>
      </c>
      <c r="BL176" s="18">
        <f t="shared" si="167"/>
        <v>0</v>
      </c>
      <c r="BM176" s="90"/>
      <c r="BN176" s="88">
        <f t="shared" si="168"/>
        <v>0</v>
      </c>
      <c r="BO176" s="18" t="str">
        <f t="shared" si="149"/>
        <v/>
      </c>
      <c r="BP176" s="89" t="str">
        <f>IF(BM176&gt;0,ROUNDDOWN(('Diseño estructura &amp;CP'!$AZ$5/BM176),0),"")</f>
        <v/>
      </c>
      <c r="CD176" s="85" t="str">
        <f t="shared" si="191"/>
        <v/>
      </c>
      <c r="CE176" s="86">
        <f t="shared" si="169"/>
        <v>0</v>
      </c>
      <c r="CF176" s="18">
        <f t="shared" si="170"/>
        <v>0</v>
      </c>
      <c r="CG176" s="90"/>
      <c r="CH176" s="88">
        <f t="shared" si="171"/>
        <v>0</v>
      </c>
      <c r="CI176" s="18" t="str">
        <f t="shared" si="150"/>
        <v/>
      </c>
      <c r="CJ176" s="89" t="str">
        <f>IF(CG176&gt;0,ROUNDDOWN(('Diseño estructura &amp;CP'!$AZ$5/CG176),0),"")</f>
        <v/>
      </c>
      <c r="CX176" s="85" t="str">
        <f t="shared" si="192"/>
        <v/>
      </c>
      <c r="CY176" s="86">
        <f t="shared" si="172"/>
        <v>0</v>
      </c>
      <c r="CZ176" s="18">
        <f t="shared" si="173"/>
        <v>0</v>
      </c>
      <c r="DA176" s="90"/>
      <c r="DB176" s="88">
        <f t="shared" si="174"/>
        <v>0</v>
      </c>
      <c r="DC176" s="18" t="str">
        <f t="shared" si="151"/>
        <v/>
      </c>
      <c r="DD176" s="89" t="str">
        <f>IF(DA176&gt;0,ROUNDDOWN(('Diseño estructura &amp;CP'!$AZ$5/DA176),0),"")</f>
        <v/>
      </c>
      <c r="DR176" s="85" t="str">
        <f t="shared" si="193"/>
        <v/>
      </c>
      <c r="DS176" s="86">
        <f t="shared" si="175"/>
        <v>0</v>
      </c>
      <c r="DT176" s="18">
        <f t="shared" si="176"/>
        <v>0</v>
      </c>
      <c r="DU176" s="90"/>
      <c r="DV176" s="88">
        <f t="shared" si="177"/>
        <v>0</v>
      </c>
      <c r="DW176" s="18" t="str">
        <f t="shared" si="152"/>
        <v/>
      </c>
      <c r="DX176" s="89" t="str">
        <f>IF(DU176&gt;0,ROUNDDOWN(('Diseño estructura &amp;CP'!$AZ$5/DU176),0),"")</f>
        <v/>
      </c>
      <c r="EL176" s="85" t="str">
        <f t="shared" si="194"/>
        <v/>
      </c>
      <c r="EM176" s="86">
        <f t="shared" si="178"/>
        <v>0</v>
      </c>
      <c r="EN176" s="18">
        <f t="shared" si="179"/>
        <v>0</v>
      </c>
      <c r="EO176" s="90"/>
      <c r="EP176" s="88">
        <f t="shared" si="180"/>
        <v>0</v>
      </c>
      <c r="EQ176" s="18" t="str">
        <f t="shared" si="153"/>
        <v/>
      </c>
      <c r="ER176" s="89" t="str">
        <f>IF(EO176&gt;0,ROUNDDOWN(('Diseño estructura &amp;CP'!$AZ$5/EO176),0),"")</f>
        <v/>
      </c>
      <c r="FF176" s="85" t="str">
        <f t="shared" si="195"/>
        <v/>
      </c>
      <c r="FG176" s="86">
        <f t="shared" si="181"/>
        <v>0</v>
      </c>
      <c r="FH176" s="18">
        <f t="shared" si="182"/>
        <v>0</v>
      </c>
      <c r="FI176" s="90"/>
      <c r="FJ176" s="88">
        <f t="shared" si="183"/>
        <v>0</v>
      </c>
      <c r="FK176" s="18" t="str">
        <f t="shared" si="154"/>
        <v/>
      </c>
      <c r="FL176" s="89" t="str">
        <f>IF(FI176&gt;0,ROUNDDOWN(('Diseño estructura &amp;CP'!$AZ$5/FI176),0),"")</f>
        <v/>
      </c>
      <c r="FZ176" s="85" t="str">
        <f t="shared" si="196"/>
        <v/>
      </c>
      <c r="GA176" s="86">
        <f t="shared" si="184"/>
        <v>0</v>
      </c>
      <c r="GB176" s="18">
        <f t="shared" si="185"/>
        <v>0</v>
      </c>
      <c r="GC176" s="90"/>
      <c r="GD176" s="88">
        <f t="shared" si="186"/>
        <v>0</v>
      </c>
      <c r="GE176" s="18" t="str">
        <f t="shared" si="155"/>
        <v/>
      </c>
      <c r="GF176" s="89" t="str">
        <f>IF(GC176&gt;0,ROUNDDOWN(('Diseño estructura &amp;CP'!$AZ$5/GC176),0),"")</f>
        <v/>
      </c>
    </row>
    <row r="177" spans="2:188" x14ac:dyDescent="0.35">
      <c r="B177" s="85" t="str">
        <f t="shared" si="187"/>
        <v/>
      </c>
      <c r="C177" s="86">
        <f t="shared" si="156"/>
        <v>0</v>
      </c>
      <c r="D177" s="18">
        <f t="shared" si="157"/>
        <v>0</v>
      </c>
      <c r="E177" s="87"/>
      <c r="F177" s="88">
        <f t="shared" si="158"/>
        <v>0</v>
      </c>
      <c r="G177" s="18" t="str">
        <f t="shared" si="159"/>
        <v/>
      </c>
      <c r="H177" s="89" t="str">
        <f>IF(E177&gt;0,ROUNDDOWN(('Diseño estructura &amp;CP'!$AZ$5/E177),0),"")</f>
        <v/>
      </c>
      <c r="V177" s="85" t="str">
        <f t="shared" si="188"/>
        <v/>
      </c>
      <c r="W177" s="86">
        <f t="shared" si="160"/>
        <v>0</v>
      </c>
      <c r="X177" s="18">
        <f t="shared" si="161"/>
        <v>0</v>
      </c>
      <c r="Y177" s="87"/>
      <c r="Z177" s="88">
        <f t="shared" si="162"/>
        <v>0</v>
      </c>
      <c r="AA177" s="18" t="str">
        <f t="shared" si="147"/>
        <v/>
      </c>
      <c r="AB177" s="89" t="str">
        <f>IF(Y177&gt;0,ROUNDDOWN(('Diseño estructura &amp;CP'!$AZ$5/Y177),0),"")</f>
        <v/>
      </c>
      <c r="AP177" s="85" t="str">
        <f t="shared" si="189"/>
        <v/>
      </c>
      <c r="AQ177" s="86">
        <f t="shared" si="163"/>
        <v>0</v>
      </c>
      <c r="AR177" s="18">
        <f t="shared" si="164"/>
        <v>0</v>
      </c>
      <c r="AS177" s="87"/>
      <c r="AT177" s="88">
        <f t="shared" si="165"/>
        <v>0</v>
      </c>
      <c r="AU177" s="18" t="str">
        <f t="shared" si="148"/>
        <v/>
      </c>
      <c r="AV177" s="89" t="str">
        <f>IF(AS177&gt;0,ROUNDDOWN(('Diseño estructura &amp;CP'!$AZ$5/AS177),0),"")</f>
        <v/>
      </c>
      <c r="BJ177" s="85" t="str">
        <f t="shared" si="190"/>
        <v/>
      </c>
      <c r="BK177" s="86">
        <f t="shared" si="166"/>
        <v>0</v>
      </c>
      <c r="BL177" s="18">
        <f t="shared" si="167"/>
        <v>0</v>
      </c>
      <c r="BM177" s="87"/>
      <c r="BN177" s="88">
        <f t="shared" si="168"/>
        <v>0</v>
      </c>
      <c r="BO177" s="18" t="str">
        <f t="shared" si="149"/>
        <v/>
      </c>
      <c r="BP177" s="89" t="str">
        <f>IF(BM177&gt;0,ROUNDDOWN(('Diseño estructura &amp;CP'!$AZ$5/BM177),0),"")</f>
        <v/>
      </c>
      <c r="CD177" s="85" t="str">
        <f t="shared" si="191"/>
        <v/>
      </c>
      <c r="CE177" s="86">
        <f t="shared" si="169"/>
        <v>0</v>
      </c>
      <c r="CF177" s="18">
        <f t="shared" si="170"/>
        <v>0</v>
      </c>
      <c r="CG177" s="87"/>
      <c r="CH177" s="88">
        <f t="shared" si="171"/>
        <v>0</v>
      </c>
      <c r="CI177" s="18" t="str">
        <f t="shared" si="150"/>
        <v/>
      </c>
      <c r="CJ177" s="89" t="str">
        <f>IF(CG177&gt;0,ROUNDDOWN(('Diseño estructura &amp;CP'!$AZ$5/CG177),0),"")</f>
        <v/>
      </c>
      <c r="CX177" s="85" t="str">
        <f t="shared" si="192"/>
        <v/>
      </c>
      <c r="CY177" s="86">
        <f t="shared" si="172"/>
        <v>0</v>
      </c>
      <c r="CZ177" s="18">
        <f t="shared" si="173"/>
        <v>0</v>
      </c>
      <c r="DA177" s="87"/>
      <c r="DB177" s="88">
        <f t="shared" si="174"/>
        <v>0</v>
      </c>
      <c r="DC177" s="18" t="str">
        <f t="shared" si="151"/>
        <v/>
      </c>
      <c r="DD177" s="89" t="str">
        <f>IF(DA177&gt;0,ROUNDDOWN(('Diseño estructura &amp;CP'!$AZ$5/DA177),0),"")</f>
        <v/>
      </c>
      <c r="DR177" s="85" t="str">
        <f t="shared" si="193"/>
        <v/>
      </c>
      <c r="DS177" s="86">
        <f t="shared" si="175"/>
        <v>0</v>
      </c>
      <c r="DT177" s="18">
        <f t="shared" si="176"/>
        <v>0</v>
      </c>
      <c r="DU177" s="87"/>
      <c r="DV177" s="88">
        <f t="shared" si="177"/>
        <v>0</v>
      </c>
      <c r="DW177" s="18" t="str">
        <f t="shared" si="152"/>
        <v/>
      </c>
      <c r="DX177" s="89" t="str">
        <f>IF(DU177&gt;0,ROUNDDOWN(('Diseño estructura &amp;CP'!$AZ$5/DU177),0),"")</f>
        <v/>
      </c>
      <c r="EL177" s="85" t="str">
        <f t="shared" si="194"/>
        <v/>
      </c>
      <c r="EM177" s="86">
        <f t="shared" si="178"/>
        <v>0</v>
      </c>
      <c r="EN177" s="18">
        <f t="shared" si="179"/>
        <v>0</v>
      </c>
      <c r="EO177" s="87"/>
      <c r="EP177" s="88">
        <f t="shared" si="180"/>
        <v>0</v>
      </c>
      <c r="EQ177" s="18" t="str">
        <f t="shared" si="153"/>
        <v/>
      </c>
      <c r="ER177" s="89" t="str">
        <f>IF(EO177&gt;0,ROUNDDOWN(('Diseño estructura &amp;CP'!$AZ$5/EO177),0),"")</f>
        <v/>
      </c>
      <c r="FF177" s="85" t="str">
        <f t="shared" si="195"/>
        <v/>
      </c>
      <c r="FG177" s="86">
        <f t="shared" si="181"/>
        <v>0</v>
      </c>
      <c r="FH177" s="18">
        <f t="shared" si="182"/>
        <v>0</v>
      </c>
      <c r="FI177" s="87"/>
      <c r="FJ177" s="88">
        <f t="shared" si="183"/>
        <v>0</v>
      </c>
      <c r="FK177" s="18" t="str">
        <f t="shared" si="154"/>
        <v/>
      </c>
      <c r="FL177" s="89" t="str">
        <f>IF(FI177&gt;0,ROUNDDOWN(('Diseño estructura &amp;CP'!$AZ$5/FI177),0),"")</f>
        <v/>
      </c>
      <c r="FZ177" s="85" t="str">
        <f t="shared" si="196"/>
        <v/>
      </c>
      <c r="GA177" s="86">
        <f t="shared" si="184"/>
        <v>0</v>
      </c>
      <c r="GB177" s="18">
        <f t="shared" si="185"/>
        <v>0</v>
      </c>
      <c r="GC177" s="87"/>
      <c r="GD177" s="88">
        <f t="shared" si="186"/>
        <v>0</v>
      </c>
      <c r="GE177" s="18" t="str">
        <f t="shared" si="155"/>
        <v/>
      </c>
      <c r="GF177" s="89" t="str">
        <f>IF(GC177&gt;0,ROUNDDOWN(('Diseño estructura &amp;CP'!$AZ$5/GC177),0),"")</f>
        <v/>
      </c>
    </row>
    <row r="178" spans="2:188" x14ac:dyDescent="0.35">
      <c r="B178" s="85" t="str">
        <f t="shared" si="187"/>
        <v/>
      </c>
      <c r="C178" s="86">
        <f t="shared" si="156"/>
        <v>0</v>
      </c>
      <c r="D178" s="18">
        <f t="shared" si="157"/>
        <v>0</v>
      </c>
      <c r="E178" s="90"/>
      <c r="F178" s="88">
        <f t="shared" si="158"/>
        <v>0</v>
      </c>
      <c r="G178" s="18" t="str">
        <f t="shared" si="159"/>
        <v/>
      </c>
      <c r="H178" s="89" t="str">
        <f>IF(E178&gt;0,ROUNDDOWN(('Diseño estructura &amp;CP'!$AZ$5/E178),0),"")</f>
        <v/>
      </c>
      <c r="V178" s="85" t="str">
        <f t="shared" si="188"/>
        <v/>
      </c>
      <c r="W178" s="86">
        <f t="shared" si="160"/>
        <v>0</v>
      </c>
      <c r="X178" s="18">
        <f t="shared" si="161"/>
        <v>0</v>
      </c>
      <c r="Y178" s="90"/>
      <c r="Z178" s="88">
        <f t="shared" si="162"/>
        <v>0</v>
      </c>
      <c r="AA178" s="18" t="str">
        <f t="shared" si="147"/>
        <v/>
      </c>
      <c r="AB178" s="89" t="str">
        <f>IF(Y178&gt;0,ROUNDDOWN(('Diseño estructura &amp;CP'!$AZ$5/Y178),0),"")</f>
        <v/>
      </c>
      <c r="AP178" s="85" t="str">
        <f t="shared" si="189"/>
        <v/>
      </c>
      <c r="AQ178" s="86">
        <f t="shared" si="163"/>
        <v>0</v>
      </c>
      <c r="AR178" s="18">
        <f t="shared" si="164"/>
        <v>0</v>
      </c>
      <c r="AS178" s="90"/>
      <c r="AT178" s="88">
        <f t="shared" si="165"/>
        <v>0</v>
      </c>
      <c r="AU178" s="18" t="str">
        <f t="shared" si="148"/>
        <v/>
      </c>
      <c r="AV178" s="89" t="str">
        <f>IF(AS178&gt;0,ROUNDDOWN(('Diseño estructura &amp;CP'!$AZ$5/AS178),0),"")</f>
        <v/>
      </c>
      <c r="BJ178" s="85" t="str">
        <f t="shared" si="190"/>
        <v/>
      </c>
      <c r="BK178" s="86">
        <f t="shared" si="166"/>
        <v>0</v>
      </c>
      <c r="BL178" s="18">
        <f t="shared" si="167"/>
        <v>0</v>
      </c>
      <c r="BM178" s="90"/>
      <c r="BN178" s="88">
        <f t="shared" si="168"/>
        <v>0</v>
      </c>
      <c r="BO178" s="18" t="str">
        <f t="shared" si="149"/>
        <v/>
      </c>
      <c r="BP178" s="89" t="str">
        <f>IF(BM178&gt;0,ROUNDDOWN(('Diseño estructura &amp;CP'!$AZ$5/BM178),0),"")</f>
        <v/>
      </c>
      <c r="CD178" s="85" t="str">
        <f t="shared" si="191"/>
        <v/>
      </c>
      <c r="CE178" s="86">
        <f t="shared" si="169"/>
        <v>0</v>
      </c>
      <c r="CF178" s="18">
        <f t="shared" si="170"/>
        <v>0</v>
      </c>
      <c r="CG178" s="90"/>
      <c r="CH178" s="88">
        <f t="shared" si="171"/>
        <v>0</v>
      </c>
      <c r="CI178" s="18" t="str">
        <f t="shared" si="150"/>
        <v/>
      </c>
      <c r="CJ178" s="89" t="str">
        <f>IF(CG178&gt;0,ROUNDDOWN(('Diseño estructura &amp;CP'!$AZ$5/CG178),0),"")</f>
        <v/>
      </c>
      <c r="CX178" s="85" t="str">
        <f t="shared" si="192"/>
        <v/>
      </c>
      <c r="CY178" s="86">
        <f t="shared" si="172"/>
        <v>0</v>
      </c>
      <c r="CZ178" s="18">
        <f t="shared" si="173"/>
        <v>0</v>
      </c>
      <c r="DA178" s="90"/>
      <c r="DB178" s="88">
        <f t="shared" si="174"/>
        <v>0</v>
      </c>
      <c r="DC178" s="18" t="str">
        <f t="shared" si="151"/>
        <v/>
      </c>
      <c r="DD178" s="89" t="str">
        <f>IF(DA178&gt;0,ROUNDDOWN(('Diseño estructura &amp;CP'!$AZ$5/DA178),0),"")</f>
        <v/>
      </c>
      <c r="DR178" s="85" t="str">
        <f t="shared" si="193"/>
        <v/>
      </c>
      <c r="DS178" s="86">
        <f t="shared" si="175"/>
        <v>0</v>
      </c>
      <c r="DT178" s="18">
        <f t="shared" si="176"/>
        <v>0</v>
      </c>
      <c r="DU178" s="90"/>
      <c r="DV178" s="88">
        <f t="shared" si="177"/>
        <v>0</v>
      </c>
      <c r="DW178" s="18" t="str">
        <f t="shared" si="152"/>
        <v/>
      </c>
      <c r="DX178" s="89" t="str">
        <f>IF(DU178&gt;0,ROUNDDOWN(('Diseño estructura &amp;CP'!$AZ$5/DU178),0),"")</f>
        <v/>
      </c>
      <c r="EL178" s="85" t="str">
        <f t="shared" si="194"/>
        <v/>
      </c>
      <c r="EM178" s="86">
        <f t="shared" si="178"/>
        <v>0</v>
      </c>
      <c r="EN178" s="18">
        <f t="shared" si="179"/>
        <v>0</v>
      </c>
      <c r="EO178" s="90"/>
      <c r="EP178" s="88">
        <f t="shared" si="180"/>
        <v>0</v>
      </c>
      <c r="EQ178" s="18" t="str">
        <f t="shared" si="153"/>
        <v/>
      </c>
      <c r="ER178" s="89" t="str">
        <f>IF(EO178&gt;0,ROUNDDOWN(('Diseño estructura &amp;CP'!$AZ$5/EO178),0),"")</f>
        <v/>
      </c>
      <c r="FF178" s="85" t="str">
        <f t="shared" si="195"/>
        <v/>
      </c>
      <c r="FG178" s="86">
        <f t="shared" si="181"/>
        <v>0</v>
      </c>
      <c r="FH178" s="18">
        <f t="shared" si="182"/>
        <v>0</v>
      </c>
      <c r="FI178" s="90"/>
      <c r="FJ178" s="88">
        <f t="shared" si="183"/>
        <v>0</v>
      </c>
      <c r="FK178" s="18" t="str">
        <f t="shared" si="154"/>
        <v/>
      </c>
      <c r="FL178" s="89" t="str">
        <f>IF(FI178&gt;0,ROUNDDOWN(('Diseño estructura &amp;CP'!$AZ$5/FI178),0),"")</f>
        <v/>
      </c>
      <c r="FZ178" s="85" t="str">
        <f t="shared" si="196"/>
        <v/>
      </c>
      <c r="GA178" s="86">
        <f t="shared" si="184"/>
        <v>0</v>
      </c>
      <c r="GB178" s="18">
        <f t="shared" si="185"/>
        <v>0</v>
      </c>
      <c r="GC178" s="90"/>
      <c r="GD178" s="88">
        <f t="shared" si="186"/>
        <v>0</v>
      </c>
      <c r="GE178" s="18" t="str">
        <f t="shared" si="155"/>
        <v/>
      </c>
      <c r="GF178" s="89" t="str">
        <f>IF(GC178&gt;0,ROUNDDOWN(('Diseño estructura &amp;CP'!$AZ$5/GC178),0),"")</f>
        <v/>
      </c>
    </row>
    <row r="179" spans="2:188" x14ac:dyDescent="0.35">
      <c r="B179" s="85" t="str">
        <f t="shared" si="187"/>
        <v/>
      </c>
      <c r="C179" s="86">
        <f t="shared" si="156"/>
        <v>0</v>
      </c>
      <c r="D179" s="18">
        <f t="shared" si="157"/>
        <v>0</v>
      </c>
      <c r="E179" s="87"/>
      <c r="F179" s="88">
        <f t="shared" si="158"/>
        <v>0</v>
      </c>
      <c r="G179" s="18" t="str">
        <f t="shared" si="159"/>
        <v/>
      </c>
      <c r="H179" s="89" t="str">
        <f>IF(E179&gt;0,ROUNDDOWN(('Diseño estructura &amp;CP'!$AZ$5/E179),0),"")</f>
        <v/>
      </c>
      <c r="V179" s="85" t="str">
        <f t="shared" si="188"/>
        <v/>
      </c>
      <c r="W179" s="86">
        <f t="shared" si="160"/>
        <v>0</v>
      </c>
      <c r="X179" s="18">
        <f t="shared" si="161"/>
        <v>0</v>
      </c>
      <c r="Y179" s="87"/>
      <c r="Z179" s="88">
        <f t="shared" si="162"/>
        <v>0</v>
      </c>
      <c r="AA179" s="18" t="str">
        <f t="shared" si="147"/>
        <v/>
      </c>
      <c r="AB179" s="89" t="str">
        <f>IF(Y179&gt;0,ROUNDDOWN(('Diseño estructura &amp;CP'!$AZ$5/Y179),0),"")</f>
        <v/>
      </c>
      <c r="AP179" s="85" t="str">
        <f t="shared" si="189"/>
        <v/>
      </c>
      <c r="AQ179" s="86">
        <f t="shared" si="163"/>
        <v>0</v>
      </c>
      <c r="AR179" s="18">
        <f t="shared" si="164"/>
        <v>0</v>
      </c>
      <c r="AS179" s="87"/>
      <c r="AT179" s="88">
        <f t="shared" si="165"/>
        <v>0</v>
      </c>
      <c r="AU179" s="18" t="str">
        <f t="shared" si="148"/>
        <v/>
      </c>
      <c r="AV179" s="89" t="str">
        <f>IF(AS179&gt;0,ROUNDDOWN(('Diseño estructura &amp;CP'!$AZ$5/AS179),0),"")</f>
        <v/>
      </c>
      <c r="BJ179" s="85" t="str">
        <f t="shared" si="190"/>
        <v/>
      </c>
      <c r="BK179" s="86">
        <f t="shared" si="166"/>
        <v>0</v>
      </c>
      <c r="BL179" s="18">
        <f t="shared" si="167"/>
        <v>0</v>
      </c>
      <c r="BM179" s="87"/>
      <c r="BN179" s="88">
        <f t="shared" si="168"/>
        <v>0</v>
      </c>
      <c r="BO179" s="18" t="str">
        <f t="shared" si="149"/>
        <v/>
      </c>
      <c r="BP179" s="89" t="str">
        <f>IF(BM179&gt;0,ROUNDDOWN(('Diseño estructura &amp;CP'!$AZ$5/BM179),0),"")</f>
        <v/>
      </c>
      <c r="CD179" s="85" t="str">
        <f t="shared" si="191"/>
        <v/>
      </c>
      <c r="CE179" s="86">
        <f t="shared" si="169"/>
        <v>0</v>
      </c>
      <c r="CF179" s="18">
        <f t="shared" si="170"/>
        <v>0</v>
      </c>
      <c r="CG179" s="87"/>
      <c r="CH179" s="88">
        <f t="shared" si="171"/>
        <v>0</v>
      </c>
      <c r="CI179" s="18" t="str">
        <f t="shared" si="150"/>
        <v/>
      </c>
      <c r="CJ179" s="89" t="str">
        <f>IF(CG179&gt;0,ROUNDDOWN(('Diseño estructura &amp;CP'!$AZ$5/CG179),0),"")</f>
        <v/>
      </c>
      <c r="CX179" s="85" t="str">
        <f t="shared" si="192"/>
        <v/>
      </c>
      <c r="CY179" s="86">
        <f t="shared" si="172"/>
        <v>0</v>
      </c>
      <c r="CZ179" s="18">
        <f t="shared" si="173"/>
        <v>0</v>
      </c>
      <c r="DA179" s="87"/>
      <c r="DB179" s="88">
        <f t="shared" si="174"/>
        <v>0</v>
      </c>
      <c r="DC179" s="18" t="str">
        <f t="shared" si="151"/>
        <v/>
      </c>
      <c r="DD179" s="89" t="str">
        <f>IF(DA179&gt;0,ROUNDDOWN(('Diseño estructura &amp;CP'!$AZ$5/DA179),0),"")</f>
        <v/>
      </c>
      <c r="DR179" s="85" t="str">
        <f t="shared" si="193"/>
        <v/>
      </c>
      <c r="DS179" s="86">
        <f t="shared" si="175"/>
        <v>0</v>
      </c>
      <c r="DT179" s="18">
        <f t="shared" si="176"/>
        <v>0</v>
      </c>
      <c r="DU179" s="87"/>
      <c r="DV179" s="88">
        <f t="shared" si="177"/>
        <v>0</v>
      </c>
      <c r="DW179" s="18" t="str">
        <f t="shared" si="152"/>
        <v/>
      </c>
      <c r="DX179" s="89" t="str">
        <f>IF(DU179&gt;0,ROUNDDOWN(('Diseño estructura &amp;CP'!$AZ$5/DU179),0),"")</f>
        <v/>
      </c>
      <c r="EL179" s="85" t="str">
        <f t="shared" si="194"/>
        <v/>
      </c>
      <c r="EM179" s="86">
        <f t="shared" si="178"/>
        <v>0</v>
      </c>
      <c r="EN179" s="18">
        <f t="shared" si="179"/>
        <v>0</v>
      </c>
      <c r="EO179" s="87"/>
      <c r="EP179" s="88">
        <f t="shared" si="180"/>
        <v>0</v>
      </c>
      <c r="EQ179" s="18" t="str">
        <f t="shared" si="153"/>
        <v/>
      </c>
      <c r="ER179" s="89" t="str">
        <f>IF(EO179&gt;0,ROUNDDOWN(('Diseño estructura &amp;CP'!$AZ$5/EO179),0),"")</f>
        <v/>
      </c>
      <c r="FF179" s="85" t="str">
        <f t="shared" si="195"/>
        <v/>
      </c>
      <c r="FG179" s="86">
        <f t="shared" si="181"/>
        <v>0</v>
      </c>
      <c r="FH179" s="18">
        <f t="shared" si="182"/>
        <v>0</v>
      </c>
      <c r="FI179" s="87"/>
      <c r="FJ179" s="88">
        <f t="shared" si="183"/>
        <v>0</v>
      </c>
      <c r="FK179" s="18" t="str">
        <f t="shared" si="154"/>
        <v/>
      </c>
      <c r="FL179" s="89" t="str">
        <f>IF(FI179&gt;0,ROUNDDOWN(('Diseño estructura &amp;CP'!$AZ$5/FI179),0),"")</f>
        <v/>
      </c>
      <c r="FZ179" s="85" t="str">
        <f t="shared" si="196"/>
        <v/>
      </c>
      <c r="GA179" s="86">
        <f t="shared" si="184"/>
        <v>0</v>
      </c>
      <c r="GB179" s="18">
        <f t="shared" si="185"/>
        <v>0</v>
      </c>
      <c r="GC179" s="87"/>
      <c r="GD179" s="88">
        <f t="shared" si="186"/>
        <v>0</v>
      </c>
      <c r="GE179" s="18" t="str">
        <f t="shared" si="155"/>
        <v/>
      </c>
      <c r="GF179" s="89" t="str">
        <f>IF(GC179&gt;0,ROUNDDOWN(('Diseño estructura &amp;CP'!$AZ$5/GC179),0),"")</f>
        <v/>
      </c>
    </row>
    <row r="180" spans="2:188" x14ac:dyDescent="0.35">
      <c r="B180" s="85" t="str">
        <f t="shared" si="187"/>
        <v/>
      </c>
      <c r="C180" s="86">
        <f t="shared" si="156"/>
        <v>0</v>
      </c>
      <c r="D180" s="18">
        <f t="shared" si="157"/>
        <v>0</v>
      </c>
      <c r="E180" s="90"/>
      <c r="F180" s="88">
        <f t="shared" si="158"/>
        <v>0</v>
      </c>
      <c r="G180" s="18" t="str">
        <f t="shared" si="159"/>
        <v/>
      </c>
      <c r="H180" s="89" t="str">
        <f>IF(E180&gt;0,ROUNDDOWN(('Diseño estructura &amp;CP'!$AZ$5/E180),0),"")</f>
        <v/>
      </c>
      <c r="V180" s="85" t="str">
        <f t="shared" si="188"/>
        <v/>
      </c>
      <c r="W180" s="86">
        <f t="shared" si="160"/>
        <v>0</v>
      </c>
      <c r="X180" s="18">
        <f t="shared" si="161"/>
        <v>0</v>
      </c>
      <c r="Y180" s="90"/>
      <c r="Z180" s="88">
        <f t="shared" si="162"/>
        <v>0</v>
      </c>
      <c r="AA180" s="18" t="str">
        <f t="shared" si="147"/>
        <v/>
      </c>
      <c r="AB180" s="89" t="str">
        <f>IF(Y180&gt;0,ROUNDDOWN(('Diseño estructura &amp;CP'!$AZ$5/Y180),0),"")</f>
        <v/>
      </c>
      <c r="AP180" s="85" t="str">
        <f t="shared" si="189"/>
        <v/>
      </c>
      <c r="AQ180" s="86">
        <f t="shared" si="163"/>
        <v>0</v>
      </c>
      <c r="AR180" s="18">
        <f t="shared" si="164"/>
        <v>0</v>
      </c>
      <c r="AS180" s="90"/>
      <c r="AT180" s="88">
        <f t="shared" si="165"/>
        <v>0</v>
      </c>
      <c r="AU180" s="18" t="str">
        <f t="shared" si="148"/>
        <v/>
      </c>
      <c r="AV180" s="89" t="str">
        <f>IF(AS180&gt;0,ROUNDDOWN(('Diseño estructura &amp;CP'!$AZ$5/AS180),0),"")</f>
        <v/>
      </c>
      <c r="BJ180" s="85" t="str">
        <f t="shared" si="190"/>
        <v/>
      </c>
      <c r="BK180" s="86">
        <f t="shared" si="166"/>
        <v>0</v>
      </c>
      <c r="BL180" s="18">
        <f t="shared" si="167"/>
        <v>0</v>
      </c>
      <c r="BM180" s="90"/>
      <c r="BN180" s="88">
        <f t="shared" si="168"/>
        <v>0</v>
      </c>
      <c r="BO180" s="18" t="str">
        <f t="shared" si="149"/>
        <v/>
      </c>
      <c r="BP180" s="89" t="str">
        <f>IF(BM180&gt;0,ROUNDDOWN(('Diseño estructura &amp;CP'!$AZ$5/BM180),0),"")</f>
        <v/>
      </c>
      <c r="CD180" s="85" t="str">
        <f t="shared" si="191"/>
        <v/>
      </c>
      <c r="CE180" s="86">
        <f t="shared" si="169"/>
        <v>0</v>
      </c>
      <c r="CF180" s="18">
        <f t="shared" si="170"/>
        <v>0</v>
      </c>
      <c r="CG180" s="90"/>
      <c r="CH180" s="88">
        <f t="shared" si="171"/>
        <v>0</v>
      </c>
      <c r="CI180" s="18" t="str">
        <f t="shared" si="150"/>
        <v/>
      </c>
      <c r="CJ180" s="89" t="str">
        <f>IF(CG180&gt;0,ROUNDDOWN(('Diseño estructura &amp;CP'!$AZ$5/CG180),0),"")</f>
        <v/>
      </c>
      <c r="CX180" s="85" t="str">
        <f t="shared" si="192"/>
        <v/>
      </c>
      <c r="CY180" s="86">
        <f t="shared" si="172"/>
        <v>0</v>
      </c>
      <c r="CZ180" s="18">
        <f t="shared" si="173"/>
        <v>0</v>
      </c>
      <c r="DA180" s="90"/>
      <c r="DB180" s="88">
        <f t="shared" si="174"/>
        <v>0</v>
      </c>
      <c r="DC180" s="18" t="str">
        <f t="shared" si="151"/>
        <v/>
      </c>
      <c r="DD180" s="89" t="str">
        <f>IF(DA180&gt;0,ROUNDDOWN(('Diseño estructura &amp;CP'!$AZ$5/DA180),0),"")</f>
        <v/>
      </c>
      <c r="DR180" s="85" t="str">
        <f t="shared" si="193"/>
        <v/>
      </c>
      <c r="DS180" s="86">
        <f t="shared" si="175"/>
        <v>0</v>
      </c>
      <c r="DT180" s="18">
        <f t="shared" si="176"/>
        <v>0</v>
      </c>
      <c r="DU180" s="90"/>
      <c r="DV180" s="88">
        <f t="shared" si="177"/>
        <v>0</v>
      </c>
      <c r="DW180" s="18" t="str">
        <f t="shared" si="152"/>
        <v/>
      </c>
      <c r="DX180" s="89" t="str">
        <f>IF(DU180&gt;0,ROUNDDOWN(('Diseño estructura &amp;CP'!$AZ$5/DU180),0),"")</f>
        <v/>
      </c>
      <c r="EL180" s="85" t="str">
        <f t="shared" si="194"/>
        <v/>
      </c>
      <c r="EM180" s="86">
        <f t="shared" si="178"/>
        <v>0</v>
      </c>
      <c r="EN180" s="18">
        <f t="shared" si="179"/>
        <v>0</v>
      </c>
      <c r="EO180" s="90"/>
      <c r="EP180" s="88">
        <f t="shared" si="180"/>
        <v>0</v>
      </c>
      <c r="EQ180" s="18" t="str">
        <f t="shared" si="153"/>
        <v/>
      </c>
      <c r="ER180" s="89" t="str">
        <f>IF(EO180&gt;0,ROUNDDOWN(('Diseño estructura &amp;CP'!$AZ$5/EO180),0),"")</f>
        <v/>
      </c>
      <c r="FF180" s="85" t="str">
        <f t="shared" si="195"/>
        <v/>
      </c>
      <c r="FG180" s="86">
        <f t="shared" si="181"/>
        <v>0</v>
      </c>
      <c r="FH180" s="18">
        <f t="shared" si="182"/>
        <v>0</v>
      </c>
      <c r="FI180" s="90"/>
      <c r="FJ180" s="88">
        <f t="shared" si="183"/>
        <v>0</v>
      </c>
      <c r="FK180" s="18" t="str">
        <f t="shared" si="154"/>
        <v/>
      </c>
      <c r="FL180" s="89" t="str">
        <f>IF(FI180&gt;0,ROUNDDOWN(('Diseño estructura &amp;CP'!$AZ$5/FI180),0),"")</f>
        <v/>
      </c>
      <c r="FZ180" s="85" t="str">
        <f t="shared" si="196"/>
        <v/>
      </c>
      <c r="GA180" s="86">
        <f t="shared" si="184"/>
        <v>0</v>
      </c>
      <c r="GB180" s="18">
        <f t="shared" si="185"/>
        <v>0</v>
      </c>
      <c r="GC180" s="90"/>
      <c r="GD180" s="88">
        <f t="shared" si="186"/>
        <v>0</v>
      </c>
      <c r="GE180" s="18" t="str">
        <f t="shared" si="155"/>
        <v/>
      </c>
      <c r="GF180" s="89" t="str">
        <f>IF(GC180&gt;0,ROUNDDOWN(('Diseño estructura &amp;CP'!$AZ$5/GC180),0),"")</f>
        <v/>
      </c>
    </row>
    <row r="181" spans="2:188" x14ac:dyDescent="0.35">
      <c r="B181" s="85" t="str">
        <f t="shared" si="187"/>
        <v/>
      </c>
      <c r="C181" s="86">
        <f t="shared" si="156"/>
        <v>0</v>
      </c>
      <c r="D181" s="18">
        <f t="shared" si="157"/>
        <v>0</v>
      </c>
      <c r="E181" s="87"/>
      <c r="F181" s="88">
        <f t="shared" si="158"/>
        <v>0</v>
      </c>
      <c r="G181" s="18" t="str">
        <f t="shared" si="159"/>
        <v/>
      </c>
      <c r="H181" s="89" t="str">
        <f>IF(E181&gt;0,ROUNDDOWN(('Diseño estructura &amp;CP'!$AZ$5/E181),0),"")</f>
        <v/>
      </c>
      <c r="V181" s="85" t="str">
        <f t="shared" si="188"/>
        <v/>
      </c>
      <c r="W181" s="86">
        <f t="shared" si="160"/>
        <v>0</v>
      </c>
      <c r="X181" s="18">
        <f t="shared" si="161"/>
        <v>0</v>
      </c>
      <c r="Y181" s="87"/>
      <c r="Z181" s="88">
        <f t="shared" si="162"/>
        <v>0</v>
      </c>
      <c r="AA181" s="18" t="str">
        <f t="shared" si="147"/>
        <v/>
      </c>
      <c r="AB181" s="89" t="str">
        <f>IF(Y181&gt;0,ROUNDDOWN(('Diseño estructura &amp;CP'!$AZ$5/Y181),0),"")</f>
        <v/>
      </c>
      <c r="AP181" s="85" t="str">
        <f t="shared" si="189"/>
        <v/>
      </c>
      <c r="AQ181" s="86">
        <f t="shared" si="163"/>
        <v>0</v>
      </c>
      <c r="AR181" s="18">
        <f t="shared" si="164"/>
        <v>0</v>
      </c>
      <c r="AS181" s="87"/>
      <c r="AT181" s="88">
        <f t="shared" si="165"/>
        <v>0</v>
      </c>
      <c r="AU181" s="18" t="str">
        <f t="shared" si="148"/>
        <v/>
      </c>
      <c r="AV181" s="89" t="str">
        <f>IF(AS181&gt;0,ROUNDDOWN(('Diseño estructura &amp;CP'!$AZ$5/AS181),0),"")</f>
        <v/>
      </c>
      <c r="BJ181" s="85" t="str">
        <f t="shared" si="190"/>
        <v/>
      </c>
      <c r="BK181" s="86">
        <f t="shared" si="166"/>
        <v>0</v>
      </c>
      <c r="BL181" s="18">
        <f t="shared" si="167"/>
        <v>0</v>
      </c>
      <c r="BM181" s="87"/>
      <c r="BN181" s="88">
        <f t="shared" si="168"/>
        <v>0</v>
      </c>
      <c r="BO181" s="18" t="str">
        <f t="shared" si="149"/>
        <v/>
      </c>
      <c r="BP181" s="89" t="str">
        <f>IF(BM181&gt;0,ROUNDDOWN(('Diseño estructura &amp;CP'!$AZ$5/BM181),0),"")</f>
        <v/>
      </c>
      <c r="CD181" s="85" t="str">
        <f t="shared" si="191"/>
        <v/>
      </c>
      <c r="CE181" s="86">
        <f t="shared" si="169"/>
        <v>0</v>
      </c>
      <c r="CF181" s="18">
        <f t="shared" si="170"/>
        <v>0</v>
      </c>
      <c r="CG181" s="87"/>
      <c r="CH181" s="88">
        <f t="shared" si="171"/>
        <v>0</v>
      </c>
      <c r="CI181" s="18" t="str">
        <f t="shared" si="150"/>
        <v/>
      </c>
      <c r="CJ181" s="89" t="str">
        <f>IF(CG181&gt;0,ROUNDDOWN(('Diseño estructura &amp;CP'!$AZ$5/CG181),0),"")</f>
        <v/>
      </c>
      <c r="CX181" s="85" t="str">
        <f t="shared" si="192"/>
        <v/>
      </c>
      <c r="CY181" s="86">
        <f t="shared" si="172"/>
        <v>0</v>
      </c>
      <c r="CZ181" s="18">
        <f t="shared" si="173"/>
        <v>0</v>
      </c>
      <c r="DA181" s="87"/>
      <c r="DB181" s="88">
        <f t="shared" si="174"/>
        <v>0</v>
      </c>
      <c r="DC181" s="18" t="str">
        <f t="shared" si="151"/>
        <v/>
      </c>
      <c r="DD181" s="89" t="str">
        <f>IF(DA181&gt;0,ROUNDDOWN(('Diseño estructura &amp;CP'!$AZ$5/DA181),0),"")</f>
        <v/>
      </c>
      <c r="DR181" s="85" t="str">
        <f t="shared" si="193"/>
        <v/>
      </c>
      <c r="DS181" s="86">
        <f t="shared" si="175"/>
        <v>0</v>
      </c>
      <c r="DT181" s="18">
        <f t="shared" si="176"/>
        <v>0</v>
      </c>
      <c r="DU181" s="87"/>
      <c r="DV181" s="88">
        <f t="shared" si="177"/>
        <v>0</v>
      </c>
      <c r="DW181" s="18" t="str">
        <f t="shared" si="152"/>
        <v/>
      </c>
      <c r="DX181" s="89" t="str">
        <f>IF(DU181&gt;0,ROUNDDOWN(('Diseño estructura &amp;CP'!$AZ$5/DU181),0),"")</f>
        <v/>
      </c>
      <c r="EL181" s="85" t="str">
        <f t="shared" si="194"/>
        <v/>
      </c>
      <c r="EM181" s="86">
        <f t="shared" si="178"/>
        <v>0</v>
      </c>
      <c r="EN181" s="18">
        <f t="shared" si="179"/>
        <v>0</v>
      </c>
      <c r="EO181" s="87"/>
      <c r="EP181" s="88">
        <f t="shared" si="180"/>
        <v>0</v>
      </c>
      <c r="EQ181" s="18" t="str">
        <f t="shared" si="153"/>
        <v/>
      </c>
      <c r="ER181" s="89" t="str">
        <f>IF(EO181&gt;0,ROUNDDOWN(('Diseño estructura &amp;CP'!$AZ$5/EO181),0),"")</f>
        <v/>
      </c>
      <c r="FF181" s="85" t="str">
        <f t="shared" si="195"/>
        <v/>
      </c>
      <c r="FG181" s="86">
        <f t="shared" si="181"/>
        <v>0</v>
      </c>
      <c r="FH181" s="18">
        <f t="shared" si="182"/>
        <v>0</v>
      </c>
      <c r="FI181" s="87"/>
      <c r="FJ181" s="88">
        <f t="shared" si="183"/>
        <v>0</v>
      </c>
      <c r="FK181" s="18" t="str">
        <f t="shared" si="154"/>
        <v/>
      </c>
      <c r="FL181" s="89" t="str">
        <f>IF(FI181&gt;0,ROUNDDOWN(('Diseño estructura &amp;CP'!$AZ$5/FI181),0),"")</f>
        <v/>
      </c>
      <c r="FZ181" s="85" t="str">
        <f t="shared" si="196"/>
        <v/>
      </c>
      <c r="GA181" s="86">
        <f t="shared" si="184"/>
        <v>0</v>
      </c>
      <c r="GB181" s="18">
        <f t="shared" si="185"/>
        <v>0</v>
      </c>
      <c r="GC181" s="87"/>
      <c r="GD181" s="88">
        <f t="shared" si="186"/>
        <v>0</v>
      </c>
      <c r="GE181" s="18" t="str">
        <f t="shared" si="155"/>
        <v/>
      </c>
      <c r="GF181" s="89" t="str">
        <f>IF(GC181&gt;0,ROUNDDOWN(('Diseño estructura &amp;CP'!$AZ$5/GC181),0),"")</f>
        <v/>
      </c>
    </row>
    <row r="182" spans="2:188" x14ac:dyDescent="0.35">
      <c r="B182" s="85" t="str">
        <f t="shared" si="187"/>
        <v/>
      </c>
      <c r="C182" s="86">
        <f t="shared" si="156"/>
        <v>0</v>
      </c>
      <c r="D182" s="18">
        <f t="shared" si="157"/>
        <v>0</v>
      </c>
      <c r="E182" s="90"/>
      <c r="F182" s="88">
        <f t="shared" si="158"/>
        <v>0</v>
      </c>
      <c r="G182" s="18" t="str">
        <f t="shared" si="159"/>
        <v/>
      </c>
      <c r="H182" s="89" t="str">
        <f>IF(E182&gt;0,ROUNDDOWN(('Diseño estructura &amp;CP'!$AZ$5/E182),0),"")</f>
        <v/>
      </c>
      <c r="V182" s="85" t="str">
        <f t="shared" si="188"/>
        <v/>
      </c>
      <c r="W182" s="86">
        <f t="shared" si="160"/>
        <v>0</v>
      </c>
      <c r="X182" s="18">
        <f t="shared" si="161"/>
        <v>0</v>
      </c>
      <c r="Y182" s="90"/>
      <c r="Z182" s="88">
        <f t="shared" si="162"/>
        <v>0</v>
      </c>
      <c r="AA182" s="18" t="str">
        <f t="shared" si="147"/>
        <v/>
      </c>
      <c r="AB182" s="89" t="str">
        <f>IF(Y182&gt;0,ROUNDDOWN(('Diseño estructura &amp;CP'!$AZ$5/Y182),0),"")</f>
        <v/>
      </c>
      <c r="AP182" s="85" t="str">
        <f t="shared" si="189"/>
        <v/>
      </c>
      <c r="AQ182" s="86">
        <f t="shared" si="163"/>
        <v>0</v>
      </c>
      <c r="AR182" s="18">
        <f t="shared" si="164"/>
        <v>0</v>
      </c>
      <c r="AS182" s="90"/>
      <c r="AT182" s="88">
        <f t="shared" si="165"/>
        <v>0</v>
      </c>
      <c r="AU182" s="18" t="str">
        <f t="shared" si="148"/>
        <v/>
      </c>
      <c r="AV182" s="89" t="str">
        <f>IF(AS182&gt;0,ROUNDDOWN(('Diseño estructura &amp;CP'!$AZ$5/AS182),0),"")</f>
        <v/>
      </c>
      <c r="BJ182" s="85" t="str">
        <f t="shared" si="190"/>
        <v/>
      </c>
      <c r="BK182" s="86">
        <f t="shared" si="166"/>
        <v>0</v>
      </c>
      <c r="BL182" s="18">
        <f t="shared" si="167"/>
        <v>0</v>
      </c>
      <c r="BM182" s="90"/>
      <c r="BN182" s="88">
        <f t="shared" si="168"/>
        <v>0</v>
      </c>
      <c r="BO182" s="18" t="str">
        <f t="shared" si="149"/>
        <v/>
      </c>
      <c r="BP182" s="89" t="str">
        <f>IF(BM182&gt;0,ROUNDDOWN(('Diseño estructura &amp;CP'!$AZ$5/BM182),0),"")</f>
        <v/>
      </c>
      <c r="CD182" s="85" t="str">
        <f t="shared" si="191"/>
        <v/>
      </c>
      <c r="CE182" s="86">
        <f t="shared" si="169"/>
        <v>0</v>
      </c>
      <c r="CF182" s="18">
        <f t="shared" si="170"/>
        <v>0</v>
      </c>
      <c r="CG182" s="90"/>
      <c r="CH182" s="88">
        <f t="shared" si="171"/>
        <v>0</v>
      </c>
      <c r="CI182" s="18" t="str">
        <f t="shared" si="150"/>
        <v/>
      </c>
      <c r="CJ182" s="89" t="str">
        <f>IF(CG182&gt;0,ROUNDDOWN(('Diseño estructura &amp;CP'!$AZ$5/CG182),0),"")</f>
        <v/>
      </c>
      <c r="CX182" s="85" t="str">
        <f t="shared" si="192"/>
        <v/>
      </c>
      <c r="CY182" s="86">
        <f t="shared" si="172"/>
        <v>0</v>
      </c>
      <c r="CZ182" s="18">
        <f t="shared" si="173"/>
        <v>0</v>
      </c>
      <c r="DA182" s="90"/>
      <c r="DB182" s="88">
        <f t="shared" si="174"/>
        <v>0</v>
      </c>
      <c r="DC182" s="18" t="str">
        <f t="shared" si="151"/>
        <v/>
      </c>
      <c r="DD182" s="89" t="str">
        <f>IF(DA182&gt;0,ROUNDDOWN(('Diseño estructura &amp;CP'!$AZ$5/DA182),0),"")</f>
        <v/>
      </c>
      <c r="DR182" s="85" t="str">
        <f t="shared" si="193"/>
        <v/>
      </c>
      <c r="DS182" s="86">
        <f t="shared" si="175"/>
        <v>0</v>
      </c>
      <c r="DT182" s="18">
        <f t="shared" si="176"/>
        <v>0</v>
      </c>
      <c r="DU182" s="90"/>
      <c r="DV182" s="88">
        <f t="shared" si="177"/>
        <v>0</v>
      </c>
      <c r="DW182" s="18" t="str">
        <f t="shared" si="152"/>
        <v/>
      </c>
      <c r="DX182" s="89" t="str">
        <f>IF(DU182&gt;0,ROUNDDOWN(('Diseño estructura &amp;CP'!$AZ$5/DU182),0),"")</f>
        <v/>
      </c>
      <c r="EL182" s="85" t="str">
        <f t="shared" si="194"/>
        <v/>
      </c>
      <c r="EM182" s="86">
        <f t="shared" si="178"/>
        <v>0</v>
      </c>
      <c r="EN182" s="18">
        <f t="shared" si="179"/>
        <v>0</v>
      </c>
      <c r="EO182" s="90"/>
      <c r="EP182" s="88">
        <f t="shared" si="180"/>
        <v>0</v>
      </c>
      <c r="EQ182" s="18" t="str">
        <f t="shared" si="153"/>
        <v/>
      </c>
      <c r="ER182" s="89" t="str">
        <f>IF(EO182&gt;0,ROUNDDOWN(('Diseño estructura &amp;CP'!$AZ$5/EO182),0),"")</f>
        <v/>
      </c>
      <c r="FF182" s="85" t="str">
        <f t="shared" si="195"/>
        <v/>
      </c>
      <c r="FG182" s="86">
        <f t="shared" si="181"/>
        <v>0</v>
      </c>
      <c r="FH182" s="18">
        <f t="shared" si="182"/>
        <v>0</v>
      </c>
      <c r="FI182" s="90"/>
      <c r="FJ182" s="88">
        <f t="shared" si="183"/>
        <v>0</v>
      </c>
      <c r="FK182" s="18" t="str">
        <f t="shared" si="154"/>
        <v/>
      </c>
      <c r="FL182" s="89" t="str">
        <f>IF(FI182&gt;0,ROUNDDOWN(('Diseño estructura &amp;CP'!$AZ$5/FI182),0),"")</f>
        <v/>
      </c>
      <c r="FZ182" s="85" t="str">
        <f t="shared" si="196"/>
        <v/>
      </c>
      <c r="GA182" s="86">
        <f t="shared" si="184"/>
        <v>0</v>
      </c>
      <c r="GB182" s="18">
        <f t="shared" si="185"/>
        <v>0</v>
      </c>
      <c r="GC182" s="90"/>
      <c r="GD182" s="88">
        <f t="shared" si="186"/>
        <v>0</v>
      </c>
      <c r="GE182" s="18" t="str">
        <f t="shared" si="155"/>
        <v/>
      </c>
      <c r="GF182" s="89" t="str">
        <f>IF(GC182&gt;0,ROUNDDOWN(('Diseño estructura &amp;CP'!$AZ$5/GC182),0),"")</f>
        <v/>
      </c>
    </row>
    <row r="183" spans="2:188" x14ac:dyDescent="0.35">
      <c r="B183" s="85" t="str">
        <f t="shared" si="187"/>
        <v/>
      </c>
      <c r="C183" s="86">
        <f t="shared" si="156"/>
        <v>0</v>
      </c>
      <c r="D183" s="18">
        <f t="shared" si="157"/>
        <v>0</v>
      </c>
      <c r="E183" s="87"/>
      <c r="F183" s="88">
        <f t="shared" si="158"/>
        <v>0</v>
      </c>
      <c r="G183" s="18" t="str">
        <f t="shared" si="159"/>
        <v/>
      </c>
      <c r="H183" s="89" t="str">
        <f>IF(E183&gt;0,ROUNDDOWN(('Diseño estructura &amp;CP'!$AZ$5/E183),0),"")</f>
        <v/>
      </c>
      <c r="V183" s="85" t="str">
        <f t="shared" si="188"/>
        <v/>
      </c>
      <c r="W183" s="86">
        <f t="shared" si="160"/>
        <v>0</v>
      </c>
      <c r="X183" s="18">
        <f t="shared" si="161"/>
        <v>0</v>
      </c>
      <c r="Y183" s="87"/>
      <c r="Z183" s="88">
        <f t="shared" si="162"/>
        <v>0</v>
      </c>
      <c r="AA183" s="18" t="str">
        <f t="shared" si="147"/>
        <v/>
      </c>
      <c r="AB183" s="89" t="str">
        <f>IF(Y183&gt;0,ROUNDDOWN(('Diseño estructura &amp;CP'!$AZ$5/Y183),0),"")</f>
        <v/>
      </c>
      <c r="AP183" s="85" t="str">
        <f t="shared" si="189"/>
        <v/>
      </c>
      <c r="AQ183" s="86">
        <f t="shared" si="163"/>
        <v>0</v>
      </c>
      <c r="AR183" s="18">
        <f t="shared" si="164"/>
        <v>0</v>
      </c>
      <c r="AS183" s="87"/>
      <c r="AT183" s="88">
        <f t="shared" si="165"/>
        <v>0</v>
      </c>
      <c r="AU183" s="18" t="str">
        <f t="shared" si="148"/>
        <v/>
      </c>
      <c r="AV183" s="89" t="str">
        <f>IF(AS183&gt;0,ROUNDDOWN(('Diseño estructura &amp;CP'!$AZ$5/AS183),0),"")</f>
        <v/>
      </c>
      <c r="BJ183" s="85" t="str">
        <f t="shared" si="190"/>
        <v/>
      </c>
      <c r="BK183" s="86">
        <f t="shared" si="166"/>
        <v>0</v>
      </c>
      <c r="BL183" s="18">
        <f t="shared" si="167"/>
        <v>0</v>
      </c>
      <c r="BM183" s="87"/>
      <c r="BN183" s="88">
        <f t="shared" si="168"/>
        <v>0</v>
      </c>
      <c r="BO183" s="18" t="str">
        <f t="shared" si="149"/>
        <v/>
      </c>
      <c r="BP183" s="89" t="str">
        <f>IF(BM183&gt;0,ROUNDDOWN(('Diseño estructura &amp;CP'!$AZ$5/BM183),0),"")</f>
        <v/>
      </c>
      <c r="CD183" s="85" t="str">
        <f t="shared" si="191"/>
        <v/>
      </c>
      <c r="CE183" s="86">
        <f t="shared" si="169"/>
        <v>0</v>
      </c>
      <c r="CF183" s="18">
        <f t="shared" si="170"/>
        <v>0</v>
      </c>
      <c r="CG183" s="87"/>
      <c r="CH183" s="88">
        <f t="shared" si="171"/>
        <v>0</v>
      </c>
      <c r="CI183" s="18" t="str">
        <f t="shared" si="150"/>
        <v/>
      </c>
      <c r="CJ183" s="89" t="str">
        <f>IF(CG183&gt;0,ROUNDDOWN(('Diseño estructura &amp;CP'!$AZ$5/CG183),0),"")</f>
        <v/>
      </c>
      <c r="CX183" s="85" t="str">
        <f t="shared" si="192"/>
        <v/>
      </c>
      <c r="CY183" s="86">
        <f t="shared" si="172"/>
        <v>0</v>
      </c>
      <c r="CZ183" s="18">
        <f t="shared" si="173"/>
        <v>0</v>
      </c>
      <c r="DA183" s="87"/>
      <c r="DB183" s="88">
        <f t="shared" si="174"/>
        <v>0</v>
      </c>
      <c r="DC183" s="18" t="str">
        <f t="shared" si="151"/>
        <v/>
      </c>
      <c r="DD183" s="89" t="str">
        <f>IF(DA183&gt;0,ROUNDDOWN(('Diseño estructura &amp;CP'!$AZ$5/DA183),0),"")</f>
        <v/>
      </c>
      <c r="DR183" s="85" t="str">
        <f t="shared" si="193"/>
        <v/>
      </c>
      <c r="DS183" s="86">
        <f t="shared" si="175"/>
        <v>0</v>
      </c>
      <c r="DT183" s="18">
        <f t="shared" si="176"/>
        <v>0</v>
      </c>
      <c r="DU183" s="87"/>
      <c r="DV183" s="88">
        <f t="shared" si="177"/>
        <v>0</v>
      </c>
      <c r="DW183" s="18" t="str">
        <f t="shared" si="152"/>
        <v/>
      </c>
      <c r="DX183" s="89" t="str">
        <f>IF(DU183&gt;0,ROUNDDOWN(('Diseño estructura &amp;CP'!$AZ$5/DU183),0),"")</f>
        <v/>
      </c>
      <c r="EL183" s="85" t="str">
        <f t="shared" si="194"/>
        <v/>
      </c>
      <c r="EM183" s="86">
        <f t="shared" si="178"/>
        <v>0</v>
      </c>
      <c r="EN183" s="18">
        <f t="shared" si="179"/>
        <v>0</v>
      </c>
      <c r="EO183" s="87"/>
      <c r="EP183" s="88">
        <f t="shared" si="180"/>
        <v>0</v>
      </c>
      <c r="EQ183" s="18" t="str">
        <f t="shared" si="153"/>
        <v/>
      </c>
      <c r="ER183" s="89" t="str">
        <f>IF(EO183&gt;0,ROUNDDOWN(('Diseño estructura &amp;CP'!$AZ$5/EO183),0),"")</f>
        <v/>
      </c>
      <c r="FF183" s="85" t="str">
        <f t="shared" si="195"/>
        <v/>
      </c>
      <c r="FG183" s="86">
        <f t="shared" si="181"/>
        <v>0</v>
      </c>
      <c r="FH183" s="18">
        <f t="shared" si="182"/>
        <v>0</v>
      </c>
      <c r="FI183" s="87"/>
      <c r="FJ183" s="88">
        <f t="shared" si="183"/>
        <v>0</v>
      </c>
      <c r="FK183" s="18" t="str">
        <f t="shared" si="154"/>
        <v/>
      </c>
      <c r="FL183" s="89" t="str">
        <f>IF(FI183&gt;0,ROUNDDOWN(('Diseño estructura &amp;CP'!$AZ$5/FI183),0),"")</f>
        <v/>
      </c>
      <c r="FZ183" s="85" t="str">
        <f t="shared" si="196"/>
        <v/>
      </c>
      <c r="GA183" s="86">
        <f t="shared" si="184"/>
        <v>0</v>
      </c>
      <c r="GB183" s="18">
        <f t="shared" si="185"/>
        <v>0</v>
      </c>
      <c r="GC183" s="87"/>
      <c r="GD183" s="88">
        <f t="shared" si="186"/>
        <v>0</v>
      </c>
      <c r="GE183" s="18" t="str">
        <f t="shared" si="155"/>
        <v/>
      </c>
      <c r="GF183" s="89" t="str">
        <f>IF(GC183&gt;0,ROUNDDOWN(('Diseño estructura &amp;CP'!$AZ$5/GC183),0),"")</f>
        <v/>
      </c>
    </row>
    <row r="184" spans="2:188" x14ac:dyDescent="0.35">
      <c r="B184" s="85" t="str">
        <f t="shared" si="187"/>
        <v/>
      </c>
      <c r="C184" s="86">
        <f t="shared" si="156"/>
        <v>0</v>
      </c>
      <c r="D184" s="18">
        <f t="shared" si="157"/>
        <v>0</v>
      </c>
      <c r="E184" s="90"/>
      <c r="F184" s="88">
        <f t="shared" si="158"/>
        <v>0</v>
      </c>
      <c r="G184" s="18" t="str">
        <f t="shared" si="159"/>
        <v/>
      </c>
      <c r="H184" s="89" t="str">
        <f>IF(E184&gt;0,ROUNDDOWN(('Diseño estructura &amp;CP'!$AZ$5/E184),0),"")</f>
        <v/>
      </c>
      <c r="V184" s="85" t="str">
        <f t="shared" si="188"/>
        <v/>
      </c>
      <c r="W184" s="86">
        <f t="shared" si="160"/>
        <v>0</v>
      </c>
      <c r="X184" s="18">
        <f t="shared" si="161"/>
        <v>0</v>
      </c>
      <c r="Y184" s="90"/>
      <c r="Z184" s="88">
        <f t="shared" si="162"/>
        <v>0</v>
      </c>
      <c r="AA184" s="18" t="str">
        <f t="shared" si="147"/>
        <v/>
      </c>
      <c r="AB184" s="89" t="str">
        <f>IF(Y184&gt;0,ROUNDDOWN(('Diseño estructura &amp;CP'!$AZ$5/Y184),0),"")</f>
        <v/>
      </c>
      <c r="AP184" s="85" t="str">
        <f t="shared" si="189"/>
        <v/>
      </c>
      <c r="AQ184" s="86">
        <f t="shared" si="163"/>
        <v>0</v>
      </c>
      <c r="AR184" s="18">
        <f t="shared" si="164"/>
        <v>0</v>
      </c>
      <c r="AS184" s="90"/>
      <c r="AT184" s="88">
        <f t="shared" si="165"/>
        <v>0</v>
      </c>
      <c r="AU184" s="18" t="str">
        <f t="shared" si="148"/>
        <v/>
      </c>
      <c r="AV184" s="89" t="str">
        <f>IF(AS184&gt;0,ROUNDDOWN(('Diseño estructura &amp;CP'!$AZ$5/AS184),0),"")</f>
        <v/>
      </c>
      <c r="BJ184" s="85" t="str">
        <f t="shared" si="190"/>
        <v/>
      </c>
      <c r="BK184" s="86">
        <f t="shared" si="166"/>
        <v>0</v>
      </c>
      <c r="BL184" s="18">
        <f t="shared" si="167"/>
        <v>0</v>
      </c>
      <c r="BM184" s="90"/>
      <c r="BN184" s="88">
        <f t="shared" si="168"/>
        <v>0</v>
      </c>
      <c r="BO184" s="18" t="str">
        <f t="shared" si="149"/>
        <v/>
      </c>
      <c r="BP184" s="89" t="str">
        <f>IF(BM184&gt;0,ROUNDDOWN(('Diseño estructura &amp;CP'!$AZ$5/BM184),0),"")</f>
        <v/>
      </c>
      <c r="CD184" s="85" t="str">
        <f t="shared" si="191"/>
        <v/>
      </c>
      <c r="CE184" s="86">
        <f t="shared" si="169"/>
        <v>0</v>
      </c>
      <c r="CF184" s="18">
        <f t="shared" si="170"/>
        <v>0</v>
      </c>
      <c r="CG184" s="90"/>
      <c r="CH184" s="88">
        <f t="shared" si="171"/>
        <v>0</v>
      </c>
      <c r="CI184" s="18" t="str">
        <f t="shared" si="150"/>
        <v/>
      </c>
      <c r="CJ184" s="89" t="str">
        <f>IF(CG184&gt;0,ROUNDDOWN(('Diseño estructura &amp;CP'!$AZ$5/CG184),0),"")</f>
        <v/>
      </c>
      <c r="CX184" s="85" t="str">
        <f t="shared" si="192"/>
        <v/>
      </c>
      <c r="CY184" s="86">
        <f t="shared" si="172"/>
        <v>0</v>
      </c>
      <c r="CZ184" s="18">
        <f t="shared" si="173"/>
        <v>0</v>
      </c>
      <c r="DA184" s="90"/>
      <c r="DB184" s="88">
        <f t="shared" si="174"/>
        <v>0</v>
      </c>
      <c r="DC184" s="18" t="str">
        <f t="shared" si="151"/>
        <v/>
      </c>
      <c r="DD184" s="89" t="str">
        <f>IF(DA184&gt;0,ROUNDDOWN(('Diseño estructura &amp;CP'!$AZ$5/DA184),0),"")</f>
        <v/>
      </c>
      <c r="DR184" s="85" t="str">
        <f t="shared" si="193"/>
        <v/>
      </c>
      <c r="DS184" s="86">
        <f t="shared" si="175"/>
        <v>0</v>
      </c>
      <c r="DT184" s="18">
        <f t="shared" si="176"/>
        <v>0</v>
      </c>
      <c r="DU184" s="90"/>
      <c r="DV184" s="88">
        <f t="shared" si="177"/>
        <v>0</v>
      </c>
      <c r="DW184" s="18" t="str">
        <f t="shared" si="152"/>
        <v/>
      </c>
      <c r="DX184" s="89" t="str">
        <f>IF(DU184&gt;0,ROUNDDOWN(('Diseño estructura &amp;CP'!$AZ$5/DU184),0),"")</f>
        <v/>
      </c>
      <c r="EL184" s="85" t="str">
        <f t="shared" si="194"/>
        <v/>
      </c>
      <c r="EM184" s="86">
        <f t="shared" si="178"/>
        <v>0</v>
      </c>
      <c r="EN184" s="18">
        <f t="shared" si="179"/>
        <v>0</v>
      </c>
      <c r="EO184" s="90"/>
      <c r="EP184" s="88">
        <f t="shared" si="180"/>
        <v>0</v>
      </c>
      <c r="EQ184" s="18" t="str">
        <f t="shared" si="153"/>
        <v/>
      </c>
      <c r="ER184" s="89" t="str">
        <f>IF(EO184&gt;0,ROUNDDOWN(('Diseño estructura &amp;CP'!$AZ$5/EO184),0),"")</f>
        <v/>
      </c>
      <c r="FF184" s="85" t="str">
        <f t="shared" si="195"/>
        <v/>
      </c>
      <c r="FG184" s="86">
        <f t="shared" si="181"/>
        <v>0</v>
      </c>
      <c r="FH184" s="18">
        <f t="shared" si="182"/>
        <v>0</v>
      </c>
      <c r="FI184" s="90"/>
      <c r="FJ184" s="88">
        <f t="shared" si="183"/>
        <v>0</v>
      </c>
      <c r="FK184" s="18" t="str">
        <f t="shared" si="154"/>
        <v/>
      </c>
      <c r="FL184" s="89" t="str">
        <f>IF(FI184&gt;0,ROUNDDOWN(('Diseño estructura &amp;CP'!$AZ$5/FI184),0),"")</f>
        <v/>
      </c>
      <c r="FZ184" s="85" t="str">
        <f t="shared" si="196"/>
        <v/>
      </c>
      <c r="GA184" s="86">
        <f t="shared" si="184"/>
        <v>0</v>
      </c>
      <c r="GB184" s="18">
        <f t="shared" si="185"/>
        <v>0</v>
      </c>
      <c r="GC184" s="90"/>
      <c r="GD184" s="88">
        <f t="shared" si="186"/>
        <v>0</v>
      </c>
      <c r="GE184" s="18" t="str">
        <f t="shared" si="155"/>
        <v/>
      </c>
      <c r="GF184" s="89" t="str">
        <f>IF(GC184&gt;0,ROUNDDOWN(('Diseño estructura &amp;CP'!$AZ$5/GC184),0),"")</f>
        <v/>
      </c>
    </row>
    <row r="185" spans="2:188" x14ac:dyDescent="0.35">
      <c r="B185" s="85" t="str">
        <f t="shared" si="187"/>
        <v/>
      </c>
      <c r="C185" s="86">
        <f t="shared" si="156"/>
        <v>0</v>
      </c>
      <c r="D185" s="18">
        <f t="shared" si="157"/>
        <v>0</v>
      </c>
      <c r="E185" s="87"/>
      <c r="F185" s="88">
        <f t="shared" si="158"/>
        <v>0</v>
      </c>
      <c r="G185" s="18" t="str">
        <f t="shared" si="159"/>
        <v/>
      </c>
      <c r="H185" s="89" t="str">
        <f>IF(E185&gt;0,ROUNDDOWN(('Diseño estructura &amp;CP'!$AZ$5/E185),0),"")</f>
        <v/>
      </c>
      <c r="V185" s="85" t="str">
        <f t="shared" si="188"/>
        <v/>
      </c>
      <c r="W185" s="86">
        <f t="shared" si="160"/>
        <v>0</v>
      </c>
      <c r="X185" s="18">
        <f t="shared" si="161"/>
        <v>0</v>
      </c>
      <c r="Y185" s="87"/>
      <c r="Z185" s="88">
        <f t="shared" si="162"/>
        <v>0</v>
      </c>
      <c r="AA185" s="18" t="str">
        <f t="shared" si="147"/>
        <v/>
      </c>
      <c r="AB185" s="89" t="str">
        <f>IF(Y185&gt;0,ROUNDDOWN(('Diseño estructura &amp;CP'!$AZ$5/Y185),0),"")</f>
        <v/>
      </c>
      <c r="AP185" s="85" t="str">
        <f t="shared" si="189"/>
        <v/>
      </c>
      <c r="AQ185" s="86">
        <f t="shared" si="163"/>
        <v>0</v>
      </c>
      <c r="AR185" s="18">
        <f t="shared" si="164"/>
        <v>0</v>
      </c>
      <c r="AS185" s="87"/>
      <c r="AT185" s="88">
        <f t="shared" si="165"/>
        <v>0</v>
      </c>
      <c r="AU185" s="18" t="str">
        <f t="shared" si="148"/>
        <v/>
      </c>
      <c r="AV185" s="89" t="str">
        <f>IF(AS185&gt;0,ROUNDDOWN(('Diseño estructura &amp;CP'!$AZ$5/AS185),0),"")</f>
        <v/>
      </c>
      <c r="BJ185" s="85" t="str">
        <f t="shared" si="190"/>
        <v/>
      </c>
      <c r="BK185" s="86">
        <f t="shared" si="166"/>
        <v>0</v>
      </c>
      <c r="BL185" s="18">
        <f t="shared" si="167"/>
        <v>0</v>
      </c>
      <c r="BM185" s="87"/>
      <c r="BN185" s="88">
        <f t="shared" si="168"/>
        <v>0</v>
      </c>
      <c r="BO185" s="18" t="str">
        <f t="shared" si="149"/>
        <v/>
      </c>
      <c r="BP185" s="89" t="str">
        <f>IF(BM185&gt;0,ROUNDDOWN(('Diseño estructura &amp;CP'!$AZ$5/BM185),0),"")</f>
        <v/>
      </c>
      <c r="CD185" s="85" t="str">
        <f t="shared" si="191"/>
        <v/>
      </c>
      <c r="CE185" s="86">
        <f t="shared" si="169"/>
        <v>0</v>
      </c>
      <c r="CF185" s="18">
        <f t="shared" si="170"/>
        <v>0</v>
      </c>
      <c r="CG185" s="87"/>
      <c r="CH185" s="88">
        <f t="shared" si="171"/>
        <v>0</v>
      </c>
      <c r="CI185" s="18" t="str">
        <f t="shared" si="150"/>
        <v/>
      </c>
      <c r="CJ185" s="89" t="str">
        <f>IF(CG185&gt;0,ROUNDDOWN(('Diseño estructura &amp;CP'!$AZ$5/CG185),0),"")</f>
        <v/>
      </c>
      <c r="CX185" s="85" t="str">
        <f t="shared" si="192"/>
        <v/>
      </c>
      <c r="CY185" s="86">
        <f t="shared" si="172"/>
        <v>0</v>
      </c>
      <c r="CZ185" s="18">
        <f t="shared" si="173"/>
        <v>0</v>
      </c>
      <c r="DA185" s="87"/>
      <c r="DB185" s="88">
        <f t="shared" si="174"/>
        <v>0</v>
      </c>
      <c r="DC185" s="18" t="str">
        <f t="shared" si="151"/>
        <v/>
      </c>
      <c r="DD185" s="89" t="str">
        <f>IF(DA185&gt;0,ROUNDDOWN(('Diseño estructura &amp;CP'!$AZ$5/DA185),0),"")</f>
        <v/>
      </c>
      <c r="DR185" s="85" t="str">
        <f t="shared" si="193"/>
        <v/>
      </c>
      <c r="DS185" s="86">
        <f t="shared" si="175"/>
        <v>0</v>
      </c>
      <c r="DT185" s="18">
        <f t="shared" si="176"/>
        <v>0</v>
      </c>
      <c r="DU185" s="87"/>
      <c r="DV185" s="88">
        <f t="shared" si="177"/>
        <v>0</v>
      </c>
      <c r="DW185" s="18" t="str">
        <f t="shared" si="152"/>
        <v/>
      </c>
      <c r="DX185" s="89" t="str">
        <f>IF(DU185&gt;0,ROUNDDOWN(('Diseño estructura &amp;CP'!$AZ$5/DU185),0),"")</f>
        <v/>
      </c>
      <c r="EL185" s="85" t="str">
        <f t="shared" si="194"/>
        <v/>
      </c>
      <c r="EM185" s="86">
        <f t="shared" si="178"/>
        <v>0</v>
      </c>
      <c r="EN185" s="18">
        <f t="shared" si="179"/>
        <v>0</v>
      </c>
      <c r="EO185" s="87"/>
      <c r="EP185" s="88">
        <f t="shared" si="180"/>
        <v>0</v>
      </c>
      <c r="EQ185" s="18" t="str">
        <f t="shared" si="153"/>
        <v/>
      </c>
      <c r="ER185" s="89" t="str">
        <f>IF(EO185&gt;0,ROUNDDOWN(('Diseño estructura &amp;CP'!$AZ$5/EO185),0),"")</f>
        <v/>
      </c>
      <c r="FF185" s="85" t="str">
        <f t="shared" si="195"/>
        <v/>
      </c>
      <c r="FG185" s="86">
        <f t="shared" si="181"/>
        <v>0</v>
      </c>
      <c r="FH185" s="18">
        <f t="shared" si="182"/>
        <v>0</v>
      </c>
      <c r="FI185" s="87"/>
      <c r="FJ185" s="88">
        <f t="shared" si="183"/>
        <v>0</v>
      </c>
      <c r="FK185" s="18" t="str">
        <f t="shared" si="154"/>
        <v/>
      </c>
      <c r="FL185" s="89" t="str">
        <f>IF(FI185&gt;0,ROUNDDOWN(('Diseño estructura &amp;CP'!$AZ$5/FI185),0),"")</f>
        <v/>
      </c>
      <c r="FZ185" s="85" t="str">
        <f t="shared" si="196"/>
        <v/>
      </c>
      <c r="GA185" s="86">
        <f t="shared" si="184"/>
        <v>0</v>
      </c>
      <c r="GB185" s="18">
        <f t="shared" si="185"/>
        <v>0</v>
      </c>
      <c r="GC185" s="87"/>
      <c r="GD185" s="88">
        <f t="shared" si="186"/>
        <v>0</v>
      </c>
      <c r="GE185" s="18" t="str">
        <f t="shared" si="155"/>
        <v/>
      </c>
      <c r="GF185" s="89" t="str">
        <f>IF(GC185&gt;0,ROUNDDOWN(('Diseño estructura &amp;CP'!$AZ$5/GC185),0),"")</f>
        <v/>
      </c>
    </row>
    <row r="186" spans="2:188" x14ac:dyDescent="0.35">
      <c r="B186" s="85" t="str">
        <f t="shared" si="187"/>
        <v/>
      </c>
      <c r="C186" s="86">
        <f t="shared" si="156"/>
        <v>0</v>
      </c>
      <c r="D186" s="18">
        <f t="shared" si="157"/>
        <v>0</v>
      </c>
      <c r="E186" s="87"/>
      <c r="F186" s="88">
        <f t="shared" si="158"/>
        <v>0</v>
      </c>
      <c r="G186" s="18" t="str">
        <f t="shared" si="159"/>
        <v/>
      </c>
      <c r="H186" s="89" t="str">
        <f>IF(E186&gt;0,ROUNDDOWN(('Diseño estructura &amp;CP'!$AZ$5/E186),0),"")</f>
        <v/>
      </c>
      <c r="V186" s="85" t="str">
        <f t="shared" si="188"/>
        <v/>
      </c>
      <c r="W186" s="86">
        <f t="shared" si="160"/>
        <v>0</v>
      </c>
      <c r="X186" s="18">
        <f t="shared" si="161"/>
        <v>0</v>
      </c>
      <c r="Y186" s="87"/>
      <c r="Z186" s="88">
        <f t="shared" si="162"/>
        <v>0</v>
      </c>
      <c r="AA186" s="18" t="str">
        <f t="shared" si="147"/>
        <v/>
      </c>
      <c r="AB186" s="89" t="str">
        <f>IF(Y186&gt;0,ROUNDDOWN(('Diseño estructura &amp;CP'!$AZ$5/Y186),0),"")</f>
        <v/>
      </c>
      <c r="AP186" s="85" t="str">
        <f t="shared" si="189"/>
        <v/>
      </c>
      <c r="AQ186" s="86">
        <f t="shared" si="163"/>
        <v>0</v>
      </c>
      <c r="AR186" s="18">
        <f t="shared" si="164"/>
        <v>0</v>
      </c>
      <c r="AS186" s="87"/>
      <c r="AT186" s="88">
        <f t="shared" si="165"/>
        <v>0</v>
      </c>
      <c r="AU186" s="18" t="str">
        <f t="shared" si="148"/>
        <v/>
      </c>
      <c r="AV186" s="89" t="str">
        <f>IF(AS186&gt;0,ROUNDDOWN(('Diseño estructura &amp;CP'!$AZ$5/AS186),0),"")</f>
        <v/>
      </c>
      <c r="BJ186" s="85" t="str">
        <f t="shared" si="190"/>
        <v/>
      </c>
      <c r="BK186" s="86">
        <f t="shared" si="166"/>
        <v>0</v>
      </c>
      <c r="BL186" s="18">
        <f t="shared" si="167"/>
        <v>0</v>
      </c>
      <c r="BM186" s="87"/>
      <c r="BN186" s="88">
        <f t="shared" si="168"/>
        <v>0</v>
      </c>
      <c r="BO186" s="18" t="str">
        <f t="shared" si="149"/>
        <v/>
      </c>
      <c r="BP186" s="89" t="str">
        <f>IF(BM186&gt;0,ROUNDDOWN(('Diseño estructura &amp;CP'!$AZ$5/BM186),0),"")</f>
        <v/>
      </c>
      <c r="CD186" s="85" t="str">
        <f t="shared" si="191"/>
        <v/>
      </c>
      <c r="CE186" s="86">
        <f t="shared" si="169"/>
        <v>0</v>
      </c>
      <c r="CF186" s="18">
        <f t="shared" si="170"/>
        <v>0</v>
      </c>
      <c r="CG186" s="87"/>
      <c r="CH186" s="88">
        <f t="shared" si="171"/>
        <v>0</v>
      </c>
      <c r="CI186" s="18" t="str">
        <f t="shared" si="150"/>
        <v/>
      </c>
      <c r="CJ186" s="89" t="str">
        <f>IF(CG186&gt;0,ROUNDDOWN(('Diseño estructura &amp;CP'!$AZ$5/CG186),0),"")</f>
        <v/>
      </c>
      <c r="CX186" s="85" t="str">
        <f t="shared" si="192"/>
        <v/>
      </c>
      <c r="CY186" s="86">
        <f t="shared" si="172"/>
        <v>0</v>
      </c>
      <c r="CZ186" s="18">
        <f t="shared" si="173"/>
        <v>0</v>
      </c>
      <c r="DA186" s="87"/>
      <c r="DB186" s="88">
        <f t="shared" si="174"/>
        <v>0</v>
      </c>
      <c r="DC186" s="18" t="str">
        <f t="shared" si="151"/>
        <v/>
      </c>
      <c r="DD186" s="89" t="str">
        <f>IF(DA186&gt;0,ROUNDDOWN(('Diseño estructura &amp;CP'!$AZ$5/DA186),0),"")</f>
        <v/>
      </c>
      <c r="DR186" s="85" t="str">
        <f t="shared" si="193"/>
        <v/>
      </c>
      <c r="DS186" s="86">
        <f t="shared" si="175"/>
        <v>0</v>
      </c>
      <c r="DT186" s="18">
        <f t="shared" si="176"/>
        <v>0</v>
      </c>
      <c r="DU186" s="87"/>
      <c r="DV186" s="88">
        <f t="shared" si="177"/>
        <v>0</v>
      </c>
      <c r="DW186" s="18" t="str">
        <f t="shared" si="152"/>
        <v/>
      </c>
      <c r="DX186" s="89" t="str">
        <f>IF(DU186&gt;0,ROUNDDOWN(('Diseño estructura &amp;CP'!$AZ$5/DU186),0),"")</f>
        <v/>
      </c>
      <c r="EL186" s="85" t="str">
        <f t="shared" si="194"/>
        <v/>
      </c>
      <c r="EM186" s="86">
        <f t="shared" si="178"/>
        <v>0</v>
      </c>
      <c r="EN186" s="18">
        <f t="shared" si="179"/>
        <v>0</v>
      </c>
      <c r="EO186" s="87"/>
      <c r="EP186" s="88">
        <f t="shared" si="180"/>
        <v>0</v>
      </c>
      <c r="EQ186" s="18" t="str">
        <f t="shared" si="153"/>
        <v/>
      </c>
      <c r="ER186" s="89" t="str">
        <f>IF(EO186&gt;0,ROUNDDOWN(('Diseño estructura &amp;CP'!$AZ$5/EO186),0),"")</f>
        <v/>
      </c>
      <c r="FF186" s="85" t="str">
        <f t="shared" si="195"/>
        <v/>
      </c>
      <c r="FG186" s="86">
        <f t="shared" si="181"/>
        <v>0</v>
      </c>
      <c r="FH186" s="18">
        <f t="shared" si="182"/>
        <v>0</v>
      </c>
      <c r="FI186" s="87"/>
      <c r="FJ186" s="88">
        <f t="shared" si="183"/>
        <v>0</v>
      </c>
      <c r="FK186" s="18" t="str">
        <f t="shared" si="154"/>
        <v/>
      </c>
      <c r="FL186" s="89" t="str">
        <f>IF(FI186&gt;0,ROUNDDOWN(('Diseño estructura &amp;CP'!$AZ$5/FI186),0),"")</f>
        <v/>
      </c>
      <c r="FZ186" s="85" t="str">
        <f t="shared" si="196"/>
        <v/>
      </c>
      <c r="GA186" s="86">
        <f t="shared" si="184"/>
        <v>0</v>
      </c>
      <c r="GB186" s="18">
        <f t="shared" si="185"/>
        <v>0</v>
      </c>
      <c r="GC186" s="87"/>
      <c r="GD186" s="88">
        <f t="shared" si="186"/>
        <v>0</v>
      </c>
      <c r="GE186" s="18" t="str">
        <f t="shared" si="155"/>
        <v/>
      </c>
      <c r="GF186" s="89" t="str">
        <f>IF(GC186&gt;0,ROUNDDOWN(('Diseño estructura &amp;CP'!$AZ$5/GC186),0),"")</f>
        <v/>
      </c>
    </row>
    <row r="187" spans="2:188" x14ac:dyDescent="0.35">
      <c r="B187" s="85" t="str">
        <f t="shared" si="187"/>
        <v/>
      </c>
      <c r="C187" s="86">
        <f t="shared" si="156"/>
        <v>0</v>
      </c>
      <c r="D187" s="18">
        <f t="shared" si="157"/>
        <v>0</v>
      </c>
      <c r="E187" s="90"/>
      <c r="F187" s="88">
        <f t="shared" si="158"/>
        <v>0</v>
      </c>
      <c r="G187" s="18" t="str">
        <f t="shared" si="159"/>
        <v/>
      </c>
      <c r="H187" s="89" t="str">
        <f>IF(E187&gt;0,ROUNDDOWN(('Diseño estructura &amp;CP'!$AZ$5/E187),0),"")</f>
        <v/>
      </c>
      <c r="V187" s="85" t="str">
        <f t="shared" si="188"/>
        <v/>
      </c>
      <c r="W187" s="86">
        <f t="shared" si="160"/>
        <v>0</v>
      </c>
      <c r="X187" s="18">
        <f t="shared" si="161"/>
        <v>0</v>
      </c>
      <c r="Y187" s="90"/>
      <c r="Z187" s="88">
        <f t="shared" si="162"/>
        <v>0</v>
      </c>
      <c r="AA187" s="18" t="str">
        <f t="shared" si="147"/>
        <v/>
      </c>
      <c r="AB187" s="89" t="str">
        <f>IF(Y187&gt;0,ROUNDDOWN(('Diseño estructura &amp;CP'!$AZ$5/Y187),0),"")</f>
        <v/>
      </c>
      <c r="AP187" s="85" t="str">
        <f t="shared" si="189"/>
        <v/>
      </c>
      <c r="AQ187" s="86">
        <f t="shared" si="163"/>
        <v>0</v>
      </c>
      <c r="AR187" s="18">
        <f t="shared" si="164"/>
        <v>0</v>
      </c>
      <c r="AS187" s="90"/>
      <c r="AT187" s="88">
        <f t="shared" si="165"/>
        <v>0</v>
      </c>
      <c r="AU187" s="18" t="str">
        <f t="shared" si="148"/>
        <v/>
      </c>
      <c r="AV187" s="89" t="str">
        <f>IF(AS187&gt;0,ROUNDDOWN(('Diseño estructura &amp;CP'!$AZ$5/AS187),0),"")</f>
        <v/>
      </c>
      <c r="BJ187" s="85" t="str">
        <f t="shared" si="190"/>
        <v/>
      </c>
      <c r="BK187" s="86">
        <f t="shared" si="166"/>
        <v>0</v>
      </c>
      <c r="BL187" s="18">
        <f t="shared" si="167"/>
        <v>0</v>
      </c>
      <c r="BM187" s="90"/>
      <c r="BN187" s="88">
        <f t="shared" si="168"/>
        <v>0</v>
      </c>
      <c r="BO187" s="18" t="str">
        <f t="shared" si="149"/>
        <v/>
      </c>
      <c r="BP187" s="89" t="str">
        <f>IF(BM187&gt;0,ROUNDDOWN(('Diseño estructura &amp;CP'!$AZ$5/BM187),0),"")</f>
        <v/>
      </c>
      <c r="CD187" s="85" t="str">
        <f t="shared" si="191"/>
        <v/>
      </c>
      <c r="CE187" s="86">
        <f t="shared" si="169"/>
        <v>0</v>
      </c>
      <c r="CF187" s="18">
        <f t="shared" si="170"/>
        <v>0</v>
      </c>
      <c r="CG187" s="90"/>
      <c r="CH187" s="88">
        <f t="shared" si="171"/>
        <v>0</v>
      </c>
      <c r="CI187" s="18" t="str">
        <f t="shared" si="150"/>
        <v/>
      </c>
      <c r="CJ187" s="89" t="str">
        <f>IF(CG187&gt;0,ROUNDDOWN(('Diseño estructura &amp;CP'!$AZ$5/CG187),0),"")</f>
        <v/>
      </c>
      <c r="CX187" s="85" t="str">
        <f t="shared" si="192"/>
        <v/>
      </c>
      <c r="CY187" s="86">
        <f t="shared" si="172"/>
        <v>0</v>
      </c>
      <c r="CZ187" s="18">
        <f t="shared" si="173"/>
        <v>0</v>
      </c>
      <c r="DA187" s="90"/>
      <c r="DB187" s="88">
        <f t="shared" si="174"/>
        <v>0</v>
      </c>
      <c r="DC187" s="18" t="str">
        <f t="shared" si="151"/>
        <v/>
      </c>
      <c r="DD187" s="89" t="str">
        <f>IF(DA187&gt;0,ROUNDDOWN(('Diseño estructura &amp;CP'!$AZ$5/DA187),0),"")</f>
        <v/>
      </c>
      <c r="DR187" s="85" t="str">
        <f t="shared" si="193"/>
        <v/>
      </c>
      <c r="DS187" s="86">
        <f t="shared" si="175"/>
        <v>0</v>
      </c>
      <c r="DT187" s="18">
        <f t="shared" si="176"/>
        <v>0</v>
      </c>
      <c r="DU187" s="90"/>
      <c r="DV187" s="88">
        <f t="shared" si="177"/>
        <v>0</v>
      </c>
      <c r="DW187" s="18" t="str">
        <f t="shared" si="152"/>
        <v/>
      </c>
      <c r="DX187" s="89" t="str">
        <f>IF(DU187&gt;0,ROUNDDOWN(('Diseño estructura &amp;CP'!$AZ$5/DU187),0),"")</f>
        <v/>
      </c>
      <c r="EL187" s="85" t="str">
        <f t="shared" si="194"/>
        <v/>
      </c>
      <c r="EM187" s="86">
        <f t="shared" si="178"/>
        <v>0</v>
      </c>
      <c r="EN187" s="18">
        <f t="shared" si="179"/>
        <v>0</v>
      </c>
      <c r="EO187" s="90"/>
      <c r="EP187" s="88">
        <f t="shared" si="180"/>
        <v>0</v>
      </c>
      <c r="EQ187" s="18" t="str">
        <f t="shared" si="153"/>
        <v/>
      </c>
      <c r="ER187" s="89" t="str">
        <f>IF(EO187&gt;0,ROUNDDOWN(('Diseño estructura &amp;CP'!$AZ$5/EO187),0),"")</f>
        <v/>
      </c>
      <c r="FF187" s="85" t="str">
        <f t="shared" si="195"/>
        <v/>
      </c>
      <c r="FG187" s="86">
        <f t="shared" si="181"/>
        <v>0</v>
      </c>
      <c r="FH187" s="18">
        <f t="shared" si="182"/>
        <v>0</v>
      </c>
      <c r="FI187" s="90"/>
      <c r="FJ187" s="88">
        <f t="shared" si="183"/>
        <v>0</v>
      </c>
      <c r="FK187" s="18" t="str">
        <f t="shared" si="154"/>
        <v/>
      </c>
      <c r="FL187" s="89" t="str">
        <f>IF(FI187&gt;0,ROUNDDOWN(('Diseño estructura &amp;CP'!$AZ$5/FI187),0),"")</f>
        <v/>
      </c>
      <c r="FZ187" s="85" t="str">
        <f t="shared" si="196"/>
        <v/>
      </c>
      <c r="GA187" s="86">
        <f t="shared" si="184"/>
        <v>0</v>
      </c>
      <c r="GB187" s="18">
        <f t="shared" si="185"/>
        <v>0</v>
      </c>
      <c r="GC187" s="90"/>
      <c r="GD187" s="88">
        <f t="shared" si="186"/>
        <v>0</v>
      </c>
      <c r="GE187" s="18" t="str">
        <f t="shared" si="155"/>
        <v/>
      </c>
      <c r="GF187" s="89" t="str">
        <f>IF(GC187&gt;0,ROUNDDOWN(('Diseño estructura &amp;CP'!$AZ$5/GC187),0),"")</f>
        <v/>
      </c>
    </row>
    <row r="188" spans="2:188" x14ac:dyDescent="0.35">
      <c r="B188" s="85" t="str">
        <f t="shared" si="187"/>
        <v/>
      </c>
      <c r="C188" s="86">
        <f t="shared" si="156"/>
        <v>0</v>
      </c>
      <c r="D188" s="18">
        <f t="shared" si="157"/>
        <v>0</v>
      </c>
      <c r="E188" s="87"/>
      <c r="F188" s="88">
        <f t="shared" si="158"/>
        <v>0</v>
      </c>
      <c r="G188" s="18" t="str">
        <f t="shared" si="159"/>
        <v/>
      </c>
      <c r="H188" s="89" t="str">
        <f>IF(E188&gt;0,ROUNDDOWN(('Diseño estructura &amp;CP'!$AZ$5/E188),0),"")</f>
        <v/>
      </c>
      <c r="V188" s="85" t="str">
        <f t="shared" si="188"/>
        <v/>
      </c>
      <c r="W188" s="86">
        <f t="shared" si="160"/>
        <v>0</v>
      </c>
      <c r="X188" s="18">
        <f t="shared" si="161"/>
        <v>0</v>
      </c>
      <c r="Y188" s="87"/>
      <c r="Z188" s="88">
        <f t="shared" si="162"/>
        <v>0</v>
      </c>
      <c r="AA188" s="18" t="str">
        <f t="shared" si="147"/>
        <v/>
      </c>
      <c r="AB188" s="89" t="str">
        <f>IF(Y188&gt;0,ROUNDDOWN(('Diseño estructura &amp;CP'!$AZ$5/Y188),0),"")</f>
        <v/>
      </c>
      <c r="AP188" s="85" t="str">
        <f t="shared" si="189"/>
        <v/>
      </c>
      <c r="AQ188" s="86">
        <f t="shared" si="163"/>
        <v>0</v>
      </c>
      <c r="AR188" s="18">
        <f t="shared" si="164"/>
        <v>0</v>
      </c>
      <c r="AS188" s="87"/>
      <c r="AT188" s="88">
        <f t="shared" si="165"/>
        <v>0</v>
      </c>
      <c r="AU188" s="18" t="str">
        <f t="shared" si="148"/>
        <v/>
      </c>
      <c r="AV188" s="89" t="str">
        <f>IF(AS188&gt;0,ROUNDDOWN(('Diseño estructura &amp;CP'!$AZ$5/AS188),0),"")</f>
        <v/>
      </c>
      <c r="BJ188" s="85" t="str">
        <f t="shared" si="190"/>
        <v/>
      </c>
      <c r="BK188" s="86">
        <f t="shared" si="166"/>
        <v>0</v>
      </c>
      <c r="BL188" s="18">
        <f t="shared" si="167"/>
        <v>0</v>
      </c>
      <c r="BM188" s="87"/>
      <c r="BN188" s="88">
        <f t="shared" si="168"/>
        <v>0</v>
      </c>
      <c r="BO188" s="18" t="str">
        <f t="shared" si="149"/>
        <v/>
      </c>
      <c r="BP188" s="89" t="str">
        <f>IF(BM188&gt;0,ROUNDDOWN(('Diseño estructura &amp;CP'!$AZ$5/BM188),0),"")</f>
        <v/>
      </c>
      <c r="CD188" s="85" t="str">
        <f t="shared" si="191"/>
        <v/>
      </c>
      <c r="CE188" s="86">
        <f t="shared" si="169"/>
        <v>0</v>
      </c>
      <c r="CF188" s="18">
        <f t="shared" si="170"/>
        <v>0</v>
      </c>
      <c r="CG188" s="87"/>
      <c r="CH188" s="88">
        <f t="shared" si="171"/>
        <v>0</v>
      </c>
      <c r="CI188" s="18" t="str">
        <f t="shared" si="150"/>
        <v/>
      </c>
      <c r="CJ188" s="89" t="str">
        <f>IF(CG188&gt;0,ROUNDDOWN(('Diseño estructura &amp;CP'!$AZ$5/CG188),0),"")</f>
        <v/>
      </c>
      <c r="CX188" s="85" t="str">
        <f t="shared" si="192"/>
        <v/>
      </c>
      <c r="CY188" s="86">
        <f t="shared" si="172"/>
        <v>0</v>
      </c>
      <c r="CZ188" s="18">
        <f t="shared" si="173"/>
        <v>0</v>
      </c>
      <c r="DA188" s="87"/>
      <c r="DB188" s="88">
        <f t="shared" si="174"/>
        <v>0</v>
      </c>
      <c r="DC188" s="18" t="str">
        <f t="shared" si="151"/>
        <v/>
      </c>
      <c r="DD188" s="89" t="str">
        <f>IF(DA188&gt;0,ROUNDDOWN(('Diseño estructura &amp;CP'!$AZ$5/DA188),0),"")</f>
        <v/>
      </c>
      <c r="DR188" s="85" t="str">
        <f t="shared" si="193"/>
        <v/>
      </c>
      <c r="DS188" s="86">
        <f t="shared" si="175"/>
        <v>0</v>
      </c>
      <c r="DT188" s="18">
        <f t="shared" si="176"/>
        <v>0</v>
      </c>
      <c r="DU188" s="87"/>
      <c r="DV188" s="88">
        <f t="shared" si="177"/>
        <v>0</v>
      </c>
      <c r="DW188" s="18" t="str">
        <f t="shared" si="152"/>
        <v/>
      </c>
      <c r="DX188" s="89" t="str">
        <f>IF(DU188&gt;0,ROUNDDOWN(('Diseño estructura &amp;CP'!$AZ$5/DU188),0),"")</f>
        <v/>
      </c>
      <c r="EL188" s="85" t="str">
        <f t="shared" si="194"/>
        <v/>
      </c>
      <c r="EM188" s="86">
        <f t="shared" si="178"/>
        <v>0</v>
      </c>
      <c r="EN188" s="18">
        <f t="shared" si="179"/>
        <v>0</v>
      </c>
      <c r="EO188" s="87"/>
      <c r="EP188" s="88">
        <f t="shared" si="180"/>
        <v>0</v>
      </c>
      <c r="EQ188" s="18" t="str">
        <f t="shared" si="153"/>
        <v/>
      </c>
      <c r="ER188" s="89" t="str">
        <f>IF(EO188&gt;0,ROUNDDOWN(('Diseño estructura &amp;CP'!$AZ$5/EO188),0),"")</f>
        <v/>
      </c>
      <c r="FF188" s="85" t="str">
        <f t="shared" si="195"/>
        <v/>
      </c>
      <c r="FG188" s="86">
        <f t="shared" si="181"/>
        <v>0</v>
      </c>
      <c r="FH188" s="18">
        <f t="shared" si="182"/>
        <v>0</v>
      </c>
      <c r="FI188" s="87"/>
      <c r="FJ188" s="88">
        <f t="shared" si="183"/>
        <v>0</v>
      </c>
      <c r="FK188" s="18" t="str">
        <f t="shared" si="154"/>
        <v/>
      </c>
      <c r="FL188" s="89" t="str">
        <f>IF(FI188&gt;0,ROUNDDOWN(('Diseño estructura &amp;CP'!$AZ$5/FI188),0),"")</f>
        <v/>
      </c>
      <c r="FZ188" s="85" t="str">
        <f t="shared" si="196"/>
        <v/>
      </c>
      <c r="GA188" s="86">
        <f t="shared" si="184"/>
        <v>0</v>
      </c>
      <c r="GB188" s="18">
        <f t="shared" si="185"/>
        <v>0</v>
      </c>
      <c r="GC188" s="87"/>
      <c r="GD188" s="88">
        <f t="shared" si="186"/>
        <v>0</v>
      </c>
      <c r="GE188" s="18" t="str">
        <f t="shared" si="155"/>
        <v/>
      </c>
      <c r="GF188" s="89" t="str">
        <f>IF(GC188&gt;0,ROUNDDOWN(('Diseño estructura &amp;CP'!$AZ$5/GC188),0),"")</f>
        <v/>
      </c>
    </row>
    <row r="189" spans="2:188" x14ac:dyDescent="0.35">
      <c r="B189" s="85" t="str">
        <f t="shared" si="187"/>
        <v/>
      </c>
      <c r="C189" s="86">
        <f t="shared" si="156"/>
        <v>0</v>
      </c>
      <c r="D189" s="18">
        <f t="shared" si="157"/>
        <v>0</v>
      </c>
      <c r="E189" s="90"/>
      <c r="F189" s="88">
        <f t="shared" si="158"/>
        <v>0</v>
      </c>
      <c r="G189" s="18" t="str">
        <f t="shared" si="159"/>
        <v/>
      </c>
      <c r="H189" s="89" t="str">
        <f>IF(E189&gt;0,ROUNDDOWN(('Diseño estructura &amp;CP'!$AZ$5/E189),0),"")</f>
        <v/>
      </c>
      <c r="V189" s="85" t="str">
        <f t="shared" si="188"/>
        <v/>
      </c>
      <c r="W189" s="86">
        <f t="shared" si="160"/>
        <v>0</v>
      </c>
      <c r="X189" s="18">
        <f t="shared" si="161"/>
        <v>0</v>
      </c>
      <c r="Y189" s="90"/>
      <c r="Z189" s="88">
        <f t="shared" si="162"/>
        <v>0</v>
      </c>
      <c r="AA189" s="18" t="str">
        <f t="shared" si="147"/>
        <v/>
      </c>
      <c r="AB189" s="89" t="str">
        <f>IF(Y189&gt;0,ROUNDDOWN(('Diseño estructura &amp;CP'!$AZ$5/Y189),0),"")</f>
        <v/>
      </c>
      <c r="AP189" s="85" t="str">
        <f t="shared" si="189"/>
        <v/>
      </c>
      <c r="AQ189" s="86">
        <f t="shared" si="163"/>
        <v>0</v>
      </c>
      <c r="AR189" s="18">
        <f t="shared" si="164"/>
        <v>0</v>
      </c>
      <c r="AS189" s="90"/>
      <c r="AT189" s="88">
        <f t="shared" si="165"/>
        <v>0</v>
      </c>
      <c r="AU189" s="18" t="str">
        <f t="shared" si="148"/>
        <v/>
      </c>
      <c r="AV189" s="89" t="str">
        <f>IF(AS189&gt;0,ROUNDDOWN(('Diseño estructura &amp;CP'!$AZ$5/AS189),0),"")</f>
        <v/>
      </c>
      <c r="BJ189" s="85" t="str">
        <f t="shared" si="190"/>
        <v/>
      </c>
      <c r="BK189" s="86">
        <f t="shared" si="166"/>
        <v>0</v>
      </c>
      <c r="BL189" s="18">
        <f t="shared" si="167"/>
        <v>0</v>
      </c>
      <c r="BM189" s="90"/>
      <c r="BN189" s="88">
        <f t="shared" si="168"/>
        <v>0</v>
      </c>
      <c r="BO189" s="18" t="str">
        <f t="shared" si="149"/>
        <v/>
      </c>
      <c r="BP189" s="89" t="str">
        <f>IF(BM189&gt;0,ROUNDDOWN(('Diseño estructura &amp;CP'!$AZ$5/BM189),0),"")</f>
        <v/>
      </c>
      <c r="CD189" s="85" t="str">
        <f t="shared" si="191"/>
        <v/>
      </c>
      <c r="CE189" s="86">
        <f t="shared" si="169"/>
        <v>0</v>
      </c>
      <c r="CF189" s="18">
        <f t="shared" si="170"/>
        <v>0</v>
      </c>
      <c r="CG189" s="90"/>
      <c r="CH189" s="88">
        <f t="shared" si="171"/>
        <v>0</v>
      </c>
      <c r="CI189" s="18" t="str">
        <f t="shared" si="150"/>
        <v/>
      </c>
      <c r="CJ189" s="89" t="str">
        <f>IF(CG189&gt;0,ROUNDDOWN(('Diseño estructura &amp;CP'!$AZ$5/CG189),0),"")</f>
        <v/>
      </c>
      <c r="CX189" s="85" t="str">
        <f t="shared" si="192"/>
        <v/>
      </c>
      <c r="CY189" s="86">
        <f t="shared" si="172"/>
        <v>0</v>
      </c>
      <c r="CZ189" s="18">
        <f t="shared" si="173"/>
        <v>0</v>
      </c>
      <c r="DA189" s="90"/>
      <c r="DB189" s="88">
        <f t="shared" si="174"/>
        <v>0</v>
      </c>
      <c r="DC189" s="18" t="str">
        <f t="shared" si="151"/>
        <v/>
      </c>
      <c r="DD189" s="89" t="str">
        <f>IF(DA189&gt;0,ROUNDDOWN(('Diseño estructura &amp;CP'!$AZ$5/DA189),0),"")</f>
        <v/>
      </c>
      <c r="DR189" s="85" t="str">
        <f t="shared" si="193"/>
        <v/>
      </c>
      <c r="DS189" s="86">
        <f t="shared" si="175"/>
        <v>0</v>
      </c>
      <c r="DT189" s="18">
        <f t="shared" si="176"/>
        <v>0</v>
      </c>
      <c r="DU189" s="90"/>
      <c r="DV189" s="88">
        <f t="shared" si="177"/>
        <v>0</v>
      </c>
      <c r="DW189" s="18" t="str">
        <f t="shared" si="152"/>
        <v/>
      </c>
      <c r="DX189" s="89" t="str">
        <f>IF(DU189&gt;0,ROUNDDOWN(('Diseño estructura &amp;CP'!$AZ$5/DU189),0),"")</f>
        <v/>
      </c>
      <c r="EL189" s="85" t="str">
        <f t="shared" si="194"/>
        <v/>
      </c>
      <c r="EM189" s="86">
        <f t="shared" si="178"/>
        <v>0</v>
      </c>
      <c r="EN189" s="18">
        <f t="shared" si="179"/>
        <v>0</v>
      </c>
      <c r="EO189" s="90"/>
      <c r="EP189" s="88">
        <f t="shared" si="180"/>
        <v>0</v>
      </c>
      <c r="EQ189" s="18" t="str">
        <f t="shared" si="153"/>
        <v/>
      </c>
      <c r="ER189" s="89" t="str">
        <f>IF(EO189&gt;0,ROUNDDOWN(('Diseño estructura &amp;CP'!$AZ$5/EO189),0),"")</f>
        <v/>
      </c>
      <c r="FF189" s="85" t="str">
        <f t="shared" si="195"/>
        <v/>
      </c>
      <c r="FG189" s="86">
        <f t="shared" si="181"/>
        <v>0</v>
      </c>
      <c r="FH189" s="18">
        <f t="shared" si="182"/>
        <v>0</v>
      </c>
      <c r="FI189" s="90"/>
      <c r="FJ189" s="88">
        <f t="shared" si="183"/>
        <v>0</v>
      </c>
      <c r="FK189" s="18" t="str">
        <f t="shared" si="154"/>
        <v/>
      </c>
      <c r="FL189" s="89" t="str">
        <f>IF(FI189&gt;0,ROUNDDOWN(('Diseño estructura &amp;CP'!$AZ$5/FI189),0),"")</f>
        <v/>
      </c>
      <c r="FZ189" s="85" t="str">
        <f t="shared" si="196"/>
        <v/>
      </c>
      <c r="GA189" s="86">
        <f t="shared" si="184"/>
        <v>0</v>
      </c>
      <c r="GB189" s="18">
        <f t="shared" si="185"/>
        <v>0</v>
      </c>
      <c r="GC189" s="90"/>
      <c r="GD189" s="88">
        <f t="shared" si="186"/>
        <v>0</v>
      </c>
      <c r="GE189" s="18" t="str">
        <f t="shared" si="155"/>
        <v/>
      </c>
      <c r="GF189" s="89" t="str">
        <f>IF(GC189&gt;0,ROUNDDOWN(('Diseño estructura &amp;CP'!$AZ$5/GC189),0),"")</f>
        <v/>
      </c>
    </row>
    <row r="190" spans="2:188" x14ac:dyDescent="0.35">
      <c r="B190" s="85" t="str">
        <f t="shared" si="187"/>
        <v/>
      </c>
      <c r="C190" s="86">
        <f t="shared" si="156"/>
        <v>0</v>
      </c>
      <c r="D190" s="18">
        <f t="shared" si="157"/>
        <v>0</v>
      </c>
      <c r="E190" s="87"/>
      <c r="F190" s="88">
        <f t="shared" si="158"/>
        <v>0</v>
      </c>
      <c r="G190" s="18" t="str">
        <f t="shared" si="159"/>
        <v/>
      </c>
      <c r="H190" s="89" t="str">
        <f>IF(E190&gt;0,ROUNDDOWN(('Diseño estructura &amp;CP'!$AZ$5/E190),0),"")</f>
        <v/>
      </c>
      <c r="V190" s="85" t="str">
        <f t="shared" si="188"/>
        <v/>
      </c>
      <c r="W190" s="86">
        <f t="shared" si="160"/>
        <v>0</v>
      </c>
      <c r="X190" s="18">
        <f t="shared" si="161"/>
        <v>0</v>
      </c>
      <c r="Y190" s="87"/>
      <c r="Z190" s="88">
        <f t="shared" si="162"/>
        <v>0</v>
      </c>
      <c r="AA190" s="18" t="str">
        <f t="shared" si="147"/>
        <v/>
      </c>
      <c r="AB190" s="89" t="str">
        <f>IF(Y190&gt;0,ROUNDDOWN(('Diseño estructura &amp;CP'!$AZ$5/Y190),0),"")</f>
        <v/>
      </c>
      <c r="AP190" s="85" t="str">
        <f t="shared" si="189"/>
        <v/>
      </c>
      <c r="AQ190" s="86">
        <f t="shared" si="163"/>
        <v>0</v>
      </c>
      <c r="AR190" s="18">
        <f t="shared" si="164"/>
        <v>0</v>
      </c>
      <c r="AS190" s="87"/>
      <c r="AT190" s="88">
        <f t="shared" si="165"/>
        <v>0</v>
      </c>
      <c r="AU190" s="18" t="str">
        <f t="shared" si="148"/>
        <v/>
      </c>
      <c r="AV190" s="89" t="str">
        <f>IF(AS190&gt;0,ROUNDDOWN(('Diseño estructura &amp;CP'!$AZ$5/AS190),0),"")</f>
        <v/>
      </c>
      <c r="BJ190" s="85" t="str">
        <f t="shared" si="190"/>
        <v/>
      </c>
      <c r="BK190" s="86">
        <f t="shared" si="166"/>
        <v>0</v>
      </c>
      <c r="BL190" s="18">
        <f t="shared" si="167"/>
        <v>0</v>
      </c>
      <c r="BM190" s="87"/>
      <c r="BN190" s="88">
        <f t="shared" si="168"/>
        <v>0</v>
      </c>
      <c r="BO190" s="18" t="str">
        <f t="shared" si="149"/>
        <v/>
      </c>
      <c r="BP190" s="89" t="str">
        <f>IF(BM190&gt;0,ROUNDDOWN(('Diseño estructura &amp;CP'!$AZ$5/BM190),0),"")</f>
        <v/>
      </c>
      <c r="CD190" s="85" t="str">
        <f t="shared" si="191"/>
        <v/>
      </c>
      <c r="CE190" s="86">
        <f t="shared" si="169"/>
        <v>0</v>
      </c>
      <c r="CF190" s="18">
        <f t="shared" si="170"/>
        <v>0</v>
      </c>
      <c r="CG190" s="87"/>
      <c r="CH190" s="88">
        <f t="shared" si="171"/>
        <v>0</v>
      </c>
      <c r="CI190" s="18" t="str">
        <f t="shared" si="150"/>
        <v/>
      </c>
      <c r="CJ190" s="89" t="str">
        <f>IF(CG190&gt;0,ROUNDDOWN(('Diseño estructura &amp;CP'!$AZ$5/CG190),0),"")</f>
        <v/>
      </c>
      <c r="CX190" s="85" t="str">
        <f t="shared" si="192"/>
        <v/>
      </c>
      <c r="CY190" s="86">
        <f t="shared" si="172"/>
        <v>0</v>
      </c>
      <c r="CZ190" s="18">
        <f t="shared" si="173"/>
        <v>0</v>
      </c>
      <c r="DA190" s="87"/>
      <c r="DB190" s="88">
        <f t="shared" si="174"/>
        <v>0</v>
      </c>
      <c r="DC190" s="18" t="str">
        <f t="shared" si="151"/>
        <v/>
      </c>
      <c r="DD190" s="89" t="str">
        <f>IF(DA190&gt;0,ROUNDDOWN(('Diseño estructura &amp;CP'!$AZ$5/DA190),0),"")</f>
        <v/>
      </c>
      <c r="DR190" s="85" t="str">
        <f t="shared" si="193"/>
        <v/>
      </c>
      <c r="DS190" s="86">
        <f t="shared" si="175"/>
        <v>0</v>
      </c>
      <c r="DT190" s="18">
        <f t="shared" si="176"/>
        <v>0</v>
      </c>
      <c r="DU190" s="87"/>
      <c r="DV190" s="88">
        <f t="shared" si="177"/>
        <v>0</v>
      </c>
      <c r="DW190" s="18" t="str">
        <f t="shared" si="152"/>
        <v/>
      </c>
      <c r="DX190" s="89" t="str">
        <f>IF(DU190&gt;0,ROUNDDOWN(('Diseño estructura &amp;CP'!$AZ$5/DU190),0),"")</f>
        <v/>
      </c>
      <c r="EL190" s="85" t="str">
        <f t="shared" si="194"/>
        <v/>
      </c>
      <c r="EM190" s="86">
        <f t="shared" si="178"/>
        <v>0</v>
      </c>
      <c r="EN190" s="18">
        <f t="shared" si="179"/>
        <v>0</v>
      </c>
      <c r="EO190" s="87"/>
      <c r="EP190" s="88">
        <f t="shared" si="180"/>
        <v>0</v>
      </c>
      <c r="EQ190" s="18" t="str">
        <f t="shared" si="153"/>
        <v/>
      </c>
      <c r="ER190" s="89" t="str">
        <f>IF(EO190&gt;0,ROUNDDOWN(('Diseño estructura &amp;CP'!$AZ$5/EO190),0),"")</f>
        <v/>
      </c>
      <c r="FF190" s="85" t="str">
        <f t="shared" si="195"/>
        <v/>
      </c>
      <c r="FG190" s="86">
        <f t="shared" si="181"/>
        <v>0</v>
      </c>
      <c r="FH190" s="18">
        <f t="shared" si="182"/>
        <v>0</v>
      </c>
      <c r="FI190" s="87"/>
      <c r="FJ190" s="88">
        <f t="shared" si="183"/>
        <v>0</v>
      </c>
      <c r="FK190" s="18" t="str">
        <f t="shared" si="154"/>
        <v/>
      </c>
      <c r="FL190" s="89" t="str">
        <f>IF(FI190&gt;0,ROUNDDOWN(('Diseño estructura &amp;CP'!$AZ$5/FI190),0),"")</f>
        <v/>
      </c>
      <c r="FZ190" s="85" t="str">
        <f t="shared" si="196"/>
        <v/>
      </c>
      <c r="GA190" s="86">
        <f t="shared" si="184"/>
        <v>0</v>
      </c>
      <c r="GB190" s="18">
        <f t="shared" si="185"/>
        <v>0</v>
      </c>
      <c r="GC190" s="87"/>
      <c r="GD190" s="88">
        <f t="shared" si="186"/>
        <v>0</v>
      </c>
      <c r="GE190" s="18" t="str">
        <f t="shared" si="155"/>
        <v/>
      </c>
      <c r="GF190" s="89" t="str">
        <f>IF(GC190&gt;0,ROUNDDOWN(('Diseño estructura &amp;CP'!$AZ$5/GC190),0),"")</f>
        <v/>
      </c>
    </row>
    <row r="191" spans="2:188" x14ac:dyDescent="0.35">
      <c r="B191" s="85" t="str">
        <f t="shared" si="187"/>
        <v/>
      </c>
      <c r="C191" s="86">
        <f t="shared" si="156"/>
        <v>0</v>
      </c>
      <c r="D191" s="18">
        <f t="shared" si="157"/>
        <v>0</v>
      </c>
      <c r="E191" s="90"/>
      <c r="F191" s="88">
        <f t="shared" si="158"/>
        <v>0</v>
      </c>
      <c r="G191" s="18" t="str">
        <f t="shared" si="159"/>
        <v/>
      </c>
      <c r="H191" s="89" t="str">
        <f>IF(E191&gt;0,ROUNDDOWN(('Diseño estructura &amp;CP'!$AZ$5/E191),0),"")</f>
        <v/>
      </c>
      <c r="V191" s="85" t="str">
        <f t="shared" si="188"/>
        <v/>
      </c>
      <c r="W191" s="86">
        <f t="shared" si="160"/>
        <v>0</v>
      </c>
      <c r="X191" s="18">
        <f t="shared" si="161"/>
        <v>0</v>
      </c>
      <c r="Y191" s="90"/>
      <c r="Z191" s="88">
        <f t="shared" si="162"/>
        <v>0</v>
      </c>
      <c r="AA191" s="18" t="str">
        <f t="shared" si="147"/>
        <v/>
      </c>
      <c r="AB191" s="89" t="str">
        <f>IF(Y191&gt;0,ROUNDDOWN(('Diseño estructura &amp;CP'!$AZ$5/Y191),0),"")</f>
        <v/>
      </c>
      <c r="AP191" s="85" t="str">
        <f t="shared" si="189"/>
        <v/>
      </c>
      <c r="AQ191" s="86">
        <f t="shared" si="163"/>
        <v>0</v>
      </c>
      <c r="AR191" s="18">
        <f t="shared" si="164"/>
        <v>0</v>
      </c>
      <c r="AS191" s="90"/>
      <c r="AT191" s="88">
        <f t="shared" si="165"/>
        <v>0</v>
      </c>
      <c r="AU191" s="18" t="str">
        <f t="shared" si="148"/>
        <v/>
      </c>
      <c r="AV191" s="89" t="str">
        <f>IF(AS191&gt;0,ROUNDDOWN(('Diseño estructura &amp;CP'!$AZ$5/AS191),0),"")</f>
        <v/>
      </c>
      <c r="BJ191" s="85" t="str">
        <f t="shared" si="190"/>
        <v/>
      </c>
      <c r="BK191" s="86">
        <f t="shared" si="166"/>
        <v>0</v>
      </c>
      <c r="BL191" s="18">
        <f t="shared" si="167"/>
        <v>0</v>
      </c>
      <c r="BM191" s="90"/>
      <c r="BN191" s="88">
        <f t="shared" si="168"/>
        <v>0</v>
      </c>
      <c r="BO191" s="18" t="str">
        <f t="shared" si="149"/>
        <v/>
      </c>
      <c r="BP191" s="89" t="str">
        <f>IF(BM191&gt;0,ROUNDDOWN(('Diseño estructura &amp;CP'!$AZ$5/BM191),0),"")</f>
        <v/>
      </c>
      <c r="CD191" s="85" t="str">
        <f t="shared" si="191"/>
        <v/>
      </c>
      <c r="CE191" s="86">
        <f t="shared" si="169"/>
        <v>0</v>
      </c>
      <c r="CF191" s="18">
        <f t="shared" si="170"/>
        <v>0</v>
      </c>
      <c r="CG191" s="90"/>
      <c r="CH191" s="88">
        <f t="shared" si="171"/>
        <v>0</v>
      </c>
      <c r="CI191" s="18" t="str">
        <f t="shared" si="150"/>
        <v/>
      </c>
      <c r="CJ191" s="89" t="str">
        <f>IF(CG191&gt;0,ROUNDDOWN(('Diseño estructura &amp;CP'!$AZ$5/CG191),0),"")</f>
        <v/>
      </c>
      <c r="CX191" s="85" t="str">
        <f t="shared" si="192"/>
        <v/>
      </c>
      <c r="CY191" s="86">
        <f t="shared" si="172"/>
        <v>0</v>
      </c>
      <c r="CZ191" s="18">
        <f t="shared" si="173"/>
        <v>0</v>
      </c>
      <c r="DA191" s="90"/>
      <c r="DB191" s="88">
        <f t="shared" si="174"/>
        <v>0</v>
      </c>
      <c r="DC191" s="18" t="str">
        <f t="shared" si="151"/>
        <v/>
      </c>
      <c r="DD191" s="89" t="str">
        <f>IF(DA191&gt;0,ROUNDDOWN(('Diseño estructura &amp;CP'!$AZ$5/DA191),0),"")</f>
        <v/>
      </c>
      <c r="DR191" s="85" t="str">
        <f t="shared" si="193"/>
        <v/>
      </c>
      <c r="DS191" s="86">
        <f t="shared" si="175"/>
        <v>0</v>
      </c>
      <c r="DT191" s="18">
        <f t="shared" si="176"/>
        <v>0</v>
      </c>
      <c r="DU191" s="90"/>
      <c r="DV191" s="88">
        <f t="shared" si="177"/>
        <v>0</v>
      </c>
      <c r="DW191" s="18" t="str">
        <f t="shared" si="152"/>
        <v/>
      </c>
      <c r="DX191" s="89" t="str">
        <f>IF(DU191&gt;0,ROUNDDOWN(('Diseño estructura &amp;CP'!$AZ$5/DU191),0),"")</f>
        <v/>
      </c>
      <c r="EL191" s="85" t="str">
        <f t="shared" si="194"/>
        <v/>
      </c>
      <c r="EM191" s="86">
        <f t="shared" si="178"/>
        <v>0</v>
      </c>
      <c r="EN191" s="18">
        <f t="shared" si="179"/>
        <v>0</v>
      </c>
      <c r="EO191" s="90"/>
      <c r="EP191" s="88">
        <f t="shared" si="180"/>
        <v>0</v>
      </c>
      <c r="EQ191" s="18" t="str">
        <f t="shared" si="153"/>
        <v/>
      </c>
      <c r="ER191" s="89" t="str">
        <f>IF(EO191&gt;0,ROUNDDOWN(('Diseño estructura &amp;CP'!$AZ$5/EO191),0),"")</f>
        <v/>
      </c>
      <c r="FF191" s="85" t="str">
        <f t="shared" si="195"/>
        <v/>
      </c>
      <c r="FG191" s="86">
        <f t="shared" si="181"/>
        <v>0</v>
      </c>
      <c r="FH191" s="18">
        <f t="shared" si="182"/>
        <v>0</v>
      </c>
      <c r="FI191" s="90"/>
      <c r="FJ191" s="88">
        <f t="shared" si="183"/>
        <v>0</v>
      </c>
      <c r="FK191" s="18" t="str">
        <f t="shared" si="154"/>
        <v/>
      </c>
      <c r="FL191" s="89" t="str">
        <f>IF(FI191&gt;0,ROUNDDOWN(('Diseño estructura &amp;CP'!$AZ$5/FI191),0),"")</f>
        <v/>
      </c>
      <c r="FZ191" s="85" t="str">
        <f t="shared" si="196"/>
        <v/>
      </c>
      <c r="GA191" s="86">
        <f t="shared" si="184"/>
        <v>0</v>
      </c>
      <c r="GB191" s="18">
        <f t="shared" si="185"/>
        <v>0</v>
      </c>
      <c r="GC191" s="90"/>
      <c r="GD191" s="88">
        <f t="shared" si="186"/>
        <v>0</v>
      </c>
      <c r="GE191" s="18" t="str">
        <f t="shared" si="155"/>
        <v/>
      </c>
      <c r="GF191" s="89" t="str">
        <f>IF(GC191&gt;0,ROUNDDOWN(('Diseño estructura &amp;CP'!$AZ$5/GC191),0),"")</f>
        <v/>
      </c>
    </row>
    <row r="192" spans="2:188" x14ac:dyDescent="0.35">
      <c r="B192" s="85" t="str">
        <f t="shared" si="187"/>
        <v/>
      </c>
      <c r="C192" s="86">
        <f t="shared" si="156"/>
        <v>0</v>
      </c>
      <c r="D192" s="18">
        <f t="shared" si="157"/>
        <v>0</v>
      </c>
      <c r="E192" s="87"/>
      <c r="F192" s="88">
        <f t="shared" si="158"/>
        <v>0</v>
      </c>
      <c r="G192" s="18" t="str">
        <f t="shared" si="159"/>
        <v/>
      </c>
      <c r="H192" s="89" t="str">
        <f>IF(E192&gt;0,ROUNDDOWN(('Diseño estructura &amp;CP'!$AZ$5/E192),0),"")</f>
        <v/>
      </c>
      <c r="V192" s="85" t="str">
        <f t="shared" si="188"/>
        <v/>
      </c>
      <c r="W192" s="86">
        <f t="shared" si="160"/>
        <v>0</v>
      </c>
      <c r="X192" s="18">
        <f t="shared" si="161"/>
        <v>0</v>
      </c>
      <c r="Y192" s="87"/>
      <c r="Z192" s="88">
        <f t="shared" si="162"/>
        <v>0</v>
      </c>
      <c r="AA192" s="18" t="str">
        <f t="shared" si="147"/>
        <v/>
      </c>
      <c r="AB192" s="89" t="str">
        <f>IF(Y192&gt;0,ROUNDDOWN(('Diseño estructura &amp;CP'!$AZ$5/Y192),0),"")</f>
        <v/>
      </c>
      <c r="AP192" s="85" t="str">
        <f t="shared" si="189"/>
        <v/>
      </c>
      <c r="AQ192" s="86">
        <f t="shared" si="163"/>
        <v>0</v>
      </c>
      <c r="AR192" s="18">
        <f t="shared" si="164"/>
        <v>0</v>
      </c>
      <c r="AS192" s="87"/>
      <c r="AT192" s="88">
        <f t="shared" si="165"/>
        <v>0</v>
      </c>
      <c r="AU192" s="18" t="str">
        <f t="shared" si="148"/>
        <v/>
      </c>
      <c r="AV192" s="89" t="str">
        <f>IF(AS192&gt;0,ROUNDDOWN(('Diseño estructura &amp;CP'!$AZ$5/AS192),0),"")</f>
        <v/>
      </c>
      <c r="BJ192" s="85" t="str">
        <f t="shared" si="190"/>
        <v/>
      </c>
      <c r="BK192" s="86">
        <f t="shared" si="166"/>
        <v>0</v>
      </c>
      <c r="BL192" s="18">
        <f t="shared" si="167"/>
        <v>0</v>
      </c>
      <c r="BM192" s="87"/>
      <c r="BN192" s="88">
        <f t="shared" si="168"/>
        <v>0</v>
      </c>
      <c r="BO192" s="18" t="str">
        <f t="shared" si="149"/>
        <v/>
      </c>
      <c r="BP192" s="89" t="str">
        <f>IF(BM192&gt;0,ROUNDDOWN(('Diseño estructura &amp;CP'!$AZ$5/BM192),0),"")</f>
        <v/>
      </c>
      <c r="CD192" s="85" t="str">
        <f t="shared" si="191"/>
        <v/>
      </c>
      <c r="CE192" s="86">
        <f t="shared" si="169"/>
        <v>0</v>
      </c>
      <c r="CF192" s="18">
        <f t="shared" si="170"/>
        <v>0</v>
      </c>
      <c r="CG192" s="87"/>
      <c r="CH192" s="88">
        <f t="shared" si="171"/>
        <v>0</v>
      </c>
      <c r="CI192" s="18" t="str">
        <f t="shared" si="150"/>
        <v/>
      </c>
      <c r="CJ192" s="89" t="str">
        <f>IF(CG192&gt;0,ROUNDDOWN(('Diseño estructura &amp;CP'!$AZ$5/CG192),0),"")</f>
        <v/>
      </c>
      <c r="CX192" s="85" t="str">
        <f t="shared" si="192"/>
        <v/>
      </c>
      <c r="CY192" s="86">
        <f t="shared" si="172"/>
        <v>0</v>
      </c>
      <c r="CZ192" s="18">
        <f t="shared" si="173"/>
        <v>0</v>
      </c>
      <c r="DA192" s="87"/>
      <c r="DB192" s="88">
        <f t="shared" si="174"/>
        <v>0</v>
      </c>
      <c r="DC192" s="18" t="str">
        <f t="shared" si="151"/>
        <v/>
      </c>
      <c r="DD192" s="89" t="str">
        <f>IF(DA192&gt;0,ROUNDDOWN(('Diseño estructura &amp;CP'!$AZ$5/DA192),0),"")</f>
        <v/>
      </c>
      <c r="DR192" s="85" t="str">
        <f t="shared" si="193"/>
        <v/>
      </c>
      <c r="DS192" s="86">
        <f t="shared" si="175"/>
        <v>0</v>
      </c>
      <c r="DT192" s="18">
        <f t="shared" si="176"/>
        <v>0</v>
      </c>
      <c r="DU192" s="87"/>
      <c r="DV192" s="88">
        <f t="shared" si="177"/>
        <v>0</v>
      </c>
      <c r="DW192" s="18" t="str">
        <f t="shared" si="152"/>
        <v/>
      </c>
      <c r="DX192" s="89" t="str">
        <f>IF(DU192&gt;0,ROUNDDOWN(('Diseño estructura &amp;CP'!$AZ$5/DU192),0),"")</f>
        <v/>
      </c>
      <c r="EL192" s="85" t="str">
        <f t="shared" si="194"/>
        <v/>
      </c>
      <c r="EM192" s="86">
        <f t="shared" si="178"/>
        <v>0</v>
      </c>
      <c r="EN192" s="18">
        <f t="shared" si="179"/>
        <v>0</v>
      </c>
      <c r="EO192" s="87"/>
      <c r="EP192" s="88">
        <f t="shared" si="180"/>
        <v>0</v>
      </c>
      <c r="EQ192" s="18" t="str">
        <f t="shared" si="153"/>
        <v/>
      </c>
      <c r="ER192" s="89" t="str">
        <f>IF(EO192&gt;0,ROUNDDOWN(('Diseño estructura &amp;CP'!$AZ$5/EO192),0),"")</f>
        <v/>
      </c>
      <c r="FF192" s="85" t="str">
        <f t="shared" si="195"/>
        <v/>
      </c>
      <c r="FG192" s="86">
        <f t="shared" si="181"/>
        <v>0</v>
      </c>
      <c r="FH192" s="18">
        <f t="shared" si="182"/>
        <v>0</v>
      </c>
      <c r="FI192" s="87"/>
      <c r="FJ192" s="88">
        <f t="shared" si="183"/>
        <v>0</v>
      </c>
      <c r="FK192" s="18" t="str">
        <f t="shared" si="154"/>
        <v/>
      </c>
      <c r="FL192" s="89" t="str">
        <f>IF(FI192&gt;0,ROUNDDOWN(('Diseño estructura &amp;CP'!$AZ$5/FI192),0),"")</f>
        <v/>
      </c>
      <c r="FZ192" s="85" t="str">
        <f t="shared" si="196"/>
        <v/>
      </c>
      <c r="GA192" s="86">
        <f t="shared" si="184"/>
        <v>0</v>
      </c>
      <c r="GB192" s="18">
        <f t="shared" si="185"/>
        <v>0</v>
      </c>
      <c r="GC192" s="87"/>
      <c r="GD192" s="88">
        <f t="shared" si="186"/>
        <v>0</v>
      </c>
      <c r="GE192" s="18" t="str">
        <f t="shared" si="155"/>
        <v/>
      </c>
      <c r="GF192" s="89" t="str">
        <f>IF(GC192&gt;0,ROUNDDOWN(('Diseño estructura &amp;CP'!$AZ$5/GC192),0),"")</f>
        <v/>
      </c>
    </row>
    <row r="193" spans="2:188" x14ac:dyDescent="0.35">
      <c r="B193" s="85" t="str">
        <f t="shared" si="187"/>
        <v/>
      </c>
      <c r="C193" s="86">
        <f t="shared" si="156"/>
        <v>0</v>
      </c>
      <c r="D193" s="18">
        <f t="shared" si="157"/>
        <v>0</v>
      </c>
      <c r="E193" s="90"/>
      <c r="F193" s="88">
        <f t="shared" si="158"/>
        <v>0</v>
      </c>
      <c r="G193" s="18" t="str">
        <f t="shared" si="159"/>
        <v/>
      </c>
      <c r="H193" s="89" t="str">
        <f>IF(E193&gt;0,ROUNDDOWN(('Diseño estructura &amp;CP'!$AZ$5/E193),0),"")</f>
        <v/>
      </c>
      <c r="V193" s="85" t="str">
        <f t="shared" si="188"/>
        <v/>
      </c>
      <c r="W193" s="86">
        <f t="shared" si="160"/>
        <v>0</v>
      </c>
      <c r="X193" s="18">
        <f t="shared" si="161"/>
        <v>0</v>
      </c>
      <c r="Y193" s="90"/>
      <c r="Z193" s="88">
        <f t="shared" si="162"/>
        <v>0</v>
      </c>
      <c r="AA193" s="18" t="str">
        <f t="shared" si="147"/>
        <v/>
      </c>
      <c r="AB193" s="89" t="str">
        <f>IF(Y193&gt;0,ROUNDDOWN(('Diseño estructura &amp;CP'!$AZ$5/Y193),0),"")</f>
        <v/>
      </c>
      <c r="AP193" s="85" t="str">
        <f t="shared" si="189"/>
        <v/>
      </c>
      <c r="AQ193" s="86">
        <f t="shared" si="163"/>
        <v>0</v>
      </c>
      <c r="AR193" s="18">
        <f t="shared" si="164"/>
        <v>0</v>
      </c>
      <c r="AS193" s="90"/>
      <c r="AT193" s="88">
        <f t="shared" si="165"/>
        <v>0</v>
      </c>
      <c r="AU193" s="18" t="str">
        <f t="shared" si="148"/>
        <v/>
      </c>
      <c r="AV193" s="89" t="str">
        <f>IF(AS193&gt;0,ROUNDDOWN(('Diseño estructura &amp;CP'!$AZ$5/AS193),0),"")</f>
        <v/>
      </c>
      <c r="BJ193" s="85" t="str">
        <f t="shared" si="190"/>
        <v/>
      </c>
      <c r="BK193" s="86">
        <f t="shared" si="166"/>
        <v>0</v>
      </c>
      <c r="BL193" s="18">
        <f t="shared" si="167"/>
        <v>0</v>
      </c>
      <c r="BM193" s="90"/>
      <c r="BN193" s="88">
        <f t="shared" si="168"/>
        <v>0</v>
      </c>
      <c r="BO193" s="18" t="str">
        <f t="shared" si="149"/>
        <v/>
      </c>
      <c r="BP193" s="89" t="str">
        <f>IF(BM193&gt;0,ROUNDDOWN(('Diseño estructura &amp;CP'!$AZ$5/BM193),0),"")</f>
        <v/>
      </c>
      <c r="CD193" s="85" t="str">
        <f t="shared" si="191"/>
        <v/>
      </c>
      <c r="CE193" s="86">
        <f t="shared" si="169"/>
        <v>0</v>
      </c>
      <c r="CF193" s="18">
        <f t="shared" si="170"/>
        <v>0</v>
      </c>
      <c r="CG193" s="90"/>
      <c r="CH193" s="88">
        <f t="shared" si="171"/>
        <v>0</v>
      </c>
      <c r="CI193" s="18" t="str">
        <f t="shared" si="150"/>
        <v/>
      </c>
      <c r="CJ193" s="89" t="str">
        <f>IF(CG193&gt;0,ROUNDDOWN(('Diseño estructura &amp;CP'!$AZ$5/CG193),0),"")</f>
        <v/>
      </c>
      <c r="CX193" s="85" t="str">
        <f t="shared" si="192"/>
        <v/>
      </c>
      <c r="CY193" s="86">
        <f t="shared" si="172"/>
        <v>0</v>
      </c>
      <c r="CZ193" s="18">
        <f t="shared" si="173"/>
        <v>0</v>
      </c>
      <c r="DA193" s="90"/>
      <c r="DB193" s="88">
        <f t="shared" si="174"/>
        <v>0</v>
      </c>
      <c r="DC193" s="18" t="str">
        <f t="shared" si="151"/>
        <v/>
      </c>
      <c r="DD193" s="89" t="str">
        <f>IF(DA193&gt;0,ROUNDDOWN(('Diseño estructura &amp;CP'!$AZ$5/DA193),0),"")</f>
        <v/>
      </c>
      <c r="DR193" s="85" t="str">
        <f t="shared" si="193"/>
        <v/>
      </c>
      <c r="DS193" s="86">
        <f t="shared" si="175"/>
        <v>0</v>
      </c>
      <c r="DT193" s="18">
        <f t="shared" si="176"/>
        <v>0</v>
      </c>
      <c r="DU193" s="90"/>
      <c r="DV193" s="88">
        <f t="shared" si="177"/>
        <v>0</v>
      </c>
      <c r="DW193" s="18" t="str">
        <f t="shared" si="152"/>
        <v/>
      </c>
      <c r="DX193" s="89" t="str">
        <f>IF(DU193&gt;0,ROUNDDOWN(('Diseño estructura &amp;CP'!$AZ$5/DU193),0),"")</f>
        <v/>
      </c>
      <c r="EL193" s="85" t="str">
        <f t="shared" si="194"/>
        <v/>
      </c>
      <c r="EM193" s="86">
        <f t="shared" si="178"/>
        <v>0</v>
      </c>
      <c r="EN193" s="18">
        <f t="shared" si="179"/>
        <v>0</v>
      </c>
      <c r="EO193" s="90"/>
      <c r="EP193" s="88">
        <f t="shared" si="180"/>
        <v>0</v>
      </c>
      <c r="EQ193" s="18" t="str">
        <f t="shared" si="153"/>
        <v/>
      </c>
      <c r="ER193" s="89" t="str">
        <f>IF(EO193&gt;0,ROUNDDOWN(('Diseño estructura &amp;CP'!$AZ$5/EO193),0),"")</f>
        <v/>
      </c>
      <c r="FF193" s="85" t="str">
        <f t="shared" si="195"/>
        <v/>
      </c>
      <c r="FG193" s="86">
        <f t="shared" si="181"/>
        <v>0</v>
      </c>
      <c r="FH193" s="18">
        <f t="shared" si="182"/>
        <v>0</v>
      </c>
      <c r="FI193" s="90"/>
      <c r="FJ193" s="88">
        <f t="shared" si="183"/>
        <v>0</v>
      </c>
      <c r="FK193" s="18" t="str">
        <f t="shared" si="154"/>
        <v/>
      </c>
      <c r="FL193" s="89" t="str">
        <f>IF(FI193&gt;0,ROUNDDOWN(('Diseño estructura &amp;CP'!$AZ$5/FI193),0),"")</f>
        <v/>
      </c>
      <c r="FZ193" s="85" t="str">
        <f t="shared" si="196"/>
        <v/>
      </c>
      <c r="GA193" s="86">
        <f t="shared" si="184"/>
        <v>0</v>
      </c>
      <c r="GB193" s="18">
        <f t="shared" si="185"/>
        <v>0</v>
      </c>
      <c r="GC193" s="90"/>
      <c r="GD193" s="88">
        <f t="shared" si="186"/>
        <v>0</v>
      </c>
      <c r="GE193" s="18" t="str">
        <f t="shared" si="155"/>
        <v/>
      </c>
      <c r="GF193" s="89" t="str">
        <f>IF(GC193&gt;0,ROUNDDOWN(('Diseño estructura &amp;CP'!$AZ$5/GC193),0),"")</f>
        <v/>
      </c>
    </row>
    <row r="194" spans="2:188" x14ac:dyDescent="0.35">
      <c r="B194" s="85" t="str">
        <f t="shared" si="187"/>
        <v/>
      </c>
      <c r="C194" s="86">
        <f t="shared" si="156"/>
        <v>0</v>
      </c>
      <c r="D194" s="18">
        <f t="shared" si="157"/>
        <v>0</v>
      </c>
      <c r="E194" s="87"/>
      <c r="F194" s="88">
        <f t="shared" si="158"/>
        <v>0</v>
      </c>
      <c r="G194" s="18" t="str">
        <f t="shared" si="159"/>
        <v/>
      </c>
      <c r="H194" s="89" t="str">
        <f>IF(E194&gt;0,ROUNDDOWN(('Diseño estructura &amp;CP'!$AZ$5/E194),0),"")</f>
        <v/>
      </c>
      <c r="V194" s="85" t="str">
        <f t="shared" si="188"/>
        <v/>
      </c>
      <c r="W194" s="86">
        <f t="shared" si="160"/>
        <v>0</v>
      </c>
      <c r="X194" s="18">
        <f t="shared" si="161"/>
        <v>0</v>
      </c>
      <c r="Y194" s="87"/>
      <c r="Z194" s="88">
        <f t="shared" si="162"/>
        <v>0</v>
      </c>
      <c r="AA194" s="18" t="str">
        <f t="shared" si="147"/>
        <v/>
      </c>
      <c r="AB194" s="89" t="str">
        <f>IF(Y194&gt;0,ROUNDDOWN(('Diseño estructura &amp;CP'!$AZ$5/Y194),0),"")</f>
        <v/>
      </c>
      <c r="AP194" s="85" t="str">
        <f t="shared" si="189"/>
        <v/>
      </c>
      <c r="AQ194" s="86">
        <f t="shared" si="163"/>
        <v>0</v>
      </c>
      <c r="AR194" s="18">
        <f t="shared" si="164"/>
        <v>0</v>
      </c>
      <c r="AS194" s="87"/>
      <c r="AT194" s="88">
        <f t="shared" si="165"/>
        <v>0</v>
      </c>
      <c r="AU194" s="18" t="str">
        <f t="shared" si="148"/>
        <v/>
      </c>
      <c r="AV194" s="89" t="str">
        <f>IF(AS194&gt;0,ROUNDDOWN(('Diseño estructura &amp;CP'!$AZ$5/AS194),0),"")</f>
        <v/>
      </c>
      <c r="BJ194" s="85" t="str">
        <f t="shared" si="190"/>
        <v/>
      </c>
      <c r="BK194" s="86">
        <f t="shared" si="166"/>
        <v>0</v>
      </c>
      <c r="BL194" s="18">
        <f t="shared" si="167"/>
        <v>0</v>
      </c>
      <c r="BM194" s="87"/>
      <c r="BN194" s="88">
        <f t="shared" si="168"/>
        <v>0</v>
      </c>
      <c r="BO194" s="18" t="str">
        <f t="shared" si="149"/>
        <v/>
      </c>
      <c r="BP194" s="89" t="str">
        <f>IF(BM194&gt;0,ROUNDDOWN(('Diseño estructura &amp;CP'!$AZ$5/BM194),0),"")</f>
        <v/>
      </c>
      <c r="CD194" s="85" t="str">
        <f t="shared" si="191"/>
        <v/>
      </c>
      <c r="CE194" s="86">
        <f t="shared" si="169"/>
        <v>0</v>
      </c>
      <c r="CF194" s="18">
        <f t="shared" si="170"/>
        <v>0</v>
      </c>
      <c r="CG194" s="87"/>
      <c r="CH194" s="88">
        <f t="shared" si="171"/>
        <v>0</v>
      </c>
      <c r="CI194" s="18" t="str">
        <f t="shared" si="150"/>
        <v/>
      </c>
      <c r="CJ194" s="89" t="str">
        <f>IF(CG194&gt;0,ROUNDDOWN(('Diseño estructura &amp;CP'!$AZ$5/CG194),0),"")</f>
        <v/>
      </c>
      <c r="CX194" s="85" t="str">
        <f t="shared" si="192"/>
        <v/>
      </c>
      <c r="CY194" s="86">
        <f t="shared" si="172"/>
        <v>0</v>
      </c>
      <c r="CZ194" s="18">
        <f t="shared" si="173"/>
        <v>0</v>
      </c>
      <c r="DA194" s="87"/>
      <c r="DB194" s="88">
        <f t="shared" si="174"/>
        <v>0</v>
      </c>
      <c r="DC194" s="18" t="str">
        <f t="shared" si="151"/>
        <v/>
      </c>
      <c r="DD194" s="89" t="str">
        <f>IF(DA194&gt;0,ROUNDDOWN(('Diseño estructura &amp;CP'!$AZ$5/DA194),0),"")</f>
        <v/>
      </c>
      <c r="DR194" s="85" t="str">
        <f t="shared" si="193"/>
        <v/>
      </c>
      <c r="DS194" s="86">
        <f t="shared" si="175"/>
        <v>0</v>
      </c>
      <c r="DT194" s="18">
        <f t="shared" si="176"/>
        <v>0</v>
      </c>
      <c r="DU194" s="87"/>
      <c r="DV194" s="88">
        <f t="shared" si="177"/>
        <v>0</v>
      </c>
      <c r="DW194" s="18" t="str">
        <f t="shared" si="152"/>
        <v/>
      </c>
      <c r="DX194" s="89" t="str">
        <f>IF(DU194&gt;0,ROUNDDOWN(('Diseño estructura &amp;CP'!$AZ$5/DU194),0),"")</f>
        <v/>
      </c>
      <c r="EL194" s="85" t="str">
        <f t="shared" si="194"/>
        <v/>
      </c>
      <c r="EM194" s="86">
        <f t="shared" si="178"/>
        <v>0</v>
      </c>
      <c r="EN194" s="18">
        <f t="shared" si="179"/>
        <v>0</v>
      </c>
      <c r="EO194" s="87"/>
      <c r="EP194" s="88">
        <f t="shared" si="180"/>
        <v>0</v>
      </c>
      <c r="EQ194" s="18" t="str">
        <f t="shared" si="153"/>
        <v/>
      </c>
      <c r="ER194" s="89" t="str">
        <f>IF(EO194&gt;0,ROUNDDOWN(('Diseño estructura &amp;CP'!$AZ$5/EO194),0),"")</f>
        <v/>
      </c>
      <c r="FF194" s="85" t="str">
        <f t="shared" si="195"/>
        <v/>
      </c>
      <c r="FG194" s="86">
        <f t="shared" si="181"/>
        <v>0</v>
      </c>
      <c r="FH194" s="18">
        <f t="shared" si="182"/>
        <v>0</v>
      </c>
      <c r="FI194" s="87"/>
      <c r="FJ194" s="88">
        <f t="shared" si="183"/>
        <v>0</v>
      </c>
      <c r="FK194" s="18" t="str">
        <f t="shared" si="154"/>
        <v/>
      </c>
      <c r="FL194" s="89" t="str">
        <f>IF(FI194&gt;0,ROUNDDOWN(('Diseño estructura &amp;CP'!$AZ$5/FI194),0),"")</f>
        <v/>
      </c>
      <c r="FZ194" s="85" t="str">
        <f t="shared" si="196"/>
        <v/>
      </c>
      <c r="GA194" s="86">
        <f t="shared" si="184"/>
        <v>0</v>
      </c>
      <c r="GB194" s="18">
        <f t="shared" si="185"/>
        <v>0</v>
      </c>
      <c r="GC194" s="87"/>
      <c r="GD194" s="88">
        <f t="shared" si="186"/>
        <v>0</v>
      </c>
      <c r="GE194" s="18" t="str">
        <f t="shared" si="155"/>
        <v/>
      </c>
      <c r="GF194" s="89" t="str">
        <f>IF(GC194&gt;0,ROUNDDOWN(('Diseño estructura &amp;CP'!$AZ$5/GC194),0),"")</f>
        <v/>
      </c>
    </row>
    <row r="195" spans="2:188" x14ac:dyDescent="0.35">
      <c r="B195" s="85" t="str">
        <f t="shared" si="187"/>
        <v/>
      </c>
      <c r="C195" s="86">
        <f t="shared" si="156"/>
        <v>0</v>
      </c>
      <c r="D195" s="18">
        <f t="shared" si="157"/>
        <v>0</v>
      </c>
      <c r="E195" s="90"/>
      <c r="F195" s="88">
        <f t="shared" si="158"/>
        <v>0</v>
      </c>
      <c r="G195" s="18" t="str">
        <f t="shared" si="159"/>
        <v/>
      </c>
      <c r="H195" s="89" t="str">
        <f>IF(E195&gt;0,ROUNDDOWN(('Diseño estructura &amp;CP'!$AZ$5/E195),0),"")</f>
        <v/>
      </c>
      <c r="V195" s="85" t="str">
        <f t="shared" si="188"/>
        <v/>
      </c>
      <c r="W195" s="86">
        <f t="shared" si="160"/>
        <v>0</v>
      </c>
      <c r="X195" s="18">
        <f t="shared" si="161"/>
        <v>0</v>
      </c>
      <c r="Y195" s="90"/>
      <c r="Z195" s="88">
        <f t="shared" si="162"/>
        <v>0</v>
      </c>
      <c r="AA195" s="18" t="str">
        <f t="shared" si="147"/>
        <v/>
      </c>
      <c r="AB195" s="89" t="str">
        <f>IF(Y195&gt;0,ROUNDDOWN(('Diseño estructura &amp;CP'!$AZ$5/Y195),0),"")</f>
        <v/>
      </c>
      <c r="AP195" s="85" t="str">
        <f t="shared" si="189"/>
        <v/>
      </c>
      <c r="AQ195" s="86">
        <f t="shared" si="163"/>
        <v>0</v>
      </c>
      <c r="AR195" s="18">
        <f t="shared" si="164"/>
        <v>0</v>
      </c>
      <c r="AS195" s="90"/>
      <c r="AT195" s="88">
        <f t="shared" si="165"/>
        <v>0</v>
      </c>
      <c r="AU195" s="18" t="str">
        <f t="shared" si="148"/>
        <v/>
      </c>
      <c r="AV195" s="89" t="str">
        <f>IF(AS195&gt;0,ROUNDDOWN(('Diseño estructura &amp;CP'!$AZ$5/AS195),0),"")</f>
        <v/>
      </c>
      <c r="BJ195" s="85" t="str">
        <f t="shared" si="190"/>
        <v/>
      </c>
      <c r="BK195" s="86">
        <f t="shared" si="166"/>
        <v>0</v>
      </c>
      <c r="BL195" s="18">
        <f t="shared" si="167"/>
        <v>0</v>
      </c>
      <c r="BM195" s="90"/>
      <c r="BN195" s="88">
        <f t="shared" si="168"/>
        <v>0</v>
      </c>
      <c r="BO195" s="18" t="str">
        <f t="shared" si="149"/>
        <v/>
      </c>
      <c r="BP195" s="89" t="str">
        <f>IF(BM195&gt;0,ROUNDDOWN(('Diseño estructura &amp;CP'!$AZ$5/BM195),0),"")</f>
        <v/>
      </c>
      <c r="CD195" s="85" t="str">
        <f t="shared" si="191"/>
        <v/>
      </c>
      <c r="CE195" s="86">
        <f t="shared" si="169"/>
        <v>0</v>
      </c>
      <c r="CF195" s="18">
        <f t="shared" si="170"/>
        <v>0</v>
      </c>
      <c r="CG195" s="90"/>
      <c r="CH195" s="88">
        <f t="shared" si="171"/>
        <v>0</v>
      </c>
      <c r="CI195" s="18" t="str">
        <f t="shared" si="150"/>
        <v/>
      </c>
      <c r="CJ195" s="89" t="str">
        <f>IF(CG195&gt;0,ROUNDDOWN(('Diseño estructura &amp;CP'!$AZ$5/CG195),0),"")</f>
        <v/>
      </c>
      <c r="CX195" s="85" t="str">
        <f t="shared" si="192"/>
        <v/>
      </c>
      <c r="CY195" s="86">
        <f t="shared" si="172"/>
        <v>0</v>
      </c>
      <c r="CZ195" s="18">
        <f t="shared" si="173"/>
        <v>0</v>
      </c>
      <c r="DA195" s="90"/>
      <c r="DB195" s="88">
        <f t="shared" si="174"/>
        <v>0</v>
      </c>
      <c r="DC195" s="18" t="str">
        <f t="shared" si="151"/>
        <v/>
      </c>
      <c r="DD195" s="89" t="str">
        <f>IF(DA195&gt;0,ROUNDDOWN(('Diseño estructura &amp;CP'!$AZ$5/DA195),0),"")</f>
        <v/>
      </c>
      <c r="DR195" s="85" t="str">
        <f t="shared" si="193"/>
        <v/>
      </c>
      <c r="DS195" s="86">
        <f t="shared" si="175"/>
        <v>0</v>
      </c>
      <c r="DT195" s="18">
        <f t="shared" si="176"/>
        <v>0</v>
      </c>
      <c r="DU195" s="90"/>
      <c r="DV195" s="88">
        <f t="shared" si="177"/>
        <v>0</v>
      </c>
      <c r="DW195" s="18" t="str">
        <f t="shared" si="152"/>
        <v/>
      </c>
      <c r="DX195" s="89" t="str">
        <f>IF(DU195&gt;0,ROUNDDOWN(('Diseño estructura &amp;CP'!$AZ$5/DU195),0),"")</f>
        <v/>
      </c>
      <c r="EL195" s="85" t="str">
        <f t="shared" si="194"/>
        <v/>
      </c>
      <c r="EM195" s="86">
        <f t="shared" si="178"/>
        <v>0</v>
      </c>
      <c r="EN195" s="18">
        <f t="shared" si="179"/>
        <v>0</v>
      </c>
      <c r="EO195" s="90"/>
      <c r="EP195" s="88">
        <f t="shared" si="180"/>
        <v>0</v>
      </c>
      <c r="EQ195" s="18" t="str">
        <f t="shared" si="153"/>
        <v/>
      </c>
      <c r="ER195" s="89" t="str">
        <f>IF(EO195&gt;0,ROUNDDOWN(('Diseño estructura &amp;CP'!$AZ$5/EO195),0),"")</f>
        <v/>
      </c>
      <c r="FF195" s="85" t="str">
        <f t="shared" si="195"/>
        <v/>
      </c>
      <c r="FG195" s="86">
        <f t="shared" si="181"/>
        <v>0</v>
      </c>
      <c r="FH195" s="18">
        <f t="shared" si="182"/>
        <v>0</v>
      </c>
      <c r="FI195" s="90"/>
      <c r="FJ195" s="88">
        <f t="shared" si="183"/>
        <v>0</v>
      </c>
      <c r="FK195" s="18" t="str">
        <f t="shared" si="154"/>
        <v/>
      </c>
      <c r="FL195" s="89" t="str">
        <f>IF(FI195&gt;0,ROUNDDOWN(('Diseño estructura &amp;CP'!$AZ$5/FI195),0),"")</f>
        <v/>
      </c>
      <c r="FZ195" s="85" t="str">
        <f t="shared" si="196"/>
        <v/>
      </c>
      <c r="GA195" s="86">
        <f t="shared" si="184"/>
        <v>0</v>
      </c>
      <c r="GB195" s="18">
        <f t="shared" si="185"/>
        <v>0</v>
      </c>
      <c r="GC195" s="90"/>
      <c r="GD195" s="88">
        <f t="shared" si="186"/>
        <v>0</v>
      </c>
      <c r="GE195" s="18" t="str">
        <f t="shared" si="155"/>
        <v/>
      </c>
      <c r="GF195" s="89" t="str">
        <f>IF(GC195&gt;0,ROUNDDOWN(('Diseño estructura &amp;CP'!$AZ$5/GC195),0),"")</f>
        <v/>
      </c>
    </row>
    <row r="196" spans="2:188" x14ac:dyDescent="0.35">
      <c r="B196" s="85" t="str">
        <f t="shared" si="187"/>
        <v/>
      </c>
      <c r="C196" s="86">
        <f t="shared" si="156"/>
        <v>0</v>
      </c>
      <c r="D196" s="18">
        <f t="shared" si="157"/>
        <v>0</v>
      </c>
      <c r="E196" s="87"/>
      <c r="F196" s="88">
        <f t="shared" si="158"/>
        <v>0</v>
      </c>
      <c r="G196" s="18" t="str">
        <f t="shared" si="159"/>
        <v/>
      </c>
      <c r="H196" s="89" t="str">
        <f>IF(E196&gt;0,ROUNDDOWN(('Diseño estructura &amp;CP'!$AZ$5/E196),0),"")</f>
        <v/>
      </c>
      <c r="V196" s="85" t="str">
        <f t="shared" si="188"/>
        <v/>
      </c>
      <c r="W196" s="86">
        <f t="shared" si="160"/>
        <v>0</v>
      </c>
      <c r="X196" s="18">
        <f t="shared" si="161"/>
        <v>0</v>
      </c>
      <c r="Y196" s="87"/>
      <c r="Z196" s="88">
        <f t="shared" si="162"/>
        <v>0</v>
      </c>
      <c r="AA196" s="18" t="str">
        <f t="shared" si="147"/>
        <v/>
      </c>
      <c r="AB196" s="89" t="str">
        <f>IF(Y196&gt;0,ROUNDDOWN(('Diseño estructura &amp;CP'!$AZ$5/Y196),0),"")</f>
        <v/>
      </c>
      <c r="AP196" s="85" t="str">
        <f t="shared" si="189"/>
        <v/>
      </c>
      <c r="AQ196" s="86">
        <f t="shared" si="163"/>
        <v>0</v>
      </c>
      <c r="AR196" s="18">
        <f t="shared" si="164"/>
        <v>0</v>
      </c>
      <c r="AS196" s="87"/>
      <c r="AT196" s="88">
        <f t="shared" si="165"/>
        <v>0</v>
      </c>
      <c r="AU196" s="18" t="str">
        <f t="shared" si="148"/>
        <v/>
      </c>
      <c r="AV196" s="89" t="str">
        <f>IF(AS196&gt;0,ROUNDDOWN(('Diseño estructura &amp;CP'!$AZ$5/AS196),0),"")</f>
        <v/>
      </c>
      <c r="BJ196" s="85" t="str">
        <f t="shared" si="190"/>
        <v/>
      </c>
      <c r="BK196" s="86">
        <f t="shared" si="166"/>
        <v>0</v>
      </c>
      <c r="BL196" s="18">
        <f t="shared" si="167"/>
        <v>0</v>
      </c>
      <c r="BM196" s="87"/>
      <c r="BN196" s="88">
        <f t="shared" si="168"/>
        <v>0</v>
      </c>
      <c r="BO196" s="18" t="str">
        <f t="shared" si="149"/>
        <v/>
      </c>
      <c r="BP196" s="89" t="str">
        <f>IF(BM196&gt;0,ROUNDDOWN(('Diseño estructura &amp;CP'!$AZ$5/BM196),0),"")</f>
        <v/>
      </c>
      <c r="CD196" s="85" t="str">
        <f t="shared" si="191"/>
        <v/>
      </c>
      <c r="CE196" s="86">
        <f t="shared" si="169"/>
        <v>0</v>
      </c>
      <c r="CF196" s="18">
        <f t="shared" si="170"/>
        <v>0</v>
      </c>
      <c r="CG196" s="87"/>
      <c r="CH196" s="88">
        <f t="shared" si="171"/>
        <v>0</v>
      </c>
      <c r="CI196" s="18" t="str">
        <f t="shared" si="150"/>
        <v/>
      </c>
      <c r="CJ196" s="89" t="str">
        <f>IF(CG196&gt;0,ROUNDDOWN(('Diseño estructura &amp;CP'!$AZ$5/CG196),0),"")</f>
        <v/>
      </c>
      <c r="CX196" s="85" t="str">
        <f t="shared" si="192"/>
        <v/>
      </c>
      <c r="CY196" s="86">
        <f t="shared" si="172"/>
        <v>0</v>
      </c>
      <c r="CZ196" s="18">
        <f t="shared" si="173"/>
        <v>0</v>
      </c>
      <c r="DA196" s="87"/>
      <c r="DB196" s="88">
        <f t="shared" si="174"/>
        <v>0</v>
      </c>
      <c r="DC196" s="18" t="str">
        <f t="shared" si="151"/>
        <v/>
      </c>
      <c r="DD196" s="89" t="str">
        <f>IF(DA196&gt;0,ROUNDDOWN(('Diseño estructura &amp;CP'!$AZ$5/DA196),0),"")</f>
        <v/>
      </c>
      <c r="DR196" s="85" t="str">
        <f t="shared" si="193"/>
        <v/>
      </c>
      <c r="DS196" s="86">
        <f t="shared" si="175"/>
        <v>0</v>
      </c>
      <c r="DT196" s="18">
        <f t="shared" si="176"/>
        <v>0</v>
      </c>
      <c r="DU196" s="87"/>
      <c r="DV196" s="88">
        <f t="shared" si="177"/>
        <v>0</v>
      </c>
      <c r="DW196" s="18" t="str">
        <f t="shared" si="152"/>
        <v/>
      </c>
      <c r="DX196" s="89" t="str">
        <f>IF(DU196&gt;0,ROUNDDOWN(('Diseño estructura &amp;CP'!$AZ$5/DU196),0),"")</f>
        <v/>
      </c>
      <c r="EL196" s="85" t="str">
        <f t="shared" si="194"/>
        <v/>
      </c>
      <c r="EM196" s="86">
        <f t="shared" si="178"/>
        <v>0</v>
      </c>
      <c r="EN196" s="18">
        <f t="shared" si="179"/>
        <v>0</v>
      </c>
      <c r="EO196" s="87"/>
      <c r="EP196" s="88">
        <f t="shared" si="180"/>
        <v>0</v>
      </c>
      <c r="EQ196" s="18" t="str">
        <f t="shared" si="153"/>
        <v/>
      </c>
      <c r="ER196" s="89" t="str">
        <f>IF(EO196&gt;0,ROUNDDOWN(('Diseño estructura &amp;CP'!$AZ$5/EO196),0),"")</f>
        <v/>
      </c>
      <c r="FF196" s="85" t="str">
        <f t="shared" si="195"/>
        <v/>
      </c>
      <c r="FG196" s="86">
        <f t="shared" si="181"/>
        <v>0</v>
      </c>
      <c r="FH196" s="18">
        <f t="shared" si="182"/>
        <v>0</v>
      </c>
      <c r="FI196" s="87"/>
      <c r="FJ196" s="88">
        <f t="shared" si="183"/>
        <v>0</v>
      </c>
      <c r="FK196" s="18" t="str">
        <f t="shared" si="154"/>
        <v/>
      </c>
      <c r="FL196" s="89" t="str">
        <f>IF(FI196&gt;0,ROUNDDOWN(('Diseño estructura &amp;CP'!$AZ$5/FI196),0),"")</f>
        <v/>
      </c>
      <c r="FZ196" s="85" t="str">
        <f t="shared" si="196"/>
        <v/>
      </c>
      <c r="GA196" s="86">
        <f t="shared" si="184"/>
        <v>0</v>
      </c>
      <c r="GB196" s="18">
        <f t="shared" si="185"/>
        <v>0</v>
      </c>
      <c r="GC196" s="87"/>
      <c r="GD196" s="88">
        <f t="shared" si="186"/>
        <v>0</v>
      </c>
      <c r="GE196" s="18" t="str">
        <f t="shared" si="155"/>
        <v/>
      </c>
      <c r="GF196" s="89" t="str">
        <f>IF(GC196&gt;0,ROUNDDOWN(('Diseño estructura &amp;CP'!$AZ$5/GC196),0),"")</f>
        <v/>
      </c>
    </row>
    <row r="197" spans="2:188" x14ac:dyDescent="0.35">
      <c r="B197" s="85" t="str">
        <f t="shared" si="187"/>
        <v/>
      </c>
      <c r="C197" s="86">
        <f t="shared" si="156"/>
        <v>0</v>
      </c>
      <c r="D197" s="18">
        <f t="shared" si="157"/>
        <v>0</v>
      </c>
      <c r="E197" s="90"/>
      <c r="F197" s="88">
        <f t="shared" si="158"/>
        <v>0</v>
      </c>
      <c r="G197" s="18" t="str">
        <f t="shared" si="159"/>
        <v/>
      </c>
      <c r="H197" s="89" t="str">
        <f>IF(E197&gt;0,ROUNDDOWN(('Diseño estructura &amp;CP'!$AZ$5/E197),0),"")</f>
        <v/>
      </c>
      <c r="V197" s="85" t="str">
        <f t="shared" si="188"/>
        <v/>
      </c>
      <c r="W197" s="86">
        <f t="shared" si="160"/>
        <v>0</v>
      </c>
      <c r="X197" s="18">
        <f t="shared" si="161"/>
        <v>0</v>
      </c>
      <c r="Y197" s="90"/>
      <c r="Z197" s="88">
        <f t="shared" si="162"/>
        <v>0</v>
      </c>
      <c r="AA197" s="18" t="str">
        <f t="shared" si="147"/>
        <v/>
      </c>
      <c r="AB197" s="89" t="str">
        <f>IF(Y197&gt;0,ROUNDDOWN(('Diseño estructura &amp;CP'!$AZ$5/Y197),0),"")</f>
        <v/>
      </c>
      <c r="AP197" s="85" t="str">
        <f t="shared" si="189"/>
        <v/>
      </c>
      <c r="AQ197" s="86">
        <f t="shared" si="163"/>
        <v>0</v>
      </c>
      <c r="AR197" s="18">
        <f t="shared" si="164"/>
        <v>0</v>
      </c>
      <c r="AS197" s="90"/>
      <c r="AT197" s="88">
        <f t="shared" si="165"/>
        <v>0</v>
      </c>
      <c r="AU197" s="18" t="str">
        <f t="shared" si="148"/>
        <v/>
      </c>
      <c r="AV197" s="89" t="str">
        <f>IF(AS197&gt;0,ROUNDDOWN(('Diseño estructura &amp;CP'!$AZ$5/AS197),0),"")</f>
        <v/>
      </c>
      <c r="BJ197" s="85" t="str">
        <f t="shared" si="190"/>
        <v/>
      </c>
      <c r="BK197" s="86">
        <f t="shared" si="166"/>
        <v>0</v>
      </c>
      <c r="BL197" s="18">
        <f t="shared" si="167"/>
        <v>0</v>
      </c>
      <c r="BM197" s="90"/>
      <c r="BN197" s="88">
        <f t="shared" si="168"/>
        <v>0</v>
      </c>
      <c r="BO197" s="18" t="str">
        <f t="shared" si="149"/>
        <v/>
      </c>
      <c r="BP197" s="89" t="str">
        <f>IF(BM197&gt;0,ROUNDDOWN(('Diseño estructura &amp;CP'!$AZ$5/BM197),0),"")</f>
        <v/>
      </c>
      <c r="CD197" s="85" t="str">
        <f t="shared" si="191"/>
        <v/>
      </c>
      <c r="CE197" s="86">
        <f t="shared" si="169"/>
        <v>0</v>
      </c>
      <c r="CF197" s="18">
        <f t="shared" si="170"/>
        <v>0</v>
      </c>
      <c r="CG197" s="90"/>
      <c r="CH197" s="88">
        <f t="shared" si="171"/>
        <v>0</v>
      </c>
      <c r="CI197" s="18" t="str">
        <f t="shared" si="150"/>
        <v/>
      </c>
      <c r="CJ197" s="89" t="str">
        <f>IF(CG197&gt;0,ROUNDDOWN(('Diseño estructura &amp;CP'!$AZ$5/CG197),0),"")</f>
        <v/>
      </c>
      <c r="CX197" s="85" t="str">
        <f t="shared" si="192"/>
        <v/>
      </c>
      <c r="CY197" s="86">
        <f t="shared" si="172"/>
        <v>0</v>
      </c>
      <c r="CZ197" s="18">
        <f t="shared" si="173"/>
        <v>0</v>
      </c>
      <c r="DA197" s="90"/>
      <c r="DB197" s="88">
        <f t="shared" si="174"/>
        <v>0</v>
      </c>
      <c r="DC197" s="18" t="str">
        <f t="shared" si="151"/>
        <v/>
      </c>
      <c r="DD197" s="89" t="str">
        <f>IF(DA197&gt;0,ROUNDDOWN(('Diseño estructura &amp;CP'!$AZ$5/DA197),0),"")</f>
        <v/>
      </c>
      <c r="DR197" s="85" t="str">
        <f t="shared" si="193"/>
        <v/>
      </c>
      <c r="DS197" s="86">
        <f t="shared" si="175"/>
        <v>0</v>
      </c>
      <c r="DT197" s="18">
        <f t="shared" si="176"/>
        <v>0</v>
      </c>
      <c r="DU197" s="90"/>
      <c r="DV197" s="88">
        <f t="shared" si="177"/>
        <v>0</v>
      </c>
      <c r="DW197" s="18" t="str">
        <f t="shared" si="152"/>
        <v/>
      </c>
      <c r="DX197" s="89" t="str">
        <f>IF(DU197&gt;0,ROUNDDOWN(('Diseño estructura &amp;CP'!$AZ$5/DU197),0),"")</f>
        <v/>
      </c>
      <c r="EL197" s="85" t="str">
        <f t="shared" si="194"/>
        <v/>
      </c>
      <c r="EM197" s="86">
        <f t="shared" si="178"/>
        <v>0</v>
      </c>
      <c r="EN197" s="18">
        <f t="shared" si="179"/>
        <v>0</v>
      </c>
      <c r="EO197" s="90"/>
      <c r="EP197" s="88">
        <f t="shared" si="180"/>
        <v>0</v>
      </c>
      <c r="EQ197" s="18" t="str">
        <f t="shared" si="153"/>
        <v/>
      </c>
      <c r="ER197" s="89" t="str">
        <f>IF(EO197&gt;0,ROUNDDOWN(('Diseño estructura &amp;CP'!$AZ$5/EO197),0),"")</f>
        <v/>
      </c>
      <c r="FF197" s="85" t="str">
        <f t="shared" si="195"/>
        <v/>
      </c>
      <c r="FG197" s="86">
        <f t="shared" si="181"/>
        <v>0</v>
      </c>
      <c r="FH197" s="18">
        <f t="shared" si="182"/>
        <v>0</v>
      </c>
      <c r="FI197" s="90"/>
      <c r="FJ197" s="88">
        <f t="shared" si="183"/>
        <v>0</v>
      </c>
      <c r="FK197" s="18" t="str">
        <f t="shared" si="154"/>
        <v/>
      </c>
      <c r="FL197" s="89" t="str">
        <f>IF(FI197&gt;0,ROUNDDOWN(('Diseño estructura &amp;CP'!$AZ$5/FI197),0),"")</f>
        <v/>
      </c>
      <c r="FZ197" s="85" t="str">
        <f t="shared" si="196"/>
        <v/>
      </c>
      <c r="GA197" s="86">
        <f t="shared" si="184"/>
        <v>0</v>
      </c>
      <c r="GB197" s="18">
        <f t="shared" si="185"/>
        <v>0</v>
      </c>
      <c r="GC197" s="90"/>
      <c r="GD197" s="88">
        <f t="shared" si="186"/>
        <v>0</v>
      </c>
      <c r="GE197" s="18" t="str">
        <f t="shared" si="155"/>
        <v/>
      </c>
      <c r="GF197" s="89" t="str">
        <f>IF(GC197&gt;0,ROUNDDOWN(('Diseño estructura &amp;CP'!$AZ$5/GC197),0),"")</f>
        <v/>
      </c>
    </row>
    <row r="198" spans="2:188" x14ac:dyDescent="0.35">
      <c r="B198" s="85" t="str">
        <f t="shared" si="187"/>
        <v/>
      </c>
      <c r="C198" s="86">
        <f t="shared" si="156"/>
        <v>0</v>
      </c>
      <c r="D198" s="18">
        <f t="shared" si="157"/>
        <v>0</v>
      </c>
      <c r="E198" s="87"/>
      <c r="F198" s="88">
        <f t="shared" si="158"/>
        <v>0</v>
      </c>
      <c r="G198" s="18" t="str">
        <f t="shared" si="159"/>
        <v/>
      </c>
      <c r="H198" s="89" t="str">
        <f>IF(E198&gt;0,ROUNDDOWN(('Diseño estructura &amp;CP'!$AZ$5/E198),0),"")</f>
        <v/>
      </c>
      <c r="V198" s="85" t="str">
        <f t="shared" si="188"/>
        <v/>
      </c>
      <c r="W198" s="86">
        <f t="shared" si="160"/>
        <v>0</v>
      </c>
      <c r="X198" s="18">
        <f t="shared" si="161"/>
        <v>0</v>
      </c>
      <c r="Y198" s="87"/>
      <c r="Z198" s="88">
        <f t="shared" si="162"/>
        <v>0</v>
      </c>
      <c r="AA198" s="18" t="str">
        <f t="shared" si="147"/>
        <v/>
      </c>
      <c r="AB198" s="89" t="str">
        <f>IF(Y198&gt;0,ROUNDDOWN(('Diseño estructura &amp;CP'!$AZ$5/Y198),0),"")</f>
        <v/>
      </c>
      <c r="AP198" s="85" t="str">
        <f t="shared" si="189"/>
        <v/>
      </c>
      <c r="AQ198" s="86">
        <f t="shared" si="163"/>
        <v>0</v>
      </c>
      <c r="AR198" s="18">
        <f t="shared" si="164"/>
        <v>0</v>
      </c>
      <c r="AS198" s="87"/>
      <c r="AT198" s="88">
        <f t="shared" si="165"/>
        <v>0</v>
      </c>
      <c r="AU198" s="18" t="str">
        <f t="shared" si="148"/>
        <v/>
      </c>
      <c r="AV198" s="89" t="str">
        <f>IF(AS198&gt;0,ROUNDDOWN(('Diseño estructura &amp;CP'!$AZ$5/AS198),0),"")</f>
        <v/>
      </c>
      <c r="BJ198" s="85" t="str">
        <f t="shared" si="190"/>
        <v/>
      </c>
      <c r="BK198" s="86">
        <f t="shared" si="166"/>
        <v>0</v>
      </c>
      <c r="BL198" s="18">
        <f t="shared" si="167"/>
        <v>0</v>
      </c>
      <c r="BM198" s="87"/>
      <c r="BN198" s="88">
        <f t="shared" si="168"/>
        <v>0</v>
      </c>
      <c r="BO198" s="18" t="str">
        <f t="shared" si="149"/>
        <v/>
      </c>
      <c r="BP198" s="89" t="str">
        <f>IF(BM198&gt;0,ROUNDDOWN(('Diseño estructura &amp;CP'!$AZ$5/BM198),0),"")</f>
        <v/>
      </c>
      <c r="CD198" s="85" t="str">
        <f t="shared" si="191"/>
        <v/>
      </c>
      <c r="CE198" s="86">
        <f t="shared" si="169"/>
        <v>0</v>
      </c>
      <c r="CF198" s="18">
        <f t="shared" si="170"/>
        <v>0</v>
      </c>
      <c r="CG198" s="87"/>
      <c r="CH198" s="88">
        <f t="shared" si="171"/>
        <v>0</v>
      </c>
      <c r="CI198" s="18" t="str">
        <f t="shared" si="150"/>
        <v/>
      </c>
      <c r="CJ198" s="89" t="str">
        <f>IF(CG198&gt;0,ROUNDDOWN(('Diseño estructura &amp;CP'!$AZ$5/CG198),0),"")</f>
        <v/>
      </c>
      <c r="CX198" s="85" t="str">
        <f t="shared" si="192"/>
        <v/>
      </c>
      <c r="CY198" s="86">
        <f t="shared" si="172"/>
        <v>0</v>
      </c>
      <c r="CZ198" s="18">
        <f t="shared" si="173"/>
        <v>0</v>
      </c>
      <c r="DA198" s="87"/>
      <c r="DB198" s="88">
        <f t="shared" si="174"/>
        <v>0</v>
      </c>
      <c r="DC198" s="18" t="str">
        <f t="shared" si="151"/>
        <v/>
      </c>
      <c r="DD198" s="89" t="str">
        <f>IF(DA198&gt;0,ROUNDDOWN(('Diseño estructura &amp;CP'!$AZ$5/DA198),0),"")</f>
        <v/>
      </c>
      <c r="DR198" s="85" t="str">
        <f t="shared" si="193"/>
        <v/>
      </c>
      <c r="DS198" s="86">
        <f t="shared" si="175"/>
        <v>0</v>
      </c>
      <c r="DT198" s="18">
        <f t="shared" si="176"/>
        <v>0</v>
      </c>
      <c r="DU198" s="87"/>
      <c r="DV198" s="88">
        <f t="shared" si="177"/>
        <v>0</v>
      </c>
      <c r="DW198" s="18" t="str">
        <f t="shared" si="152"/>
        <v/>
      </c>
      <c r="DX198" s="89" t="str">
        <f>IF(DU198&gt;0,ROUNDDOWN(('Diseño estructura &amp;CP'!$AZ$5/DU198),0),"")</f>
        <v/>
      </c>
      <c r="EL198" s="85" t="str">
        <f t="shared" si="194"/>
        <v/>
      </c>
      <c r="EM198" s="86">
        <f t="shared" si="178"/>
        <v>0</v>
      </c>
      <c r="EN198" s="18">
        <f t="shared" si="179"/>
        <v>0</v>
      </c>
      <c r="EO198" s="87"/>
      <c r="EP198" s="88">
        <f t="shared" si="180"/>
        <v>0</v>
      </c>
      <c r="EQ198" s="18" t="str">
        <f t="shared" si="153"/>
        <v/>
      </c>
      <c r="ER198" s="89" t="str">
        <f>IF(EO198&gt;0,ROUNDDOWN(('Diseño estructura &amp;CP'!$AZ$5/EO198),0),"")</f>
        <v/>
      </c>
      <c r="FF198" s="85" t="str">
        <f t="shared" si="195"/>
        <v/>
      </c>
      <c r="FG198" s="86">
        <f t="shared" si="181"/>
        <v>0</v>
      </c>
      <c r="FH198" s="18">
        <f t="shared" si="182"/>
        <v>0</v>
      </c>
      <c r="FI198" s="87"/>
      <c r="FJ198" s="88">
        <f t="shared" si="183"/>
        <v>0</v>
      </c>
      <c r="FK198" s="18" t="str">
        <f t="shared" si="154"/>
        <v/>
      </c>
      <c r="FL198" s="89" t="str">
        <f>IF(FI198&gt;0,ROUNDDOWN(('Diseño estructura &amp;CP'!$AZ$5/FI198),0),"")</f>
        <v/>
      </c>
      <c r="FZ198" s="85" t="str">
        <f t="shared" si="196"/>
        <v/>
      </c>
      <c r="GA198" s="86">
        <f t="shared" si="184"/>
        <v>0</v>
      </c>
      <c r="GB198" s="18">
        <f t="shared" si="185"/>
        <v>0</v>
      </c>
      <c r="GC198" s="87"/>
      <c r="GD198" s="88">
        <f t="shared" si="186"/>
        <v>0</v>
      </c>
      <c r="GE198" s="18" t="str">
        <f t="shared" si="155"/>
        <v/>
      </c>
      <c r="GF198" s="89" t="str">
        <f>IF(GC198&gt;0,ROUNDDOWN(('Diseño estructura &amp;CP'!$AZ$5/GC198),0),"")</f>
        <v/>
      </c>
    </row>
    <row r="199" spans="2:188" x14ac:dyDescent="0.35">
      <c r="B199" s="85" t="str">
        <f t="shared" si="187"/>
        <v/>
      </c>
      <c r="C199" s="86">
        <f t="shared" si="156"/>
        <v>0</v>
      </c>
      <c r="D199" s="18">
        <f t="shared" si="157"/>
        <v>0</v>
      </c>
      <c r="E199" s="90"/>
      <c r="F199" s="88">
        <f t="shared" si="158"/>
        <v>0</v>
      </c>
      <c r="G199" s="18" t="str">
        <f t="shared" si="159"/>
        <v/>
      </c>
      <c r="H199" s="89" t="str">
        <f>IF(E199&gt;0,ROUNDDOWN(('Diseño estructura &amp;CP'!$AZ$5/E199),0),"")</f>
        <v/>
      </c>
      <c r="V199" s="85" t="str">
        <f t="shared" si="188"/>
        <v/>
      </c>
      <c r="W199" s="86">
        <f t="shared" si="160"/>
        <v>0</v>
      </c>
      <c r="X199" s="18">
        <f t="shared" si="161"/>
        <v>0</v>
      </c>
      <c r="Y199" s="90"/>
      <c r="Z199" s="88">
        <f t="shared" si="162"/>
        <v>0</v>
      </c>
      <c r="AA199" s="18" t="str">
        <f t="shared" si="147"/>
        <v/>
      </c>
      <c r="AB199" s="89" t="str">
        <f>IF(Y199&gt;0,ROUNDDOWN(('Diseño estructura &amp;CP'!$AZ$5/Y199),0),"")</f>
        <v/>
      </c>
      <c r="AP199" s="85" t="str">
        <f t="shared" si="189"/>
        <v/>
      </c>
      <c r="AQ199" s="86">
        <f t="shared" si="163"/>
        <v>0</v>
      </c>
      <c r="AR199" s="18">
        <f t="shared" si="164"/>
        <v>0</v>
      </c>
      <c r="AS199" s="90"/>
      <c r="AT199" s="88">
        <f t="shared" si="165"/>
        <v>0</v>
      </c>
      <c r="AU199" s="18" t="str">
        <f t="shared" si="148"/>
        <v/>
      </c>
      <c r="AV199" s="89" t="str">
        <f>IF(AS199&gt;0,ROUNDDOWN(('Diseño estructura &amp;CP'!$AZ$5/AS199),0),"")</f>
        <v/>
      </c>
      <c r="BJ199" s="85" t="str">
        <f t="shared" si="190"/>
        <v/>
      </c>
      <c r="BK199" s="86">
        <f t="shared" si="166"/>
        <v>0</v>
      </c>
      <c r="BL199" s="18">
        <f t="shared" si="167"/>
        <v>0</v>
      </c>
      <c r="BM199" s="90"/>
      <c r="BN199" s="88">
        <f t="shared" si="168"/>
        <v>0</v>
      </c>
      <c r="BO199" s="18" t="str">
        <f t="shared" si="149"/>
        <v/>
      </c>
      <c r="BP199" s="89" t="str">
        <f>IF(BM199&gt;0,ROUNDDOWN(('Diseño estructura &amp;CP'!$AZ$5/BM199),0),"")</f>
        <v/>
      </c>
      <c r="CD199" s="85" t="str">
        <f t="shared" si="191"/>
        <v/>
      </c>
      <c r="CE199" s="86">
        <f t="shared" si="169"/>
        <v>0</v>
      </c>
      <c r="CF199" s="18">
        <f t="shared" si="170"/>
        <v>0</v>
      </c>
      <c r="CG199" s="90"/>
      <c r="CH199" s="88">
        <f t="shared" si="171"/>
        <v>0</v>
      </c>
      <c r="CI199" s="18" t="str">
        <f t="shared" si="150"/>
        <v/>
      </c>
      <c r="CJ199" s="89" t="str">
        <f>IF(CG199&gt;0,ROUNDDOWN(('Diseño estructura &amp;CP'!$AZ$5/CG199),0),"")</f>
        <v/>
      </c>
      <c r="CX199" s="85" t="str">
        <f t="shared" si="192"/>
        <v/>
      </c>
      <c r="CY199" s="86">
        <f t="shared" si="172"/>
        <v>0</v>
      </c>
      <c r="CZ199" s="18">
        <f t="shared" si="173"/>
        <v>0</v>
      </c>
      <c r="DA199" s="90"/>
      <c r="DB199" s="88">
        <f t="shared" si="174"/>
        <v>0</v>
      </c>
      <c r="DC199" s="18" t="str">
        <f t="shared" si="151"/>
        <v/>
      </c>
      <c r="DD199" s="89" t="str">
        <f>IF(DA199&gt;0,ROUNDDOWN(('Diseño estructura &amp;CP'!$AZ$5/DA199),0),"")</f>
        <v/>
      </c>
      <c r="DR199" s="85" t="str">
        <f t="shared" si="193"/>
        <v/>
      </c>
      <c r="DS199" s="86">
        <f t="shared" si="175"/>
        <v>0</v>
      </c>
      <c r="DT199" s="18">
        <f t="shared" si="176"/>
        <v>0</v>
      </c>
      <c r="DU199" s="90"/>
      <c r="DV199" s="88">
        <f t="shared" si="177"/>
        <v>0</v>
      </c>
      <c r="DW199" s="18" t="str">
        <f t="shared" si="152"/>
        <v/>
      </c>
      <c r="DX199" s="89" t="str">
        <f>IF(DU199&gt;0,ROUNDDOWN(('Diseño estructura &amp;CP'!$AZ$5/DU199),0),"")</f>
        <v/>
      </c>
      <c r="EL199" s="85" t="str">
        <f t="shared" si="194"/>
        <v/>
      </c>
      <c r="EM199" s="86">
        <f t="shared" si="178"/>
        <v>0</v>
      </c>
      <c r="EN199" s="18">
        <f t="shared" si="179"/>
        <v>0</v>
      </c>
      <c r="EO199" s="90"/>
      <c r="EP199" s="88">
        <f t="shared" si="180"/>
        <v>0</v>
      </c>
      <c r="EQ199" s="18" t="str">
        <f t="shared" si="153"/>
        <v/>
      </c>
      <c r="ER199" s="89" t="str">
        <f>IF(EO199&gt;0,ROUNDDOWN(('Diseño estructura &amp;CP'!$AZ$5/EO199),0),"")</f>
        <v/>
      </c>
      <c r="FF199" s="85" t="str">
        <f t="shared" si="195"/>
        <v/>
      </c>
      <c r="FG199" s="86">
        <f t="shared" si="181"/>
        <v>0</v>
      </c>
      <c r="FH199" s="18">
        <f t="shared" si="182"/>
        <v>0</v>
      </c>
      <c r="FI199" s="90"/>
      <c r="FJ199" s="88">
        <f t="shared" si="183"/>
        <v>0</v>
      </c>
      <c r="FK199" s="18" t="str">
        <f t="shared" si="154"/>
        <v/>
      </c>
      <c r="FL199" s="89" t="str">
        <f>IF(FI199&gt;0,ROUNDDOWN(('Diseño estructura &amp;CP'!$AZ$5/FI199),0),"")</f>
        <v/>
      </c>
      <c r="FZ199" s="85" t="str">
        <f t="shared" si="196"/>
        <v/>
      </c>
      <c r="GA199" s="86">
        <f t="shared" si="184"/>
        <v>0</v>
      </c>
      <c r="GB199" s="18">
        <f t="shared" si="185"/>
        <v>0</v>
      </c>
      <c r="GC199" s="90"/>
      <c r="GD199" s="88">
        <f t="shared" si="186"/>
        <v>0</v>
      </c>
      <c r="GE199" s="18" t="str">
        <f t="shared" si="155"/>
        <v/>
      </c>
      <c r="GF199" s="89" t="str">
        <f>IF(GC199&gt;0,ROUNDDOWN(('Diseño estructura &amp;CP'!$AZ$5/GC199),0),"")</f>
        <v/>
      </c>
    </row>
    <row r="200" spans="2:188" x14ac:dyDescent="0.35">
      <c r="B200" s="85" t="str">
        <f t="shared" si="187"/>
        <v/>
      </c>
      <c r="C200" s="86">
        <f t="shared" si="156"/>
        <v>0</v>
      </c>
      <c r="D200" s="18">
        <f t="shared" si="157"/>
        <v>0</v>
      </c>
      <c r="E200" s="87"/>
      <c r="F200" s="88">
        <f t="shared" si="158"/>
        <v>0</v>
      </c>
      <c r="G200" s="18" t="str">
        <f t="shared" si="159"/>
        <v/>
      </c>
      <c r="H200" s="89" t="str">
        <f>IF(E200&gt;0,ROUNDDOWN(('Diseño estructura &amp;CP'!$AZ$5/E200),0),"")</f>
        <v/>
      </c>
      <c r="V200" s="85" t="str">
        <f t="shared" si="188"/>
        <v/>
      </c>
      <c r="W200" s="86">
        <f t="shared" si="160"/>
        <v>0</v>
      </c>
      <c r="X200" s="18">
        <f t="shared" si="161"/>
        <v>0</v>
      </c>
      <c r="Y200" s="87"/>
      <c r="Z200" s="88">
        <f t="shared" si="162"/>
        <v>0</v>
      </c>
      <c r="AA200" s="18" t="str">
        <f t="shared" si="147"/>
        <v/>
      </c>
      <c r="AB200" s="89" t="str">
        <f>IF(Y200&gt;0,ROUNDDOWN(('Diseño estructura &amp;CP'!$AZ$5/Y200),0),"")</f>
        <v/>
      </c>
      <c r="AP200" s="85" t="str">
        <f t="shared" si="189"/>
        <v/>
      </c>
      <c r="AQ200" s="86">
        <f t="shared" si="163"/>
        <v>0</v>
      </c>
      <c r="AR200" s="18">
        <f t="shared" si="164"/>
        <v>0</v>
      </c>
      <c r="AS200" s="87"/>
      <c r="AT200" s="88">
        <f t="shared" si="165"/>
        <v>0</v>
      </c>
      <c r="AU200" s="18" t="str">
        <f t="shared" si="148"/>
        <v/>
      </c>
      <c r="AV200" s="89" t="str">
        <f>IF(AS200&gt;0,ROUNDDOWN(('Diseño estructura &amp;CP'!$AZ$5/AS200),0),"")</f>
        <v/>
      </c>
      <c r="BJ200" s="85" t="str">
        <f t="shared" si="190"/>
        <v/>
      </c>
      <c r="BK200" s="86">
        <f t="shared" si="166"/>
        <v>0</v>
      </c>
      <c r="BL200" s="18">
        <f t="shared" si="167"/>
        <v>0</v>
      </c>
      <c r="BM200" s="87"/>
      <c r="BN200" s="88">
        <f t="shared" si="168"/>
        <v>0</v>
      </c>
      <c r="BO200" s="18" t="str">
        <f t="shared" si="149"/>
        <v/>
      </c>
      <c r="BP200" s="89" t="str">
        <f>IF(BM200&gt;0,ROUNDDOWN(('Diseño estructura &amp;CP'!$AZ$5/BM200),0),"")</f>
        <v/>
      </c>
      <c r="CD200" s="85" t="str">
        <f t="shared" si="191"/>
        <v/>
      </c>
      <c r="CE200" s="86">
        <f t="shared" si="169"/>
        <v>0</v>
      </c>
      <c r="CF200" s="18">
        <f t="shared" si="170"/>
        <v>0</v>
      </c>
      <c r="CG200" s="87"/>
      <c r="CH200" s="88">
        <f t="shared" si="171"/>
        <v>0</v>
      </c>
      <c r="CI200" s="18" t="str">
        <f t="shared" si="150"/>
        <v/>
      </c>
      <c r="CJ200" s="89" t="str">
        <f>IF(CG200&gt;0,ROUNDDOWN(('Diseño estructura &amp;CP'!$AZ$5/CG200),0),"")</f>
        <v/>
      </c>
      <c r="CX200" s="85" t="str">
        <f t="shared" si="192"/>
        <v/>
      </c>
      <c r="CY200" s="86">
        <f t="shared" si="172"/>
        <v>0</v>
      </c>
      <c r="CZ200" s="18">
        <f t="shared" si="173"/>
        <v>0</v>
      </c>
      <c r="DA200" s="87"/>
      <c r="DB200" s="88">
        <f t="shared" si="174"/>
        <v>0</v>
      </c>
      <c r="DC200" s="18" t="str">
        <f t="shared" si="151"/>
        <v/>
      </c>
      <c r="DD200" s="89" t="str">
        <f>IF(DA200&gt;0,ROUNDDOWN(('Diseño estructura &amp;CP'!$AZ$5/DA200),0),"")</f>
        <v/>
      </c>
      <c r="DR200" s="85" t="str">
        <f t="shared" si="193"/>
        <v/>
      </c>
      <c r="DS200" s="86">
        <f t="shared" si="175"/>
        <v>0</v>
      </c>
      <c r="DT200" s="18">
        <f t="shared" si="176"/>
        <v>0</v>
      </c>
      <c r="DU200" s="87"/>
      <c r="DV200" s="88">
        <f t="shared" si="177"/>
        <v>0</v>
      </c>
      <c r="DW200" s="18" t="str">
        <f t="shared" si="152"/>
        <v/>
      </c>
      <c r="DX200" s="89" t="str">
        <f>IF(DU200&gt;0,ROUNDDOWN(('Diseño estructura &amp;CP'!$AZ$5/DU200),0),"")</f>
        <v/>
      </c>
      <c r="EL200" s="85" t="str">
        <f t="shared" si="194"/>
        <v/>
      </c>
      <c r="EM200" s="86">
        <f t="shared" si="178"/>
        <v>0</v>
      </c>
      <c r="EN200" s="18">
        <f t="shared" si="179"/>
        <v>0</v>
      </c>
      <c r="EO200" s="87"/>
      <c r="EP200" s="88">
        <f t="shared" si="180"/>
        <v>0</v>
      </c>
      <c r="EQ200" s="18" t="str">
        <f t="shared" si="153"/>
        <v/>
      </c>
      <c r="ER200" s="89" t="str">
        <f>IF(EO200&gt;0,ROUNDDOWN(('Diseño estructura &amp;CP'!$AZ$5/EO200),0),"")</f>
        <v/>
      </c>
      <c r="FF200" s="85" t="str">
        <f t="shared" si="195"/>
        <v/>
      </c>
      <c r="FG200" s="86">
        <f t="shared" si="181"/>
        <v>0</v>
      </c>
      <c r="FH200" s="18">
        <f t="shared" si="182"/>
        <v>0</v>
      </c>
      <c r="FI200" s="87"/>
      <c r="FJ200" s="88">
        <f t="shared" si="183"/>
        <v>0</v>
      </c>
      <c r="FK200" s="18" t="str">
        <f t="shared" si="154"/>
        <v/>
      </c>
      <c r="FL200" s="89" t="str">
        <f>IF(FI200&gt;0,ROUNDDOWN(('Diseño estructura &amp;CP'!$AZ$5/FI200),0),"")</f>
        <v/>
      </c>
      <c r="FZ200" s="85" t="str">
        <f t="shared" si="196"/>
        <v/>
      </c>
      <c r="GA200" s="86">
        <f t="shared" si="184"/>
        <v>0</v>
      </c>
      <c r="GB200" s="18">
        <f t="shared" si="185"/>
        <v>0</v>
      </c>
      <c r="GC200" s="87"/>
      <c r="GD200" s="88">
        <f t="shared" si="186"/>
        <v>0</v>
      </c>
      <c r="GE200" s="18" t="str">
        <f t="shared" si="155"/>
        <v/>
      </c>
      <c r="GF200" s="89" t="str">
        <f>IF(GC200&gt;0,ROUNDDOWN(('Diseño estructura &amp;CP'!$AZ$5/GC200),0),"")</f>
        <v/>
      </c>
    </row>
    <row r="201" spans="2:188" x14ac:dyDescent="0.35">
      <c r="B201" s="85" t="str">
        <f t="shared" si="187"/>
        <v/>
      </c>
      <c r="C201" s="86">
        <f t="shared" si="156"/>
        <v>0</v>
      </c>
      <c r="D201" s="18">
        <f t="shared" si="157"/>
        <v>0</v>
      </c>
      <c r="E201" s="90"/>
      <c r="F201" s="88">
        <f t="shared" si="158"/>
        <v>0</v>
      </c>
      <c r="G201" s="18" t="str">
        <f t="shared" si="159"/>
        <v/>
      </c>
      <c r="H201" s="89" t="str">
        <f>IF(E201&gt;0,ROUNDDOWN(('Diseño estructura &amp;CP'!$AZ$5/E201),0),"")</f>
        <v/>
      </c>
      <c r="V201" s="85" t="str">
        <f t="shared" si="188"/>
        <v/>
      </c>
      <c r="W201" s="86">
        <f t="shared" si="160"/>
        <v>0</v>
      </c>
      <c r="X201" s="18">
        <f t="shared" si="161"/>
        <v>0</v>
      </c>
      <c r="Y201" s="90"/>
      <c r="Z201" s="88">
        <f t="shared" si="162"/>
        <v>0</v>
      </c>
      <c r="AA201" s="18" t="str">
        <f t="shared" si="147"/>
        <v/>
      </c>
      <c r="AB201" s="89" t="str">
        <f>IF(Y201&gt;0,ROUNDDOWN(('Diseño estructura &amp;CP'!$AZ$5/Y201),0),"")</f>
        <v/>
      </c>
      <c r="AP201" s="85" t="str">
        <f t="shared" si="189"/>
        <v/>
      </c>
      <c r="AQ201" s="86">
        <f t="shared" si="163"/>
        <v>0</v>
      </c>
      <c r="AR201" s="18">
        <f t="shared" si="164"/>
        <v>0</v>
      </c>
      <c r="AS201" s="90"/>
      <c r="AT201" s="88">
        <f t="shared" si="165"/>
        <v>0</v>
      </c>
      <c r="AU201" s="18" t="str">
        <f t="shared" si="148"/>
        <v/>
      </c>
      <c r="AV201" s="89" t="str">
        <f>IF(AS201&gt;0,ROUNDDOWN(('Diseño estructura &amp;CP'!$AZ$5/AS201),0),"")</f>
        <v/>
      </c>
      <c r="BJ201" s="85" t="str">
        <f t="shared" si="190"/>
        <v/>
      </c>
      <c r="BK201" s="86">
        <f t="shared" si="166"/>
        <v>0</v>
      </c>
      <c r="BL201" s="18">
        <f t="shared" si="167"/>
        <v>0</v>
      </c>
      <c r="BM201" s="90"/>
      <c r="BN201" s="88">
        <f t="shared" si="168"/>
        <v>0</v>
      </c>
      <c r="BO201" s="18" t="str">
        <f t="shared" si="149"/>
        <v/>
      </c>
      <c r="BP201" s="89" t="str">
        <f>IF(BM201&gt;0,ROUNDDOWN(('Diseño estructura &amp;CP'!$AZ$5/BM201),0),"")</f>
        <v/>
      </c>
      <c r="CD201" s="85" t="str">
        <f t="shared" si="191"/>
        <v/>
      </c>
      <c r="CE201" s="86">
        <f t="shared" si="169"/>
        <v>0</v>
      </c>
      <c r="CF201" s="18">
        <f t="shared" si="170"/>
        <v>0</v>
      </c>
      <c r="CG201" s="90"/>
      <c r="CH201" s="88">
        <f t="shared" si="171"/>
        <v>0</v>
      </c>
      <c r="CI201" s="18" t="str">
        <f t="shared" si="150"/>
        <v/>
      </c>
      <c r="CJ201" s="89" t="str">
        <f>IF(CG201&gt;0,ROUNDDOWN(('Diseño estructura &amp;CP'!$AZ$5/CG201),0),"")</f>
        <v/>
      </c>
      <c r="CX201" s="85" t="str">
        <f t="shared" si="192"/>
        <v/>
      </c>
      <c r="CY201" s="86">
        <f t="shared" si="172"/>
        <v>0</v>
      </c>
      <c r="CZ201" s="18">
        <f t="shared" si="173"/>
        <v>0</v>
      </c>
      <c r="DA201" s="90"/>
      <c r="DB201" s="88">
        <f t="shared" si="174"/>
        <v>0</v>
      </c>
      <c r="DC201" s="18" t="str">
        <f t="shared" si="151"/>
        <v/>
      </c>
      <c r="DD201" s="89" t="str">
        <f>IF(DA201&gt;0,ROUNDDOWN(('Diseño estructura &amp;CP'!$AZ$5/DA201),0),"")</f>
        <v/>
      </c>
      <c r="DR201" s="85" t="str">
        <f t="shared" si="193"/>
        <v/>
      </c>
      <c r="DS201" s="86">
        <f t="shared" si="175"/>
        <v>0</v>
      </c>
      <c r="DT201" s="18">
        <f t="shared" si="176"/>
        <v>0</v>
      </c>
      <c r="DU201" s="90"/>
      <c r="DV201" s="88">
        <f t="shared" si="177"/>
        <v>0</v>
      </c>
      <c r="DW201" s="18" t="str">
        <f t="shared" si="152"/>
        <v/>
      </c>
      <c r="DX201" s="89" t="str">
        <f>IF(DU201&gt;0,ROUNDDOWN(('Diseño estructura &amp;CP'!$AZ$5/DU201),0),"")</f>
        <v/>
      </c>
      <c r="EL201" s="85" t="str">
        <f t="shared" si="194"/>
        <v/>
      </c>
      <c r="EM201" s="86">
        <f t="shared" si="178"/>
        <v>0</v>
      </c>
      <c r="EN201" s="18">
        <f t="shared" si="179"/>
        <v>0</v>
      </c>
      <c r="EO201" s="90"/>
      <c r="EP201" s="88">
        <f t="shared" si="180"/>
        <v>0</v>
      </c>
      <c r="EQ201" s="18" t="str">
        <f t="shared" si="153"/>
        <v/>
      </c>
      <c r="ER201" s="89" t="str">
        <f>IF(EO201&gt;0,ROUNDDOWN(('Diseño estructura &amp;CP'!$AZ$5/EO201),0),"")</f>
        <v/>
      </c>
      <c r="FF201" s="85" t="str">
        <f t="shared" si="195"/>
        <v/>
      </c>
      <c r="FG201" s="86">
        <f t="shared" si="181"/>
        <v>0</v>
      </c>
      <c r="FH201" s="18">
        <f t="shared" si="182"/>
        <v>0</v>
      </c>
      <c r="FI201" s="90"/>
      <c r="FJ201" s="88">
        <f t="shared" si="183"/>
        <v>0</v>
      </c>
      <c r="FK201" s="18" t="str">
        <f t="shared" si="154"/>
        <v/>
      </c>
      <c r="FL201" s="89" t="str">
        <f>IF(FI201&gt;0,ROUNDDOWN(('Diseño estructura &amp;CP'!$AZ$5/FI201),0),"")</f>
        <v/>
      </c>
      <c r="FZ201" s="85" t="str">
        <f t="shared" si="196"/>
        <v/>
      </c>
      <c r="GA201" s="86">
        <f t="shared" si="184"/>
        <v>0</v>
      </c>
      <c r="GB201" s="18">
        <f t="shared" si="185"/>
        <v>0</v>
      </c>
      <c r="GC201" s="90"/>
      <c r="GD201" s="88">
        <f t="shared" si="186"/>
        <v>0</v>
      </c>
      <c r="GE201" s="18" t="str">
        <f t="shared" si="155"/>
        <v/>
      </c>
      <c r="GF201" s="89" t="str">
        <f>IF(GC201&gt;0,ROUNDDOWN(('Diseño estructura &amp;CP'!$AZ$5/GC201),0),"")</f>
        <v/>
      </c>
    </row>
    <row r="202" spans="2:188" x14ac:dyDescent="0.35">
      <c r="B202" s="85" t="str">
        <f t="shared" si="187"/>
        <v/>
      </c>
      <c r="C202" s="86">
        <f t="shared" si="156"/>
        <v>0</v>
      </c>
      <c r="D202" s="18">
        <f t="shared" si="157"/>
        <v>0</v>
      </c>
      <c r="E202" s="87"/>
      <c r="F202" s="88">
        <f t="shared" si="158"/>
        <v>0</v>
      </c>
      <c r="G202" s="18" t="str">
        <f t="shared" si="159"/>
        <v/>
      </c>
      <c r="H202" s="89" t="str">
        <f>IF(E202&gt;0,ROUNDDOWN(('Diseño estructura &amp;CP'!$AZ$5/E202),0),"")</f>
        <v/>
      </c>
      <c r="V202" s="85" t="str">
        <f t="shared" si="188"/>
        <v/>
      </c>
      <c r="W202" s="86">
        <f t="shared" si="160"/>
        <v>0</v>
      </c>
      <c r="X202" s="18">
        <f t="shared" si="161"/>
        <v>0</v>
      </c>
      <c r="Y202" s="87"/>
      <c r="Z202" s="88">
        <f t="shared" si="162"/>
        <v>0</v>
      </c>
      <c r="AA202" s="18" t="str">
        <f t="shared" si="147"/>
        <v/>
      </c>
      <c r="AB202" s="89" t="str">
        <f>IF(Y202&gt;0,ROUNDDOWN(('Diseño estructura &amp;CP'!$AZ$5/Y202),0),"")</f>
        <v/>
      </c>
      <c r="AP202" s="85" t="str">
        <f t="shared" si="189"/>
        <v/>
      </c>
      <c r="AQ202" s="86">
        <f t="shared" si="163"/>
        <v>0</v>
      </c>
      <c r="AR202" s="18">
        <f t="shared" si="164"/>
        <v>0</v>
      </c>
      <c r="AS202" s="87"/>
      <c r="AT202" s="88">
        <f t="shared" si="165"/>
        <v>0</v>
      </c>
      <c r="AU202" s="18" t="str">
        <f t="shared" si="148"/>
        <v/>
      </c>
      <c r="AV202" s="89" t="str">
        <f>IF(AS202&gt;0,ROUNDDOWN(('Diseño estructura &amp;CP'!$AZ$5/AS202),0),"")</f>
        <v/>
      </c>
      <c r="BJ202" s="85" t="str">
        <f t="shared" si="190"/>
        <v/>
      </c>
      <c r="BK202" s="86">
        <f t="shared" si="166"/>
        <v>0</v>
      </c>
      <c r="BL202" s="18">
        <f t="shared" si="167"/>
        <v>0</v>
      </c>
      <c r="BM202" s="87"/>
      <c r="BN202" s="88">
        <f t="shared" si="168"/>
        <v>0</v>
      </c>
      <c r="BO202" s="18" t="str">
        <f t="shared" si="149"/>
        <v/>
      </c>
      <c r="BP202" s="89" t="str">
        <f>IF(BM202&gt;0,ROUNDDOWN(('Diseño estructura &amp;CP'!$AZ$5/BM202),0),"")</f>
        <v/>
      </c>
      <c r="CD202" s="85" t="str">
        <f t="shared" si="191"/>
        <v/>
      </c>
      <c r="CE202" s="86">
        <f t="shared" si="169"/>
        <v>0</v>
      </c>
      <c r="CF202" s="18">
        <f t="shared" si="170"/>
        <v>0</v>
      </c>
      <c r="CG202" s="87"/>
      <c r="CH202" s="88">
        <f t="shared" si="171"/>
        <v>0</v>
      </c>
      <c r="CI202" s="18" t="str">
        <f t="shared" si="150"/>
        <v/>
      </c>
      <c r="CJ202" s="89" t="str">
        <f>IF(CG202&gt;0,ROUNDDOWN(('Diseño estructura &amp;CP'!$AZ$5/CG202),0),"")</f>
        <v/>
      </c>
      <c r="CX202" s="85" t="str">
        <f t="shared" si="192"/>
        <v/>
      </c>
      <c r="CY202" s="86">
        <f t="shared" si="172"/>
        <v>0</v>
      </c>
      <c r="CZ202" s="18">
        <f t="shared" si="173"/>
        <v>0</v>
      </c>
      <c r="DA202" s="87"/>
      <c r="DB202" s="88">
        <f t="shared" si="174"/>
        <v>0</v>
      </c>
      <c r="DC202" s="18" t="str">
        <f t="shared" si="151"/>
        <v/>
      </c>
      <c r="DD202" s="89" t="str">
        <f>IF(DA202&gt;0,ROUNDDOWN(('Diseño estructura &amp;CP'!$AZ$5/DA202),0),"")</f>
        <v/>
      </c>
      <c r="DR202" s="85" t="str">
        <f t="shared" si="193"/>
        <v/>
      </c>
      <c r="DS202" s="86">
        <f t="shared" si="175"/>
        <v>0</v>
      </c>
      <c r="DT202" s="18">
        <f t="shared" si="176"/>
        <v>0</v>
      </c>
      <c r="DU202" s="87"/>
      <c r="DV202" s="88">
        <f t="shared" si="177"/>
        <v>0</v>
      </c>
      <c r="DW202" s="18" t="str">
        <f t="shared" si="152"/>
        <v/>
      </c>
      <c r="DX202" s="89" t="str">
        <f>IF(DU202&gt;0,ROUNDDOWN(('Diseño estructura &amp;CP'!$AZ$5/DU202),0),"")</f>
        <v/>
      </c>
      <c r="EL202" s="85" t="str">
        <f t="shared" si="194"/>
        <v/>
      </c>
      <c r="EM202" s="86">
        <f t="shared" si="178"/>
        <v>0</v>
      </c>
      <c r="EN202" s="18">
        <f t="shared" si="179"/>
        <v>0</v>
      </c>
      <c r="EO202" s="87"/>
      <c r="EP202" s="88">
        <f t="shared" si="180"/>
        <v>0</v>
      </c>
      <c r="EQ202" s="18" t="str">
        <f t="shared" si="153"/>
        <v/>
      </c>
      <c r="ER202" s="89" t="str">
        <f>IF(EO202&gt;0,ROUNDDOWN(('Diseño estructura &amp;CP'!$AZ$5/EO202),0),"")</f>
        <v/>
      </c>
      <c r="FF202" s="85" t="str">
        <f t="shared" si="195"/>
        <v/>
      </c>
      <c r="FG202" s="86">
        <f t="shared" si="181"/>
        <v>0</v>
      </c>
      <c r="FH202" s="18">
        <f t="shared" si="182"/>
        <v>0</v>
      </c>
      <c r="FI202" s="87"/>
      <c r="FJ202" s="88">
        <f t="shared" si="183"/>
        <v>0</v>
      </c>
      <c r="FK202" s="18" t="str">
        <f t="shared" si="154"/>
        <v/>
      </c>
      <c r="FL202" s="89" t="str">
        <f>IF(FI202&gt;0,ROUNDDOWN(('Diseño estructura &amp;CP'!$AZ$5/FI202),0),"")</f>
        <v/>
      </c>
      <c r="FZ202" s="85" t="str">
        <f t="shared" si="196"/>
        <v/>
      </c>
      <c r="GA202" s="86">
        <f t="shared" si="184"/>
        <v>0</v>
      </c>
      <c r="GB202" s="18">
        <f t="shared" si="185"/>
        <v>0</v>
      </c>
      <c r="GC202" s="87"/>
      <c r="GD202" s="88">
        <f t="shared" si="186"/>
        <v>0</v>
      </c>
      <c r="GE202" s="18" t="str">
        <f t="shared" si="155"/>
        <v/>
      </c>
      <c r="GF202" s="89" t="str">
        <f>IF(GC202&gt;0,ROUNDDOWN(('Diseño estructura &amp;CP'!$AZ$5/GC202),0),"")</f>
        <v/>
      </c>
    </row>
    <row r="203" spans="2:188" x14ac:dyDescent="0.35">
      <c r="B203" s="85" t="str">
        <f t="shared" si="187"/>
        <v/>
      </c>
      <c r="C203" s="86">
        <f t="shared" si="156"/>
        <v>0</v>
      </c>
      <c r="D203" s="18">
        <f t="shared" si="157"/>
        <v>0</v>
      </c>
      <c r="E203" s="87"/>
      <c r="F203" s="88">
        <f t="shared" si="158"/>
        <v>0</v>
      </c>
      <c r="G203" s="18" t="str">
        <f t="shared" si="159"/>
        <v/>
      </c>
      <c r="H203" s="89" t="str">
        <f>IF(E203&gt;0,ROUNDDOWN(('Diseño estructura &amp;CP'!$AZ$5/E203),0),"")</f>
        <v/>
      </c>
      <c r="V203" s="85" t="str">
        <f t="shared" si="188"/>
        <v/>
      </c>
      <c r="W203" s="86">
        <f t="shared" si="160"/>
        <v>0</v>
      </c>
      <c r="X203" s="18">
        <f t="shared" si="161"/>
        <v>0</v>
      </c>
      <c r="Y203" s="87"/>
      <c r="Z203" s="88">
        <f t="shared" si="162"/>
        <v>0</v>
      </c>
      <c r="AA203" s="18" t="str">
        <f t="shared" si="147"/>
        <v/>
      </c>
      <c r="AB203" s="89" t="str">
        <f>IF(Y203&gt;0,ROUNDDOWN(('Diseño estructura &amp;CP'!$AZ$5/Y203),0),"")</f>
        <v/>
      </c>
      <c r="AP203" s="85" t="str">
        <f t="shared" si="189"/>
        <v/>
      </c>
      <c r="AQ203" s="86">
        <f t="shared" si="163"/>
        <v>0</v>
      </c>
      <c r="AR203" s="18">
        <f t="shared" si="164"/>
        <v>0</v>
      </c>
      <c r="AS203" s="87"/>
      <c r="AT203" s="88">
        <f t="shared" si="165"/>
        <v>0</v>
      </c>
      <c r="AU203" s="18" t="str">
        <f t="shared" si="148"/>
        <v/>
      </c>
      <c r="AV203" s="89" t="str">
        <f>IF(AS203&gt;0,ROUNDDOWN(('Diseño estructura &amp;CP'!$AZ$5/AS203),0),"")</f>
        <v/>
      </c>
      <c r="BJ203" s="85" t="str">
        <f t="shared" si="190"/>
        <v/>
      </c>
      <c r="BK203" s="86">
        <f t="shared" si="166"/>
        <v>0</v>
      </c>
      <c r="BL203" s="18">
        <f t="shared" si="167"/>
        <v>0</v>
      </c>
      <c r="BM203" s="87"/>
      <c r="BN203" s="88">
        <f t="shared" si="168"/>
        <v>0</v>
      </c>
      <c r="BO203" s="18" t="str">
        <f t="shared" si="149"/>
        <v/>
      </c>
      <c r="BP203" s="89" t="str">
        <f>IF(BM203&gt;0,ROUNDDOWN(('Diseño estructura &amp;CP'!$AZ$5/BM203),0),"")</f>
        <v/>
      </c>
      <c r="CD203" s="85" t="str">
        <f t="shared" si="191"/>
        <v/>
      </c>
      <c r="CE203" s="86">
        <f t="shared" si="169"/>
        <v>0</v>
      </c>
      <c r="CF203" s="18">
        <f t="shared" si="170"/>
        <v>0</v>
      </c>
      <c r="CG203" s="87"/>
      <c r="CH203" s="88">
        <f t="shared" si="171"/>
        <v>0</v>
      </c>
      <c r="CI203" s="18" t="str">
        <f t="shared" si="150"/>
        <v/>
      </c>
      <c r="CJ203" s="89" t="str">
        <f>IF(CG203&gt;0,ROUNDDOWN(('Diseño estructura &amp;CP'!$AZ$5/CG203),0),"")</f>
        <v/>
      </c>
      <c r="CX203" s="85" t="str">
        <f t="shared" si="192"/>
        <v/>
      </c>
      <c r="CY203" s="86">
        <f t="shared" si="172"/>
        <v>0</v>
      </c>
      <c r="CZ203" s="18">
        <f t="shared" si="173"/>
        <v>0</v>
      </c>
      <c r="DA203" s="87"/>
      <c r="DB203" s="88">
        <f t="shared" si="174"/>
        <v>0</v>
      </c>
      <c r="DC203" s="18" t="str">
        <f t="shared" si="151"/>
        <v/>
      </c>
      <c r="DD203" s="89" t="str">
        <f>IF(DA203&gt;0,ROUNDDOWN(('Diseño estructura &amp;CP'!$AZ$5/DA203),0),"")</f>
        <v/>
      </c>
      <c r="DR203" s="85" t="str">
        <f t="shared" si="193"/>
        <v/>
      </c>
      <c r="DS203" s="86">
        <f t="shared" si="175"/>
        <v>0</v>
      </c>
      <c r="DT203" s="18">
        <f t="shared" si="176"/>
        <v>0</v>
      </c>
      <c r="DU203" s="87"/>
      <c r="DV203" s="88">
        <f t="shared" si="177"/>
        <v>0</v>
      </c>
      <c r="DW203" s="18" t="str">
        <f t="shared" si="152"/>
        <v/>
      </c>
      <c r="DX203" s="89" t="str">
        <f>IF(DU203&gt;0,ROUNDDOWN(('Diseño estructura &amp;CP'!$AZ$5/DU203),0),"")</f>
        <v/>
      </c>
      <c r="EL203" s="85" t="str">
        <f t="shared" si="194"/>
        <v/>
      </c>
      <c r="EM203" s="86">
        <f t="shared" si="178"/>
        <v>0</v>
      </c>
      <c r="EN203" s="18">
        <f t="shared" si="179"/>
        <v>0</v>
      </c>
      <c r="EO203" s="87"/>
      <c r="EP203" s="88">
        <f t="shared" si="180"/>
        <v>0</v>
      </c>
      <c r="EQ203" s="18" t="str">
        <f t="shared" si="153"/>
        <v/>
      </c>
      <c r="ER203" s="89" t="str">
        <f>IF(EO203&gt;0,ROUNDDOWN(('Diseño estructura &amp;CP'!$AZ$5/EO203),0),"")</f>
        <v/>
      </c>
      <c r="FF203" s="85" t="str">
        <f t="shared" si="195"/>
        <v/>
      </c>
      <c r="FG203" s="86">
        <f t="shared" si="181"/>
        <v>0</v>
      </c>
      <c r="FH203" s="18">
        <f t="shared" si="182"/>
        <v>0</v>
      </c>
      <c r="FI203" s="87"/>
      <c r="FJ203" s="88">
        <f t="shared" si="183"/>
        <v>0</v>
      </c>
      <c r="FK203" s="18" t="str">
        <f t="shared" si="154"/>
        <v/>
      </c>
      <c r="FL203" s="89" t="str">
        <f>IF(FI203&gt;0,ROUNDDOWN(('Diseño estructura &amp;CP'!$AZ$5/FI203),0),"")</f>
        <v/>
      </c>
      <c r="FZ203" s="85" t="str">
        <f t="shared" si="196"/>
        <v/>
      </c>
      <c r="GA203" s="86">
        <f t="shared" si="184"/>
        <v>0</v>
      </c>
      <c r="GB203" s="18">
        <f t="shared" si="185"/>
        <v>0</v>
      </c>
      <c r="GC203" s="87"/>
      <c r="GD203" s="88">
        <f t="shared" si="186"/>
        <v>0</v>
      </c>
      <c r="GE203" s="18" t="str">
        <f t="shared" si="155"/>
        <v/>
      </c>
      <c r="GF203" s="89" t="str">
        <f>IF(GC203&gt;0,ROUNDDOWN(('Diseño estructura &amp;CP'!$AZ$5/GC203),0),"")</f>
        <v/>
      </c>
    </row>
    <row r="204" spans="2:188" x14ac:dyDescent="0.35">
      <c r="B204" s="85" t="str">
        <f t="shared" si="187"/>
        <v/>
      </c>
      <c r="C204" s="86">
        <f t="shared" si="156"/>
        <v>0</v>
      </c>
      <c r="D204" s="18">
        <f t="shared" si="157"/>
        <v>0</v>
      </c>
      <c r="E204" s="90"/>
      <c r="F204" s="88">
        <f t="shared" si="158"/>
        <v>0</v>
      </c>
      <c r="G204" s="18" t="str">
        <f t="shared" si="159"/>
        <v/>
      </c>
      <c r="H204" s="89" t="str">
        <f>IF(E204&gt;0,ROUNDDOWN(('Diseño estructura &amp;CP'!$AZ$5/E204),0),"")</f>
        <v/>
      </c>
      <c r="V204" s="85" t="str">
        <f t="shared" si="188"/>
        <v/>
      </c>
      <c r="W204" s="86">
        <f t="shared" si="160"/>
        <v>0</v>
      </c>
      <c r="X204" s="18">
        <f t="shared" si="161"/>
        <v>0</v>
      </c>
      <c r="Y204" s="90"/>
      <c r="Z204" s="88">
        <f t="shared" si="162"/>
        <v>0</v>
      </c>
      <c r="AA204" s="18" t="str">
        <f t="shared" si="147"/>
        <v/>
      </c>
      <c r="AB204" s="89" t="str">
        <f>IF(Y204&gt;0,ROUNDDOWN(('Diseño estructura &amp;CP'!$AZ$5/Y204),0),"")</f>
        <v/>
      </c>
      <c r="AP204" s="85" t="str">
        <f t="shared" si="189"/>
        <v/>
      </c>
      <c r="AQ204" s="86">
        <f t="shared" si="163"/>
        <v>0</v>
      </c>
      <c r="AR204" s="18">
        <f t="shared" si="164"/>
        <v>0</v>
      </c>
      <c r="AS204" s="90"/>
      <c r="AT204" s="88">
        <f t="shared" si="165"/>
        <v>0</v>
      </c>
      <c r="AU204" s="18" t="str">
        <f t="shared" si="148"/>
        <v/>
      </c>
      <c r="AV204" s="89" t="str">
        <f>IF(AS204&gt;0,ROUNDDOWN(('Diseño estructura &amp;CP'!$AZ$5/AS204),0),"")</f>
        <v/>
      </c>
      <c r="BJ204" s="85" t="str">
        <f t="shared" si="190"/>
        <v/>
      </c>
      <c r="BK204" s="86">
        <f t="shared" si="166"/>
        <v>0</v>
      </c>
      <c r="BL204" s="18">
        <f t="shared" si="167"/>
        <v>0</v>
      </c>
      <c r="BM204" s="90"/>
      <c r="BN204" s="88">
        <f t="shared" si="168"/>
        <v>0</v>
      </c>
      <c r="BO204" s="18" t="str">
        <f t="shared" si="149"/>
        <v/>
      </c>
      <c r="BP204" s="89" t="str">
        <f>IF(BM204&gt;0,ROUNDDOWN(('Diseño estructura &amp;CP'!$AZ$5/BM204),0),"")</f>
        <v/>
      </c>
      <c r="CD204" s="85" t="str">
        <f t="shared" si="191"/>
        <v/>
      </c>
      <c r="CE204" s="86">
        <f t="shared" si="169"/>
        <v>0</v>
      </c>
      <c r="CF204" s="18">
        <f t="shared" si="170"/>
        <v>0</v>
      </c>
      <c r="CG204" s="90"/>
      <c r="CH204" s="88">
        <f t="shared" si="171"/>
        <v>0</v>
      </c>
      <c r="CI204" s="18" t="str">
        <f t="shared" si="150"/>
        <v/>
      </c>
      <c r="CJ204" s="89" t="str">
        <f>IF(CG204&gt;0,ROUNDDOWN(('Diseño estructura &amp;CP'!$AZ$5/CG204),0),"")</f>
        <v/>
      </c>
      <c r="CX204" s="85" t="str">
        <f t="shared" si="192"/>
        <v/>
      </c>
      <c r="CY204" s="86">
        <f t="shared" si="172"/>
        <v>0</v>
      </c>
      <c r="CZ204" s="18">
        <f t="shared" si="173"/>
        <v>0</v>
      </c>
      <c r="DA204" s="90"/>
      <c r="DB204" s="88">
        <f t="shared" si="174"/>
        <v>0</v>
      </c>
      <c r="DC204" s="18" t="str">
        <f t="shared" si="151"/>
        <v/>
      </c>
      <c r="DD204" s="89" t="str">
        <f>IF(DA204&gt;0,ROUNDDOWN(('Diseño estructura &amp;CP'!$AZ$5/DA204),0),"")</f>
        <v/>
      </c>
      <c r="DR204" s="85" t="str">
        <f t="shared" si="193"/>
        <v/>
      </c>
      <c r="DS204" s="86">
        <f t="shared" si="175"/>
        <v>0</v>
      </c>
      <c r="DT204" s="18">
        <f t="shared" si="176"/>
        <v>0</v>
      </c>
      <c r="DU204" s="90"/>
      <c r="DV204" s="88">
        <f t="shared" si="177"/>
        <v>0</v>
      </c>
      <c r="DW204" s="18" t="str">
        <f t="shared" si="152"/>
        <v/>
      </c>
      <c r="DX204" s="89" t="str">
        <f>IF(DU204&gt;0,ROUNDDOWN(('Diseño estructura &amp;CP'!$AZ$5/DU204),0),"")</f>
        <v/>
      </c>
      <c r="EL204" s="85" t="str">
        <f t="shared" si="194"/>
        <v/>
      </c>
      <c r="EM204" s="86">
        <f t="shared" si="178"/>
        <v>0</v>
      </c>
      <c r="EN204" s="18">
        <f t="shared" si="179"/>
        <v>0</v>
      </c>
      <c r="EO204" s="90"/>
      <c r="EP204" s="88">
        <f t="shared" si="180"/>
        <v>0</v>
      </c>
      <c r="EQ204" s="18" t="str">
        <f t="shared" si="153"/>
        <v/>
      </c>
      <c r="ER204" s="89" t="str">
        <f>IF(EO204&gt;0,ROUNDDOWN(('Diseño estructura &amp;CP'!$AZ$5/EO204),0),"")</f>
        <v/>
      </c>
      <c r="FF204" s="85" t="str">
        <f t="shared" si="195"/>
        <v/>
      </c>
      <c r="FG204" s="86">
        <f t="shared" si="181"/>
        <v>0</v>
      </c>
      <c r="FH204" s="18">
        <f t="shared" si="182"/>
        <v>0</v>
      </c>
      <c r="FI204" s="90"/>
      <c r="FJ204" s="88">
        <f t="shared" si="183"/>
        <v>0</v>
      </c>
      <c r="FK204" s="18" t="str">
        <f t="shared" si="154"/>
        <v/>
      </c>
      <c r="FL204" s="89" t="str">
        <f>IF(FI204&gt;0,ROUNDDOWN(('Diseño estructura &amp;CP'!$AZ$5/FI204),0),"")</f>
        <v/>
      </c>
      <c r="FZ204" s="85" t="str">
        <f t="shared" si="196"/>
        <v/>
      </c>
      <c r="GA204" s="86">
        <f t="shared" si="184"/>
        <v>0</v>
      </c>
      <c r="GB204" s="18">
        <f t="shared" si="185"/>
        <v>0</v>
      </c>
      <c r="GC204" s="90"/>
      <c r="GD204" s="88">
        <f t="shared" si="186"/>
        <v>0</v>
      </c>
      <c r="GE204" s="18" t="str">
        <f t="shared" si="155"/>
        <v/>
      </c>
      <c r="GF204" s="89" t="str">
        <f>IF(GC204&gt;0,ROUNDDOWN(('Diseño estructura &amp;CP'!$AZ$5/GC204),0),"")</f>
        <v/>
      </c>
    </row>
    <row r="205" spans="2:188" x14ac:dyDescent="0.35">
      <c r="B205" s="85" t="str">
        <f t="shared" si="187"/>
        <v/>
      </c>
      <c r="C205" s="86">
        <f t="shared" si="156"/>
        <v>0</v>
      </c>
      <c r="D205" s="18">
        <f t="shared" si="157"/>
        <v>0</v>
      </c>
      <c r="E205" s="87"/>
      <c r="F205" s="88">
        <f t="shared" si="158"/>
        <v>0</v>
      </c>
      <c r="G205" s="18" t="str">
        <f t="shared" si="159"/>
        <v/>
      </c>
      <c r="H205" s="89" t="str">
        <f>IF(E205&gt;0,ROUNDDOWN(('Diseño estructura &amp;CP'!$AZ$5/E205),0),"")</f>
        <v/>
      </c>
      <c r="V205" s="85" t="str">
        <f t="shared" si="188"/>
        <v/>
      </c>
      <c r="W205" s="86">
        <f t="shared" si="160"/>
        <v>0</v>
      </c>
      <c r="X205" s="18">
        <f t="shared" si="161"/>
        <v>0</v>
      </c>
      <c r="Y205" s="87"/>
      <c r="Z205" s="88">
        <f t="shared" si="162"/>
        <v>0</v>
      </c>
      <c r="AA205" s="18" t="str">
        <f t="shared" si="147"/>
        <v/>
      </c>
      <c r="AB205" s="89" t="str">
        <f>IF(Y205&gt;0,ROUNDDOWN(('Diseño estructura &amp;CP'!$AZ$5/Y205),0),"")</f>
        <v/>
      </c>
      <c r="AP205" s="85" t="str">
        <f t="shared" si="189"/>
        <v/>
      </c>
      <c r="AQ205" s="86">
        <f t="shared" si="163"/>
        <v>0</v>
      </c>
      <c r="AR205" s="18">
        <f t="shared" si="164"/>
        <v>0</v>
      </c>
      <c r="AS205" s="87"/>
      <c r="AT205" s="88">
        <f t="shared" si="165"/>
        <v>0</v>
      </c>
      <c r="AU205" s="18" t="str">
        <f t="shared" si="148"/>
        <v/>
      </c>
      <c r="AV205" s="89" t="str">
        <f>IF(AS205&gt;0,ROUNDDOWN(('Diseño estructura &amp;CP'!$AZ$5/AS205),0),"")</f>
        <v/>
      </c>
      <c r="BJ205" s="85" t="str">
        <f t="shared" si="190"/>
        <v/>
      </c>
      <c r="BK205" s="86">
        <f t="shared" si="166"/>
        <v>0</v>
      </c>
      <c r="BL205" s="18">
        <f t="shared" si="167"/>
        <v>0</v>
      </c>
      <c r="BM205" s="87"/>
      <c r="BN205" s="88">
        <f t="shared" si="168"/>
        <v>0</v>
      </c>
      <c r="BO205" s="18" t="str">
        <f t="shared" si="149"/>
        <v/>
      </c>
      <c r="BP205" s="89" t="str">
        <f>IF(BM205&gt;0,ROUNDDOWN(('Diseño estructura &amp;CP'!$AZ$5/BM205),0),"")</f>
        <v/>
      </c>
      <c r="CD205" s="85" t="str">
        <f t="shared" si="191"/>
        <v/>
      </c>
      <c r="CE205" s="86">
        <f t="shared" si="169"/>
        <v>0</v>
      </c>
      <c r="CF205" s="18">
        <f t="shared" si="170"/>
        <v>0</v>
      </c>
      <c r="CG205" s="87"/>
      <c r="CH205" s="88">
        <f t="shared" si="171"/>
        <v>0</v>
      </c>
      <c r="CI205" s="18" t="str">
        <f t="shared" si="150"/>
        <v/>
      </c>
      <c r="CJ205" s="89" t="str">
        <f>IF(CG205&gt;0,ROUNDDOWN(('Diseño estructura &amp;CP'!$AZ$5/CG205),0),"")</f>
        <v/>
      </c>
      <c r="CX205" s="85" t="str">
        <f t="shared" si="192"/>
        <v/>
      </c>
      <c r="CY205" s="86">
        <f t="shared" si="172"/>
        <v>0</v>
      </c>
      <c r="CZ205" s="18">
        <f t="shared" si="173"/>
        <v>0</v>
      </c>
      <c r="DA205" s="87"/>
      <c r="DB205" s="88">
        <f t="shared" si="174"/>
        <v>0</v>
      </c>
      <c r="DC205" s="18" t="str">
        <f t="shared" si="151"/>
        <v/>
      </c>
      <c r="DD205" s="89" t="str">
        <f>IF(DA205&gt;0,ROUNDDOWN(('Diseño estructura &amp;CP'!$AZ$5/DA205),0),"")</f>
        <v/>
      </c>
      <c r="DR205" s="85" t="str">
        <f t="shared" si="193"/>
        <v/>
      </c>
      <c r="DS205" s="86">
        <f t="shared" si="175"/>
        <v>0</v>
      </c>
      <c r="DT205" s="18">
        <f t="shared" si="176"/>
        <v>0</v>
      </c>
      <c r="DU205" s="87"/>
      <c r="DV205" s="88">
        <f t="shared" si="177"/>
        <v>0</v>
      </c>
      <c r="DW205" s="18" t="str">
        <f t="shared" si="152"/>
        <v/>
      </c>
      <c r="DX205" s="89" t="str">
        <f>IF(DU205&gt;0,ROUNDDOWN(('Diseño estructura &amp;CP'!$AZ$5/DU205),0),"")</f>
        <v/>
      </c>
      <c r="EL205" s="85" t="str">
        <f t="shared" si="194"/>
        <v/>
      </c>
      <c r="EM205" s="86">
        <f t="shared" si="178"/>
        <v>0</v>
      </c>
      <c r="EN205" s="18">
        <f t="shared" si="179"/>
        <v>0</v>
      </c>
      <c r="EO205" s="87"/>
      <c r="EP205" s="88">
        <f t="shared" si="180"/>
        <v>0</v>
      </c>
      <c r="EQ205" s="18" t="str">
        <f t="shared" si="153"/>
        <v/>
      </c>
      <c r="ER205" s="89" t="str">
        <f>IF(EO205&gt;0,ROUNDDOWN(('Diseño estructura &amp;CP'!$AZ$5/EO205),0),"")</f>
        <v/>
      </c>
      <c r="FF205" s="85" t="str">
        <f t="shared" si="195"/>
        <v/>
      </c>
      <c r="FG205" s="86">
        <f t="shared" si="181"/>
        <v>0</v>
      </c>
      <c r="FH205" s="18">
        <f t="shared" si="182"/>
        <v>0</v>
      </c>
      <c r="FI205" s="87"/>
      <c r="FJ205" s="88">
        <f t="shared" si="183"/>
        <v>0</v>
      </c>
      <c r="FK205" s="18" t="str">
        <f t="shared" si="154"/>
        <v/>
      </c>
      <c r="FL205" s="89" t="str">
        <f>IF(FI205&gt;0,ROUNDDOWN(('Diseño estructura &amp;CP'!$AZ$5/FI205),0),"")</f>
        <v/>
      </c>
      <c r="FZ205" s="85" t="str">
        <f t="shared" si="196"/>
        <v/>
      </c>
      <c r="GA205" s="86">
        <f t="shared" si="184"/>
        <v>0</v>
      </c>
      <c r="GB205" s="18">
        <f t="shared" si="185"/>
        <v>0</v>
      </c>
      <c r="GC205" s="87"/>
      <c r="GD205" s="88">
        <f t="shared" si="186"/>
        <v>0</v>
      </c>
      <c r="GE205" s="18" t="str">
        <f t="shared" si="155"/>
        <v/>
      </c>
      <c r="GF205" s="89" t="str">
        <f>IF(GC205&gt;0,ROUNDDOWN(('Diseño estructura &amp;CP'!$AZ$5/GC205),0),"")</f>
        <v/>
      </c>
    </row>
    <row r="206" spans="2:188" x14ac:dyDescent="0.35">
      <c r="B206" s="85" t="str">
        <f t="shared" si="187"/>
        <v/>
      </c>
      <c r="C206" s="86">
        <f t="shared" si="156"/>
        <v>0</v>
      </c>
      <c r="D206" s="18">
        <f t="shared" si="157"/>
        <v>0</v>
      </c>
      <c r="E206" s="90"/>
      <c r="F206" s="88">
        <f t="shared" si="158"/>
        <v>0</v>
      </c>
      <c r="G206" s="18" t="str">
        <f t="shared" si="159"/>
        <v/>
      </c>
      <c r="H206" s="89" t="str">
        <f>IF(E206&gt;0,ROUNDDOWN(('Diseño estructura &amp;CP'!$AZ$5/E206),0),"")</f>
        <v/>
      </c>
      <c r="V206" s="85" t="str">
        <f t="shared" si="188"/>
        <v/>
      </c>
      <c r="W206" s="86">
        <f t="shared" si="160"/>
        <v>0</v>
      </c>
      <c r="X206" s="18">
        <f t="shared" si="161"/>
        <v>0</v>
      </c>
      <c r="Y206" s="90"/>
      <c r="Z206" s="88">
        <f t="shared" si="162"/>
        <v>0</v>
      </c>
      <c r="AA206" s="18" t="str">
        <f t="shared" si="147"/>
        <v/>
      </c>
      <c r="AB206" s="89" t="str">
        <f>IF(Y206&gt;0,ROUNDDOWN(('Diseño estructura &amp;CP'!$AZ$5/Y206),0),"")</f>
        <v/>
      </c>
      <c r="AP206" s="85" t="str">
        <f t="shared" si="189"/>
        <v/>
      </c>
      <c r="AQ206" s="86">
        <f t="shared" si="163"/>
        <v>0</v>
      </c>
      <c r="AR206" s="18">
        <f t="shared" si="164"/>
        <v>0</v>
      </c>
      <c r="AS206" s="90"/>
      <c r="AT206" s="88">
        <f t="shared" si="165"/>
        <v>0</v>
      </c>
      <c r="AU206" s="18" t="str">
        <f t="shared" si="148"/>
        <v/>
      </c>
      <c r="AV206" s="89" t="str">
        <f>IF(AS206&gt;0,ROUNDDOWN(('Diseño estructura &amp;CP'!$AZ$5/AS206),0),"")</f>
        <v/>
      </c>
      <c r="BJ206" s="85" t="str">
        <f t="shared" si="190"/>
        <v/>
      </c>
      <c r="BK206" s="86">
        <f t="shared" si="166"/>
        <v>0</v>
      </c>
      <c r="BL206" s="18">
        <f t="shared" si="167"/>
        <v>0</v>
      </c>
      <c r="BM206" s="90"/>
      <c r="BN206" s="88">
        <f t="shared" si="168"/>
        <v>0</v>
      </c>
      <c r="BO206" s="18" t="str">
        <f t="shared" si="149"/>
        <v/>
      </c>
      <c r="BP206" s="89" t="str">
        <f>IF(BM206&gt;0,ROUNDDOWN(('Diseño estructura &amp;CP'!$AZ$5/BM206),0),"")</f>
        <v/>
      </c>
      <c r="CD206" s="85" t="str">
        <f t="shared" si="191"/>
        <v/>
      </c>
      <c r="CE206" s="86">
        <f t="shared" si="169"/>
        <v>0</v>
      </c>
      <c r="CF206" s="18">
        <f t="shared" si="170"/>
        <v>0</v>
      </c>
      <c r="CG206" s="90"/>
      <c r="CH206" s="88">
        <f t="shared" si="171"/>
        <v>0</v>
      </c>
      <c r="CI206" s="18" t="str">
        <f t="shared" si="150"/>
        <v/>
      </c>
      <c r="CJ206" s="89" t="str">
        <f>IF(CG206&gt;0,ROUNDDOWN(('Diseño estructura &amp;CP'!$AZ$5/CG206),0),"")</f>
        <v/>
      </c>
      <c r="CX206" s="85" t="str">
        <f t="shared" si="192"/>
        <v/>
      </c>
      <c r="CY206" s="86">
        <f t="shared" si="172"/>
        <v>0</v>
      </c>
      <c r="CZ206" s="18">
        <f t="shared" si="173"/>
        <v>0</v>
      </c>
      <c r="DA206" s="90"/>
      <c r="DB206" s="88">
        <f t="shared" si="174"/>
        <v>0</v>
      </c>
      <c r="DC206" s="18" t="str">
        <f t="shared" si="151"/>
        <v/>
      </c>
      <c r="DD206" s="89" t="str">
        <f>IF(DA206&gt;0,ROUNDDOWN(('Diseño estructura &amp;CP'!$AZ$5/DA206),0),"")</f>
        <v/>
      </c>
      <c r="DR206" s="85" t="str">
        <f t="shared" si="193"/>
        <v/>
      </c>
      <c r="DS206" s="86">
        <f t="shared" si="175"/>
        <v>0</v>
      </c>
      <c r="DT206" s="18">
        <f t="shared" si="176"/>
        <v>0</v>
      </c>
      <c r="DU206" s="90"/>
      <c r="DV206" s="88">
        <f t="shared" si="177"/>
        <v>0</v>
      </c>
      <c r="DW206" s="18" t="str">
        <f t="shared" si="152"/>
        <v/>
      </c>
      <c r="DX206" s="89" t="str">
        <f>IF(DU206&gt;0,ROUNDDOWN(('Diseño estructura &amp;CP'!$AZ$5/DU206),0),"")</f>
        <v/>
      </c>
      <c r="EL206" s="85" t="str">
        <f t="shared" si="194"/>
        <v/>
      </c>
      <c r="EM206" s="86">
        <f t="shared" si="178"/>
        <v>0</v>
      </c>
      <c r="EN206" s="18">
        <f t="shared" si="179"/>
        <v>0</v>
      </c>
      <c r="EO206" s="90"/>
      <c r="EP206" s="88">
        <f t="shared" si="180"/>
        <v>0</v>
      </c>
      <c r="EQ206" s="18" t="str">
        <f t="shared" si="153"/>
        <v/>
      </c>
      <c r="ER206" s="89" t="str">
        <f>IF(EO206&gt;0,ROUNDDOWN(('Diseño estructura &amp;CP'!$AZ$5/EO206),0),"")</f>
        <v/>
      </c>
      <c r="FF206" s="85" t="str">
        <f t="shared" si="195"/>
        <v/>
      </c>
      <c r="FG206" s="86">
        <f t="shared" si="181"/>
        <v>0</v>
      </c>
      <c r="FH206" s="18">
        <f t="shared" si="182"/>
        <v>0</v>
      </c>
      <c r="FI206" s="90"/>
      <c r="FJ206" s="88">
        <f t="shared" si="183"/>
        <v>0</v>
      </c>
      <c r="FK206" s="18" t="str">
        <f t="shared" si="154"/>
        <v/>
      </c>
      <c r="FL206" s="89" t="str">
        <f>IF(FI206&gt;0,ROUNDDOWN(('Diseño estructura &amp;CP'!$AZ$5/FI206),0),"")</f>
        <v/>
      </c>
      <c r="FZ206" s="85" t="str">
        <f t="shared" si="196"/>
        <v/>
      </c>
      <c r="GA206" s="86">
        <f t="shared" si="184"/>
        <v>0</v>
      </c>
      <c r="GB206" s="18">
        <f t="shared" si="185"/>
        <v>0</v>
      </c>
      <c r="GC206" s="90"/>
      <c r="GD206" s="88">
        <f t="shared" si="186"/>
        <v>0</v>
      </c>
      <c r="GE206" s="18" t="str">
        <f t="shared" si="155"/>
        <v/>
      </c>
      <c r="GF206" s="89" t="str">
        <f>IF(GC206&gt;0,ROUNDDOWN(('Diseño estructura &amp;CP'!$AZ$5/GC206),0),"")</f>
        <v/>
      </c>
    </row>
    <row r="207" spans="2:188" x14ac:dyDescent="0.35">
      <c r="B207" s="85" t="str">
        <f t="shared" si="187"/>
        <v/>
      </c>
      <c r="C207" s="86">
        <f t="shared" si="156"/>
        <v>0</v>
      </c>
      <c r="D207" s="18">
        <f t="shared" si="157"/>
        <v>0</v>
      </c>
      <c r="E207" s="87"/>
      <c r="F207" s="88">
        <f t="shared" si="158"/>
        <v>0</v>
      </c>
      <c r="G207" s="18" t="str">
        <f t="shared" si="159"/>
        <v/>
      </c>
      <c r="H207" s="89" t="str">
        <f>IF(E207&gt;0,ROUNDDOWN(('Diseño estructura &amp;CP'!$AZ$5/E207),0),"")</f>
        <v/>
      </c>
      <c r="V207" s="85" t="str">
        <f t="shared" si="188"/>
        <v/>
      </c>
      <c r="W207" s="86">
        <f t="shared" si="160"/>
        <v>0</v>
      </c>
      <c r="X207" s="18">
        <f t="shared" si="161"/>
        <v>0</v>
      </c>
      <c r="Y207" s="87"/>
      <c r="Z207" s="88">
        <f t="shared" si="162"/>
        <v>0</v>
      </c>
      <c r="AA207" s="18" t="str">
        <f t="shared" si="147"/>
        <v/>
      </c>
      <c r="AB207" s="89" t="str">
        <f>IF(Y207&gt;0,ROUNDDOWN(('Diseño estructura &amp;CP'!$AZ$5/Y207),0),"")</f>
        <v/>
      </c>
      <c r="AP207" s="85" t="str">
        <f t="shared" si="189"/>
        <v/>
      </c>
      <c r="AQ207" s="86">
        <f t="shared" si="163"/>
        <v>0</v>
      </c>
      <c r="AR207" s="18">
        <f t="shared" si="164"/>
        <v>0</v>
      </c>
      <c r="AS207" s="87"/>
      <c r="AT207" s="88">
        <f t="shared" si="165"/>
        <v>0</v>
      </c>
      <c r="AU207" s="18" t="str">
        <f t="shared" si="148"/>
        <v/>
      </c>
      <c r="AV207" s="89" t="str">
        <f>IF(AS207&gt;0,ROUNDDOWN(('Diseño estructura &amp;CP'!$AZ$5/AS207),0),"")</f>
        <v/>
      </c>
      <c r="BJ207" s="85" t="str">
        <f t="shared" si="190"/>
        <v/>
      </c>
      <c r="BK207" s="86">
        <f t="shared" si="166"/>
        <v>0</v>
      </c>
      <c r="BL207" s="18">
        <f t="shared" si="167"/>
        <v>0</v>
      </c>
      <c r="BM207" s="87"/>
      <c r="BN207" s="88">
        <f t="shared" si="168"/>
        <v>0</v>
      </c>
      <c r="BO207" s="18" t="str">
        <f t="shared" si="149"/>
        <v/>
      </c>
      <c r="BP207" s="89" t="str">
        <f>IF(BM207&gt;0,ROUNDDOWN(('Diseño estructura &amp;CP'!$AZ$5/BM207),0),"")</f>
        <v/>
      </c>
      <c r="CD207" s="85" t="str">
        <f t="shared" si="191"/>
        <v/>
      </c>
      <c r="CE207" s="86">
        <f t="shared" si="169"/>
        <v>0</v>
      </c>
      <c r="CF207" s="18">
        <f t="shared" si="170"/>
        <v>0</v>
      </c>
      <c r="CG207" s="87"/>
      <c r="CH207" s="88">
        <f t="shared" si="171"/>
        <v>0</v>
      </c>
      <c r="CI207" s="18" t="str">
        <f t="shared" si="150"/>
        <v/>
      </c>
      <c r="CJ207" s="89" t="str">
        <f>IF(CG207&gt;0,ROUNDDOWN(('Diseño estructura &amp;CP'!$AZ$5/CG207),0),"")</f>
        <v/>
      </c>
      <c r="CX207" s="85" t="str">
        <f t="shared" si="192"/>
        <v/>
      </c>
      <c r="CY207" s="86">
        <f t="shared" si="172"/>
        <v>0</v>
      </c>
      <c r="CZ207" s="18">
        <f t="shared" si="173"/>
        <v>0</v>
      </c>
      <c r="DA207" s="87"/>
      <c r="DB207" s="88">
        <f t="shared" si="174"/>
        <v>0</v>
      </c>
      <c r="DC207" s="18" t="str">
        <f t="shared" si="151"/>
        <v/>
      </c>
      <c r="DD207" s="89" t="str">
        <f>IF(DA207&gt;0,ROUNDDOWN(('Diseño estructura &amp;CP'!$AZ$5/DA207),0),"")</f>
        <v/>
      </c>
      <c r="DR207" s="85" t="str">
        <f t="shared" si="193"/>
        <v/>
      </c>
      <c r="DS207" s="86">
        <f t="shared" si="175"/>
        <v>0</v>
      </c>
      <c r="DT207" s="18">
        <f t="shared" si="176"/>
        <v>0</v>
      </c>
      <c r="DU207" s="87"/>
      <c r="DV207" s="88">
        <f t="shared" si="177"/>
        <v>0</v>
      </c>
      <c r="DW207" s="18" t="str">
        <f t="shared" si="152"/>
        <v/>
      </c>
      <c r="DX207" s="89" t="str">
        <f>IF(DU207&gt;0,ROUNDDOWN(('Diseño estructura &amp;CP'!$AZ$5/DU207),0),"")</f>
        <v/>
      </c>
      <c r="EL207" s="85" t="str">
        <f t="shared" si="194"/>
        <v/>
      </c>
      <c r="EM207" s="86">
        <f t="shared" si="178"/>
        <v>0</v>
      </c>
      <c r="EN207" s="18">
        <f t="shared" si="179"/>
        <v>0</v>
      </c>
      <c r="EO207" s="87"/>
      <c r="EP207" s="88">
        <f t="shared" si="180"/>
        <v>0</v>
      </c>
      <c r="EQ207" s="18" t="str">
        <f t="shared" si="153"/>
        <v/>
      </c>
      <c r="ER207" s="89" t="str">
        <f>IF(EO207&gt;0,ROUNDDOWN(('Diseño estructura &amp;CP'!$AZ$5/EO207),0),"")</f>
        <v/>
      </c>
      <c r="FF207" s="85" t="str">
        <f t="shared" si="195"/>
        <v/>
      </c>
      <c r="FG207" s="86">
        <f t="shared" si="181"/>
        <v>0</v>
      </c>
      <c r="FH207" s="18">
        <f t="shared" si="182"/>
        <v>0</v>
      </c>
      <c r="FI207" s="87"/>
      <c r="FJ207" s="88">
        <f t="shared" si="183"/>
        <v>0</v>
      </c>
      <c r="FK207" s="18" t="str">
        <f t="shared" si="154"/>
        <v/>
      </c>
      <c r="FL207" s="89" t="str">
        <f>IF(FI207&gt;0,ROUNDDOWN(('Diseño estructura &amp;CP'!$AZ$5/FI207),0),"")</f>
        <v/>
      </c>
      <c r="FZ207" s="85" t="str">
        <f t="shared" si="196"/>
        <v/>
      </c>
      <c r="GA207" s="86">
        <f t="shared" si="184"/>
        <v>0</v>
      </c>
      <c r="GB207" s="18">
        <f t="shared" si="185"/>
        <v>0</v>
      </c>
      <c r="GC207" s="87"/>
      <c r="GD207" s="88">
        <f t="shared" si="186"/>
        <v>0</v>
      </c>
      <c r="GE207" s="18" t="str">
        <f t="shared" si="155"/>
        <v/>
      </c>
      <c r="GF207" s="89" t="str">
        <f>IF(GC207&gt;0,ROUNDDOWN(('Diseño estructura &amp;CP'!$AZ$5/GC207),0),"")</f>
        <v/>
      </c>
    </row>
    <row r="208" spans="2:188" x14ac:dyDescent="0.35">
      <c r="B208" s="85" t="str">
        <f t="shared" si="187"/>
        <v/>
      </c>
      <c r="C208" s="86">
        <f t="shared" si="156"/>
        <v>0</v>
      </c>
      <c r="D208" s="18">
        <f t="shared" si="157"/>
        <v>0</v>
      </c>
      <c r="E208" s="90"/>
      <c r="F208" s="88">
        <f t="shared" si="158"/>
        <v>0</v>
      </c>
      <c r="G208" s="18" t="str">
        <f t="shared" si="159"/>
        <v/>
      </c>
      <c r="H208" s="89" t="str">
        <f>IF(E208&gt;0,ROUNDDOWN(('Diseño estructura &amp;CP'!$AZ$5/E208),0),"")</f>
        <v/>
      </c>
      <c r="V208" s="85" t="str">
        <f t="shared" si="188"/>
        <v/>
      </c>
      <c r="W208" s="86">
        <f t="shared" si="160"/>
        <v>0</v>
      </c>
      <c r="X208" s="18">
        <f t="shared" si="161"/>
        <v>0</v>
      </c>
      <c r="Y208" s="90"/>
      <c r="Z208" s="88">
        <f t="shared" si="162"/>
        <v>0</v>
      </c>
      <c r="AA208" s="18" t="str">
        <f t="shared" ref="AA208:AA265" si="197">IF(AB208="","",1/(AB208+0.01))</f>
        <v/>
      </c>
      <c r="AB208" s="89" t="str">
        <f>IF(Y208&gt;0,ROUNDDOWN(('Diseño estructura &amp;CP'!$AZ$5/Y208),0),"")</f>
        <v/>
      </c>
      <c r="AP208" s="85" t="str">
        <f t="shared" si="189"/>
        <v/>
      </c>
      <c r="AQ208" s="86">
        <f t="shared" si="163"/>
        <v>0</v>
      </c>
      <c r="AR208" s="18">
        <f t="shared" si="164"/>
        <v>0</v>
      </c>
      <c r="AS208" s="90"/>
      <c r="AT208" s="88">
        <f t="shared" si="165"/>
        <v>0</v>
      </c>
      <c r="AU208" s="18" t="str">
        <f t="shared" ref="AU208:AU265" si="198">IF(AV208="","",1/(AV208+0.01))</f>
        <v/>
      </c>
      <c r="AV208" s="89" t="str">
        <f>IF(AS208&gt;0,ROUNDDOWN(('Diseño estructura &amp;CP'!$AZ$5/AS208),0),"")</f>
        <v/>
      </c>
      <c r="BJ208" s="85" t="str">
        <f t="shared" si="190"/>
        <v/>
      </c>
      <c r="BK208" s="86">
        <f t="shared" si="166"/>
        <v>0</v>
      </c>
      <c r="BL208" s="18">
        <f t="shared" si="167"/>
        <v>0</v>
      </c>
      <c r="BM208" s="90"/>
      <c r="BN208" s="88">
        <f t="shared" si="168"/>
        <v>0</v>
      </c>
      <c r="BO208" s="18" t="str">
        <f t="shared" ref="BO208:BO265" si="199">IF(BP208="","",1/(BP208+0.01))</f>
        <v/>
      </c>
      <c r="BP208" s="89" t="str">
        <f>IF(BM208&gt;0,ROUNDDOWN(('Diseño estructura &amp;CP'!$AZ$5/BM208),0),"")</f>
        <v/>
      </c>
      <c r="CD208" s="85" t="str">
        <f t="shared" si="191"/>
        <v/>
      </c>
      <c r="CE208" s="86">
        <f t="shared" si="169"/>
        <v>0</v>
      </c>
      <c r="CF208" s="18">
        <f t="shared" si="170"/>
        <v>0</v>
      </c>
      <c r="CG208" s="90"/>
      <c r="CH208" s="88">
        <f t="shared" si="171"/>
        <v>0</v>
      </c>
      <c r="CI208" s="18" t="str">
        <f t="shared" ref="CI208:CI265" si="200">IF(CJ208="","",1/(CJ208+0.01))</f>
        <v/>
      </c>
      <c r="CJ208" s="89" t="str">
        <f>IF(CG208&gt;0,ROUNDDOWN(('Diseño estructura &amp;CP'!$AZ$5/CG208),0),"")</f>
        <v/>
      </c>
      <c r="CX208" s="85" t="str">
        <f t="shared" si="192"/>
        <v/>
      </c>
      <c r="CY208" s="86">
        <f t="shared" si="172"/>
        <v>0</v>
      </c>
      <c r="CZ208" s="18">
        <f t="shared" si="173"/>
        <v>0</v>
      </c>
      <c r="DA208" s="90"/>
      <c r="DB208" s="88">
        <f t="shared" si="174"/>
        <v>0</v>
      </c>
      <c r="DC208" s="18" t="str">
        <f t="shared" ref="DC208:DC265" si="201">IF(DD208="","",1/(DD208+0.01))</f>
        <v/>
      </c>
      <c r="DD208" s="89" t="str">
        <f>IF(DA208&gt;0,ROUNDDOWN(('Diseño estructura &amp;CP'!$AZ$5/DA208),0),"")</f>
        <v/>
      </c>
      <c r="DR208" s="85" t="str">
        <f t="shared" si="193"/>
        <v/>
      </c>
      <c r="DS208" s="86">
        <f t="shared" si="175"/>
        <v>0</v>
      </c>
      <c r="DT208" s="18">
        <f t="shared" si="176"/>
        <v>0</v>
      </c>
      <c r="DU208" s="90"/>
      <c r="DV208" s="88">
        <f t="shared" si="177"/>
        <v>0</v>
      </c>
      <c r="DW208" s="18" t="str">
        <f t="shared" ref="DW208:DW265" si="202">IF(DX208="","",1/(DX208+0.01))</f>
        <v/>
      </c>
      <c r="DX208" s="89" t="str">
        <f>IF(DU208&gt;0,ROUNDDOWN(('Diseño estructura &amp;CP'!$AZ$5/DU208),0),"")</f>
        <v/>
      </c>
      <c r="EL208" s="85" t="str">
        <f t="shared" si="194"/>
        <v/>
      </c>
      <c r="EM208" s="86">
        <f t="shared" si="178"/>
        <v>0</v>
      </c>
      <c r="EN208" s="18">
        <f t="shared" si="179"/>
        <v>0</v>
      </c>
      <c r="EO208" s="90"/>
      <c r="EP208" s="88">
        <f t="shared" si="180"/>
        <v>0</v>
      </c>
      <c r="EQ208" s="18" t="str">
        <f t="shared" ref="EQ208:EQ265" si="203">IF(ER208="","",1/(ER208+0.01))</f>
        <v/>
      </c>
      <c r="ER208" s="89" t="str">
        <f>IF(EO208&gt;0,ROUNDDOWN(('Diseño estructura &amp;CP'!$AZ$5/EO208),0),"")</f>
        <v/>
      </c>
      <c r="FF208" s="85" t="str">
        <f t="shared" si="195"/>
        <v/>
      </c>
      <c r="FG208" s="86">
        <f t="shared" si="181"/>
        <v>0</v>
      </c>
      <c r="FH208" s="18">
        <f t="shared" si="182"/>
        <v>0</v>
      </c>
      <c r="FI208" s="90"/>
      <c r="FJ208" s="88">
        <f t="shared" si="183"/>
        <v>0</v>
      </c>
      <c r="FK208" s="18" t="str">
        <f t="shared" ref="FK208:FK265" si="204">IF(FL208="","",1/(FL208+0.01))</f>
        <v/>
      </c>
      <c r="FL208" s="89" t="str">
        <f>IF(FI208&gt;0,ROUNDDOWN(('Diseño estructura &amp;CP'!$AZ$5/FI208),0),"")</f>
        <v/>
      </c>
      <c r="FZ208" s="85" t="str">
        <f t="shared" si="196"/>
        <v/>
      </c>
      <c r="GA208" s="86">
        <f t="shared" si="184"/>
        <v>0</v>
      </c>
      <c r="GB208" s="18">
        <f t="shared" si="185"/>
        <v>0</v>
      </c>
      <c r="GC208" s="90"/>
      <c r="GD208" s="88">
        <f t="shared" si="186"/>
        <v>0</v>
      </c>
      <c r="GE208" s="18" t="str">
        <f t="shared" ref="GE208:GE265" si="205">IF(GF208="","",1/(GF208+0.01))</f>
        <v/>
      </c>
      <c r="GF208" s="89" t="str">
        <f>IF(GC208&gt;0,ROUNDDOWN(('Diseño estructura &amp;CP'!$AZ$5/GC208),0),"")</f>
        <v/>
      </c>
    </row>
    <row r="209" spans="2:188" x14ac:dyDescent="0.35">
      <c r="B209" s="85" t="str">
        <f t="shared" si="187"/>
        <v/>
      </c>
      <c r="C209" s="86">
        <f t="shared" ref="C209:C265" si="206">+E209/$H$9</f>
        <v>0</v>
      </c>
      <c r="D209" s="18">
        <f t="shared" ref="D209:D265" si="207">ROUNDDOWN(E209/$C$13,0)</f>
        <v>0</v>
      </c>
      <c r="E209" s="87"/>
      <c r="F209" s="88">
        <f t="shared" ref="F209:F265" si="208">IF(D209=0,0,D209+1)</f>
        <v>0</v>
      </c>
      <c r="G209" s="18" t="str">
        <f t="shared" ref="G209:G265" si="209">IF(H209="","",1/(H209+0.01))</f>
        <v/>
      </c>
      <c r="H209" s="89" t="str">
        <f>IF(E209&gt;0,ROUNDDOWN(('Diseño estructura &amp;CP'!$AZ$5/E209),0),"")</f>
        <v/>
      </c>
      <c r="V209" s="85" t="str">
        <f t="shared" si="188"/>
        <v/>
      </c>
      <c r="W209" s="86">
        <f t="shared" ref="W209:W265" si="210">+Y209/$H$9</f>
        <v>0</v>
      </c>
      <c r="X209" s="18">
        <f t="shared" ref="X209:X265" si="211">ROUNDDOWN(Y209/$C$13,0)</f>
        <v>0</v>
      </c>
      <c r="Y209" s="87"/>
      <c r="Z209" s="88">
        <f t="shared" ref="Z209:Z265" si="212">IF(X209=0,0,X209+1)</f>
        <v>0</v>
      </c>
      <c r="AA209" s="18" t="str">
        <f t="shared" si="197"/>
        <v/>
      </c>
      <c r="AB209" s="89" t="str">
        <f>IF(Y209&gt;0,ROUNDDOWN(('Diseño estructura &amp;CP'!$AZ$5/Y209),0),"")</f>
        <v/>
      </c>
      <c r="AP209" s="85" t="str">
        <f t="shared" si="189"/>
        <v/>
      </c>
      <c r="AQ209" s="86">
        <f t="shared" ref="AQ209:AQ265" si="213">+AS209/$H$9</f>
        <v>0</v>
      </c>
      <c r="AR209" s="18">
        <f t="shared" ref="AR209:AR265" si="214">ROUNDDOWN(AS209/$C$13,0)</f>
        <v>0</v>
      </c>
      <c r="AS209" s="87"/>
      <c r="AT209" s="88">
        <f t="shared" ref="AT209:AT265" si="215">IF(AR209=0,0,AR209+1)</f>
        <v>0</v>
      </c>
      <c r="AU209" s="18" t="str">
        <f t="shared" si="198"/>
        <v/>
      </c>
      <c r="AV209" s="89" t="str">
        <f>IF(AS209&gt;0,ROUNDDOWN(('Diseño estructura &amp;CP'!$AZ$5/AS209),0),"")</f>
        <v/>
      </c>
      <c r="BJ209" s="85" t="str">
        <f t="shared" si="190"/>
        <v/>
      </c>
      <c r="BK209" s="86">
        <f t="shared" ref="BK209:BK265" si="216">+BM209/$H$9</f>
        <v>0</v>
      </c>
      <c r="BL209" s="18">
        <f t="shared" ref="BL209:BL265" si="217">ROUNDDOWN(BM209/$BK$13,0)</f>
        <v>0</v>
      </c>
      <c r="BM209" s="87"/>
      <c r="BN209" s="88">
        <f t="shared" ref="BN209:BN265" si="218">IF(BL209=0,0,BL209+1)</f>
        <v>0</v>
      </c>
      <c r="BO209" s="18" t="str">
        <f t="shared" si="199"/>
        <v/>
      </c>
      <c r="BP209" s="89" t="str">
        <f>IF(BM209&gt;0,ROUNDDOWN(('Diseño estructura &amp;CP'!$AZ$5/BM209),0),"")</f>
        <v/>
      </c>
      <c r="CD209" s="85" t="str">
        <f t="shared" si="191"/>
        <v/>
      </c>
      <c r="CE209" s="86">
        <f t="shared" ref="CE209:CE265" si="219">+CG209/$H$9</f>
        <v>0</v>
      </c>
      <c r="CF209" s="18">
        <f t="shared" ref="CF209:CF265" si="220">ROUNDDOWN(CG209/$C$13,0)</f>
        <v>0</v>
      </c>
      <c r="CG209" s="87"/>
      <c r="CH209" s="88">
        <f t="shared" ref="CH209:CH265" si="221">IF(CF209=0,0,CF209+1)</f>
        <v>0</v>
      </c>
      <c r="CI209" s="18" t="str">
        <f t="shared" si="200"/>
        <v/>
      </c>
      <c r="CJ209" s="89" t="str">
        <f>IF(CG209&gt;0,ROUNDDOWN(('Diseño estructura &amp;CP'!$AZ$5/CG209),0),"")</f>
        <v/>
      </c>
      <c r="CX209" s="85" t="str">
        <f t="shared" si="192"/>
        <v/>
      </c>
      <c r="CY209" s="86">
        <f t="shared" ref="CY209:CY265" si="222">+DA209/$H$9</f>
        <v>0</v>
      </c>
      <c r="CZ209" s="18">
        <f t="shared" ref="CZ209:CZ265" si="223">ROUNDDOWN(DA209/$C$13,0)</f>
        <v>0</v>
      </c>
      <c r="DA209" s="87"/>
      <c r="DB209" s="88">
        <f t="shared" ref="DB209:DB265" si="224">IF(CZ209=0,0,CZ209+1)</f>
        <v>0</v>
      </c>
      <c r="DC209" s="18" t="str">
        <f t="shared" si="201"/>
        <v/>
      </c>
      <c r="DD209" s="89" t="str">
        <f>IF(DA209&gt;0,ROUNDDOWN(('Diseño estructura &amp;CP'!$AZ$5/DA209),0),"")</f>
        <v/>
      </c>
      <c r="DR209" s="85" t="str">
        <f t="shared" si="193"/>
        <v/>
      </c>
      <c r="DS209" s="86">
        <f t="shared" ref="DS209:DS265" si="225">+DU209/$H$9</f>
        <v>0</v>
      </c>
      <c r="DT209" s="18">
        <f t="shared" ref="DT209:DT265" si="226">ROUNDDOWN(DU209/$C$13,0)</f>
        <v>0</v>
      </c>
      <c r="DU209" s="87"/>
      <c r="DV209" s="88">
        <f t="shared" ref="DV209:DV265" si="227">IF(DT209=0,0,DT209+1)</f>
        <v>0</v>
      </c>
      <c r="DW209" s="18" t="str">
        <f t="shared" si="202"/>
        <v/>
      </c>
      <c r="DX209" s="89" t="str">
        <f>IF(DU209&gt;0,ROUNDDOWN(('Diseño estructura &amp;CP'!$AZ$5/DU209),0),"")</f>
        <v/>
      </c>
      <c r="EL209" s="85" t="str">
        <f t="shared" si="194"/>
        <v/>
      </c>
      <c r="EM209" s="86">
        <f t="shared" ref="EM209:EM265" si="228">+EO209/$H$9</f>
        <v>0</v>
      </c>
      <c r="EN209" s="18">
        <f t="shared" ref="EN209:EN265" si="229">ROUNDDOWN(EO209/$C$13,0)</f>
        <v>0</v>
      </c>
      <c r="EO209" s="87"/>
      <c r="EP209" s="88">
        <f t="shared" ref="EP209:EP265" si="230">IF(EN209=0,0,EN209+1)</f>
        <v>0</v>
      </c>
      <c r="EQ209" s="18" t="str">
        <f t="shared" si="203"/>
        <v/>
      </c>
      <c r="ER209" s="89" t="str">
        <f>IF(EO209&gt;0,ROUNDDOWN(('Diseño estructura &amp;CP'!$AZ$5/EO209),0),"")</f>
        <v/>
      </c>
      <c r="FF209" s="85" t="str">
        <f t="shared" si="195"/>
        <v/>
      </c>
      <c r="FG209" s="86">
        <f t="shared" ref="FG209:FG265" si="231">+FI209/$H$9</f>
        <v>0</v>
      </c>
      <c r="FH209" s="18">
        <f t="shared" ref="FH209:FH265" si="232">ROUNDDOWN(FI209/$C$13,0)</f>
        <v>0</v>
      </c>
      <c r="FI209" s="87"/>
      <c r="FJ209" s="88">
        <f t="shared" ref="FJ209:FJ265" si="233">IF(FH209=0,0,FH209+1)</f>
        <v>0</v>
      </c>
      <c r="FK209" s="18" t="str">
        <f t="shared" si="204"/>
        <v/>
      </c>
      <c r="FL209" s="89" t="str">
        <f>IF(FI209&gt;0,ROUNDDOWN(('Diseño estructura &amp;CP'!$AZ$5/FI209),0),"")</f>
        <v/>
      </c>
      <c r="FZ209" s="85" t="str">
        <f t="shared" si="196"/>
        <v/>
      </c>
      <c r="GA209" s="86">
        <f t="shared" ref="GA209:GA265" si="234">+GC209/$H$9</f>
        <v>0</v>
      </c>
      <c r="GB209" s="18">
        <f t="shared" ref="GB209:GB265" si="235">ROUNDDOWN(GC209/$C$13,0)</f>
        <v>0</v>
      </c>
      <c r="GC209" s="87"/>
      <c r="GD209" s="88">
        <f t="shared" ref="GD209:GD265" si="236">IF(GB209=0,0,GB209+1)</f>
        <v>0</v>
      </c>
      <c r="GE209" s="18" t="str">
        <f t="shared" si="205"/>
        <v/>
      </c>
      <c r="GF209" s="89" t="str">
        <f>IF(GC209&gt;0,ROUNDDOWN(('Diseño estructura &amp;CP'!$AZ$5/GC209),0),"")</f>
        <v/>
      </c>
    </row>
    <row r="210" spans="2:188" x14ac:dyDescent="0.35">
      <c r="B210" s="85" t="str">
        <f t="shared" ref="B210:B265" si="237">+IF(C210=0,"",B209+1)</f>
        <v/>
      </c>
      <c r="C210" s="86">
        <f t="shared" si="206"/>
        <v>0</v>
      </c>
      <c r="D210" s="18">
        <f t="shared" si="207"/>
        <v>0</v>
      </c>
      <c r="E210" s="90"/>
      <c r="F210" s="88">
        <f t="shared" si="208"/>
        <v>0</v>
      </c>
      <c r="G210" s="18" t="str">
        <f t="shared" si="209"/>
        <v/>
      </c>
      <c r="H210" s="89" t="str">
        <f>IF(E210&gt;0,ROUNDDOWN(('Diseño estructura &amp;CP'!$AZ$5/E210),0),"")</f>
        <v/>
      </c>
      <c r="V210" s="85" t="str">
        <f t="shared" ref="V210:V265" si="238">+IF(W210=0,"",V209+1)</f>
        <v/>
      </c>
      <c r="W210" s="86">
        <f t="shared" si="210"/>
        <v>0</v>
      </c>
      <c r="X210" s="18">
        <f t="shared" si="211"/>
        <v>0</v>
      </c>
      <c r="Y210" s="90"/>
      <c r="Z210" s="88">
        <f t="shared" si="212"/>
        <v>0</v>
      </c>
      <c r="AA210" s="18" t="str">
        <f t="shared" si="197"/>
        <v/>
      </c>
      <c r="AB210" s="89" t="str">
        <f>IF(Y210&gt;0,ROUNDDOWN(('Diseño estructura &amp;CP'!$AZ$5/Y210),0),"")</f>
        <v/>
      </c>
      <c r="AP210" s="85" t="str">
        <f t="shared" ref="AP210:AP265" si="239">+IF(AQ210=0,"",AP209+1)</f>
        <v/>
      </c>
      <c r="AQ210" s="86">
        <f t="shared" si="213"/>
        <v>0</v>
      </c>
      <c r="AR210" s="18">
        <f t="shared" si="214"/>
        <v>0</v>
      </c>
      <c r="AS210" s="90"/>
      <c r="AT210" s="88">
        <f t="shared" si="215"/>
        <v>0</v>
      </c>
      <c r="AU210" s="18" t="str">
        <f t="shared" si="198"/>
        <v/>
      </c>
      <c r="AV210" s="89" t="str">
        <f>IF(AS210&gt;0,ROUNDDOWN(('Diseño estructura &amp;CP'!$AZ$5/AS210),0),"")</f>
        <v/>
      </c>
      <c r="BJ210" s="85" t="str">
        <f t="shared" ref="BJ210:BJ265" si="240">+IF(BK210=0,"",BJ209+1)</f>
        <v/>
      </c>
      <c r="BK210" s="86">
        <f t="shared" si="216"/>
        <v>0</v>
      </c>
      <c r="BL210" s="18">
        <f t="shared" si="217"/>
        <v>0</v>
      </c>
      <c r="BM210" s="90"/>
      <c r="BN210" s="88">
        <f t="shared" si="218"/>
        <v>0</v>
      </c>
      <c r="BO210" s="18" t="str">
        <f t="shared" si="199"/>
        <v/>
      </c>
      <c r="BP210" s="89" t="str">
        <f>IF(BM210&gt;0,ROUNDDOWN(('Diseño estructura &amp;CP'!$AZ$5/BM210),0),"")</f>
        <v/>
      </c>
      <c r="CD210" s="85" t="str">
        <f t="shared" ref="CD210:CD265" si="241">+IF(CE210=0,"",CD209+1)</f>
        <v/>
      </c>
      <c r="CE210" s="86">
        <f t="shared" si="219"/>
        <v>0</v>
      </c>
      <c r="CF210" s="18">
        <f t="shared" si="220"/>
        <v>0</v>
      </c>
      <c r="CG210" s="90"/>
      <c r="CH210" s="88">
        <f t="shared" si="221"/>
        <v>0</v>
      </c>
      <c r="CI210" s="18" t="str">
        <f t="shared" si="200"/>
        <v/>
      </c>
      <c r="CJ210" s="89" t="str">
        <f>IF(CG210&gt;0,ROUNDDOWN(('Diseño estructura &amp;CP'!$AZ$5/CG210),0),"")</f>
        <v/>
      </c>
      <c r="CX210" s="85" t="str">
        <f t="shared" ref="CX210:CX265" si="242">+IF(CY210=0,"",CX209+1)</f>
        <v/>
      </c>
      <c r="CY210" s="86">
        <f t="shared" si="222"/>
        <v>0</v>
      </c>
      <c r="CZ210" s="18">
        <f t="shared" si="223"/>
        <v>0</v>
      </c>
      <c r="DA210" s="90"/>
      <c r="DB210" s="88">
        <f t="shared" si="224"/>
        <v>0</v>
      </c>
      <c r="DC210" s="18" t="str">
        <f t="shared" si="201"/>
        <v/>
      </c>
      <c r="DD210" s="89" t="str">
        <f>IF(DA210&gt;0,ROUNDDOWN(('Diseño estructura &amp;CP'!$AZ$5/DA210),0),"")</f>
        <v/>
      </c>
      <c r="DR210" s="85" t="str">
        <f t="shared" ref="DR210:DR265" si="243">+IF(DS210=0,"",DR209+1)</f>
        <v/>
      </c>
      <c r="DS210" s="86">
        <f t="shared" si="225"/>
        <v>0</v>
      </c>
      <c r="DT210" s="18">
        <f t="shared" si="226"/>
        <v>0</v>
      </c>
      <c r="DU210" s="90"/>
      <c r="DV210" s="88">
        <f t="shared" si="227"/>
        <v>0</v>
      </c>
      <c r="DW210" s="18" t="str">
        <f t="shared" si="202"/>
        <v/>
      </c>
      <c r="DX210" s="89" t="str">
        <f>IF(DU210&gt;0,ROUNDDOWN(('Diseño estructura &amp;CP'!$AZ$5/DU210),0),"")</f>
        <v/>
      </c>
      <c r="EL210" s="85" t="str">
        <f t="shared" ref="EL210:EL265" si="244">+IF(EM210=0,"",EL209+1)</f>
        <v/>
      </c>
      <c r="EM210" s="86">
        <f t="shared" si="228"/>
        <v>0</v>
      </c>
      <c r="EN210" s="18">
        <f t="shared" si="229"/>
        <v>0</v>
      </c>
      <c r="EO210" s="90"/>
      <c r="EP210" s="88">
        <f t="shared" si="230"/>
        <v>0</v>
      </c>
      <c r="EQ210" s="18" t="str">
        <f t="shared" si="203"/>
        <v/>
      </c>
      <c r="ER210" s="89" t="str">
        <f>IF(EO210&gt;0,ROUNDDOWN(('Diseño estructura &amp;CP'!$AZ$5/EO210),0),"")</f>
        <v/>
      </c>
      <c r="FF210" s="85" t="str">
        <f t="shared" ref="FF210:FF265" si="245">+IF(FG210=0,"",FF209+1)</f>
        <v/>
      </c>
      <c r="FG210" s="86">
        <f t="shared" si="231"/>
        <v>0</v>
      </c>
      <c r="FH210" s="18">
        <f t="shared" si="232"/>
        <v>0</v>
      </c>
      <c r="FI210" s="90"/>
      <c r="FJ210" s="88">
        <f t="shared" si="233"/>
        <v>0</v>
      </c>
      <c r="FK210" s="18" t="str">
        <f t="shared" si="204"/>
        <v/>
      </c>
      <c r="FL210" s="89" t="str">
        <f>IF(FI210&gt;0,ROUNDDOWN(('Diseño estructura &amp;CP'!$AZ$5/FI210),0),"")</f>
        <v/>
      </c>
      <c r="FZ210" s="85" t="str">
        <f t="shared" ref="FZ210:FZ265" si="246">+IF(GA210=0,"",FZ209+1)</f>
        <v/>
      </c>
      <c r="GA210" s="86">
        <f t="shared" si="234"/>
        <v>0</v>
      </c>
      <c r="GB210" s="18">
        <f t="shared" si="235"/>
        <v>0</v>
      </c>
      <c r="GC210" s="90"/>
      <c r="GD210" s="88">
        <f t="shared" si="236"/>
        <v>0</v>
      </c>
      <c r="GE210" s="18" t="str">
        <f t="shared" si="205"/>
        <v/>
      </c>
      <c r="GF210" s="89" t="str">
        <f>IF(GC210&gt;0,ROUNDDOWN(('Diseño estructura &amp;CP'!$AZ$5/GC210),0),"")</f>
        <v/>
      </c>
    </row>
    <row r="211" spans="2:188" x14ac:dyDescent="0.35">
      <c r="B211" s="85" t="str">
        <f t="shared" si="237"/>
        <v/>
      </c>
      <c r="C211" s="86">
        <f t="shared" si="206"/>
        <v>0</v>
      </c>
      <c r="D211" s="18">
        <f t="shared" si="207"/>
        <v>0</v>
      </c>
      <c r="E211" s="87"/>
      <c r="F211" s="88">
        <f t="shared" si="208"/>
        <v>0</v>
      </c>
      <c r="G211" s="18" t="str">
        <f t="shared" si="209"/>
        <v/>
      </c>
      <c r="H211" s="89" t="str">
        <f>IF(E211&gt;0,ROUNDDOWN(('Diseño estructura &amp;CP'!$AZ$5/E211),0),"")</f>
        <v/>
      </c>
      <c r="V211" s="85" t="str">
        <f t="shared" si="238"/>
        <v/>
      </c>
      <c r="W211" s="86">
        <f t="shared" si="210"/>
        <v>0</v>
      </c>
      <c r="X211" s="18">
        <f t="shared" si="211"/>
        <v>0</v>
      </c>
      <c r="Y211" s="87"/>
      <c r="Z211" s="88">
        <f t="shared" si="212"/>
        <v>0</v>
      </c>
      <c r="AA211" s="18" t="str">
        <f t="shared" si="197"/>
        <v/>
      </c>
      <c r="AB211" s="89" t="str">
        <f>IF(Y211&gt;0,ROUNDDOWN(('Diseño estructura &amp;CP'!$AZ$5/Y211),0),"")</f>
        <v/>
      </c>
      <c r="AP211" s="85" t="str">
        <f t="shared" si="239"/>
        <v/>
      </c>
      <c r="AQ211" s="86">
        <f t="shared" si="213"/>
        <v>0</v>
      </c>
      <c r="AR211" s="18">
        <f t="shared" si="214"/>
        <v>0</v>
      </c>
      <c r="AS211" s="87"/>
      <c r="AT211" s="88">
        <f t="shared" si="215"/>
        <v>0</v>
      </c>
      <c r="AU211" s="18" t="str">
        <f t="shared" si="198"/>
        <v/>
      </c>
      <c r="AV211" s="89" t="str">
        <f>IF(AS211&gt;0,ROUNDDOWN(('Diseño estructura &amp;CP'!$AZ$5/AS211),0),"")</f>
        <v/>
      </c>
      <c r="BJ211" s="85" t="str">
        <f t="shared" si="240"/>
        <v/>
      </c>
      <c r="BK211" s="86">
        <f t="shared" si="216"/>
        <v>0</v>
      </c>
      <c r="BL211" s="18">
        <f t="shared" si="217"/>
        <v>0</v>
      </c>
      <c r="BM211" s="87"/>
      <c r="BN211" s="88">
        <f t="shared" si="218"/>
        <v>0</v>
      </c>
      <c r="BO211" s="18" t="str">
        <f t="shared" si="199"/>
        <v/>
      </c>
      <c r="BP211" s="89" t="str">
        <f>IF(BM211&gt;0,ROUNDDOWN(('Diseño estructura &amp;CP'!$AZ$5/BM211),0),"")</f>
        <v/>
      </c>
      <c r="CD211" s="85" t="str">
        <f t="shared" si="241"/>
        <v/>
      </c>
      <c r="CE211" s="86">
        <f t="shared" si="219"/>
        <v>0</v>
      </c>
      <c r="CF211" s="18">
        <f t="shared" si="220"/>
        <v>0</v>
      </c>
      <c r="CG211" s="87"/>
      <c r="CH211" s="88">
        <f t="shared" si="221"/>
        <v>0</v>
      </c>
      <c r="CI211" s="18" t="str">
        <f t="shared" si="200"/>
        <v/>
      </c>
      <c r="CJ211" s="89" t="str">
        <f>IF(CG211&gt;0,ROUNDDOWN(('Diseño estructura &amp;CP'!$AZ$5/CG211),0),"")</f>
        <v/>
      </c>
      <c r="CX211" s="85" t="str">
        <f t="shared" si="242"/>
        <v/>
      </c>
      <c r="CY211" s="86">
        <f t="shared" si="222"/>
        <v>0</v>
      </c>
      <c r="CZ211" s="18">
        <f t="shared" si="223"/>
        <v>0</v>
      </c>
      <c r="DA211" s="87"/>
      <c r="DB211" s="88">
        <f t="shared" si="224"/>
        <v>0</v>
      </c>
      <c r="DC211" s="18" t="str">
        <f t="shared" si="201"/>
        <v/>
      </c>
      <c r="DD211" s="89" t="str">
        <f>IF(DA211&gt;0,ROUNDDOWN(('Diseño estructura &amp;CP'!$AZ$5/DA211),0),"")</f>
        <v/>
      </c>
      <c r="DR211" s="85" t="str">
        <f t="shared" si="243"/>
        <v/>
      </c>
      <c r="DS211" s="86">
        <f t="shared" si="225"/>
        <v>0</v>
      </c>
      <c r="DT211" s="18">
        <f t="shared" si="226"/>
        <v>0</v>
      </c>
      <c r="DU211" s="87"/>
      <c r="DV211" s="88">
        <f t="shared" si="227"/>
        <v>0</v>
      </c>
      <c r="DW211" s="18" t="str">
        <f t="shared" si="202"/>
        <v/>
      </c>
      <c r="DX211" s="89" t="str">
        <f>IF(DU211&gt;0,ROUNDDOWN(('Diseño estructura &amp;CP'!$AZ$5/DU211),0),"")</f>
        <v/>
      </c>
      <c r="EL211" s="85" t="str">
        <f t="shared" si="244"/>
        <v/>
      </c>
      <c r="EM211" s="86">
        <f t="shared" si="228"/>
        <v>0</v>
      </c>
      <c r="EN211" s="18">
        <f t="shared" si="229"/>
        <v>0</v>
      </c>
      <c r="EO211" s="87"/>
      <c r="EP211" s="88">
        <f t="shared" si="230"/>
        <v>0</v>
      </c>
      <c r="EQ211" s="18" t="str">
        <f t="shared" si="203"/>
        <v/>
      </c>
      <c r="ER211" s="89" t="str">
        <f>IF(EO211&gt;0,ROUNDDOWN(('Diseño estructura &amp;CP'!$AZ$5/EO211),0),"")</f>
        <v/>
      </c>
      <c r="FF211" s="85" t="str">
        <f t="shared" si="245"/>
        <v/>
      </c>
      <c r="FG211" s="86">
        <f t="shared" si="231"/>
        <v>0</v>
      </c>
      <c r="FH211" s="18">
        <f t="shared" si="232"/>
        <v>0</v>
      </c>
      <c r="FI211" s="87"/>
      <c r="FJ211" s="88">
        <f t="shared" si="233"/>
        <v>0</v>
      </c>
      <c r="FK211" s="18" t="str">
        <f t="shared" si="204"/>
        <v/>
      </c>
      <c r="FL211" s="89" t="str">
        <f>IF(FI211&gt;0,ROUNDDOWN(('Diseño estructura &amp;CP'!$AZ$5/FI211),0),"")</f>
        <v/>
      </c>
      <c r="FZ211" s="85" t="str">
        <f t="shared" si="246"/>
        <v/>
      </c>
      <c r="GA211" s="86">
        <f t="shared" si="234"/>
        <v>0</v>
      </c>
      <c r="GB211" s="18">
        <f t="shared" si="235"/>
        <v>0</v>
      </c>
      <c r="GC211" s="87"/>
      <c r="GD211" s="88">
        <f t="shared" si="236"/>
        <v>0</v>
      </c>
      <c r="GE211" s="18" t="str">
        <f t="shared" si="205"/>
        <v/>
      </c>
      <c r="GF211" s="89" t="str">
        <f>IF(GC211&gt;0,ROUNDDOWN(('Diseño estructura &amp;CP'!$AZ$5/GC211),0),"")</f>
        <v/>
      </c>
    </row>
    <row r="212" spans="2:188" x14ac:dyDescent="0.35">
      <c r="B212" s="85" t="str">
        <f t="shared" si="237"/>
        <v/>
      </c>
      <c r="C212" s="86">
        <f t="shared" si="206"/>
        <v>0</v>
      </c>
      <c r="D212" s="18">
        <f t="shared" si="207"/>
        <v>0</v>
      </c>
      <c r="E212" s="90"/>
      <c r="F212" s="88">
        <f t="shared" si="208"/>
        <v>0</v>
      </c>
      <c r="G212" s="18" t="str">
        <f t="shared" si="209"/>
        <v/>
      </c>
      <c r="H212" s="89" t="str">
        <f>IF(E212&gt;0,ROUNDDOWN(('Diseño estructura &amp;CP'!$AZ$5/E212),0),"")</f>
        <v/>
      </c>
      <c r="V212" s="85" t="str">
        <f t="shared" si="238"/>
        <v/>
      </c>
      <c r="W212" s="86">
        <f t="shared" si="210"/>
        <v>0</v>
      </c>
      <c r="X212" s="18">
        <f t="shared" si="211"/>
        <v>0</v>
      </c>
      <c r="Y212" s="90"/>
      <c r="Z212" s="88">
        <f t="shared" si="212"/>
        <v>0</v>
      </c>
      <c r="AA212" s="18" t="str">
        <f t="shared" si="197"/>
        <v/>
      </c>
      <c r="AB212" s="89" t="str">
        <f>IF(Y212&gt;0,ROUNDDOWN(('Diseño estructura &amp;CP'!$AZ$5/Y212),0),"")</f>
        <v/>
      </c>
      <c r="AP212" s="85" t="str">
        <f t="shared" si="239"/>
        <v/>
      </c>
      <c r="AQ212" s="86">
        <f t="shared" si="213"/>
        <v>0</v>
      </c>
      <c r="AR212" s="18">
        <f t="shared" si="214"/>
        <v>0</v>
      </c>
      <c r="AS212" s="90"/>
      <c r="AT212" s="88">
        <f t="shared" si="215"/>
        <v>0</v>
      </c>
      <c r="AU212" s="18" t="str">
        <f t="shared" si="198"/>
        <v/>
      </c>
      <c r="AV212" s="89" t="str">
        <f>IF(AS212&gt;0,ROUNDDOWN(('Diseño estructura &amp;CP'!$AZ$5/AS212),0),"")</f>
        <v/>
      </c>
      <c r="BJ212" s="85" t="str">
        <f t="shared" si="240"/>
        <v/>
      </c>
      <c r="BK212" s="86">
        <f t="shared" si="216"/>
        <v>0</v>
      </c>
      <c r="BL212" s="18">
        <f t="shared" si="217"/>
        <v>0</v>
      </c>
      <c r="BM212" s="90"/>
      <c r="BN212" s="88">
        <f t="shared" si="218"/>
        <v>0</v>
      </c>
      <c r="BO212" s="18" t="str">
        <f t="shared" si="199"/>
        <v/>
      </c>
      <c r="BP212" s="89" t="str">
        <f>IF(BM212&gt;0,ROUNDDOWN(('Diseño estructura &amp;CP'!$AZ$5/BM212),0),"")</f>
        <v/>
      </c>
      <c r="CD212" s="85" t="str">
        <f t="shared" si="241"/>
        <v/>
      </c>
      <c r="CE212" s="86">
        <f t="shared" si="219"/>
        <v>0</v>
      </c>
      <c r="CF212" s="18">
        <f t="shared" si="220"/>
        <v>0</v>
      </c>
      <c r="CG212" s="90"/>
      <c r="CH212" s="88">
        <f t="shared" si="221"/>
        <v>0</v>
      </c>
      <c r="CI212" s="18" t="str">
        <f t="shared" si="200"/>
        <v/>
      </c>
      <c r="CJ212" s="89" t="str">
        <f>IF(CG212&gt;0,ROUNDDOWN(('Diseño estructura &amp;CP'!$AZ$5/CG212),0),"")</f>
        <v/>
      </c>
      <c r="CX212" s="85" t="str">
        <f t="shared" si="242"/>
        <v/>
      </c>
      <c r="CY212" s="86">
        <f t="shared" si="222"/>
        <v>0</v>
      </c>
      <c r="CZ212" s="18">
        <f t="shared" si="223"/>
        <v>0</v>
      </c>
      <c r="DA212" s="90"/>
      <c r="DB212" s="88">
        <f t="shared" si="224"/>
        <v>0</v>
      </c>
      <c r="DC212" s="18" t="str">
        <f t="shared" si="201"/>
        <v/>
      </c>
      <c r="DD212" s="89" t="str">
        <f>IF(DA212&gt;0,ROUNDDOWN(('Diseño estructura &amp;CP'!$AZ$5/DA212),0),"")</f>
        <v/>
      </c>
      <c r="DR212" s="85" t="str">
        <f t="shared" si="243"/>
        <v/>
      </c>
      <c r="DS212" s="86">
        <f t="shared" si="225"/>
        <v>0</v>
      </c>
      <c r="DT212" s="18">
        <f t="shared" si="226"/>
        <v>0</v>
      </c>
      <c r="DU212" s="90"/>
      <c r="DV212" s="88">
        <f t="shared" si="227"/>
        <v>0</v>
      </c>
      <c r="DW212" s="18" t="str">
        <f t="shared" si="202"/>
        <v/>
      </c>
      <c r="DX212" s="89" t="str">
        <f>IF(DU212&gt;0,ROUNDDOWN(('Diseño estructura &amp;CP'!$AZ$5/DU212),0),"")</f>
        <v/>
      </c>
      <c r="EL212" s="85" t="str">
        <f t="shared" si="244"/>
        <v/>
      </c>
      <c r="EM212" s="86">
        <f t="shared" si="228"/>
        <v>0</v>
      </c>
      <c r="EN212" s="18">
        <f t="shared" si="229"/>
        <v>0</v>
      </c>
      <c r="EO212" s="90"/>
      <c r="EP212" s="88">
        <f t="shared" si="230"/>
        <v>0</v>
      </c>
      <c r="EQ212" s="18" t="str">
        <f t="shared" si="203"/>
        <v/>
      </c>
      <c r="ER212" s="89" t="str">
        <f>IF(EO212&gt;0,ROUNDDOWN(('Diseño estructura &amp;CP'!$AZ$5/EO212),0),"")</f>
        <v/>
      </c>
      <c r="FF212" s="85" t="str">
        <f t="shared" si="245"/>
        <v/>
      </c>
      <c r="FG212" s="86">
        <f t="shared" si="231"/>
        <v>0</v>
      </c>
      <c r="FH212" s="18">
        <f t="shared" si="232"/>
        <v>0</v>
      </c>
      <c r="FI212" s="90"/>
      <c r="FJ212" s="88">
        <f t="shared" si="233"/>
        <v>0</v>
      </c>
      <c r="FK212" s="18" t="str">
        <f t="shared" si="204"/>
        <v/>
      </c>
      <c r="FL212" s="89" t="str">
        <f>IF(FI212&gt;0,ROUNDDOWN(('Diseño estructura &amp;CP'!$AZ$5/FI212),0),"")</f>
        <v/>
      </c>
      <c r="FZ212" s="85" t="str">
        <f t="shared" si="246"/>
        <v/>
      </c>
      <c r="GA212" s="86">
        <f t="shared" si="234"/>
        <v>0</v>
      </c>
      <c r="GB212" s="18">
        <f t="shared" si="235"/>
        <v>0</v>
      </c>
      <c r="GC212" s="90"/>
      <c r="GD212" s="88">
        <f t="shared" si="236"/>
        <v>0</v>
      </c>
      <c r="GE212" s="18" t="str">
        <f t="shared" si="205"/>
        <v/>
      </c>
      <c r="GF212" s="89" t="str">
        <f>IF(GC212&gt;0,ROUNDDOWN(('Diseño estructura &amp;CP'!$AZ$5/GC212),0),"")</f>
        <v/>
      </c>
    </row>
    <row r="213" spans="2:188" x14ac:dyDescent="0.35">
      <c r="B213" s="85" t="str">
        <f t="shared" si="237"/>
        <v/>
      </c>
      <c r="C213" s="86">
        <f t="shared" si="206"/>
        <v>0</v>
      </c>
      <c r="D213" s="18">
        <f t="shared" si="207"/>
        <v>0</v>
      </c>
      <c r="E213" s="87"/>
      <c r="F213" s="88">
        <f t="shared" si="208"/>
        <v>0</v>
      </c>
      <c r="G213" s="18" t="str">
        <f t="shared" si="209"/>
        <v/>
      </c>
      <c r="H213" s="89" t="str">
        <f>IF(E213&gt;0,ROUNDDOWN(('Diseño estructura &amp;CP'!$AZ$5/E213),0),"")</f>
        <v/>
      </c>
      <c r="V213" s="85" t="str">
        <f t="shared" si="238"/>
        <v/>
      </c>
      <c r="W213" s="86">
        <f t="shared" si="210"/>
        <v>0</v>
      </c>
      <c r="X213" s="18">
        <f t="shared" si="211"/>
        <v>0</v>
      </c>
      <c r="Y213" s="87"/>
      <c r="Z213" s="88">
        <f t="shared" si="212"/>
        <v>0</v>
      </c>
      <c r="AA213" s="18" t="str">
        <f t="shared" si="197"/>
        <v/>
      </c>
      <c r="AB213" s="89" t="str">
        <f>IF(Y213&gt;0,ROUNDDOWN(('Diseño estructura &amp;CP'!$AZ$5/Y213),0),"")</f>
        <v/>
      </c>
      <c r="AP213" s="85" t="str">
        <f t="shared" si="239"/>
        <v/>
      </c>
      <c r="AQ213" s="86">
        <f t="shared" si="213"/>
        <v>0</v>
      </c>
      <c r="AR213" s="18">
        <f t="shared" si="214"/>
        <v>0</v>
      </c>
      <c r="AS213" s="87"/>
      <c r="AT213" s="88">
        <f t="shared" si="215"/>
        <v>0</v>
      </c>
      <c r="AU213" s="18" t="str">
        <f t="shared" si="198"/>
        <v/>
      </c>
      <c r="AV213" s="89" t="str">
        <f>IF(AS213&gt;0,ROUNDDOWN(('Diseño estructura &amp;CP'!$AZ$5/AS213),0),"")</f>
        <v/>
      </c>
      <c r="BJ213" s="85" t="str">
        <f t="shared" si="240"/>
        <v/>
      </c>
      <c r="BK213" s="86">
        <f t="shared" si="216"/>
        <v>0</v>
      </c>
      <c r="BL213" s="18">
        <f t="shared" si="217"/>
        <v>0</v>
      </c>
      <c r="BM213" s="87"/>
      <c r="BN213" s="88">
        <f t="shared" si="218"/>
        <v>0</v>
      </c>
      <c r="BO213" s="18" t="str">
        <f t="shared" si="199"/>
        <v/>
      </c>
      <c r="BP213" s="89" t="str">
        <f>IF(BM213&gt;0,ROUNDDOWN(('Diseño estructura &amp;CP'!$AZ$5/BM213),0),"")</f>
        <v/>
      </c>
      <c r="CD213" s="85" t="str">
        <f t="shared" si="241"/>
        <v/>
      </c>
      <c r="CE213" s="86">
        <f t="shared" si="219"/>
        <v>0</v>
      </c>
      <c r="CF213" s="18">
        <f t="shared" si="220"/>
        <v>0</v>
      </c>
      <c r="CG213" s="87"/>
      <c r="CH213" s="88">
        <f t="shared" si="221"/>
        <v>0</v>
      </c>
      <c r="CI213" s="18" t="str">
        <f t="shared" si="200"/>
        <v/>
      </c>
      <c r="CJ213" s="89" t="str">
        <f>IF(CG213&gt;0,ROUNDDOWN(('Diseño estructura &amp;CP'!$AZ$5/CG213),0),"")</f>
        <v/>
      </c>
      <c r="CX213" s="85" t="str">
        <f t="shared" si="242"/>
        <v/>
      </c>
      <c r="CY213" s="86">
        <f t="shared" si="222"/>
        <v>0</v>
      </c>
      <c r="CZ213" s="18">
        <f t="shared" si="223"/>
        <v>0</v>
      </c>
      <c r="DA213" s="87"/>
      <c r="DB213" s="88">
        <f t="shared" si="224"/>
        <v>0</v>
      </c>
      <c r="DC213" s="18" t="str">
        <f t="shared" si="201"/>
        <v/>
      </c>
      <c r="DD213" s="89" t="str">
        <f>IF(DA213&gt;0,ROUNDDOWN(('Diseño estructura &amp;CP'!$AZ$5/DA213),0),"")</f>
        <v/>
      </c>
      <c r="DR213" s="85" t="str">
        <f t="shared" si="243"/>
        <v/>
      </c>
      <c r="DS213" s="86">
        <f t="shared" si="225"/>
        <v>0</v>
      </c>
      <c r="DT213" s="18">
        <f t="shared" si="226"/>
        <v>0</v>
      </c>
      <c r="DU213" s="87"/>
      <c r="DV213" s="88">
        <f t="shared" si="227"/>
        <v>0</v>
      </c>
      <c r="DW213" s="18" t="str">
        <f t="shared" si="202"/>
        <v/>
      </c>
      <c r="DX213" s="89" t="str">
        <f>IF(DU213&gt;0,ROUNDDOWN(('Diseño estructura &amp;CP'!$AZ$5/DU213),0),"")</f>
        <v/>
      </c>
      <c r="EL213" s="85" t="str">
        <f t="shared" si="244"/>
        <v/>
      </c>
      <c r="EM213" s="86">
        <f t="shared" si="228"/>
        <v>0</v>
      </c>
      <c r="EN213" s="18">
        <f t="shared" si="229"/>
        <v>0</v>
      </c>
      <c r="EO213" s="87"/>
      <c r="EP213" s="88">
        <f t="shared" si="230"/>
        <v>0</v>
      </c>
      <c r="EQ213" s="18" t="str">
        <f t="shared" si="203"/>
        <v/>
      </c>
      <c r="ER213" s="89" t="str">
        <f>IF(EO213&gt;0,ROUNDDOWN(('Diseño estructura &amp;CP'!$AZ$5/EO213),0),"")</f>
        <v/>
      </c>
      <c r="FF213" s="85" t="str">
        <f t="shared" si="245"/>
        <v/>
      </c>
      <c r="FG213" s="86">
        <f t="shared" si="231"/>
        <v>0</v>
      </c>
      <c r="FH213" s="18">
        <f t="shared" si="232"/>
        <v>0</v>
      </c>
      <c r="FI213" s="87"/>
      <c r="FJ213" s="88">
        <f t="shared" si="233"/>
        <v>0</v>
      </c>
      <c r="FK213" s="18" t="str">
        <f t="shared" si="204"/>
        <v/>
      </c>
      <c r="FL213" s="89" t="str">
        <f>IF(FI213&gt;0,ROUNDDOWN(('Diseño estructura &amp;CP'!$AZ$5/FI213),0),"")</f>
        <v/>
      </c>
      <c r="FZ213" s="85" t="str">
        <f t="shared" si="246"/>
        <v/>
      </c>
      <c r="GA213" s="86">
        <f t="shared" si="234"/>
        <v>0</v>
      </c>
      <c r="GB213" s="18">
        <f t="shared" si="235"/>
        <v>0</v>
      </c>
      <c r="GC213" s="87"/>
      <c r="GD213" s="88">
        <f t="shared" si="236"/>
        <v>0</v>
      </c>
      <c r="GE213" s="18" t="str">
        <f t="shared" si="205"/>
        <v/>
      </c>
      <c r="GF213" s="89" t="str">
        <f>IF(GC213&gt;0,ROUNDDOWN(('Diseño estructura &amp;CP'!$AZ$5/GC213),0),"")</f>
        <v/>
      </c>
    </row>
    <row r="214" spans="2:188" x14ac:dyDescent="0.35">
      <c r="B214" s="85" t="str">
        <f t="shared" si="237"/>
        <v/>
      </c>
      <c r="C214" s="86">
        <f t="shared" si="206"/>
        <v>0</v>
      </c>
      <c r="D214" s="18">
        <f t="shared" si="207"/>
        <v>0</v>
      </c>
      <c r="E214" s="90"/>
      <c r="F214" s="88">
        <f t="shared" si="208"/>
        <v>0</v>
      </c>
      <c r="G214" s="18" t="str">
        <f t="shared" si="209"/>
        <v/>
      </c>
      <c r="H214" s="89" t="str">
        <f>IF(E214&gt;0,ROUNDDOWN(('Diseño estructura &amp;CP'!$AZ$5/E214),0),"")</f>
        <v/>
      </c>
      <c r="V214" s="85" t="str">
        <f t="shared" si="238"/>
        <v/>
      </c>
      <c r="W214" s="86">
        <f t="shared" si="210"/>
        <v>0</v>
      </c>
      <c r="X214" s="18">
        <f t="shared" si="211"/>
        <v>0</v>
      </c>
      <c r="Y214" s="90"/>
      <c r="Z214" s="88">
        <f t="shared" si="212"/>
        <v>0</v>
      </c>
      <c r="AA214" s="18" t="str">
        <f t="shared" si="197"/>
        <v/>
      </c>
      <c r="AB214" s="89" t="str">
        <f>IF(Y214&gt;0,ROUNDDOWN(('Diseño estructura &amp;CP'!$AZ$5/Y214),0),"")</f>
        <v/>
      </c>
      <c r="AP214" s="85" t="str">
        <f t="shared" si="239"/>
        <v/>
      </c>
      <c r="AQ214" s="86">
        <f t="shared" si="213"/>
        <v>0</v>
      </c>
      <c r="AR214" s="18">
        <f t="shared" si="214"/>
        <v>0</v>
      </c>
      <c r="AS214" s="90"/>
      <c r="AT214" s="88">
        <f t="shared" si="215"/>
        <v>0</v>
      </c>
      <c r="AU214" s="18" t="str">
        <f t="shared" si="198"/>
        <v/>
      </c>
      <c r="AV214" s="89" t="str">
        <f>IF(AS214&gt;0,ROUNDDOWN(('Diseño estructura &amp;CP'!$AZ$5/AS214),0),"")</f>
        <v/>
      </c>
      <c r="BJ214" s="85" t="str">
        <f t="shared" si="240"/>
        <v/>
      </c>
      <c r="BK214" s="86">
        <f t="shared" si="216"/>
        <v>0</v>
      </c>
      <c r="BL214" s="18">
        <f t="shared" si="217"/>
        <v>0</v>
      </c>
      <c r="BM214" s="90"/>
      <c r="BN214" s="88">
        <f t="shared" si="218"/>
        <v>0</v>
      </c>
      <c r="BO214" s="18" t="str">
        <f t="shared" si="199"/>
        <v/>
      </c>
      <c r="BP214" s="89" t="str">
        <f>IF(BM214&gt;0,ROUNDDOWN(('Diseño estructura &amp;CP'!$AZ$5/BM214),0),"")</f>
        <v/>
      </c>
      <c r="CD214" s="85" t="str">
        <f t="shared" si="241"/>
        <v/>
      </c>
      <c r="CE214" s="86">
        <f t="shared" si="219"/>
        <v>0</v>
      </c>
      <c r="CF214" s="18">
        <f t="shared" si="220"/>
        <v>0</v>
      </c>
      <c r="CG214" s="90"/>
      <c r="CH214" s="88">
        <f t="shared" si="221"/>
        <v>0</v>
      </c>
      <c r="CI214" s="18" t="str">
        <f t="shared" si="200"/>
        <v/>
      </c>
      <c r="CJ214" s="89" t="str">
        <f>IF(CG214&gt;0,ROUNDDOWN(('Diseño estructura &amp;CP'!$AZ$5/CG214),0),"")</f>
        <v/>
      </c>
      <c r="CX214" s="85" t="str">
        <f t="shared" si="242"/>
        <v/>
      </c>
      <c r="CY214" s="86">
        <f t="shared" si="222"/>
        <v>0</v>
      </c>
      <c r="CZ214" s="18">
        <f t="shared" si="223"/>
        <v>0</v>
      </c>
      <c r="DA214" s="90"/>
      <c r="DB214" s="88">
        <f t="shared" si="224"/>
        <v>0</v>
      </c>
      <c r="DC214" s="18" t="str">
        <f t="shared" si="201"/>
        <v/>
      </c>
      <c r="DD214" s="89" t="str">
        <f>IF(DA214&gt;0,ROUNDDOWN(('Diseño estructura &amp;CP'!$AZ$5/DA214),0),"")</f>
        <v/>
      </c>
      <c r="DR214" s="85" t="str">
        <f t="shared" si="243"/>
        <v/>
      </c>
      <c r="DS214" s="86">
        <f t="shared" si="225"/>
        <v>0</v>
      </c>
      <c r="DT214" s="18">
        <f t="shared" si="226"/>
        <v>0</v>
      </c>
      <c r="DU214" s="90"/>
      <c r="DV214" s="88">
        <f t="shared" si="227"/>
        <v>0</v>
      </c>
      <c r="DW214" s="18" t="str">
        <f t="shared" si="202"/>
        <v/>
      </c>
      <c r="DX214" s="89" t="str">
        <f>IF(DU214&gt;0,ROUNDDOWN(('Diseño estructura &amp;CP'!$AZ$5/DU214),0),"")</f>
        <v/>
      </c>
      <c r="EL214" s="85" t="str">
        <f t="shared" si="244"/>
        <v/>
      </c>
      <c r="EM214" s="86">
        <f t="shared" si="228"/>
        <v>0</v>
      </c>
      <c r="EN214" s="18">
        <f t="shared" si="229"/>
        <v>0</v>
      </c>
      <c r="EO214" s="90"/>
      <c r="EP214" s="88">
        <f t="shared" si="230"/>
        <v>0</v>
      </c>
      <c r="EQ214" s="18" t="str">
        <f t="shared" si="203"/>
        <v/>
      </c>
      <c r="ER214" s="89" t="str">
        <f>IF(EO214&gt;0,ROUNDDOWN(('Diseño estructura &amp;CP'!$AZ$5/EO214),0),"")</f>
        <v/>
      </c>
      <c r="FF214" s="85" t="str">
        <f t="shared" si="245"/>
        <v/>
      </c>
      <c r="FG214" s="86">
        <f t="shared" si="231"/>
        <v>0</v>
      </c>
      <c r="FH214" s="18">
        <f t="shared" si="232"/>
        <v>0</v>
      </c>
      <c r="FI214" s="90"/>
      <c r="FJ214" s="88">
        <f t="shared" si="233"/>
        <v>0</v>
      </c>
      <c r="FK214" s="18" t="str">
        <f t="shared" si="204"/>
        <v/>
      </c>
      <c r="FL214" s="89" t="str">
        <f>IF(FI214&gt;0,ROUNDDOWN(('Diseño estructura &amp;CP'!$AZ$5/FI214),0),"")</f>
        <v/>
      </c>
      <c r="FZ214" s="85" t="str">
        <f t="shared" si="246"/>
        <v/>
      </c>
      <c r="GA214" s="86">
        <f t="shared" si="234"/>
        <v>0</v>
      </c>
      <c r="GB214" s="18">
        <f t="shared" si="235"/>
        <v>0</v>
      </c>
      <c r="GC214" s="90"/>
      <c r="GD214" s="88">
        <f t="shared" si="236"/>
        <v>0</v>
      </c>
      <c r="GE214" s="18" t="str">
        <f t="shared" si="205"/>
        <v/>
      </c>
      <c r="GF214" s="89" t="str">
        <f>IF(GC214&gt;0,ROUNDDOWN(('Diseño estructura &amp;CP'!$AZ$5/GC214),0),"")</f>
        <v/>
      </c>
    </row>
    <row r="215" spans="2:188" x14ac:dyDescent="0.35">
      <c r="B215" s="85" t="str">
        <f t="shared" si="237"/>
        <v/>
      </c>
      <c r="C215" s="86">
        <f t="shared" si="206"/>
        <v>0</v>
      </c>
      <c r="D215" s="18">
        <f t="shared" si="207"/>
        <v>0</v>
      </c>
      <c r="E215" s="87"/>
      <c r="F215" s="88">
        <f t="shared" si="208"/>
        <v>0</v>
      </c>
      <c r="G215" s="18" t="str">
        <f t="shared" si="209"/>
        <v/>
      </c>
      <c r="H215" s="89" t="str">
        <f>IF(E215&gt;0,ROUNDDOWN(('Diseño estructura &amp;CP'!$AZ$5/E215),0),"")</f>
        <v/>
      </c>
      <c r="V215" s="85" t="str">
        <f t="shared" si="238"/>
        <v/>
      </c>
      <c r="W215" s="86">
        <f t="shared" si="210"/>
        <v>0</v>
      </c>
      <c r="X215" s="18">
        <f t="shared" si="211"/>
        <v>0</v>
      </c>
      <c r="Y215" s="87"/>
      <c r="Z215" s="88">
        <f t="shared" si="212"/>
        <v>0</v>
      </c>
      <c r="AA215" s="18" t="str">
        <f t="shared" si="197"/>
        <v/>
      </c>
      <c r="AB215" s="89" t="str">
        <f>IF(Y215&gt;0,ROUNDDOWN(('Diseño estructura &amp;CP'!$AZ$5/Y215),0),"")</f>
        <v/>
      </c>
      <c r="AP215" s="85" t="str">
        <f t="shared" si="239"/>
        <v/>
      </c>
      <c r="AQ215" s="86">
        <f t="shared" si="213"/>
        <v>0</v>
      </c>
      <c r="AR215" s="18">
        <f t="shared" si="214"/>
        <v>0</v>
      </c>
      <c r="AS215" s="87"/>
      <c r="AT215" s="88">
        <f t="shared" si="215"/>
        <v>0</v>
      </c>
      <c r="AU215" s="18" t="str">
        <f t="shared" si="198"/>
        <v/>
      </c>
      <c r="AV215" s="89" t="str">
        <f>IF(AS215&gt;0,ROUNDDOWN(('Diseño estructura &amp;CP'!$AZ$5/AS215),0),"")</f>
        <v/>
      </c>
      <c r="BJ215" s="85" t="str">
        <f t="shared" si="240"/>
        <v/>
      </c>
      <c r="BK215" s="86">
        <f t="shared" si="216"/>
        <v>0</v>
      </c>
      <c r="BL215" s="18">
        <f t="shared" si="217"/>
        <v>0</v>
      </c>
      <c r="BM215" s="87"/>
      <c r="BN215" s="88">
        <f t="shared" si="218"/>
        <v>0</v>
      </c>
      <c r="BO215" s="18" t="str">
        <f t="shared" si="199"/>
        <v/>
      </c>
      <c r="BP215" s="89" t="str">
        <f>IF(BM215&gt;0,ROUNDDOWN(('Diseño estructura &amp;CP'!$AZ$5/BM215),0),"")</f>
        <v/>
      </c>
      <c r="CD215" s="85" t="str">
        <f t="shared" si="241"/>
        <v/>
      </c>
      <c r="CE215" s="86">
        <f t="shared" si="219"/>
        <v>0</v>
      </c>
      <c r="CF215" s="18">
        <f t="shared" si="220"/>
        <v>0</v>
      </c>
      <c r="CG215" s="87"/>
      <c r="CH215" s="88">
        <f t="shared" si="221"/>
        <v>0</v>
      </c>
      <c r="CI215" s="18" t="str">
        <f t="shared" si="200"/>
        <v/>
      </c>
      <c r="CJ215" s="89" t="str">
        <f>IF(CG215&gt;0,ROUNDDOWN(('Diseño estructura &amp;CP'!$AZ$5/CG215),0),"")</f>
        <v/>
      </c>
      <c r="CX215" s="85" t="str">
        <f t="shared" si="242"/>
        <v/>
      </c>
      <c r="CY215" s="86">
        <f t="shared" si="222"/>
        <v>0</v>
      </c>
      <c r="CZ215" s="18">
        <f t="shared" si="223"/>
        <v>0</v>
      </c>
      <c r="DA215" s="87"/>
      <c r="DB215" s="88">
        <f t="shared" si="224"/>
        <v>0</v>
      </c>
      <c r="DC215" s="18" t="str">
        <f t="shared" si="201"/>
        <v/>
      </c>
      <c r="DD215" s="89" t="str">
        <f>IF(DA215&gt;0,ROUNDDOWN(('Diseño estructura &amp;CP'!$AZ$5/DA215),0),"")</f>
        <v/>
      </c>
      <c r="DR215" s="85" t="str">
        <f t="shared" si="243"/>
        <v/>
      </c>
      <c r="DS215" s="86">
        <f t="shared" si="225"/>
        <v>0</v>
      </c>
      <c r="DT215" s="18">
        <f t="shared" si="226"/>
        <v>0</v>
      </c>
      <c r="DU215" s="87"/>
      <c r="DV215" s="88">
        <f t="shared" si="227"/>
        <v>0</v>
      </c>
      <c r="DW215" s="18" t="str">
        <f t="shared" si="202"/>
        <v/>
      </c>
      <c r="DX215" s="89" t="str">
        <f>IF(DU215&gt;0,ROUNDDOWN(('Diseño estructura &amp;CP'!$AZ$5/DU215),0),"")</f>
        <v/>
      </c>
      <c r="EL215" s="85" t="str">
        <f t="shared" si="244"/>
        <v/>
      </c>
      <c r="EM215" s="86">
        <f t="shared" si="228"/>
        <v>0</v>
      </c>
      <c r="EN215" s="18">
        <f t="shared" si="229"/>
        <v>0</v>
      </c>
      <c r="EO215" s="87"/>
      <c r="EP215" s="88">
        <f t="shared" si="230"/>
        <v>0</v>
      </c>
      <c r="EQ215" s="18" t="str">
        <f t="shared" si="203"/>
        <v/>
      </c>
      <c r="ER215" s="89" t="str">
        <f>IF(EO215&gt;0,ROUNDDOWN(('Diseño estructura &amp;CP'!$AZ$5/EO215),0),"")</f>
        <v/>
      </c>
      <c r="FF215" s="85" t="str">
        <f t="shared" si="245"/>
        <v/>
      </c>
      <c r="FG215" s="86">
        <f t="shared" si="231"/>
        <v>0</v>
      </c>
      <c r="FH215" s="18">
        <f t="shared" si="232"/>
        <v>0</v>
      </c>
      <c r="FI215" s="87"/>
      <c r="FJ215" s="88">
        <f t="shared" si="233"/>
        <v>0</v>
      </c>
      <c r="FK215" s="18" t="str">
        <f t="shared" si="204"/>
        <v/>
      </c>
      <c r="FL215" s="89" t="str">
        <f>IF(FI215&gt;0,ROUNDDOWN(('Diseño estructura &amp;CP'!$AZ$5/FI215),0),"")</f>
        <v/>
      </c>
      <c r="FZ215" s="85" t="str">
        <f t="shared" si="246"/>
        <v/>
      </c>
      <c r="GA215" s="86">
        <f t="shared" si="234"/>
        <v>0</v>
      </c>
      <c r="GB215" s="18">
        <f t="shared" si="235"/>
        <v>0</v>
      </c>
      <c r="GC215" s="87"/>
      <c r="GD215" s="88">
        <f t="shared" si="236"/>
        <v>0</v>
      </c>
      <c r="GE215" s="18" t="str">
        <f t="shared" si="205"/>
        <v/>
      </c>
      <c r="GF215" s="89" t="str">
        <f>IF(GC215&gt;0,ROUNDDOWN(('Diseño estructura &amp;CP'!$AZ$5/GC215),0),"")</f>
        <v/>
      </c>
    </row>
    <row r="216" spans="2:188" x14ac:dyDescent="0.35">
      <c r="B216" s="85" t="str">
        <f t="shared" si="237"/>
        <v/>
      </c>
      <c r="C216" s="86">
        <f t="shared" si="206"/>
        <v>0</v>
      </c>
      <c r="D216" s="18">
        <f t="shared" si="207"/>
        <v>0</v>
      </c>
      <c r="E216" s="90"/>
      <c r="F216" s="88">
        <f t="shared" si="208"/>
        <v>0</v>
      </c>
      <c r="G216" s="18" t="str">
        <f t="shared" si="209"/>
        <v/>
      </c>
      <c r="H216" s="89" t="str">
        <f>IF(E216&gt;0,ROUNDDOWN(('Diseño estructura &amp;CP'!$AZ$5/E216),0),"")</f>
        <v/>
      </c>
      <c r="V216" s="85" t="str">
        <f t="shared" si="238"/>
        <v/>
      </c>
      <c r="W216" s="86">
        <f t="shared" si="210"/>
        <v>0</v>
      </c>
      <c r="X216" s="18">
        <f t="shared" si="211"/>
        <v>0</v>
      </c>
      <c r="Y216" s="90"/>
      <c r="Z216" s="88">
        <f t="shared" si="212"/>
        <v>0</v>
      </c>
      <c r="AA216" s="18" t="str">
        <f t="shared" si="197"/>
        <v/>
      </c>
      <c r="AB216" s="89" t="str">
        <f>IF(Y216&gt;0,ROUNDDOWN(('Diseño estructura &amp;CP'!$AZ$5/Y216),0),"")</f>
        <v/>
      </c>
      <c r="AP216" s="85" t="str">
        <f t="shared" si="239"/>
        <v/>
      </c>
      <c r="AQ216" s="86">
        <f t="shared" si="213"/>
        <v>0</v>
      </c>
      <c r="AR216" s="18">
        <f t="shared" si="214"/>
        <v>0</v>
      </c>
      <c r="AS216" s="90"/>
      <c r="AT216" s="88">
        <f t="shared" si="215"/>
        <v>0</v>
      </c>
      <c r="AU216" s="18" t="str">
        <f t="shared" si="198"/>
        <v/>
      </c>
      <c r="AV216" s="89" t="str">
        <f>IF(AS216&gt;0,ROUNDDOWN(('Diseño estructura &amp;CP'!$AZ$5/AS216),0),"")</f>
        <v/>
      </c>
      <c r="BJ216" s="85" t="str">
        <f t="shared" si="240"/>
        <v/>
      </c>
      <c r="BK216" s="86">
        <f t="shared" si="216"/>
        <v>0</v>
      </c>
      <c r="BL216" s="18">
        <f t="shared" si="217"/>
        <v>0</v>
      </c>
      <c r="BM216" s="90"/>
      <c r="BN216" s="88">
        <f t="shared" si="218"/>
        <v>0</v>
      </c>
      <c r="BO216" s="18" t="str">
        <f t="shared" si="199"/>
        <v/>
      </c>
      <c r="BP216" s="89" t="str">
        <f>IF(BM216&gt;0,ROUNDDOWN(('Diseño estructura &amp;CP'!$AZ$5/BM216),0),"")</f>
        <v/>
      </c>
      <c r="CD216" s="85" t="str">
        <f t="shared" si="241"/>
        <v/>
      </c>
      <c r="CE216" s="86">
        <f t="shared" si="219"/>
        <v>0</v>
      </c>
      <c r="CF216" s="18">
        <f t="shared" si="220"/>
        <v>0</v>
      </c>
      <c r="CG216" s="90"/>
      <c r="CH216" s="88">
        <f t="shared" si="221"/>
        <v>0</v>
      </c>
      <c r="CI216" s="18" t="str">
        <f t="shared" si="200"/>
        <v/>
      </c>
      <c r="CJ216" s="89" t="str">
        <f>IF(CG216&gt;0,ROUNDDOWN(('Diseño estructura &amp;CP'!$AZ$5/CG216),0),"")</f>
        <v/>
      </c>
      <c r="CX216" s="85" t="str">
        <f t="shared" si="242"/>
        <v/>
      </c>
      <c r="CY216" s="86">
        <f t="shared" si="222"/>
        <v>0</v>
      </c>
      <c r="CZ216" s="18">
        <f t="shared" si="223"/>
        <v>0</v>
      </c>
      <c r="DA216" s="90"/>
      <c r="DB216" s="88">
        <f t="shared" si="224"/>
        <v>0</v>
      </c>
      <c r="DC216" s="18" t="str">
        <f t="shared" si="201"/>
        <v/>
      </c>
      <c r="DD216" s="89" t="str">
        <f>IF(DA216&gt;0,ROUNDDOWN(('Diseño estructura &amp;CP'!$AZ$5/DA216),0),"")</f>
        <v/>
      </c>
      <c r="DR216" s="85" t="str">
        <f t="shared" si="243"/>
        <v/>
      </c>
      <c r="DS216" s="86">
        <f t="shared" si="225"/>
        <v>0</v>
      </c>
      <c r="DT216" s="18">
        <f t="shared" si="226"/>
        <v>0</v>
      </c>
      <c r="DU216" s="90"/>
      <c r="DV216" s="88">
        <f t="shared" si="227"/>
        <v>0</v>
      </c>
      <c r="DW216" s="18" t="str">
        <f t="shared" si="202"/>
        <v/>
      </c>
      <c r="DX216" s="89" t="str">
        <f>IF(DU216&gt;0,ROUNDDOWN(('Diseño estructura &amp;CP'!$AZ$5/DU216),0),"")</f>
        <v/>
      </c>
      <c r="EL216" s="85" t="str">
        <f t="shared" si="244"/>
        <v/>
      </c>
      <c r="EM216" s="86">
        <f t="shared" si="228"/>
        <v>0</v>
      </c>
      <c r="EN216" s="18">
        <f t="shared" si="229"/>
        <v>0</v>
      </c>
      <c r="EO216" s="90"/>
      <c r="EP216" s="88">
        <f t="shared" si="230"/>
        <v>0</v>
      </c>
      <c r="EQ216" s="18" t="str">
        <f t="shared" si="203"/>
        <v/>
      </c>
      <c r="ER216" s="89" t="str">
        <f>IF(EO216&gt;0,ROUNDDOWN(('Diseño estructura &amp;CP'!$AZ$5/EO216),0),"")</f>
        <v/>
      </c>
      <c r="FF216" s="85" t="str">
        <f t="shared" si="245"/>
        <v/>
      </c>
      <c r="FG216" s="86">
        <f t="shared" si="231"/>
        <v>0</v>
      </c>
      <c r="FH216" s="18">
        <f t="shared" si="232"/>
        <v>0</v>
      </c>
      <c r="FI216" s="90"/>
      <c r="FJ216" s="88">
        <f t="shared" si="233"/>
        <v>0</v>
      </c>
      <c r="FK216" s="18" t="str">
        <f t="shared" si="204"/>
        <v/>
      </c>
      <c r="FL216" s="89" t="str">
        <f>IF(FI216&gt;0,ROUNDDOWN(('Diseño estructura &amp;CP'!$AZ$5/FI216),0),"")</f>
        <v/>
      </c>
      <c r="FZ216" s="85" t="str">
        <f t="shared" si="246"/>
        <v/>
      </c>
      <c r="GA216" s="86">
        <f t="shared" si="234"/>
        <v>0</v>
      </c>
      <c r="GB216" s="18">
        <f t="shared" si="235"/>
        <v>0</v>
      </c>
      <c r="GC216" s="90"/>
      <c r="GD216" s="88">
        <f t="shared" si="236"/>
        <v>0</v>
      </c>
      <c r="GE216" s="18" t="str">
        <f t="shared" si="205"/>
        <v/>
      </c>
      <c r="GF216" s="89" t="str">
        <f>IF(GC216&gt;0,ROUNDDOWN(('Diseño estructura &amp;CP'!$AZ$5/GC216),0),"")</f>
        <v/>
      </c>
    </row>
    <row r="217" spans="2:188" x14ac:dyDescent="0.35">
      <c r="B217" s="85" t="str">
        <f t="shared" si="237"/>
        <v/>
      </c>
      <c r="C217" s="86">
        <f t="shared" si="206"/>
        <v>0</v>
      </c>
      <c r="D217" s="18">
        <f t="shared" si="207"/>
        <v>0</v>
      </c>
      <c r="E217" s="87"/>
      <c r="F217" s="88">
        <f t="shared" si="208"/>
        <v>0</v>
      </c>
      <c r="G217" s="18" t="str">
        <f t="shared" si="209"/>
        <v/>
      </c>
      <c r="H217" s="89" t="str">
        <f>IF(E217&gt;0,ROUNDDOWN(('Diseño estructura &amp;CP'!$AZ$5/E217),0),"")</f>
        <v/>
      </c>
      <c r="V217" s="85" t="str">
        <f t="shared" si="238"/>
        <v/>
      </c>
      <c r="W217" s="86">
        <f t="shared" si="210"/>
        <v>0</v>
      </c>
      <c r="X217" s="18">
        <f t="shared" si="211"/>
        <v>0</v>
      </c>
      <c r="Y217" s="87"/>
      <c r="Z217" s="88">
        <f t="shared" si="212"/>
        <v>0</v>
      </c>
      <c r="AA217" s="18" t="str">
        <f t="shared" si="197"/>
        <v/>
      </c>
      <c r="AB217" s="89" t="str">
        <f>IF(Y217&gt;0,ROUNDDOWN(('Diseño estructura &amp;CP'!$AZ$5/Y217),0),"")</f>
        <v/>
      </c>
      <c r="AP217" s="85" t="str">
        <f t="shared" si="239"/>
        <v/>
      </c>
      <c r="AQ217" s="86">
        <f t="shared" si="213"/>
        <v>0</v>
      </c>
      <c r="AR217" s="18">
        <f t="shared" si="214"/>
        <v>0</v>
      </c>
      <c r="AS217" s="87"/>
      <c r="AT217" s="88">
        <f t="shared" si="215"/>
        <v>0</v>
      </c>
      <c r="AU217" s="18" t="str">
        <f t="shared" si="198"/>
        <v/>
      </c>
      <c r="AV217" s="89" t="str">
        <f>IF(AS217&gt;0,ROUNDDOWN(('Diseño estructura &amp;CP'!$AZ$5/AS217),0),"")</f>
        <v/>
      </c>
      <c r="BJ217" s="85" t="str">
        <f t="shared" si="240"/>
        <v/>
      </c>
      <c r="BK217" s="86">
        <f t="shared" si="216"/>
        <v>0</v>
      </c>
      <c r="BL217" s="18">
        <f t="shared" si="217"/>
        <v>0</v>
      </c>
      <c r="BM217" s="87"/>
      <c r="BN217" s="88">
        <f t="shared" si="218"/>
        <v>0</v>
      </c>
      <c r="BO217" s="18" t="str">
        <f t="shared" si="199"/>
        <v/>
      </c>
      <c r="BP217" s="89" t="str">
        <f>IF(BM217&gt;0,ROUNDDOWN(('Diseño estructura &amp;CP'!$AZ$5/BM217),0),"")</f>
        <v/>
      </c>
      <c r="CD217" s="85" t="str">
        <f t="shared" si="241"/>
        <v/>
      </c>
      <c r="CE217" s="86">
        <f t="shared" si="219"/>
        <v>0</v>
      </c>
      <c r="CF217" s="18">
        <f t="shared" si="220"/>
        <v>0</v>
      </c>
      <c r="CG217" s="87"/>
      <c r="CH217" s="88">
        <f t="shared" si="221"/>
        <v>0</v>
      </c>
      <c r="CI217" s="18" t="str">
        <f t="shared" si="200"/>
        <v/>
      </c>
      <c r="CJ217" s="89" t="str">
        <f>IF(CG217&gt;0,ROUNDDOWN(('Diseño estructura &amp;CP'!$AZ$5/CG217),0),"")</f>
        <v/>
      </c>
      <c r="CX217" s="85" t="str">
        <f t="shared" si="242"/>
        <v/>
      </c>
      <c r="CY217" s="86">
        <f t="shared" si="222"/>
        <v>0</v>
      </c>
      <c r="CZ217" s="18">
        <f t="shared" si="223"/>
        <v>0</v>
      </c>
      <c r="DA217" s="87"/>
      <c r="DB217" s="88">
        <f t="shared" si="224"/>
        <v>0</v>
      </c>
      <c r="DC217" s="18" t="str">
        <f t="shared" si="201"/>
        <v/>
      </c>
      <c r="DD217" s="89" t="str">
        <f>IF(DA217&gt;0,ROUNDDOWN(('Diseño estructura &amp;CP'!$AZ$5/DA217),0),"")</f>
        <v/>
      </c>
      <c r="DR217" s="85" t="str">
        <f t="shared" si="243"/>
        <v/>
      </c>
      <c r="DS217" s="86">
        <f t="shared" si="225"/>
        <v>0</v>
      </c>
      <c r="DT217" s="18">
        <f t="shared" si="226"/>
        <v>0</v>
      </c>
      <c r="DU217" s="87"/>
      <c r="DV217" s="88">
        <f t="shared" si="227"/>
        <v>0</v>
      </c>
      <c r="DW217" s="18" t="str">
        <f t="shared" si="202"/>
        <v/>
      </c>
      <c r="DX217" s="89" t="str">
        <f>IF(DU217&gt;0,ROUNDDOWN(('Diseño estructura &amp;CP'!$AZ$5/DU217),0),"")</f>
        <v/>
      </c>
      <c r="EL217" s="85" t="str">
        <f t="shared" si="244"/>
        <v/>
      </c>
      <c r="EM217" s="86">
        <f t="shared" si="228"/>
        <v>0</v>
      </c>
      <c r="EN217" s="18">
        <f t="shared" si="229"/>
        <v>0</v>
      </c>
      <c r="EO217" s="87"/>
      <c r="EP217" s="88">
        <f t="shared" si="230"/>
        <v>0</v>
      </c>
      <c r="EQ217" s="18" t="str">
        <f t="shared" si="203"/>
        <v/>
      </c>
      <c r="ER217" s="89" t="str">
        <f>IF(EO217&gt;0,ROUNDDOWN(('Diseño estructura &amp;CP'!$AZ$5/EO217),0),"")</f>
        <v/>
      </c>
      <c r="FF217" s="85" t="str">
        <f t="shared" si="245"/>
        <v/>
      </c>
      <c r="FG217" s="86">
        <f t="shared" si="231"/>
        <v>0</v>
      </c>
      <c r="FH217" s="18">
        <f t="shared" si="232"/>
        <v>0</v>
      </c>
      <c r="FI217" s="87"/>
      <c r="FJ217" s="88">
        <f t="shared" si="233"/>
        <v>0</v>
      </c>
      <c r="FK217" s="18" t="str">
        <f t="shared" si="204"/>
        <v/>
      </c>
      <c r="FL217" s="89" t="str">
        <f>IF(FI217&gt;0,ROUNDDOWN(('Diseño estructura &amp;CP'!$AZ$5/FI217),0),"")</f>
        <v/>
      </c>
      <c r="FZ217" s="85" t="str">
        <f t="shared" si="246"/>
        <v/>
      </c>
      <c r="GA217" s="86">
        <f t="shared" si="234"/>
        <v>0</v>
      </c>
      <c r="GB217" s="18">
        <f t="shared" si="235"/>
        <v>0</v>
      </c>
      <c r="GC217" s="87"/>
      <c r="GD217" s="88">
        <f t="shared" si="236"/>
        <v>0</v>
      </c>
      <c r="GE217" s="18" t="str">
        <f t="shared" si="205"/>
        <v/>
      </c>
      <c r="GF217" s="89" t="str">
        <f>IF(GC217&gt;0,ROUNDDOWN(('Diseño estructura &amp;CP'!$AZ$5/GC217),0),"")</f>
        <v/>
      </c>
    </row>
    <row r="218" spans="2:188" x14ac:dyDescent="0.35">
      <c r="B218" s="85" t="str">
        <f t="shared" si="237"/>
        <v/>
      </c>
      <c r="C218" s="86">
        <f t="shared" si="206"/>
        <v>0</v>
      </c>
      <c r="D218" s="18">
        <f t="shared" si="207"/>
        <v>0</v>
      </c>
      <c r="E218" s="90"/>
      <c r="F218" s="88">
        <f t="shared" si="208"/>
        <v>0</v>
      </c>
      <c r="G218" s="18" t="str">
        <f t="shared" si="209"/>
        <v/>
      </c>
      <c r="H218" s="89" t="str">
        <f>IF(E218&gt;0,ROUNDDOWN(('Diseño estructura &amp;CP'!$AZ$5/E218),0),"")</f>
        <v/>
      </c>
      <c r="V218" s="85" t="str">
        <f t="shared" si="238"/>
        <v/>
      </c>
      <c r="W218" s="86">
        <f t="shared" si="210"/>
        <v>0</v>
      </c>
      <c r="X218" s="18">
        <f t="shared" si="211"/>
        <v>0</v>
      </c>
      <c r="Y218" s="90"/>
      <c r="Z218" s="88">
        <f t="shared" si="212"/>
        <v>0</v>
      </c>
      <c r="AA218" s="18" t="str">
        <f t="shared" si="197"/>
        <v/>
      </c>
      <c r="AB218" s="89" t="str">
        <f>IF(Y218&gt;0,ROUNDDOWN(('Diseño estructura &amp;CP'!$AZ$5/Y218),0),"")</f>
        <v/>
      </c>
      <c r="AP218" s="85" t="str">
        <f t="shared" si="239"/>
        <v/>
      </c>
      <c r="AQ218" s="86">
        <f t="shared" si="213"/>
        <v>0</v>
      </c>
      <c r="AR218" s="18">
        <f t="shared" si="214"/>
        <v>0</v>
      </c>
      <c r="AS218" s="90"/>
      <c r="AT218" s="88">
        <f t="shared" si="215"/>
        <v>0</v>
      </c>
      <c r="AU218" s="18" t="str">
        <f t="shared" si="198"/>
        <v/>
      </c>
      <c r="AV218" s="89" t="str">
        <f>IF(AS218&gt;0,ROUNDDOWN(('Diseño estructura &amp;CP'!$AZ$5/AS218),0),"")</f>
        <v/>
      </c>
      <c r="BJ218" s="85" t="str">
        <f t="shared" si="240"/>
        <v/>
      </c>
      <c r="BK218" s="86">
        <f t="shared" si="216"/>
        <v>0</v>
      </c>
      <c r="BL218" s="18">
        <f t="shared" si="217"/>
        <v>0</v>
      </c>
      <c r="BM218" s="90"/>
      <c r="BN218" s="88">
        <f t="shared" si="218"/>
        <v>0</v>
      </c>
      <c r="BO218" s="18" t="str">
        <f t="shared" si="199"/>
        <v/>
      </c>
      <c r="BP218" s="89" t="str">
        <f>IF(BM218&gt;0,ROUNDDOWN(('Diseño estructura &amp;CP'!$AZ$5/BM218),0),"")</f>
        <v/>
      </c>
      <c r="CD218" s="85" t="str">
        <f t="shared" si="241"/>
        <v/>
      </c>
      <c r="CE218" s="86">
        <f t="shared" si="219"/>
        <v>0</v>
      </c>
      <c r="CF218" s="18">
        <f t="shared" si="220"/>
        <v>0</v>
      </c>
      <c r="CG218" s="90"/>
      <c r="CH218" s="88">
        <f t="shared" si="221"/>
        <v>0</v>
      </c>
      <c r="CI218" s="18" t="str">
        <f t="shared" si="200"/>
        <v/>
      </c>
      <c r="CJ218" s="89" t="str">
        <f>IF(CG218&gt;0,ROUNDDOWN(('Diseño estructura &amp;CP'!$AZ$5/CG218),0),"")</f>
        <v/>
      </c>
      <c r="CX218" s="85" t="str">
        <f t="shared" si="242"/>
        <v/>
      </c>
      <c r="CY218" s="86">
        <f t="shared" si="222"/>
        <v>0</v>
      </c>
      <c r="CZ218" s="18">
        <f t="shared" si="223"/>
        <v>0</v>
      </c>
      <c r="DA218" s="90"/>
      <c r="DB218" s="88">
        <f t="shared" si="224"/>
        <v>0</v>
      </c>
      <c r="DC218" s="18" t="str">
        <f t="shared" si="201"/>
        <v/>
      </c>
      <c r="DD218" s="89" t="str">
        <f>IF(DA218&gt;0,ROUNDDOWN(('Diseño estructura &amp;CP'!$AZ$5/DA218),0),"")</f>
        <v/>
      </c>
      <c r="DR218" s="85" t="str">
        <f t="shared" si="243"/>
        <v/>
      </c>
      <c r="DS218" s="86">
        <f t="shared" si="225"/>
        <v>0</v>
      </c>
      <c r="DT218" s="18">
        <f t="shared" si="226"/>
        <v>0</v>
      </c>
      <c r="DU218" s="90"/>
      <c r="DV218" s="88">
        <f t="shared" si="227"/>
        <v>0</v>
      </c>
      <c r="DW218" s="18" t="str">
        <f t="shared" si="202"/>
        <v/>
      </c>
      <c r="DX218" s="89" t="str">
        <f>IF(DU218&gt;0,ROUNDDOWN(('Diseño estructura &amp;CP'!$AZ$5/DU218),0),"")</f>
        <v/>
      </c>
      <c r="EL218" s="85" t="str">
        <f t="shared" si="244"/>
        <v/>
      </c>
      <c r="EM218" s="86">
        <f t="shared" si="228"/>
        <v>0</v>
      </c>
      <c r="EN218" s="18">
        <f t="shared" si="229"/>
        <v>0</v>
      </c>
      <c r="EO218" s="90"/>
      <c r="EP218" s="88">
        <f t="shared" si="230"/>
        <v>0</v>
      </c>
      <c r="EQ218" s="18" t="str">
        <f t="shared" si="203"/>
        <v/>
      </c>
      <c r="ER218" s="89" t="str">
        <f>IF(EO218&gt;0,ROUNDDOWN(('Diseño estructura &amp;CP'!$AZ$5/EO218),0),"")</f>
        <v/>
      </c>
      <c r="FF218" s="85" t="str">
        <f t="shared" si="245"/>
        <v/>
      </c>
      <c r="FG218" s="86">
        <f t="shared" si="231"/>
        <v>0</v>
      </c>
      <c r="FH218" s="18">
        <f t="shared" si="232"/>
        <v>0</v>
      </c>
      <c r="FI218" s="90"/>
      <c r="FJ218" s="88">
        <f t="shared" si="233"/>
        <v>0</v>
      </c>
      <c r="FK218" s="18" t="str">
        <f t="shared" si="204"/>
        <v/>
      </c>
      <c r="FL218" s="89" t="str">
        <f>IF(FI218&gt;0,ROUNDDOWN(('Diseño estructura &amp;CP'!$AZ$5/FI218),0),"")</f>
        <v/>
      </c>
      <c r="FZ218" s="85" t="str">
        <f t="shared" si="246"/>
        <v/>
      </c>
      <c r="GA218" s="86">
        <f t="shared" si="234"/>
        <v>0</v>
      </c>
      <c r="GB218" s="18">
        <f t="shared" si="235"/>
        <v>0</v>
      </c>
      <c r="GC218" s="90"/>
      <c r="GD218" s="88">
        <f t="shared" si="236"/>
        <v>0</v>
      </c>
      <c r="GE218" s="18" t="str">
        <f t="shared" si="205"/>
        <v/>
      </c>
      <c r="GF218" s="89" t="str">
        <f>IF(GC218&gt;0,ROUNDDOWN(('Diseño estructura &amp;CP'!$AZ$5/GC218),0),"")</f>
        <v/>
      </c>
    </row>
    <row r="219" spans="2:188" x14ac:dyDescent="0.35">
      <c r="B219" s="85" t="str">
        <f t="shared" si="237"/>
        <v/>
      </c>
      <c r="C219" s="86">
        <f t="shared" si="206"/>
        <v>0</v>
      </c>
      <c r="D219" s="18">
        <f t="shared" si="207"/>
        <v>0</v>
      </c>
      <c r="E219" s="87"/>
      <c r="F219" s="88">
        <f t="shared" si="208"/>
        <v>0</v>
      </c>
      <c r="G219" s="18" t="str">
        <f t="shared" si="209"/>
        <v/>
      </c>
      <c r="H219" s="89" t="str">
        <f>IF(E219&gt;0,ROUNDDOWN(('Diseño estructura &amp;CP'!$AZ$5/E219),0),"")</f>
        <v/>
      </c>
      <c r="V219" s="85" t="str">
        <f t="shared" si="238"/>
        <v/>
      </c>
      <c r="W219" s="86">
        <f t="shared" si="210"/>
        <v>0</v>
      </c>
      <c r="X219" s="18">
        <f t="shared" si="211"/>
        <v>0</v>
      </c>
      <c r="Y219" s="87"/>
      <c r="Z219" s="88">
        <f t="shared" si="212"/>
        <v>0</v>
      </c>
      <c r="AA219" s="18" t="str">
        <f t="shared" si="197"/>
        <v/>
      </c>
      <c r="AB219" s="89" t="str">
        <f>IF(Y219&gt;0,ROUNDDOWN(('Diseño estructura &amp;CP'!$AZ$5/Y219),0),"")</f>
        <v/>
      </c>
      <c r="AP219" s="85" t="str">
        <f t="shared" si="239"/>
        <v/>
      </c>
      <c r="AQ219" s="86">
        <f t="shared" si="213"/>
        <v>0</v>
      </c>
      <c r="AR219" s="18">
        <f t="shared" si="214"/>
        <v>0</v>
      </c>
      <c r="AS219" s="87"/>
      <c r="AT219" s="88">
        <f t="shared" si="215"/>
        <v>0</v>
      </c>
      <c r="AU219" s="18" t="str">
        <f t="shared" si="198"/>
        <v/>
      </c>
      <c r="AV219" s="89" t="str">
        <f>IF(AS219&gt;0,ROUNDDOWN(('Diseño estructura &amp;CP'!$AZ$5/AS219),0),"")</f>
        <v/>
      </c>
      <c r="BJ219" s="85" t="str">
        <f t="shared" si="240"/>
        <v/>
      </c>
      <c r="BK219" s="86">
        <f t="shared" si="216"/>
        <v>0</v>
      </c>
      <c r="BL219" s="18">
        <f t="shared" si="217"/>
        <v>0</v>
      </c>
      <c r="BM219" s="87"/>
      <c r="BN219" s="88">
        <f t="shared" si="218"/>
        <v>0</v>
      </c>
      <c r="BO219" s="18" t="str">
        <f t="shared" si="199"/>
        <v/>
      </c>
      <c r="BP219" s="89" t="str">
        <f>IF(BM219&gt;0,ROUNDDOWN(('Diseño estructura &amp;CP'!$AZ$5/BM219),0),"")</f>
        <v/>
      </c>
      <c r="CD219" s="85" t="str">
        <f t="shared" si="241"/>
        <v/>
      </c>
      <c r="CE219" s="86">
        <f t="shared" si="219"/>
        <v>0</v>
      </c>
      <c r="CF219" s="18">
        <f t="shared" si="220"/>
        <v>0</v>
      </c>
      <c r="CG219" s="87"/>
      <c r="CH219" s="88">
        <f t="shared" si="221"/>
        <v>0</v>
      </c>
      <c r="CI219" s="18" t="str">
        <f t="shared" si="200"/>
        <v/>
      </c>
      <c r="CJ219" s="89" t="str">
        <f>IF(CG219&gt;0,ROUNDDOWN(('Diseño estructura &amp;CP'!$AZ$5/CG219),0),"")</f>
        <v/>
      </c>
      <c r="CX219" s="85" t="str">
        <f t="shared" si="242"/>
        <v/>
      </c>
      <c r="CY219" s="86">
        <f t="shared" si="222"/>
        <v>0</v>
      </c>
      <c r="CZ219" s="18">
        <f t="shared" si="223"/>
        <v>0</v>
      </c>
      <c r="DA219" s="87"/>
      <c r="DB219" s="88">
        <f t="shared" si="224"/>
        <v>0</v>
      </c>
      <c r="DC219" s="18" t="str">
        <f t="shared" si="201"/>
        <v/>
      </c>
      <c r="DD219" s="89" t="str">
        <f>IF(DA219&gt;0,ROUNDDOWN(('Diseño estructura &amp;CP'!$AZ$5/DA219),0),"")</f>
        <v/>
      </c>
      <c r="DR219" s="85" t="str">
        <f t="shared" si="243"/>
        <v/>
      </c>
      <c r="DS219" s="86">
        <f t="shared" si="225"/>
        <v>0</v>
      </c>
      <c r="DT219" s="18">
        <f t="shared" si="226"/>
        <v>0</v>
      </c>
      <c r="DU219" s="87"/>
      <c r="DV219" s="88">
        <f t="shared" si="227"/>
        <v>0</v>
      </c>
      <c r="DW219" s="18" t="str">
        <f t="shared" si="202"/>
        <v/>
      </c>
      <c r="DX219" s="89" t="str">
        <f>IF(DU219&gt;0,ROUNDDOWN(('Diseño estructura &amp;CP'!$AZ$5/DU219),0),"")</f>
        <v/>
      </c>
      <c r="EL219" s="85" t="str">
        <f t="shared" si="244"/>
        <v/>
      </c>
      <c r="EM219" s="86">
        <f t="shared" si="228"/>
        <v>0</v>
      </c>
      <c r="EN219" s="18">
        <f t="shared" si="229"/>
        <v>0</v>
      </c>
      <c r="EO219" s="87"/>
      <c r="EP219" s="88">
        <f t="shared" si="230"/>
        <v>0</v>
      </c>
      <c r="EQ219" s="18" t="str">
        <f t="shared" si="203"/>
        <v/>
      </c>
      <c r="ER219" s="89" t="str">
        <f>IF(EO219&gt;0,ROUNDDOWN(('Diseño estructura &amp;CP'!$AZ$5/EO219),0),"")</f>
        <v/>
      </c>
      <c r="FF219" s="85" t="str">
        <f t="shared" si="245"/>
        <v/>
      </c>
      <c r="FG219" s="86">
        <f t="shared" si="231"/>
        <v>0</v>
      </c>
      <c r="FH219" s="18">
        <f t="shared" si="232"/>
        <v>0</v>
      </c>
      <c r="FI219" s="87"/>
      <c r="FJ219" s="88">
        <f t="shared" si="233"/>
        <v>0</v>
      </c>
      <c r="FK219" s="18" t="str">
        <f t="shared" si="204"/>
        <v/>
      </c>
      <c r="FL219" s="89" t="str">
        <f>IF(FI219&gt;0,ROUNDDOWN(('Diseño estructura &amp;CP'!$AZ$5/FI219),0),"")</f>
        <v/>
      </c>
      <c r="FZ219" s="85" t="str">
        <f t="shared" si="246"/>
        <v/>
      </c>
      <c r="GA219" s="86">
        <f t="shared" si="234"/>
        <v>0</v>
      </c>
      <c r="GB219" s="18">
        <f t="shared" si="235"/>
        <v>0</v>
      </c>
      <c r="GC219" s="87"/>
      <c r="GD219" s="88">
        <f t="shared" si="236"/>
        <v>0</v>
      </c>
      <c r="GE219" s="18" t="str">
        <f t="shared" si="205"/>
        <v/>
      </c>
      <c r="GF219" s="89" t="str">
        <f>IF(GC219&gt;0,ROUNDDOWN(('Diseño estructura &amp;CP'!$AZ$5/GC219),0),"")</f>
        <v/>
      </c>
    </row>
    <row r="220" spans="2:188" x14ac:dyDescent="0.35">
      <c r="B220" s="85" t="str">
        <f t="shared" si="237"/>
        <v/>
      </c>
      <c r="C220" s="86">
        <f t="shared" si="206"/>
        <v>0</v>
      </c>
      <c r="D220" s="18">
        <f t="shared" si="207"/>
        <v>0</v>
      </c>
      <c r="E220" s="87"/>
      <c r="F220" s="88">
        <f t="shared" si="208"/>
        <v>0</v>
      </c>
      <c r="G220" s="18" t="str">
        <f t="shared" si="209"/>
        <v/>
      </c>
      <c r="H220" s="89" t="str">
        <f>IF(E220&gt;0,ROUNDDOWN(('Diseño estructura &amp;CP'!$AZ$5/E220),0),"")</f>
        <v/>
      </c>
      <c r="V220" s="85" t="str">
        <f t="shared" si="238"/>
        <v/>
      </c>
      <c r="W220" s="86">
        <f t="shared" si="210"/>
        <v>0</v>
      </c>
      <c r="X220" s="18">
        <f t="shared" si="211"/>
        <v>0</v>
      </c>
      <c r="Y220" s="87"/>
      <c r="Z220" s="88">
        <f t="shared" si="212"/>
        <v>0</v>
      </c>
      <c r="AA220" s="18" t="str">
        <f t="shared" si="197"/>
        <v/>
      </c>
      <c r="AB220" s="89" t="str">
        <f>IF(Y220&gt;0,ROUNDDOWN(('Diseño estructura &amp;CP'!$AZ$5/Y220),0),"")</f>
        <v/>
      </c>
      <c r="AP220" s="85" t="str">
        <f t="shared" si="239"/>
        <v/>
      </c>
      <c r="AQ220" s="86">
        <f t="shared" si="213"/>
        <v>0</v>
      </c>
      <c r="AR220" s="18">
        <f t="shared" si="214"/>
        <v>0</v>
      </c>
      <c r="AS220" s="87"/>
      <c r="AT220" s="88">
        <f t="shared" si="215"/>
        <v>0</v>
      </c>
      <c r="AU220" s="18" t="str">
        <f t="shared" si="198"/>
        <v/>
      </c>
      <c r="AV220" s="89" t="str">
        <f>IF(AS220&gt;0,ROUNDDOWN(('Diseño estructura &amp;CP'!$AZ$5/AS220),0),"")</f>
        <v/>
      </c>
      <c r="BJ220" s="85" t="str">
        <f t="shared" si="240"/>
        <v/>
      </c>
      <c r="BK220" s="86">
        <f t="shared" si="216"/>
        <v>0</v>
      </c>
      <c r="BL220" s="18">
        <f t="shared" si="217"/>
        <v>0</v>
      </c>
      <c r="BM220" s="87"/>
      <c r="BN220" s="88">
        <f t="shared" si="218"/>
        <v>0</v>
      </c>
      <c r="BO220" s="18" t="str">
        <f t="shared" si="199"/>
        <v/>
      </c>
      <c r="BP220" s="89" t="str">
        <f>IF(BM220&gt;0,ROUNDDOWN(('Diseño estructura &amp;CP'!$AZ$5/BM220),0),"")</f>
        <v/>
      </c>
      <c r="CD220" s="85" t="str">
        <f t="shared" si="241"/>
        <v/>
      </c>
      <c r="CE220" s="86">
        <f t="shared" si="219"/>
        <v>0</v>
      </c>
      <c r="CF220" s="18">
        <f t="shared" si="220"/>
        <v>0</v>
      </c>
      <c r="CG220" s="87"/>
      <c r="CH220" s="88">
        <f t="shared" si="221"/>
        <v>0</v>
      </c>
      <c r="CI220" s="18" t="str">
        <f t="shared" si="200"/>
        <v/>
      </c>
      <c r="CJ220" s="89" t="str">
        <f>IF(CG220&gt;0,ROUNDDOWN(('Diseño estructura &amp;CP'!$AZ$5/CG220),0),"")</f>
        <v/>
      </c>
      <c r="CX220" s="85" t="str">
        <f t="shared" si="242"/>
        <v/>
      </c>
      <c r="CY220" s="86">
        <f t="shared" si="222"/>
        <v>0</v>
      </c>
      <c r="CZ220" s="18">
        <f t="shared" si="223"/>
        <v>0</v>
      </c>
      <c r="DA220" s="87"/>
      <c r="DB220" s="88">
        <f t="shared" si="224"/>
        <v>0</v>
      </c>
      <c r="DC220" s="18" t="str">
        <f t="shared" si="201"/>
        <v/>
      </c>
      <c r="DD220" s="89" t="str">
        <f>IF(DA220&gt;0,ROUNDDOWN(('Diseño estructura &amp;CP'!$AZ$5/DA220),0),"")</f>
        <v/>
      </c>
      <c r="DR220" s="85" t="str">
        <f t="shared" si="243"/>
        <v/>
      </c>
      <c r="DS220" s="86">
        <f t="shared" si="225"/>
        <v>0</v>
      </c>
      <c r="DT220" s="18">
        <f t="shared" si="226"/>
        <v>0</v>
      </c>
      <c r="DU220" s="87"/>
      <c r="DV220" s="88">
        <f t="shared" si="227"/>
        <v>0</v>
      </c>
      <c r="DW220" s="18" t="str">
        <f t="shared" si="202"/>
        <v/>
      </c>
      <c r="DX220" s="89" t="str">
        <f>IF(DU220&gt;0,ROUNDDOWN(('Diseño estructura &amp;CP'!$AZ$5/DU220),0),"")</f>
        <v/>
      </c>
      <c r="EL220" s="85" t="str">
        <f t="shared" si="244"/>
        <v/>
      </c>
      <c r="EM220" s="86">
        <f t="shared" si="228"/>
        <v>0</v>
      </c>
      <c r="EN220" s="18">
        <f t="shared" si="229"/>
        <v>0</v>
      </c>
      <c r="EO220" s="87"/>
      <c r="EP220" s="88">
        <f t="shared" si="230"/>
        <v>0</v>
      </c>
      <c r="EQ220" s="18" t="str">
        <f t="shared" si="203"/>
        <v/>
      </c>
      <c r="ER220" s="89" t="str">
        <f>IF(EO220&gt;0,ROUNDDOWN(('Diseño estructura &amp;CP'!$AZ$5/EO220),0),"")</f>
        <v/>
      </c>
      <c r="FF220" s="85" t="str">
        <f t="shared" si="245"/>
        <v/>
      </c>
      <c r="FG220" s="86">
        <f t="shared" si="231"/>
        <v>0</v>
      </c>
      <c r="FH220" s="18">
        <f t="shared" si="232"/>
        <v>0</v>
      </c>
      <c r="FI220" s="87"/>
      <c r="FJ220" s="88">
        <f t="shared" si="233"/>
        <v>0</v>
      </c>
      <c r="FK220" s="18" t="str">
        <f t="shared" si="204"/>
        <v/>
      </c>
      <c r="FL220" s="89" t="str">
        <f>IF(FI220&gt;0,ROUNDDOWN(('Diseño estructura &amp;CP'!$AZ$5/FI220),0),"")</f>
        <v/>
      </c>
      <c r="FZ220" s="85" t="str">
        <f t="shared" si="246"/>
        <v/>
      </c>
      <c r="GA220" s="86">
        <f t="shared" si="234"/>
        <v>0</v>
      </c>
      <c r="GB220" s="18">
        <f t="shared" si="235"/>
        <v>0</v>
      </c>
      <c r="GC220" s="87"/>
      <c r="GD220" s="88">
        <f t="shared" si="236"/>
        <v>0</v>
      </c>
      <c r="GE220" s="18" t="str">
        <f t="shared" si="205"/>
        <v/>
      </c>
      <c r="GF220" s="89" t="str">
        <f>IF(GC220&gt;0,ROUNDDOWN(('Diseño estructura &amp;CP'!$AZ$5/GC220),0),"")</f>
        <v/>
      </c>
    </row>
    <row r="221" spans="2:188" x14ac:dyDescent="0.35">
      <c r="B221" s="85" t="str">
        <f t="shared" si="237"/>
        <v/>
      </c>
      <c r="C221" s="86">
        <f t="shared" si="206"/>
        <v>0</v>
      </c>
      <c r="D221" s="18">
        <f t="shared" si="207"/>
        <v>0</v>
      </c>
      <c r="E221" s="90"/>
      <c r="F221" s="88">
        <f t="shared" si="208"/>
        <v>0</v>
      </c>
      <c r="G221" s="18" t="str">
        <f t="shared" si="209"/>
        <v/>
      </c>
      <c r="H221" s="89" t="str">
        <f>IF(E221&gt;0,ROUNDDOWN(('Diseño estructura &amp;CP'!$AZ$5/E221),0),"")</f>
        <v/>
      </c>
      <c r="V221" s="85" t="str">
        <f t="shared" si="238"/>
        <v/>
      </c>
      <c r="W221" s="86">
        <f t="shared" si="210"/>
        <v>0</v>
      </c>
      <c r="X221" s="18">
        <f t="shared" si="211"/>
        <v>0</v>
      </c>
      <c r="Y221" s="90"/>
      <c r="Z221" s="88">
        <f t="shared" si="212"/>
        <v>0</v>
      </c>
      <c r="AA221" s="18" t="str">
        <f t="shared" si="197"/>
        <v/>
      </c>
      <c r="AB221" s="89" t="str">
        <f>IF(Y221&gt;0,ROUNDDOWN(('Diseño estructura &amp;CP'!$AZ$5/Y221),0),"")</f>
        <v/>
      </c>
      <c r="AP221" s="85" t="str">
        <f t="shared" si="239"/>
        <v/>
      </c>
      <c r="AQ221" s="86">
        <f t="shared" si="213"/>
        <v>0</v>
      </c>
      <c r="AR221" s="18">
        <f t="shared" si="214"/>
        <v>0</v>
      </c>
      <c r="AS221" s="90"/>
      <c r="AT221" s="88">
        <f t="shared" si="215"/>
        <v>0</v>
      </c>
      <c r="AU221" s="18" t="str">
        <f t="shared" si="198"/>
        <v/>
      </c>
      <c r="AV221" s="89" t="str">
        <f>IF(AS221&gt;0,ROUNDDOWN(('Diseño estructura &amp;CP'!$AZ$5/AS221),0),"")</f>
        <v/>
      </c>
      <c r="BJ221" s="85" t="str">
        <f t="shared" si="240"/>
        <v/>
      </c>
      <c r="BK221" s="86">
        <f t="shared" si="216"/>
        <v>0</v>
      </c>
      <c r="BL221" s="18">
        <f t="shared" si="217"/>
        <v>0</v>
      </c>
      <c r="BM221" s="90"/>
      <c r="BN221" s="88">
        <f t="shared" si="218"/>
        <v>0</v>
      </c>
      <c r="BO221" s="18" t="str">
        <f t="shared" si="199"/>
        <v/>
      </c>
      <c r="BP221" s="89" t="str">
        <f>IF(BM221&gt;0,ROUNDDOWN(('Diseño estructura &amp;CP'!$AZ$5/BM221),0),"")</f>
        <v/>
      </c>
      <c r="CD221" s="85" t="str">
        <f t="shared" si="241"/>
        <v/>
      </c>
      <c r="CE221" s="86">
        <f t="shared" si="219"/>
        <v>0</v>
      </c>
      <c r="CF221" s="18">
        <f t="shared" si="220"/>
        <v>0</v>
      </c>
      <c r="CG221" s="90"/>
      <c r="CH221" s="88">
        <f t="shared" si="221"/>
        <v>0</v>
      </c>
      <c r="CI221" s="18" t="str">
        <f t="shared" si="200"/>
        <v/>
      </c>
      <c r="CJ221" s="89" t="str">
        <f>IF(CG221&gt;0,ROUNDDOWN(('Diseño estructura &amp;CP'!$AZ$5/CG221),0),"")</f>
        <v/>
      </c>
      <c r="CX221" s="85" t="str">
        <f t="shared" si="242"/>
        <v/>
      </c>
      <c r="CY221" s="86">
        <f t="shared" si="222"/>
        <v>0</v>
      </c>
      <c r="CZ221" s="18">
        <f t="shared" si="223"/>
        <v>0</v>
      </c>
      <c r="DA221" s="90"/>
      <c r="DB221" s="88">
        <f t="shared" si="224"/>
        <v>0</v>
      </c>
      <c r="DC221" s="18" t="str">
        <f t="shared" si="201"/>
        <v/>
      </c>
      <c r="DD221" s="89" t="str">
        <f>IF(DA221&gt;0,ROUNDDOWN(('Diseño estructura &amp;CP'!$AZ$5/DA221),0),"")</f>
        <v/>
      </c>
      <c r="DR221" s="85" t="str">
        <f t="shared" si="243"/>
        <v/>
      </c>
      <c r="DS221" s="86">
        <f t="shared" si="225"/>
        <v>0</v>
      </c>
      <c r="DT221" s="18">
        <f t="shared" si="226"/>
        <v>0</v>
      </c>
      <c r="DU221" s="90"/>
      <c r="DV221" s="88">
        <f t="shared" si="227"/>
        <v>0</v>
      </c>
      <c r="DW221" s="18" t="str">
        <f t="shared" si="202"/>
        <v/>
      </c>
      <c r="DX221" s="89" t="str">
        <f>IF(DU221&gt;0,ROUNDDOWN(('Diseño estructura &amp;CP'!$AZ$5/DU221),0),"")</f>
        <v/>
      </c>
      <c r="EL221" s="85" t="str">
        <f t="shared" si="244"/>
        <v/>
      </c>
      <c r="EM221" s="86">
        <f t="shared" si="228"/>
        <v>0</v>
      </c>
      <c r="EN221" s="18">
        <f t="shared" si="229"/>
        <v>0</v>
      </c>
      <c r="EO221" s="90"/>
      <c r="EP221" s="88">
        <f t="shared" si="230"/>
        <v>0</v>
      </c>
      <c r="EQ221" s="18" t="str">
        <f t="shared" si="203"/>
        <v/>
      </c>
      <c r="ER221" s="89" t="str">
        <f>IF(EO221&gt;0,ROUNDDOWN(('Diseño estructura &amp;CP'!$AZ$5/EO221),0),"")</f>
        <v/>
      </c>
      <c r="FF221" s="85" t="str">
        <f t="shared" si="245"/>
        <v/>
      </c>
      <c r="FG221" s="86">
        <f t="shared" si="231"/>
        <v>0</v>
      </c>
      <c r="FH221" s="18">
        <f t="shared" si="232"/>
        <v>0</v>
      </c>
      <c r="FI221" s="90"/>
      <c r="FJ221" s="88">
        <f t="shared" si="233"/>
        <v>0</v>
      </c>
      <c r="FK221" s="18" t="str">
        <f t="shared" si="204"/>
        <v/>
      </c>
      <c r="FL221" s="89" t="str">
        <f>IF(FI221&gt;0,ROUNDDOWN(('Diseño estructura &amp;CP'!$AZ$5/FI221),0),"")</f>
        <v/>
      </c>
      <c r="FZ221" s="85" t="str">
        <f t="shared" si="246"/>
        <v/>
      </c>
      <c r="GA221" s="86">
        <f t="shared" si="234"/>
        <v>0</v>
      </c>
      <c r="GB221" s="18">
        <f t="shared" si="235"/>
        <v>0</v>
      </c>
      <c r="GC221" s="90"/>
      <c r="GD221" s="88">
        <f t="shared" si="236"/>
        <v>0</v>
      </c>
      <c r="GE221" s="18" t="str">
        <f t="shared" si="205"/>
        <v/>
      </c>
      <c r="GF221" s="89" t="str">
        <f>IF(GC221&gt;0,ROUNDDOWN(('Diseño estructura &amp;CP'!$AZ$5/GC221),0),"")</f>
        <v/>
      </c>
    </row>
    <row r="222" spans="2:188" x14ac:dyDescent="0.35">
      <c r="B222" s="85" t="str">
        <f t="shared" si="237"/>
        <v/>
      </c>
      <c r="C222" s="86">
        <f t="shared" si="206"/>
        <v>0</v>
      </c>
      <c r="D222" s="18">
        <f t="shared" si="207"/>
        <v>0</v>
      </c>
      <c r="E222" s="87"/>
      <c r="F222" s="88">
        <f t="shared" si="208"/>
        <v>0</v>
      </c>
      <c r="G222" s="18" t="str">
        <f t="shared" si="209"/>
        <v/>
      </c>
      <c r="H222" s="89" t="str">
        <f>IF(E222&gt;0,ROUNDDOWN(('Diseño estructura &amp;CP'!$AZ$5/E222),0),"")</f>
        <v/>
      </c>
      <c r="V222" s="85" t="str">
        <f t="shared" si="238"/>
        <v/>
      </c>
      <c r="W222" s="86">
        <f t="shared" si="210"/>
        <v>0</v>
      </c>
      <c r="X222" s="18">
        <f t="shared" si="211"/>
        <v>0</v>
      </c>
      <c r="Y222" s="87"/>
      <c r="Z222" s="88">
        <f t="shared" si="212"/>
        <v>0</v>
      </c>
      <c r="AA222" s="18" t="str">
        <f t="shared" si="197"/>
        <v/>
      </c>
      <c r="AB222" s="89" t="str">
        <f>IF(Y222&gt;0,ROUNDDOWN(('Diseño estructura &amp;CP'!$AZ$5/Y222),0),"")</f>
        <v/>
      </c>
      <c r="AP222" s="85" t="str">
        <f t="shared" si="239"/>
        <v/>
      </c>
      <c r="AQ222" s="86">
        <f t="shared" si="213"/>
        <v>0</v>
      </c>
      <c r="AR222" s="18">
        <f t="shared" si="214"/>
        <v>0</v>
      </c>
      <c r="AS222" s="87"/>
      <c r="AT222" s="88">
        <f t="shared" si="215"/>
        <v>0</v>
      </c>
      <c r="AU222" s="18" t="str">
        <f t="shared" si="198"/>
        <v/>
      </c>
      <c r="AV222" s="89" t="str">
        <f>IF(AS222&gt;0,ROUNDDOWN(('Diseño estructura &amp;CP'!$AZ$5/AS222),0),"")</f>
        <v/>
      </c>
      <c r="BJ222" s="85" t="str">
        <f t="shared" si="240"/>
        <v/>
      </c>
      <c r="BK222" s="86">
        <f t="shared" si="216"/>
        <v>0</v>
      </c>
      <c r="BL222" s="18">
        <f t="shared" si="217"/>
        <v>0</v>
      </c>
      <c r="BM222" s="87"/>
      <c r="BN222" s="88">
        <f t="shared" si="218"/>
        <v>0</v>
      </c>
      <c r="BO222" s="18" t="str">
        <f t="shared" si="199"/>
        <v/>
      </c>
      <c r="BP222" s="89" t="str">
        <f>IF(BM222&gt;0,ROUNDDOWN(('Diseño estructura &amp;CP'!$AZ$5/BM222),0),"")</f>
        <v/>
      </c>
      <c r="CD222" s="85" t="str">
        <f t="shared" si="241"/>
        <v/>
      </c>
      <c r="CE222" s="86">
        <f t="shared" si="219"/>
        <v>0</v>
      </c>
      <c r="CF222" s="18">
        <f t="shared" si="220"/>
        <v>0</v>
      </c>
      <c r="CG222" s="87"/>
      <c r="CH222" s="88">
        <f t="shared" si="221"/>
        <v>0</v>
      </c>
      <c r="CI222" s="18" t="str">
        <f t="shared" si="200"/>
        <v/>
      </c>
      <c r="CJ222" s="89" t="str">
        <f>IF(CG222&gt;0,ROUNDDOWN(('Diseño estructura &amp;CP'!$AZ$5/CG222),0),"")</f>
        <v/>
      </c>
      <c r="CX222" s="85" t="str">
        <f t="shared" si="242"/>
        <v/>
      </c>
      <c r="CY222" s="86">
        <f t="shared" si="222"/>
        <v>0</v>
      </c>
      <c r="CZ222" s="18">
        <f t="shared" si="223"/>
        <v>0</v>
      </c>
      <c r="DA222" s="87"/>
      <c r="DB222" s="88">
        <f t="shared" si="224"/>
        <v>0</v>
      </c>
      <c r="DC222" s="18" t="str">
        <f t="shared" si="201"/>
        <v/>
      </c>
      <c r="DD222" s="89" t="str">
        <f>IF(DA222&gt;0,ROUNDDOWN(('Diseño estructura &amp;CP'!$AZ$5/DA222),0),"")</f>
        <v/>
      </c>
      <c r="DR222" s="85" t="str">
        <f t="shared" si="243"/>
        <v/>
      </c>
      <c r="DS222" s="86">
        <f t="shared" si="225"/>
        <v>0</v>
      </c>
      <c r="DT222" s="18">
        <f t="shared" si="226"/>
        <v>0</v>
      </c>
      <c r="DU222" s="87"/>
      <c r="DV222" s="88">
        <f t="shared" si="227"/>
        <v>0</v>
      </c>
      <c r="DW222" s="18" t="str">
        <f t="shared" si="202"/>
        <v/>
      </c>
      <c r="DX222" s="89" t="str">
        <f>IF(DU222&gt;0,ROUNDDOWN(('Diseño estructura &amp;CP'!$AZ$5/DU222),0),"")</f>
        <v/>
      </c>
      <c r="EL222" s="85" t="str">
        <f t="shared" si="244"/>
        <v/>
      </c>
      <c r="EM222" s="86">
        <f t="shared" si="228"/>
        <v>0</v>
      </c>
      <c r="EN222" s="18">
        <f t="shared" si="229"/>
        <v>0</v>
      </c>
      <c r="EO222" s="87"/>
      <c r="EP222" s="88">
        <f t="shared" si="230"/>
        <v>0</v>
      </c>
      <c r="EQ222" s="18" t="str">
        <f t="shared" si="203"/>
        <v/>
      </c>
      <c r="ER222" s="89" t="str">
        <f>IF(EO222&gt;0,ROUNDDOWN(('Diseño estructura &amp;CP'!$AZ$5/EO222),0),"")</f>
        <v/>
      </c>
      <c r="FF222" s="85" t="str">
        <f t="shared" si="245"/>
        <v/>
      </c>
      <c r="FG222" s="86">
        <f t="shared" si="231"/>
        <v>0</v>
      </c>
      <c r="FH222" s="18">
        <f t="shared" si="232"/>
        <v>0</v>
      </c>
      <c r="FI222" s="87"/>
      <c r="FJ222" s="88">
        <f t="shared" si="233"/>
        <v>0</v>
      </c>
      <c r="FK222" s="18" t="str">
        <f t="shared" si="204"/>
        <v/>
      </c>
      <c r="FL222" s="89" t="str">
        <f>IF(FI222&gt;0,ROUNDDOWN(('Diseño estructura &amp;CP'!$AZ$5/FI222),0),"")</f>
        <v/>
      </c>
      <c r="FZ222" s="85" t="str">
        <f t="shared" si="246"/>
        <v/>
      </c>
      <c r="GA222" s="86">
        <f t="shared" si="234"/>
        <v>0</v>
      </c>
      <c r="GB222" s="18">
        <f t="shared" si="235"/>
        <v>0</v>
      </c>
      <c r="GC222" s="87"/>
      <c r="GD222" s="88">
        <f t="shared" si="236"/>
        <v>0</v>
      </c>
      <c r="GE222" s="18" t="str">
        <f t="shared" si="205"/>
        <v/>
      </c>
      <c r="GF222" s="89" t="str">
        <f>IF(GC222&gt;0,ROUNDDOWN(('Diseño estructura &amp;CP'!$AZ$5/GC222),0),"")</f>
        <v/>
      </c>
    </row>
    <row r="223" spans="2:188" x14ac:dyDescent="0.35">
      <c r="B223" s="85" t="str">
        <f t="shared" si="237"/>
        <v/>
      </c>
      <c r="C223" s="86">
        <f t="shared" si="206"/>
        <v>0</v>
      </c>
      <c r="D223" s="18">
        <f t="shared" si="207"/>
        <v>0</v>
      </c>
      <c r="E223" s="90"/>
      <c r="F223" s="88">
        <f t="shared" si="208"/>
        <v>0</v>
      </c>
      <c r="G223" s="18" t="str">
        <f t="shared" si="209"/>
        <v/>
      </c>
      <c r="H223" s="89" t="str">
        <f>IF(E223&gt;0,ROUNDDOWN(('Diseño estructura &amp;CP'!$AZ$5/E223),0),"")</f>
        <v/>
      </c>
      <c r="V223" s="85" t="str">
        <f t="shared" si="238"/>
        <v/>
      </c>
      <c r="W223" s="86">
        <f t="shared" si="210"/>
        <v>0</v>
      </c>
      <c r="X223" s="18">
        <f t="shared" si="211"/>
        <v>0</v>
      </c>
      <c r="Y223" s="90"/>
      <c r="Z223" s="88">
        <f t="shared" si="212"/>
        <v>0</v>
      </c>
      <c r="AA223" s="18" t="str">
        <f t="shared" si="197"/>
        <v/>
      </c>
      <c r="AB223" s="89" t="str">
        <f>IF(Y223&gt;0,ROUNDDOWN(('Diseño estructura &amp;CP'!$AZ$5/Y223),0),"")</f>
        <v/>
      </c>
      <c r="AP223" s="85" t="str">
        <f t="shared" si="239"/>
        <v/>
      </c>
      <c r="AQ223" s="86">
        <f t="shared" si="213"/>
        <v>0</v>
      </c>
      <c r="AR223" s="18">
        <f t="shared" si="214"/>
        <v>0</v>
      </c>
      <c r="AS223" s="90"/>
      <c r="AT223" s="88">
        <f t="shared" si="215"/>
        <v>0</v>
      </c>
      <c r="AU223" s="18" t="str">
        <f t="shared" si="198"/>
        <v/>
      </c>
      <c r="AV223" s="89" t="str">
        <f>IF(AS223&gt;0,ROUNDDOWN(('Diseño estructura &amp;CP'!$AZ$5/AS223),0),"")</f>
        <v/>
      </c>
      <c r="BJ223" s="85" t="str">
        <f t="shared" si="240"/>
        <v/>
      </c>
      <c r="BK223" s="86">
        <f t="shared" si="216"/>
        <v>0</v>
      </c>
      <c r="BL223" s="18">
        <f t="shared" si="217"/>
        <v>0</v>
      </c>
      <c r="BM223" s="90"/>
      <c r="BN223" s="88">
        <f t="shared" si="218"/>
        <v>0</v>
      </c>
      <c r="BO223" s="18" t="str">
        <f t="shared" si="199"/>
        <v/>
      </c>
      <c r="BP223" s="89" t="str">
        <f>IF(BM223&gt;0,ROUNDDOWN(('Diseño estructura &amp;CP'!$AZ$5/BM223),0),"")</f>
        <v/>
      </c>
      <c r="CD223" s="85" t="str">
        <f t="shared" si="241"/>
        <v/>
      </c>
      <c r="CE223" s="86">
        <f t="shared" si="219"/>
        <v>0</v>
      </c>
      <c r="CF223" s="18">
        <f t="shared" si="220"/>
        <v>0</v>
      </c>
      <c r="CG223" s="90"/>
      <c r="CH223" s="88">
        <f t="shared" si="221"/>
        <v>0</v>
      </c>
      <c r="CI223" s="18" t="str">
        <f t="shared" si="200"/>
        <v/>
      </c>
      <c r="CJ223" s="89" t="str">
        <f>IF(CG223&gt;0,ROUNDDOWN(('Diseño estructura &amp;CP'!$AZ$5/CG223),0),"")</f>
        <v/>
      </c>
      <c r="CX223" s="85" t="str">
        <f t="shared" si="242"/>
        <v/>
      </c>
      <c r="CY223" s="86">
        <f t="shared" si="222"/>
        <v>0</v>
      </c>
      <c r="CZ223" s="18">
        <f t="shared" si="223"/>
        <v>0</v>
      </c>
      <c r="DA223" s="90"/>
      <c r="DB223" s="88">
        <f t="shared" si="224"/>
        <v>0</v>
      </c>
      <c r="DC223" s="18" t="str">
        <f t="shared" si="201"/>
        <v/>
      </c>
      <c r="DD223" s="89" t="str">
        <f>IF(DA223&gt;0,ROUNDDOWN(('Diseño estructura &amp;CP'!$AZ$5/DA223),0),"")</f>
        <v/>
      </c>
      <c r="DR223" s="85" t="str">
        <f t="shared" si="243"/>
        <v/>
      </c>
      <c r="DS223" s="86">
        <f t="shared" si="225"/>
        <v>0</v>
      </c>
      <c r="DT223" s="18">
        <f t="shared" si="226"/>
        <v>0</v>
      </c>
      <c r="DU223" s="90"/>
      <c r="DV223" s="88">
        <f t="shared" si="227"/>
        <v>0</v>
      </c>
      <c r="DW223" s="18" t="str">
        <f t="shared" si="202"/>
        <v/>
      </c>
      <c r="DX223" s="89" t="str">
        <f>IF(DU223&gt;0,ROUNDDOWN(('Diseño estructura &amp;CP'!$AZ$5/DU223),0),"")</f>
        <v/>
      </c>
      <c r="EL223" s="85" t="str">
        <f t="shared" si="244"/>
        <v/>
      </c>
      <c r="EM223" s="86">
        <f t="shared" si="228"/>
        <v>0</v>
      </c>
      <c r="EN223" s="18">
        <f t="shared" si="229"/>
        <v>0</v>
      </c>
      <c r="EO223" s="90"/>
      <c r="EP223" s="88">
        <f t="shared" si="230"/>
        <v>0</v>
      </c>
      <c r="EQ223" s="18" t="str">
        <f t="shared" si="203"/>
        <v/>
      </c>
      <c r="ER223" s="89" t="str">
        <f>IF(EO223&gt;0,ROUNDDOWN(('Diseño estructura &amp;CP'!$AZ$5/EO223),0),"")</f>
        <v/>
      </c>
      <c r="FF223" s="85" t="str">
        <f t="shared" si="245"/>
        <v/>
      </c>
      <c r="FG223" s="86">
        <f t="shared" si="231"/>
        <v>0</v>
      </c>
      <c r="FH223" s="18">
        <f t="shared" si="232"/>
        <v>0</v>
      </c>
      <c r="FI223" s="90"/>
      <c r="FJ223" s="88">
        <f t="shared" si="233"/>
        <v>0</v>
      </c>
      <c r="FK223" s="18" t="str">
        <f t="shared" si="204"/>
        <v/>
      </c>
      <c r="FL223" s="89" t="str">
        <f>IF(FI223&gt;0,ROUNDDOWN(('Diseño estructura &amp;CP'!$AZ$5/FI223),0),"")</f>
        <v/>
      </c>
      <c r="FZ223" s="85" t="str">
        <f t="shared" si="246"/>
        <v/>
      </c>
      <c r="GA223" s="86">
        <f t="shared" si="234"/>
        <v>0</v>
      </c>
      <c r="GB223" s="18">
        <f t="shared" si="235"/>
        <v>0</v>
      </c>
      <c r="GC223" s="90"/>
      <c r="GD223" s="88">
        <f t="shared" si="236"/>
        <v>0</v>
      </c>
      <c r="GE223" s="18" t="str">
        <f t="shared" si="205"/>
        <v/>
      </c>
      <c r="GF223" s="89" t="str">
        <f>IF(GC223&gt;0,ROUNDDOWN(('Diseño estructura &amp;CP'!$AZ$5/GC223),0),"")</f>
        <v/>
      </c>
    </row>
    <row r="224" spans="2:188" x14ac:dyDescent="0.35">
      <c r="B224" s="85" t="str">
        <f t="shared" si="237"/>
        <v/>
      </c>
      <c r="C224" s="86">
        <f t="shared" si="206"/>
        <v>0</v>
      </c>
      <c r="D224" s="18">
        <f t="shared" si="207"/>
        <v>0</v>
      </c>
      <c r="E224" s="87"/>
      <c r="F224" s="88">
        <f t="shared" si="208"/>
        <v>0</v>
      </c>
      <c r="G224" s="18" t="str">
        <f t="shared" si="209"/>
        <v/>
      </c>
      <c r="H224" s="89" t="str">
        <f>IF(E224&gt;0,ROUNDDOWN(('Diseño estructura &amp;CP'!$AZ$5/E224),0),"")</f>
        <v/>
      </c>
      <c r="V224" s="85" t="str">
        <f t="shared" si="238"/>
        <v/>
      </c>
      <c r="W224" s="86">
        <f t="shared" si="210"/>
        <v>0</v>
      </c>
      <c r="X224" s="18">
        <f t="shared" si="211"/>
        <v>0</v>
      </c>
      <c r="Y224" s="87"/>
      <c r="Z224" s="88">
        <f t="shared" si="212"/>
        <v>0</v>
      </c>
      <c r="AA224" s="18" t="str">
        <f t="shared" si="197"/>
        <v/>
      </c>
      <c r="AB224" s="89" t="str">
        <f>IF(Y224&gt;0,ROUNDDOWN(('Diseño estructura &amp;CP'!$AZ$5/Y224),0),"")</f>
        <v/>
      </c>
      <c r="AP224" s="85" t="str">
        <f t="shared" si="239"/>
        <v/>
      </c>
      <c r="AQ224" s="86">
        <f t="shared" si="213"/>
        <v>0</v>
      </c>
      <c r="AR224" s="18">
        <f t="shared" si="214"/>
        <v>0</v>
      </c>
      <c r="AS224" s="87"/>
      <c r="AT224" s="88">
        <f t="shared" si="215"/>
        <v>0</v>
      </c>
      <c r="AU224" s="18" t="str">
        <f t="shared" si="198"/>
        <v/>
      </c>
      <c r="AV224" s="89" t="str">
        <f>IF(AS224&gt;0,ROUNDDOWN(('Diseño estructura &amp;CP'!$AZ$5/AS224),0),"")</f>
        <v/>
      </c>
      <c r="BJ224" s="85" t="str">
        <f t="shared" si="240"/>
        <v/>
      </c>
      <c r="BK224" s="86">
        <f t="shared" si="216"/>
        <v>0</v>
      </c>
      <c r="BL224" s="18">
        <f t="shared" si="217"/>
        <v>0</v>
      </c>
      <c r="BM224" s="87"/>
      <c r="BN224" s="88">
        <f t="shared" si="218"/>
        <v>0</v>
      </c>
      <c r="BO224" s="18" t="str">
        <f t="shared" si="199"/>
        <v/>
      </c>
      <c r="BP224" s="89" t="str">
        <f>IF(BM224&gt;0,ROUNDDOWN(('Diseño estructura &amp;CP'!$AZ$5/BM224),0),"")</f>
        <v/>
      </c>
      <c r="CD224" s="85" t="str">
        <f t="shared" si="241"/>
        <v/>
      </c>
      <c r="CE224" s="86">
        <f t="shared" si="219"/>
        <v>0</v>
      </c>
      <c r="CF224" s="18">
        <f t="shared" si="220"/>
        <v>0</v>
      </c>
      <c r="CG224" s="87"/>
      <c r="CH224" s="88">
        <f t="shared" si="221"/>
        <v>0</v>
      </c>
      <c r="CI224" s="18" t="str">
        <f t="shared" si="200"/>
        <v/>
      </c>
      <c r="CJ224" s="89" t="str">
        <f>IF(CG224&gt;0,ROUNDDOWN(('Diseño estructura &amp;CP'!$AZ$5/CG224),0),"")</f>
        <v/>
      </c>
      <c r="CX224" s="85" t="str">
        <f t="shared" si="242"/>
        <v/>
      </c>
      <c r="CY224" s="86">
        <f t="shared" si="222"/>
        <v>0</v>
      </c>
      <c r="CZ224" s="18">
        <f t="shared" si="223"/>
        <v>0</v>
      </c>
      <c r="DA224" s="87"/>
      <c r="DB224" s="88">
        <f t="shared" si="224"/>
        <v>0</v>
      </c>
      <c r="DC224" s="18" t="str">
        <f t="shared" si="201"/>
        <v/>
      </c>
      <c r="DD224" s="89" t="str">
        <f>IF(DA224&gt;0,ROUNDDOWN(('Diseño estructura &amp;CP'!$AZ$5/DA224),0),"")</f>
        <v/>
      </c>
      <c r="DR224" s="85" t="str">
        <f t="shared" si="243"/>
        <v/>
      </c>
      <c r="DS224" s="86">
        <f t="shared" si="225"/>
        <v>0</v>
      </c>
      <c r="DT224" s="18">
        <f t="shared" si="226"/>
        <v>0</v>
      </c>
      <c r="DU224" s="87"/>
      <c r="DV224" s="88">
        <f t="shared" si="227"/>
        <v>0</v>
      </c>
      <c r="DW224" s="18" t="str">
        <f t="shared" si="202"/>
        <v/>
      </c>
      <c r="DX224" s="89" t="str">
        <f>IF(DU224&gt;0,ROUNDDOWN(('Diseño estructura &amp;CP'!$AZ$5/DU224),0),"")</f>
        <v/>
      </c>
      <c r="EL224" s="85" t="str">
        <f t="shared" si="244"/>
        <v/>
      </c>
      <c r="EM224" s="86">
        <f t="shared" si="228"/>
        <v>0</v>
      </c>
      <c r="EN224" s="18">
        <f t="shared" si="229"/>
        <v>0</v>
      </c>
      <c r="EO224" s="87"/>
      <c r="EP224" s="88">
        <f t="shared" si="230"/>
        <v>0</v>
      </c>
      <c r="EQ224" s="18" t="str">
        <f t="shared" si="203"/>
        <v/>
      </c>
      <c r="ER224" s="89" t="str">
        <f>IF(EO224&gt;0,ROUNDDOWN(('Diseño estructura &amp;CP'!$AZ$5/EO224),0),"")</f>
        <v/>
      </c>
      <c r="FF224" s="85" t="str">
        <f t="shared" si="245"/>
        <v/>
      </c>
      <c r="FG224" s="86">
        <f t="shared" si="231"/>
        <v>0</v>
      </c>
      <c r="FH224" s="18">
        <f t="shared" si="232"/>
        <v>0</v>
      </c>
      <c r="FI224" s="87"/>
      <c r="FJ224" s="88">
        <f t="shared" si="233"/>
        <v>0</v>
      </c>
      <c r="FK224" s="18" t="str">
        <f t="shared" si="204"/>
        <v/>
      </c>
      <c r="FL224" s="89" t="str">
        <f>IF(FI224&gt;0,ROUNDDOWN(('Diseño estructura &amp;CP'!$AZ$5/FI224),0),"")</f>
        <v/>
      </c>
      <c r="FZ224" s="85" t="str">
        <f t="shared" si="246"/>
        <v/>
      </c>
      <c r="GA224" s="86">
        <f t="shared" si="234"/>
        <v>0</v>
      </c>
      <c r="GB224" s="18">
        <f t="shared" si="235"/>
        <v>0</v>
      </c>
      <c r="GC224" s="87"/>
      <c r="GD224" s="88">
        <f t="shared" si="236"/>
        <v>0</v>
      </c>
      <c r="GE224" s="18" t="str">
        <f t="shared" si="205"/>
        <v/>
      </c>
      <c r="GF224" s="89" t="str">
        <f>IF(GC224&gt;0,ROUNDDOWN(('Diseño estructura &amp;CP'!$AZ$5/GC224),0),"")</f>
        <v/>
      </c>
    </row>
    <row r="225" spans="2:188" x14ac:dyDescent="0.35">
      <c r="B225" s="85" t="str">
        <f t="shared" si="237"/>
        <v/>
      </c>
      <c r="C225" s="86">
        <f t="shared" si="206"/>
        <v>0</v>
      </c>
      <c r="D225" s="18">
        <f t="shared" si="207"/>
        <v>0</v>
      </c>
      <c r="E225" s="90"/>
      <c r="F225" s="88">
        <f t="shared" si="208"/>
        <v>0</v>
      </c>
      <c r="G225" s="18" t="str">
        <f t="shared" si="209"/>
        <v/>
      </c>
      <c r="H225" s="89" t="str">
        <f>IF(E225&gt;0,ROUNDDOWN(('Diseño estructura &amp;CP'!$AZ$5/E225),0),"")</f>
        <v/>
      </c>
      <c r="V225" s="85" t="str">
        <f t="shared" si="238"/>
        <v/>
      </c>
      <c r="W225" s="86">
        <f t="shared" si="210"/>
        <v>0</v>
      </c>
      <c r="X225" s="18">
        <f t="shared" si="211"/>
        <v>0</v>
      </c>
      <c r="Y225" s="90"/>
      <c r="Z225" s="88">
        <f t="shared" si="212"/>
        <v>0</v>
      </c>
      <c r="AA225" s="18" t="str">
        <f t="shared" si="197"/>
        <v/>
      </c>
      <c r="AB225" s="89" t="str">
        <f>IF(Y225&gt;0,ROUNDDOWN(('Diseño estructura &amp;CP'!$AZ$5/Y225),0),"")</f>
        <v/>
      </c>
      <c r="AP225" s="85" t="str">
        <f t="shared" si="239"/>
        <v/>
      </c>
      <c r="AQ225" s="86">
        <f t="shared" si="213"/>
        <v>0</v>
      </c>
      <c r="AR225" s="18">
        <f t="shared" si="214"/>
        <v>0</v>
      </c>
      <c r="AS225" s="90"/>
      <c r="AT225" s="88">
        <f t="shared" si="215"/>
        <v>0</v>
      </c>
      <c r="AU225" s="18" t="str">
        <f t="shared" si="198"/>
        <v/>
      </c>
      <c r="AV225" s="89" t="str">
        <f>IF(AS225&gt;0,ROUNDDOWN(('Diseño estructura &amp;CP'!$AZ$5/AS225),0),"")</f>
        <v/>
      </c>
      <c r="BJ225" s="85" t="str">
        <f t="shared" si="240"/>
        <v/>
      </c>
      <c r="BK225" s="86">
        <f t="shared" si="216"/>
        <v>0</v>
      </c>
      <c r="BL225" s="18">
        <f t="shared" si="217"/>
        <v>0</v>
      </c>
      <c r="BM225" s="90"/>
      <c r="BN225" s="88">
        <f t="shared" si="218"/>
        <v>0</v>
      </c>
      <c r="BO225" s="18" t="str">
        <f t="shared" si="199"/>
        <v/>
      </c>
      <c r="BP225" s="89" t="str">
        <f>IF(BM225&gt;0,ROUNDDOWN(('Diseño estructura &amp;CP'!$AZ$5/BM225),0),"")</f>
        <v/>
      </c>
      <c r="CD225" s="85" t="str">
        <f t="shared" si="241"/>
        <v/>
      </c>
      <c r="CE225" s="86">
        <f t="shared" si="219"/>
        <v>0</v>
      </c>
      <c r="CF225" s="18">
        <f t="shared" si="220"/>
        <v>0</v>
      </c>
      <c r="CG225" s="90"/>
      <c r="CH225" s="88">
        <f t="shared" si="221"/>
        <v>0</v>
      </c>
      <c r="CI225" s="18" t="str">
        <f t="shared" si="200"/>
        <v/>
      </c>
      <c r="CJ225" s="89" t="str">
        <f>IF(CG225&gt;0,ROUNDDOWN(('Diseño estructura &amp;CP'!$AZ$5/CG225),0),"")</f>
        <v/>
      </c>
      <c r="CX225" s="85" t="str">
        <f t="shared" si="242"/>
        <v/>
      </c>
      <c r="CY225" s="86">
        <f t="shared" si="222"/>
        <v>0</v>
      </c>
      <c r="CZ225" s="18">
        <f t="shared" si="223"/>
        <v>0</v>
      </c>
      <c r="DA225" s="90"/>
      <c r="DB225" s="88">
        <f t="shared" si="224"/>
        <v>0</v>
      </c>
      <c r="DC225" s="18" t="str">
        <f t="shared" si="201"/>
        <v/>
      </c>
      <c r="DD225" s="89" t="str">
        <f>IF(DA225&gt;0,ROUNDDOWN(('Diseño estructura &amp;CP'!$AZ$5/DA225),0),"")</f>
        <v/>
      </c>
      <c r="DR225" s="85" t="str">
        <f t="shared" si="243"/>
        <v/>
      </c>
      <c r="DS225" s="86">
        <f t="shared" si="225"/>
        <v>0</v>
      </c>
      <c r="DT225" s="18">
        <f t="shared" si="226"/>
        <v>0</v>
      </c>
      <c r="DU225" s="90"/>
      <c r="DV225" s="88">
        <f t="shared" si="227"/>
        <v>0</v>
      </c>
      <c r="DW225" s="18" t="str">
        <f t="shared" si="202"/>
        <v/>
      </c>
      <c r="DX225" s="89" t="str">
        <f>IF(DU225&gt;0,ROUNDDOWN(('Diseño estructura &amp;CP'!$AZ$5/DU225),0),"")</f>
        <v/>
      </c>
      <c r="EL225" s="85" t="str">
        <f t="shared" si="244"/>
        <v/>
      </c>
      <c r="EM225" s="86">
        <f t="shared" si="228"/>
        <v>0</v>
      </c>
      <c r="EN225" s="18">
        <f t="shared" si="229"/>
        <v>0</v>
      </c>
      <c r="EO225" s="90"/>
      <c r="EP225" s="88">
        <f t="shared" si="230"/>
        <v>0</v>
      </c>
      <c r="EQ225" s="18" t="str">
        <f t="shared" si="203"/>
        <v/>
      </c>
      <c r="ER225" s="89" t="str">
        <f>IF(EO225&gt;0,ROUNDDOWN(('Diseño estructura &amp;CP'!$AZ$5/EO225),0),"")</f>
        <v/>
      </c>
      <c r="FF225" s="85" t="str">
        <f t="shared" si="245"/>
        <v/>
      </c>
      <c r="FG225" s="86">
        <f t="shared" si="231"/>
        <v>0</v>
      </c>
      <c r="FH225" s="18">
        <f t="shared" si="232"/>
        <v>0</v>
      </c>
      <c r="FI225" s="90"/>
      <c r="FJ225" s="88">
        <f t="shared" si="233"/>
        <v>0</v>
      </c>
      <c r="FK225" s="18" t="str">
        <f t="shared" si="204"/>
        <v/>
      </c>
      <c r="FL225" s="89" t="str">
        <f>IF(FI225&gt;0,ROUNDDOWN(('Diseño estructura &amp;CP'!$AZ$5/FI225),0),"")</f>
        <v/>
      </c>
      <c r="FZ225" s="85" t="str">
        <f t="shared" si="246"/>
        <v/>
      </c>
      <c r="GA225" s="86">
        <f t="shared" si="234"/>
        <v>0</v>
      </c>
      <c r="GB225" s="18">
        <f t="shared" si="235"/>
        <v>0</v>
      </c>
      <c r="GC225" s="90"/>
      <c r="GD225" s="88">
        <f t="shared" si="236"/>
        <v>0</v>
      </c>
      <c r="GE225" s="18" t="str">
        <f t="shared" si="205"/>
        <v/>
      </c>
      <c r="GF225" s="89" t="str">
        <f>IF(GC225&gt;0,ROUNDDOWN(('Diseño estructura &amp;CP'!$AZ$5/GC225),0),"")</f>
        <v/>
      </c>
    </row>
    <row r="226" spans="2:188" x14ac:dyDescent="0.35">
      <c r="B226" s="85" t="str">
        <f t="shared" si="237"/>
        <v/>
      </c>
      <c r="C226" s="86">
        <f t="shared" si="206"/>
        <v>0</v>
      </c>
      <c r="D226" s="18">
        <f t="shared" si="207"/>
        <v>0</v>
      </c>
      <c r="E226" s="87"/>
      <c r="F226" s="88">
        <f t="shared" si="208"/>
        <v>0</v>
      </c>
      <c r="G226" s="18" t="str">
        <f t="shared" si="209"/>
        <v/>
      </c>
      <c r="H226" s="89" t="str">
        <f>IF(E226&gt;0,ROUNDDOWN(('Diseño estructura &amp;CP'!$AZ$5/E226),0),"")</f>
        <v/>
      </c>
      <c r="V226" s="85" t="str">
        <f t="shared" si="238"/>
        <v/>
      </c>
      <c r="W226" s="86">
        <f t="shared" si="210"/>
        <v>0</v>
      </c>
      <c r="X226" s="18">
        <f t="shared" si="211"/>
        <v>0</v>
      </c>
      <c r="Y226" s="87"/>
      <c r="Z226" s="88">
        <f t="shared" si="212"/>
        <v>0</v>
      </c>
      <c r="AA226" s="18" t="str">
        <f t="shared" si="197"/>
        <v/>
      </c>
      <c r="AB226" s="89" t="str">
        <f>IF(Y226&gt;0,ROUNDDOWN(('Diseño estructura &amp;CP'!$AZ$5/Y226),0),"")</f>
        <v/>
      </c>
      <c r="AP226" s="85" t="str">
        <f t="shared" si="239"/>
        <v/>
      </c>
      <c r="AQ226" s="86">
        <f t="shared" si="213"/>
        <v>0</v>
      </c>
      <c r="AR226" s="18">
        <f t="shared" si="214"/>
        <v>0</v>
      </c>
      <c r="AS226" s="87"/>
      <c r="AT226" s="88">
        <f t="shared" si="215"/>
        <v>0</v>
      </c>
      <c r="AU226" s="18" t="str">
        <f t="shared" si="198"/>
        <v/>
      </c>
      <c r="AV226" s="89" t="str">
        <f>IF(AS226&gt;0,ROUNDDOWN(('Diseño estructura &amp;CP'!$AZ$5/AS226),0),"")</f>
        <v/>
      </c>
      <c r="BJ226" s="85" t="str">
        <f t="shared" si="240"/>
        <v/>
      </c>
      <c r="BK226" s="86">
        <f t="shared" si="216"/>
        <v>0</v>
      </c>
      <c r="BL226" s="18">
        <f t="shared" si="217"/>
        <v>0</v>
      </c>
      <c r="BM226" s="87"/>
      <c r="BN226" s="88">
        <f t="shared" si="218"/>
        <v>0</v>
      </c>
      <c r="BO226" s="18" t="str">
        <f t="shared" si="199"/>
        <v/>
      </c>
      <c r="BP226" s="89" t="str">
        <f>IF(BM226&gt;0,ROUNDDOWN(('Diseño estructura &amp;CP'!$AZ$5/BM226),0),"")</f>
        <v/>
      </c>
      <c r="CD226" s="85" t="str">
        <f t="shared" si="241"/>
        <v/>
      </c>
      <c r="CE226" s="86">
        <f t="shared" si="219"/>
        <v>0</v>
      </c>
      <c r="CF226" s="18">
        <f t="shared" si="220"/>
        <v>0</v>
      </c>
      <c r="CG226" s="87"/>
      <c r="CH226" s="88">
        <f t="shared" si="221"/>
        <v>0</v>
      </c>
      <c r="CI226" s="18" t="str">
        <f t="shared" si="200"/>
        <v/>
      </c>
      <c r="CJ226" s="89" t="str">
        <f>IF(CG226&gt;0,ROUNDDOWN(('Diseño estructura &amp;CP'!$AZ$5/CG226),0),"")</f>
        <v/>
      </c>
      <c r="CX226" s="85" t="str">
        <f t="shared" si="242"/>
        <v/>
      </c>
      <c r="CY226" s="86">
        <f t="shared" si="222"/>
        <v>0</v>
      </c>
      <c r="CZ226" s="18">
        <f t="shared" si="223"/>
        <v>0</v>
      </c>
      <c r="DA226" s="87"/>
      <c r="DB226" s="88">
        <f t="shared" si="224"/>
        <v>0</v>
      </c>
      <c r="DC226" s="18" t="str">
        <f t="shared" si="201"/>
        <v/>
      </c>
      <c r="DD226" s="89" t="str">
        <f>IF(DA226&gt;0,ROUNDDOWN(('Diseño estructura &amp;CP'!$AZ$5/DA226),0),"")</f>
        <v/>
      </c>
      <c r="DR226" s="85" t="str">
        <f t="shared" si="243"/>
        <v/>
      </c>
      <c r="DS226" s="86">
        <f t="shared" si="225"/>
        <v>0</v>
      </c>
      <c r="DT226" s="18">
        <f t="shared" si="226"/>
        <v>0</v>
      </c>
      <c r="DU226" s="87"/>
      <c r="DV226" s="88">
        <f t="shared" si="227"/>
        <v>0</v>
      </c>
      <c r="DW226" s="18" t="str">
        <f t="shared" si="202"/>
        <v/>
      </c>
      <c r="DX226" s="89" t="str">
        <f>IF(DU226&gt;0,ROUNDDOWN(('Diseño estructura &amp;CP'!$AZ$5/DU226),0),"")</f>
        <v/>
      </c>
      <c r="EL226" s="85" t="str">
        <f t="shared" si="244"/>
        <v/>
      </c>
      <c r="EM226" s="86">
        <f t="shared" si="228"/>
        <v>0</v>
      </c>
      <c r="EN226" s="18">
        <f t="shared" si="229"/>
        <v>0</v>
      </c>
      <c r="EO226" s="87"/>
      <c r="EP226" s="88">
        <f t="shared" si="230"/>
        <v>0</v>
      </c>
      <c r="EQ226" s="18" t="str">
        <f t="shared" si="203"/>
        <v/>
      </c>
      <c r="ER226" s="89" t="str">
        <f>IF(EO226&gt;0,ROUNDDOWN(('Diseño estructura &amp;CP'!$AZ$5/EO226),0),"")</f>
        <v/>
      </c>
      <c r="FF226" s="85" t="str">
        <f t="shared" si="245"/>
        <v/>
      </c>
      <c r="FG226" s="86">
        <f t="shared" si="231"/>
        <v>0</v>
      </c>
      <c r="FH226" s="18">
        <f t="shared" si="232"/>
        <v>0</v>
      </c>
      <c r="FI226" s="87"/>
      <c r="FJ226" s="88">
        <f t="shared" si="233"/>
        <v>0</v>
      </c>
      <c r="FK226" s="18" t="str">
        <f t="shared" si="204"/>
        <v/>
      </c>
      <c r="FL226" s="89" t="str">
        <f>IF(FI226&gt;0,ROUNDDOWN(('Diseño estructura &amp;CP'!$AZ$5/FI226),0),"")</f>
        <v/>
      </c>
      <c r="FZ226" s="85" t="str">
        <f t="shared" si="246"/>
        <v/>
      </c>
      <c r="GA226" s="86">
        <f t="shared" si="234"/>
        <v>0</v>
      </c>
      <c r="GB226" s="18">
        <f t="shared" si="235"/>
        <v>0</v>
      </c>
      <c r="GC226" s="87"/>
      <c r="GD226" s="88">
        <f t="shared" si="236"/>
        <v>0</v>
      </c>
      <c r="GE226" s="18" t="str">
        <f t="shared" si="205"/>
        <v/>
      </c>
      <c r="GF226" s="89" t="str">
        <f>IF(GC226&gt;0,ROUNDDOWN(('Diseño estructura &amp;CP'!$AZ$5/GC226),0),"")</f>
        <v/>
      </c>
    </row>
    <row r="227" spans="2:188" x14ac:dyDescent="0.35">
      <c r="B227" s="85" t="str">
        <f t="shared" si="237"/>
        <v/>
      </c>
      <c r="C227" s="86">
        <f t="shared" si="206"/>
        <v>0</v>
      </c>
      <c r="D227" s="18">
        <f t="shared" si="207"/>
        <v>0</v>
      </c>
      <c r="E227" s="90"/>
      <c r="F227" s="88">
        <f t="shared" si="208"/>
        <v>0</v>
      </c>
      <c r="G227" s="18" t="str">
        <f t="shared" si="209"/>
        <v/>
      </c>
      <c r="H227" s="89" t="str">
        <f>IF(E227&gt;0,ROUNDDOWN(('Diseño estructura &amp;CP'!$AZ$5/E227),0),"")</f>
        <v/>
      </c>
      <c r="V227" s="85" t="str">
        <f t="shared" si="238"/>
        <v/>
      </c>
      <c r="W227" s="86">
        <f t="shared" si="210"/>
        <v>0</v>
      </c>
      <c r="X227" s="18">
        <f t="shared" si="211"/>
        <v>0</v>
      </c>
      <c r="Y227" s="90"/>
      <c r="Z227" s="88">
        <f t="shared" si="212"/>
        <v>0</v>
      </c>
      <c r="AA227" s="18" t="str">
        <f t="shared" si="197"/>
        <v/>
      </c>
      <c r="AB227" s="89" t="str">
        <f>IF(Y227&gt;0,ROUNDDOWN(('Diseño estructura &amp;CP'!$AZ$5/Y227),0),"")</f>
        <v/>
      </c>
      <c r="AP227" s="85" t="str">
        <f t="shared" si="239"/>
        <v/>
      </c>
      <c r="AQ227" s="86">
        <f t="shared" si="213"/>
        <v>0</v>
      </c>
      <c r="AR227" s="18">
        <f t="shared" si="214"/>
        <v>0</v>
      </c>
      <c r="AS227" s="90"/>
      <c r="AT227" s="88">
        <f t="shared" si="215"/>
        <v>0</v>
      </c>
      <c r="AU227" s="18" t="str">
        <f t="shared" si="198"/>
        <v/>
      </c>
      <c r="AV227" s="89" t="str">
        <f>IF(AS227&gt;0,ROUNDDOWN(('Diseño estructura &amp;CP'!$AZ$5/AS227),0),"")</f>
        <v/>
      </c>
      <c r="BJ227" s="85" t="str">
        <f t="shared" si="240"/>
        <v/>
      </c>
      <c r="BK227" s="86">
        <f t="shared" si="216"/>
        <v>0</v>
      </c>
      <c r="BL227" s="18">
        <f t="shared" si="217"/>
        <v>0</v>
      </c>
      <c r="BM227" s="90"/>
      <c r="BN227" s="88">
        <f t="shared" si="218"/>
        <v>0</v>
      </c>
      <c r="BO227" s="18" t="str">
        <f t="shared" si="199"/>
        <v/>
      </c>
      <c r="BP227" s="89" t="str">
        <f>IF(BM227&gt;0,ROUNDDOWN(('Diseño estructura &amp;CP'!$AZ$5/BM227),0),"")</f>
        <v/>
      </c>
      <c r="CD227" s="85" t="str">
        <f t="shared" si="241"/>
        <v/>
      </c>
      <c r="CE227" s="86">
        <f t="shared" si="219"/>
        <v>0</v>
      </c>
      <c r="CF227" s="18">
        <f t="shared" si="220"/>
        <v>0</v>
      </c>
      <c r="CG227" s="90"/>
      <c r="CH227" s="88">
        <f t="shared" si="221"/>
        <v>0</v>
      </c>
      <c r="CI227" s="18" t="str">
        <f t="shared" si="200"/>
        <v/>
      </c>
      <c r="CJ227" s="89" t="str">
        <f>IF(CG227&gt;0,ROUNDDOWN(('Diseño estructura &amp;CP'!$AZ$5/CG227),0),"")</f>
        <v/>
      </c>
      <c r="CX227" s="85" t="str">
        <f t="shared" si="242"/>
        <v/>
      </c>
      <c r="CY227" s="86">
        <f t="shared" si="222"/>
        <v>0</v>
      </c>
      <c r="CZ227" s="18">
        <f t="shared" si="223"/>
        <v>0</v>
      </c>
      <c r="DA227" s="90"/>
      <c r="DB227" s="88">
        <f t="shared" si="224"/>
        <v>0</v>
      </c>
      <c r="DC227" s="18" t="str">
        <f t="shared" si="201"/>
        <v/>
      </c>
      <c r="DD227" s="89" t="str">
        <f>IF(DA227&gt;0,ROUNDDOWN(('Diseño estructura &amp;CP'!$AZ$5/DA227),0),"")</f>
        <v/>
      </c>
      <c r="DR227" s="85" t="str">
        <f t="shared" si="243"/>
        <v/>
      </c>
      <c r="DS227" s="86">
        <f t="shared" si="225"/>
        <v>0</v>
      </c>
      <c r="DT227" s="18">
        <f t="shared" si="226"/>
        <v>0</v>
      </c>
      <c r="DU227" s="90"/>
      <c r="DV227" s="88">
        <f t="shared" si="227"/>
        <v>0</v>
      </c>
      <c r="DW227" s="18" t="str">
        <f t="shared" si="202"/>
        <v/>
      </c>
      <c r="DX227" s="89" t="str">
        <f>IF(DU227&gt;0,ROUNDDOWN(('Diseño estructura &amp;CP'!$AZ$5/DU227),0),"")</f>
        <v/>
      </c>
      <c r="EL227" s="85" t="str">
        <f t="shared" si="244"/>
        <v/>
      </c>
      <c r="EM227" s="86">
        <f t="shared" si="228"/>
        <v>0</v>
      </c>
      <c r="EN227" s="18">
        <f t="shared" si="229"/>
        <v>0</v>
      </c>
      <c r="EO227" s="90"/>
      <c r="EP227" s="88">
        <f t="shared" si="230"/>
        <v>0</v>
      </c>
      <c r="EQ227" s="18" t="str">
        <f t="shared" si="203"/>
        <v/>
      </c>
      <c r="ER227" s="89" t="str">
        <f>IF(EO227&gt;0,ROUNDDOWN(('Diseño estructura &amp;CP'!$AZ$5/EO227),0),"")</f>
        <v/>
      </c>
      <c r="FF227" s="85" t="str">
        <f t="shared" si="245"/>
        <v/>
      </c>
      <c r="FG227" s="86">
        <f t="shared" si="231"/>
        <v>0</v>
      </c>
      <c r="FH227" s="18">
        <f t="shared" si="232"/>
        <v>0</v>
      </c>
      <c r="FI227" s="90"/>
      <c r="FJ227" s="88">
        <f t="shared" si="233"/>
        <v>0</v>
      </c>
      <c r="FK227" s="18" t="str">
        <f t="shared" si="204"/>
        <v/>
      </c>
      <c r="FL227" s="89" t="str">
        <f>IF(FI227&gt;0,ROUNDDOWN(('Diseño estructura &amp;CP'!$AZ$5/FI227),0),"")</f>
        <v/>
      </c>
      <c r="FZ227" s="85" t="str">
        <f t="shared" si="246"/>
        <v/>
      </c>
      <c r="GA227" s="86">
        <f t="shared" si="234"/>
        <v>0</v>
      </c>
      <c r="GB227" s="18">
        <f t="shared" si="235"/>
        <v>0</v>
      </c>
      <c r="GC227" s="90"/>
      <c r="GD227" s="88">
        <f t="shared" si="236"/>
        <v>0</v>
      </c>
      <c r="GE227" s="18" t="str">
        <f t="shared" si="205"/>
        <v/>
      </c>
      <c r="GF227" s="89" t="str">
        <f>IF(GC227&gt;0,ROUNDDOWN(('Diseño estructura &amp;CP'!$AZ$5/GC227),0),"")</f>
        <v/>
      </c>
    </row>
    <row r="228" spans="2:188" x14ac:dyDescent="0.35">
      <c r="B228" s="85" t="str">
        <f t="shared" si="237"/>
        <v/>
      </c>
      <c r="C228" s="86">
        <f t="shared" si="206"/>
        <v>0</v>
      </c>
      <c r="D228" s="18">
        <f t="shared" si="207"/>
        <v>0</v>
      </c>
      <c r="E228" s="87"/>
      <c r="F228" s="88">
        <f t="shared" si="208"/>
        <v>0</v>
      </c>
      <c r="G228" s="18" t="str">
        <f t="shared" si="209"/>
        <v/>
      </c>
      <c r="H228" s="89" t="str">
        <f>IF(E228&gt;0,ROUNDDOWN(('Diseño estructura &amp;CP'!$AZ$5/E228),0),"")</f>
        <v/>
      </c>
      <c r="V228" s="85" t="str">
        <f t="shared" si="238"/>
        <v/>
      </c>
      <c r="W228" s="86">
        <f t="shared" si="210"/>
        <v>0</v>
      </c>
      <c r="X228" s="18">
        <f t="shared" si="211"/>
        <v>0</v>
      </c>
      <c r="Y228" s="87"/>
      <c r="Z228" s="88">
        <f t="shared" si="212"/>
        <v>0</v>
      </c>
      <c r="AA228" s="18" t="str">
        <f t="shared" si="197"/>
        <v/>
      </c>
      <c r="AB228" s="89" t="str">
        <f>IF(Y228&gt;0,ROUNDDOWN(('Diseño estructura &amp;CP'!$AZ$5/Y228),0),"")</f>
        <v/>
      </c>
      <c r="AP228" s="85" t="str">
        <f t="shared" si="239"/>
        <v/>
      </c>
      <c r="AQ228" s="86">
        <f t="shared" si="213"/>
        <v>0</v>
      </c>
      <c r="AR228" s="18">
        <f t="shared" si="214"/>
        <v>0</v>
      </c>
      <c r="AS228" s="87"/>
      <c r="AT228" s="88">
        <f t="shared" si="215"/>
        <v>0</v>
      </c>
      <c r="AU228" s="18" t="str">
        <f t="shared" si="198"/>
        <v/>
      </c>
      <c r="AV228" s="89" t="str">
        <f>IF(AS228&gt;0,ROUNDDOWN(('Diseño estructura &amp;CP'!$AZ$5/AS228),0),"")</f>
        <v/>
      </c>
      <c r="BJ228" s="85" t="str">
        <f t="shared" si="240"/>
        <v/>
      </c>
      <c r="BK228" s="86">
        <f t="shared" si="216"/>
        <v>0</v>
      </c>
      <c r="BL228" s="18">
        <f t="shared" si="217"/>
        <v>0</v>
      </c>
      <c r="BM228" s="87"/>
      <c r="BN228" s="88">
        <f t="shared" si="218"/>
        <v>0</v>
      </c>
      <c r="BO228" s="18" t="str">
        <f t="shared" si="199"/>
        <v/>
      </c>
      <c r="BP228" s="89" t="str">
        <f>IF(BM228&gt;0,ROUNDDOWN(('Diseño estructura &amp;CP'!$AZ$5/BM228),0),"")</f>
        <v/>
      </c>
      <c r="CD228" s="85" t="str">
        <f t="shared" si="241"/>
        <v/>
      </c>
      <c r="CE228" s="86">
        <f t="shared" si="219"/>
        <v>0</v>
      </c>
      <c r="CF228" s="18">
        <f t="shared" si="220"/>
        <v>0</v>
      </c>
      <c r="CG228" s="87"/>
      <c r="CH228" s="88">
        <f t="shared" si="221"/>
        <v>0</v>
      </c>
      <c r="CI228" s="18" t="str">
        <f t="shared" si="200"/>
        <v/>
      </c>
      <c r="CJ228" s="89" t="str">
        <f>IF(CG228&gt;0,ROUNDDOWN(('Diseño estructura &amp;CP'!$AZ$5/CG228),0),"")</f>
        <v/>
      </c>
      <c r="CX228" s="85" t="str">
        <f t="shared" si="242"/>
        <v/>
      </c>
      <c r="CY228" s="86">
        <f t="shared" si="222"/>
        <v>0</v>
      </c>
      <c r="CZ228" s="18">
        <f t="shared" si="223"/>
        <v>0</v>
      </c>
      <c r="DA228" s="87"/>
      <c r="DB228" s="88">
        <f t="shared" si="224"/>
        <v>0</v>
      </c>
      <c r="DC228" s="18" t="str">
        <f t="shared" si="201"/>
        <v/>
      </c>
      <c r="DD228" s="89" t="str">
        <f>IF(DA228&gt;0,ROUNDDOWN(('Diseño estructura &amp;CP'!$AZ$5/DA228),0),"")</f>
        <v/>
      </c>
      <c r="DR228" s="85" t="str">
        <f t="shared" si="243"/>
        <v/>
      </c>
      <c r="DS228" s="86">
        <f t="shared" si="225"/>
        <v>0</v>
      </c>
      <c r="DT228" s="18">
        <f t="shared" si="226"/>
        <v>0</v>
      </c>
      <c r="DU228" s="87"/>
      <c r="DV228" s="88">
        <f t="shared" si="227"/>
        <v>0</v>
      </c>
      <c r="DW228" s="18" t="str">
        <f t="shared" si="202"/>
        <v/>
      </c>
      <c r="DX228" s="89" t="str">
        <f>IF(DU228&gt;0,ROUNDDOWN(('Diseño estructura &amp;CP'!$AZ$5/DU228),0),"")</f>
        <v/>
      </c>
      <c r="EL228" s="85" t="str">
        <f t="shared" si="244"/>
        <v/>
      </c>
      <c r="EM228" s="86">
        <f t="shared" si="228"/>
        <v>0</v>
      </c>
      <c r="EN228" s="18">
        <f t="shared" si="229"/>
        <v>0</v>
      </c>
      <c r="EO228" s="87"/>
      <c r="EP228" s="88">
        <f t="shared" si="230"/>
        <v>0</v>
      </c>
      <c r="EQ228" s="18" t="str">
        <f t="shared" si="203"/>
        <v/>
      </c>
      <c r="ER228" s="89" t="str">
        <f>IF(EO228&gt;0,ROUNDDOWN(('Diseño estructura &amp;CP'!$AZ$5/EO228),0),"")</f>
        <v/>
      </c>
      <c r="FF228" s="85" t="str">
        <f t="shared" si="245"/>
        <v/>
      </c>
      <c r="FG228" s="86">
        <f t="shared" si="231"/>
        <v>0</v>
      </c>
      <c r="FH228" s="18">
        <f t="shared" si="232"/>
        <v>0</v>
      </c>
      <c r="FI228" s="87"/>
      <c r="FJ228" s="88">
        <f t="shared" si="233"/>
        <v>0</v>
      </c>
      <c r="FK228" s="18" t="str">
        <f t="shared" si="204"/>
        <v/>
      </c>
      <c r="FL228" s="89" t="str">
        <f>IF(FI228&gt;0,ROUNDDOWN(('Diseño estructura &amp;CP'!$AZ$5/FI228),0),"")</f>
        <v/>
      </c>
      <c r="FZ228" s="85" t="str">
        <f t="shared" si="246"/>
        <v/>
      </c>
      <c r="GA228" s="86">
        <f t="shared" si="234"/>
        <v>0</v>
      </c>
      <c r="GB228" s="18">
        <f t="shared" si="235"/>
        <v>0</v>
      </c>
      <c r="GC228" s="87"/>
      <c r="GD228" s="88">
        <f t="shared" si="236"/>
        <v>0</v>
      </c>
      <c r="GE228" s="18" t="str">
        <f t="shared" si="205"/>
        <v/>
      </c>
      <c r="GF228" s="89" t="str">
        <f>IF(GC228&gt;0,ROUNDDOWN(('Diseño estructura &amp;CP'!$AZ$5/GC228),0),"")</f>
        <v/>
      </c>
    </row>
    <row r="229" spans="2:188" x14ac:dyDescent="0.35">
      <c r="B229" s="85" t="str">
        <f t="shared" si="237"/>
        <v/>
      </c>
      <c r="C229" s="86">
        <f t="shared" si="206"/>
        <v>0</v>
      </c>
      <c r="D229" s="18">
        <f t="shared" si="207"/>
        <v>0</v>
      </c>
      <c r="E229" s="90"/>
      <c r="F229" s="88">
        <f t="shared" si="208"/>
        <v>0</v>
      </c>
      <c r="G229" s="18" t="str">
        <f t="shared" si="209"/>
        <v/>
      </c>
      <c r="H229" s="89" t="str">
        <f>IF(E229&gt;0,ROUNDDOWN(('Diseño estructura &amp;CP'!$AZ$5/E229),0),"")</f>
        <v/>
      </c>
      <c r="V229" s="85" t="str">
        <f t="shared" si="238"/>
        <v/>
      </c>
      <c r="W229" s="86">
        <f t="shared" si="210"/>
        <v>0</v>
      </c>
      <c r="X229" s="18">
        <f t="shared" si="211"/>
        <v>0</v>
      </c>
      <c r="Y229" s="90"/>
      <c r="Z229" s="88">
        <f t="shared" si="212"/>
        <v>0</v>
      </c>
      <c r="AA229" s="18" t="str">
        <f t="shared" si="197"/>
        <v/>
      </c>
      <c r="AB229" s="89" t="str">
        <f>IF(Y229&gt;0,ROUNDDOWN(('Diseño estructura &amp;CP'!$AZ$5/Y229),0),"")</f>
        <v/>
      </c>
      <c r="AP229" s="85" t="str">
        <f t="shared" si="239"/>
        <v/>
      </c>
      <c r="AQ229" s="86">
        <f t="shared" si="213"/>
        <v>0</v>
      </c>
      <c r="AR229" s="18">
        <f t="shared" si="214"/>
        <v>0</v>
      </c>
      <c r="AS229" s="90"/>
      <c r="AT229" s="88">
        <f t="shared" si="215"/>
        <v>0</v>
      </c>
      <c r="AU229" s="18" t="str">
        <f t="shared" si="198"/>
        <v/>
      </c>
      <c r="AV229" s="89" t="str">
        <f>IF(AS229&gt;0,ROUNDDOWN(('Diseño estructura &amp;CP'!$AZ$5/AS229),0),"")</f>
        <v/>
      </c>
      <c r="BJ229" s="85" t="str">
        <f t="shared" si="240"/>
        <v/>
      </c>
      <c r="BK229" s="86">
        <f t="shared" si="216"/>
        <v>0</v>
      </c>
      <c r="BL229" s="18">
        <f t="shared" si="217"/>
        <v>0</v>
      </c>
      <c r="BM229" s="90"/>
      <c r="BN229" s="88">
        <f t="shared" si="218"/>
        <v>0</v>
      </c>
      <c r="BO229" s="18" t="str">
        <f t="shared" si="199"/>
        <v/>
      </c>
      <c r="BP229" s="89" t="str">
        <f>IF(BM229&gt;0,ROUNDDOWN(('Diseño estructura &amp;CP'!$AZ$5/BM229),0),"")</f>
        <v/>
      </c>
      <c r="CD229" s="85" t="str">
        <f t="shared" si="241"/>
        <v/>
      </c>
      <c r="CE229" s="86">
        <f t="shared" si="219"/>
        <v>0</v>
      </c>
      <c r="CF229" s="18">
        <f t="shared" si="220"/>
        <v>0</v>
      </c>
      <c r="CG229" s="90"/>
      <c r="CH229" s="88">
        <f t="shared" si="221"/>
        <v>0</v>
      </c>
      <c r="CI229" s="18" t="str">
        <f t="shared" si="200"/>
        <v/>
      </c>
      <c r="CJ229" s="89" t="str">
        <f>IF(CG229&gt;0,ROUNDDOWN(('Diseño estructura &amp;CP'!$AZ$5/CG229),0),"")</f>
        <v/>
      </c>
      <c r="CX229" s="85" t="str">
        <f t="shared" si="242"/>
        <v/>
      </c>
      <c r="CY229" s="86">
        <f t="shared" si="222"/>
        <v>0</v>
      </c>
      <c r="CZ229" s="18">
        <f t="shared" si="223"/>
        <v>0</v>
      </c>
      <c r="DA229" s="90"/>
      <c r="DB229" s="88">
        <f t="shared" si="224"/>
        <v>0</v>
      </c>
      <c r="DC229" s="18" t="str">
        <f t="shared" si="201"/>
        <v/>
      </c>
      <c r="DD229" s="89" t="str">
        <f>IF(DA229&gt;0,ROUNDDOWN(('Diseño estructura &amp;CP'!$AZ$5/DA229),0),"")</f>
        <v/>
      </c>
      <c r="DR229" s="85" t="str">
        <f t="shared" si="243"/>
        <v/>
      </c>
      <c r="DS229" s="86">
        <f t="shared" si="225"/>
        <v>0</v>
      </c>
      <c r="DT229" s="18">
        <f t="shared" si="226"/>
        <v>0</v>
      </c>
      <c r="DU229" s="90"/>
      <c r="DV229" s="88">
        <f t="shared" si="227"/>
        <v>0</v>
      </c>
      <c r="DW229" s="18" t="str">
        <f t="shared" si="202"/>
        <v/>
      </c>
      <c r="DX229" s="89" t="str">
        <f>IF(DU229&gt;0,ROUNDDOWN(('Diseño estructura &amp;CP'!$AZ$5/DU229),0),"")</f>
        <v/>
      </c>
      <c r="EL229" s="85" t="str">
        <f t="shared" si="244"/>
        <v/>
      </c>
      <c r="EM229" s="86">
        <f t="shared" si="228"/>
        <v>0</v>
      </c>
      <c r="EN229" s="18">
        <f t="shared" si="229"/>
        <v>0</v>
      </c>
      <c r="EO229" s="90"/>
      <c r="EP229" s="88">
        <f t="shared" si="230"/>
        <v>0</v>
      </c>
      <c r="EQ229" s="18" t="str">
        <f t="shared" si="203"/>
        <v/>
      </c>
      <c r="ER229" s="89" t="str">
        <f>IF(EO229&gt;0,ROUNDDOWN(('Diseño estructura &amp;CP'!$AZ$5/EO229),0),"")</f>
        <v/>
      </c>
      <c r="FF229" s="85" t="str">
        <f t="shared" si="245"/>
        <v/>
      </c>
      <c r="FG229" s="86">
        <f t="shared" si="231"/>
        <v>0</v>
      </c>
      <c r="FH229" s="18">
        <f t="shared" si="232"/>
        <v>0</v>
      </c>
      <c r="FI229" s="90"/>
      <c r="FJ229" s="88">
        <f t="shared" si="233"/>
        <v>0</v>
      </c>
      <c r="FK229" s="18" t="str">
        <f t="shared" si="204"/>
        <v/>
      </c>
      <c r="FL229" s="89" t="str">
        <f>IF(FI229&gt;0,ROUNDDOWN(('Diseño estructura &amp;CP'!$AZ$5/FI229),0),"")</f>
        <v/>
      </c>
      <c r="FZ229" s="85" t="str">
        <f t="shared" si="246"/>
        <v/>
      </c>
      <c r="GA229" s="86">
        <f t="shared" si="234"/>
        <v>0</v>
      </c>
      <c r="GB229" s="18">
        <f t="shared" si="235"/>
        <v>0</v>
      </c>
      <c r="GC229" s="90"/>
      <c r="GD229" s="88">
        <f t="shared" si="236"/>
        <v>0</v>
      </c>
      <c r="GE229" s="18" t="str">
        <f t="shared" si="205"/>
        <v/>
      </c>
      <c r="GF229" s="89" t="str">
        <f>IF(GC229&gt;0,ROUNDDOWN(('Diseño estructura &amp;CP'!$AZ$5/GC229),0),"")</f>
        <v/>
      </c>
    </row>
    <row r="230" spans="2:188" x14ac:dyDescent="0.35">
      <c r="B230" s="85" t="str">
        <f t="shared" si="237"/>
        <v/>
      </c>
      <c r="C230" s="86">
        <f t="shared" si="206"/>
        <v>0</v>
      </c>
      <c r="D230" s="18">
        <f t="shared" si="207"/>
        <v>0</v>
      </c>
      <c r="E230" s="87"/>
      <c r="F230" s="88">
        <f t="shared" si="208"/>
        <v>0</v>
      </c>
      <c r="G230" s="18" t="str">
        <f t="shared" si="209"/>
        <v/>
      </c>
      <c r="H230" s="89" t="str">
        <f>IF(E230&gt;0,ROUNDDOWN(('Diseño estructura &amp;CP'!$AZ$5/E230),0),"")</f>
        <v/>
      </c>
      <c r="V230" s="85" t="str">
        <f t="shared" si="238"/>
        <v/>
      </c>
      <c r="W230" s="86">
        <f t="shared" si="210"/>
        <v>0</v>
      </c>
      <c r="X230" s="18">
        <f t="shared" si="211"/>
        <v>0</v>
      </c>
      <c r="Y230" s="87"/>
      <c r="Z230" s="88">
        <f t="shared" si="212"/>
        <v>0</v>
      </c>
      <c r="AA230" s="18" t="str">
        <f t="shared" si="197"/>
        <v/>
      </c>
      <c r="AB230" s="89" t="str">
        <f>IF(Y230&gt;0,ROUNDDOWN(('Diseño estructura &amp;CP'!$AZ$5/Y230),0),"")</f>
        <v/>
      </c>
      <c r="AP230" s="85" t="str">
        <f t="shared" si="239"/>
        <v/>
      </c>
      <c r="AQ230" s="86">
        <f t="shared" si="213"/>
        <v>0</v>
      </c>
      <c r="AR230" s="18">
        <f t="shared" si="214"/>
        <v>0</v>
      </c>
      <c r="AS230" s="87"/>
      <c r="AT230" s="88">
        <f t="shared" si="215"/>
        <v>0</v>
      </c>
      <c r="AU230" s="18" t="str">
        <f t="shared" si="198"/>
        <v/>
      </c>
      <c r="AV230" s="89" t="str">
        <f>IF(AS230&gt;0,ROUNDDOWN(('Diseño estructura &amp;CP'!$AZ$5/AS230),0),"")</f>
        <v/>
      </c>
      <c r="BJ230" s="85" t="str">
        <f t="shared" si="240"/>
        <v/>
      </c>
      <c r="BK230" s="86">
        <f t="shared" si="216"/>
        <v>0</v>
      </c>
      <c r="BL230" s="18">
        <f t="shared" si="217"/>
        <v>0</v>
      </c>
      <c r="BM230" s="87"/>
      <c r="BN230" s="88">
        <f t="shared" si="218"/>
        <v>0</v>
      </c>
      <c r="BO230" s="18" t="str">
        <f t="shared" si="199"/>
        <v/>
      </c>
      <c r="BP230" s="89" t="str">
        <f>IF(BM230&gt;0,ROUNDDOWN(('Diseño estructura &amp;CP'!$AZ$5/BM230),0),"")</f>
        <v/>
      </c>
      <c r="CD230" s="85" t="str">
        <f t="shared" si="241"/>
        <v/>
      </c>
      <c r="CE230" s="86">
        <f t="shared" si="219"/>
        <v>0</v>
      </c>
      <c r="CF230" s="18">
        <f t="shared" si="220"/>
        <v>0</v>
      </c>
      <c r="CG230" s="87"/>
      <c r="CH230" s="88">
        <f t="shared" si="221"/>
        <v>0</v>
      </c>
      <c r="CI230" s="18" t="str">
        <f t="shared" si="200"/>
        <v/>
      </c>
      <c r="CJ230" s="89" t="str">
        <f>IF(CG230&gt;0,ROUNDDOWN(('Diseño estructura &amp;CP'!$AZ$5/CG230),0),"")</f>
        <v/>
      </c>
      <c r="CX230" s="85" t="str">
        <f t="shared" si="242"/>
        <v/>
      </c>
      <c r="CY230" s="86">
        <f t="shared" si="222"/>
        <v>0</v>
      </c>
      <c r="CZ230" s="18">
        <f t="shared" si="223"/>
        <v>0</v>
      </c>
      <c r="DA230" s="87"/>
      <c r="DB230" s="88">
        <f t="shared" si="224"/>
        <v>0</v>
      </c>
      <c r="DC230" s="18" t="str">
        <f t="shared" si="201"/>
        <v/>
      </c>
      <c r="DD230" s="89" t="str">
        <f>IF(DA230&gt;0,ROUNDDOWN(('Diseño estructura &amp;CP'!$AZ$5/DA230),0),"")</f>
        <v/>
      </c>
      <c r="DR230" s="85" t="str">
        <f t="shared" si="243"/>
        <v/>
      </c>
      <c r="DS230" s="86">
        <f t="shared" si="225"/>
        <v>0</v>
      </c>
      <c r="DT230" s="18">
        <f t="shared" si="226"/>
        <v>0</v>
      </c>
      <c r="DU230" s="87"/>
      <c r="DV230" s="88">
        <f t="shared" si="227"/>
        <v>0</v>
      </c>
      <c r="DW230" s="18" t="str">
        <f t="shared" si="202"/>
        <v/>
      </c>
      <c r="DX230" s="89" t="str">
        <f>IF(DU230&gt;0,ROUNDDOWN(('Diseño estructura &amp;CP'!$AZ$5/DU230),0),"")</f>
        <v/>
      </c>
      <c r="EL230" s="85" t="str">
        <f t="shared" si="244"/>
        <v/>
      </c>
      <c r="EM230" s="86">
        <f t="shared" si="228"/>
        <v>0</v>
      </c>
      <c r="EN230" s="18">
        <f t="shared" si="229"/>
        <v>0</v>
      </c>
      <c r="EO230" s="87"/>
      <c r="EP230" s="88">
        <f t="shared" si="230"/>
        <v>0</v>
      </c>
      <c r="EQ230" s="18" t="str">
        <f t="shared" si="203"/>
        <v/>
      </c>
      <c r="ER230" s="89" t="str">
        <f>IF(EO230&gt;0,ROUNDDOWN(('Diseño estructura &amp;CP'!$AZ$5/EO230),0),"")</f>
        <v/>
      </c>
      <c r="FF230" s="85" t="str">
        <f t="shared" si="245"/>
        <v/>
      </c>
      <c r="FG230" s="86">
        <f t="shared" si="231"/>
        <v>0</v>
      </c>
      <c r="FH230" s="18">
        <f t="shared" si="232"/>
        <v>0</v>
      </c>
      <c r="FI230" s="87"/>
      <c r="FJ230" s="88">
        <f t="shared" si="233"/>
        <v>0</v>
      </c>
      <c r="FK230" s="18" t="str">
        <f t="shared" si="204"/>
        <v/>
      </c>
      <c r="FL230" s="89" t="str">
        <f>IF(FI230&gt;0,ROUNDDOWN(('Diseño estructura &amp;CP'!$AZ$5/FI230),0),"")</f>
        <v/>
      </c>
      <c r="FZ230" s="85" t="str">
        <f t="shared" si="246"/>
        <v/>
      </c>
      <c r="GA230" s="86">
        <f t="shared" si="234"/>
        <v>0</v>
      </c>
      <c r="GB230" s="18">
        <f t="shared" si="235"/>
        <v>0</v>
      </c>
      <c r="GC230" s="87"/>
      <c r="GD230" s="88">
        <f t="shared" si="236"/>
        <v>0</v>
      </c>
      <c r="GE230" s="18" t="str">
        <f t="shared" si="205"/>
        <v/>
      </c>
      <c r="GF230" s="89" t="str">
        <f>IF(GC230&gt;0,ROUNDDOWN(('Diseño estructura &amp;CP'!$AZ$5/GC230),0),"")</f>
        <v/>
      </c>
    </row>
    <row r="231" spans="2:188" x14ac:dyDescent="0.35">
      <c r="B231" s="85" t="str">
        <f t="shared" si="237"/>
        <v/>
      </c>
      <c r="C231" s="86">
        <f t="shared" si="206"/>
        <v>0</v>
      </c>
      <c r="D231" s="18">
        <f t="shared" si="207"/>
        <v>0</v>
      </c>
      <c r="E231" s="90"/>
      <c r="F231" s="88">
        <f t="shared" si="208"/>
        <v>0</v>
      </c>
      <c r="G231" s="18" t="str">
        <f t="shared" si="209"/>
        <v/>
      </c>
      <c r="H231" s="89" t="str">
        <f>IF(E231&gt;0,ROUNDDOWN(('Diseño estructura &amp;CP'!$AZ$5/E231),0),"")</f>
        <v/>
      </c>
      <c r="V231" s="85" t="str">
        <f t="shared" si="238"/>
        <v/>
      </c>
      <c r="W231" s="86">
        <f t="shared" si="210"/>
        <v>0</v>
      </c>
      <c r="X231" s="18">
        <f t="shared" si="211"/>
        <v>0</v>
      </c>
      <c r="Y231" s="90"/>
      <c r="Z231" s="88">
        <f t="shared" si="212"/>
        <v>0</v>
      </c>
      <c r="AA231" s="18" t="str">
        <f t="shared" si="197"/>
        <v/>
      </c>
      <c r="AB231" s="89" t="str">
        <f>IF(Y231&gt;0,ROUNDDOWN(('Diseño estructura &amp;CP'!$AZ$5/Y231),0),"")</f>
        <v/>
      </c>
      <c r="AP231" s="85" t="str">
        <f t="shared" si="239"/>
        <v/>
      </c>
      <c r="AQ231" s="86">
        <f t="shared" si="213"/>
        <v>0</v>
      </c>
      <c r="AR231" s="18">
        <f t="shared" si="214"/>
        <v>0</v>
      </c>
      <c r="AS231" s="90"/>
      <c r="AT231" s="88">
        <f t="shared" si="215"/>
        <v>0</v>
      </c>
      <c r="AU231" s="18" t="str">
        <f t="shared" si="198"/>
        <v/>
      </c>
      <c r="AV231" s="89" t="str">
        <f>IF(AS231&gt;0,ROUNDDOWN(('Diseño estructura &amp;CP'!$AZ$5/AS231),0),"")</f>
        <v/>
      </c>
      <c r="BJ231" s="85" t="str">
        <f t="shared" si="240"/>
        <v/>
      </c>
      <c r="BK231" s="86">
        <f t="shared" si="216"/>
        <v>0</v>
      </c>
      <c r="BL231" s="18">
        <f t="shared" si="217"/>
        <v>0</v>
      </c>
      <c r="BM231" s="90"/>
      <c r="BN231" s="88">
        <f t="shared" si="218"/>
        <v>0</v>
      </c>
      <c r="BO231" s="18" t="str">
        <f t="shared" si="199"/>
        <v/>
      </c>
      <c r="BP231" s="89" t="str">
        <f>IF(BM231&gt;0,ROUNDDOWN(('Diseño estructura &amp;CP'!$AZ$5/BM231),0),"")</f>
        <v/>
      </c>
      <c r="CD231" s="85" t="str">
        <f t="shared" si="241"/>
        <v/>
      </c>
      <c r="CE231" s="86">
        <f t="shared" si="219"/>
        <v>0</v>
      </c>
      <c r="CF231" s="18">
        <f t="shared" si="220"/>
        <v>0</v>
      </c>
      <c r="CG231" s="90"/>
      <c r="CH231" s="88">
        <f t="shared" si="221"/>
        <v>0</v>
      </c>
      <c r="CI231" s="18" t="str">
        <f t="shared" si="200"/>
        <v/>
      </c>
      <c r="CJ231" s="89" t="str">
        <f>IF(CG231&gt;0,ROUNDDOWN(('Diseño estructura &amp;CP'!$AZ$5/CG231),0),"")</f>
        <v/>
      </c>
      <c r="CX231" s="85" t="str">
        <f t="shared" si="242"/>
        <v/>
      </c>
      <c r="CY231" s="86">
        <f t="shared" si="222"/>
        <v>0</v>
      </c>
      <c r="CZ231" s="18">
        <f t="shared" si="223"/>
        <v>0</v>
      </c>
      <c r="DA231" s="90"/>
      <c r="DB231" s="88">
        <f t="shared" si="224"/>
        <v>0</v>
      </c>
      <c r="DC231" s="18" t="str">
        <f t="shared" si="201"/>
        <v/>
      </c>
      <c r="DD231" s="89" t="str">
        <f>IF(DA231&gt;0,ROUNDDOWN(('Diseño estructura &amp;CP'!$AZ$5/DA231),0),"")</f>
        <v/>
      </c>
      <c r="DR231" s="85" t="str">
        <f t="shared" si="243"/>
        <v/>
      </c>
      <c r="DS231" s="86">
        <f t="shared" si="225"/>
        <v>0</v>
      </c>
      <c r="DT231" s="18">
        <f t="shared" si="226"/>
        <v>0</v>
      </c>
      <c r="DU231" s="90"/>
      <c r="DV231" s="88">
        <f t="shared" si="227"/>
        <v>0</v>
      </c>
      <c r="DW231" s="18" t="str">
        <f t="shared" si="202"/>
        <v/>
      </c>
      <c r="DX231" s="89" t="str">
        <f>IF(DU231&gt;0,ROUNDDOWN(('Diseño estructura &amp;CP'!$AZ$5/DU231),0),"")</f>
        <v/>
      </c>
      <c r="EL231" s="85" t="str">
        <f t="shared" si="244"/>
        <v/>
      </c>
      <c r="EM231" s="86">
        <f t="shared" si="228"/>
        <v>0</v>
      </c>
      <c r="EN231" s="18">
        <f t="shared" si="229"/>
        <v>0</v>
      </c>
      <c r="EO231" s="90"/>
      <c r="EP231" s="88">
        <f t="shared" si="230"/>
        <v>0</v>
      </c>
      <c r="EQ231" s="18" t="str">
        <f t="shared" si="203"/>
        <v/>
      </c>
      <c r="ER231" s="89" t="str">
        <f>IF(EO231&gt;0,ROUNDDOWN(('Diseño estructura &amp;CP'!$AZ$5/EO231),0),"")</f>
        <v/>
      </c>
      <c r="FF231" s="85" t="str">
        <f t="shared" si="245"/>
        <v/>
      </c>
      <c r="FG231" s="86">
        <f t="shared" si="231"/>
        <v>0</v>
      </c>
      <c r="FH231" s="18">
        <f t="shared" si="232"/>
        <v>0</v>
      </c>
      <c r="FI231" s="90"/>
      <c r="FJ231" s="88">
        <f t="shared" si="233"/>
        <v>0</v>
      </c>
      <c r="FK231" s="18" t="str">
        <f t="shared" si="204"/>
        <v/>
      </c>
      <c r="FL231" s="89" t="str">
        <f>IF(FI231&gt;0,ROUNDDOWN(('Diseño estructura &amp;CP'!$AZ$5/FI231),0),"")</f>
        <v/>
      </c>
      <c r="FZ231" s="85" t="str">
        <f t="shared" si="246"/>
        <v/>
      </c>
      <c r="GA231" s="86">
        <f t="shared" si="234"/>
        <v>0</v>
      </c>
      <c r="GB231" s="18">
        <f t="shared" si="235"/>
        <v>0</v>
      </c>
      <c r="GC231" s="90"/>
      <c r="GD231" s="88">
        <f t="shared" si="236"/>
        <v>0</v>
      </c>
      <c r="GE231" s="18" t="str">
        <f t="shared" si="205"/>
        <v/>
      </c>
      <c r="GF231" s="89" t="str">
        <f>IF(GC231&gt;0,ROUNDDOWN(('Diseño estructura &amp;CP'!$AZ$5/GC231),0),"")</f>
        <v/>
      </c>
    </row>
    <row r="232" spans="2:188" x14ac:dyDescent="0.35">
      <c r="B232" s="85" t="str">
        <f t="shared" si="237"/>
        <v/>
      </c>
      <c r="C232" s="86">
        <f t="shared" si="206"/>
        <v>0</v>
      </c>
      <c r="D232" s="18">
        <f t="shared" si="207"/>
        <v>0</v>
      </c>
      <c r="E232" s="87"/>
      <c r="F232" s="88">
        <f t="shared" si="208"/>
        <v>0</v>
      </c>
      <c r="G232" s="18" t="str">
        <f t="shared" si="209"/>
        <v/>
      </c>
      <c r="H232" s="89" t="str">
        <f>IF(E232&gt;0,ROUNDDOWN(('Diseño estructura &amp;CP'!$AZ$5/E232),0),"")</f>
        <v/>
      </c>
      <c r="V232" s="85" t="str">
        <f t="shared" si="238"/>
        <v/>
      </c>
      <c r="W232" s="86">
        <f t="shared" si="210"/>
        <v>0</v>
      </c>
      <c r="X232" s="18">
        <f t="shared" si="211"/>
        <v>0</v>
      </c>
      <c r="Y232" s="87"/>
      <c r="Z232" s="88">
        <f t="shared" si="212"/>
        <v>0</v>
      </c>
      <c r="AA232" s="18" t="str">
        <f t="shared" si="197"/>
        <v/>
      </c>
      <c r="AB232" s="89" t="str">
        <f>IF(Y232&gt;0,ROUNDDOWN(('Diseño estructura &amp;CP'!$AZ$5/Y232),0),"")</f>
        <v/>
      </c>
      <c r="AP232" s="85" t="str">
        <f t="shared" si="239"/>
        <v/>
      </c>
      <c r="AQ232" s="86">
        <f t="shared" si="213"/>
        <v>0</v>
      </c>
      <c r="AR232" s="18">
        <f t="shared" si="214"/>
        <v>0</v>
      </c>
      <c r="AS232" s="87"/>
      <c r="AT232" s="88">
        <f t="shared" si="215"/>
        <v>0</v>
      </c>
      <c r="AU232" s="18" t="str">
        <f t="shared" si="198"/>
        <v/>
      </c>
      <c r="AV232" s="89" t="str">
        <f>IF(AS232&gt;0,ROUNDDOWN(('Diseño estructura &amp;CP'!$AZ$5/AS232),0),"")</f>
        <v/>
      </c>
      <c r="BJ232" s="85" t="str">
        <f t="shared" si="240"/>
        <v/>
      </c>
      <c r="BK232" s="86">
        <f t="shared" si="216"/>
        <v>0</v>
      </c>
      <c r="BL232" s="18">
        <f t="shared" si="217"/>
        <v>0</v>
      </c>
      <c r="BM232" s="87"/>
      <c r="BN232" s="88">
        <f t="shared" si="218"/>
        <v>0</v>
      </c>
      <c r="BO232" s="18" t="str">
        <f t="shared" si="199"/>
        <v/>
      </c>
      <c r="BP232" s="89" t="str">
        <f>IF(BM232&gt;0,ROUNDDOWN(('Diseño estructura &amp;CP'!$AZ$5/BM232),0),"")</f>
        <v/>
      </c>
      <c r="CD232" s="85" t="str">
        <f t="shared" si="241"/>
        <v/>
      </c>
      <c r="CE232" s="86">
        <f t="shared" si="219"/>
        <v>0</v>
      </c>
      <c r="CF232" s="18">
        <f t="shared" si="220"/>
        <v>0</v>
      </c>
      <c r="CG232" s="87"/>
      <c r="CH232" s="88">
        <f t="shared" si="221"/>
        <v>0</v>
      </c>
      <c r="CI232" s="18" t="str">
        <f t="shared" si="200"/>
        <v/>
      </c>
      <c r="CJ232" s="89" t="str">
        <f>IF(CG232&gt;0,ROUNDDOWN(('Diseño estructura &amp;CP'!$AZ$5/CG232),0),"")</f>
        <v/>
      </c>
      <c r="CX232" s="85" t="str">
        <f t="shared" si="242"/>
        <v/>
      </c>
      <c r="CY232" s="86">
        <f t="shared" si="222"/>
        <v>0</v>
      </c>
      <c r="CZ232" s="18">
        <f t="shared" si="223"/>
        <v>0</v>
      </c>
      <c r="DA232" s="87"/>
      <c r="DB232" s="88">
        <f t="shared" si="224"/>
        <v>0</v>
      </c>
      <c r="DC232" s="18" t="str">
        <f t="shared" si="201"/>
        <v/>
      </c>
      <c r="DD232" s="89" t="str">
        <f>IF(DA232&gt;0,ROUNDDOWN(('Diseño estructura &amp;CP'!$AZ$5/DA232),0),"")</f>
        <v/>
      </c>
      <c r="DR232" s="85" t="str">
        <f t="shared" si="243"/>
        <v/>
      </c>
      <c r="DS232" s="86">
        <f t="shared" si="225"/>
        <v>0</v>
      </c>
      <c r="DT232" s="18">
        <f t="shared" si="226"/>
        <v>0</v>
      </c>
      <c r="DU232" s="87"/>
      <c r="DV232" s="88">
        <f t="shared" si="227"/>
        <v>0</v>
      </c>
      <c r="DW232" s="18" t="str">
        <f t="shared" si="202"/>
        <v/>
      </c>
      <c r="DX232" s="89" t="str">
        <f>IF(DU232&gt;0,ROUNDDOWN(('Diseño estructura &amp;CP'!$AZ$5/DU232),0),"")</f>
        <v/>
      </c>
      <c r="EL232" s="85" t="str">
        <f t="shared" si="244"/>
        <v/>
      </c>
      <c r="EM232" s="86">
        <f t="shared" si="228"/>
        <v>0</v>
      </c>
      <c r="EN232" s="18">
        <f t="shared" si="229"/>
        <v>0</v>
      </c>
      <c r="EO232" s="87"/>
      <c r="EP232" s="88">
        <f t="shared" si="230"/>
        <v>0</v>
      </c>
      <c r="EQ232" s="18" t="str">
        <f t="shared" si="203"/>
        <v/>
      </c>
      <c r="ER232" s="89" t="str">
        <f>IF(EO232&gt;0,ROUNDDOWN(('Diseño estructura &amp;CP'!$AZ$5/EO232),0),"")</f>
        <v/>
      </c>
      <c r="FF232" s="85" t="str">
        <f t="shared" si="245"/>
        <v/>
      </c>
      <c r="FG232" s="86">
        <f t="shared" si="231"/>
        <v>0</v>
      </c>
      <c r="FH232" s="18">
        <f t="shared" si="232"/>
        <v>0</v>
      </c>
      <c r="FI232" s="87"/>
      <c r="FJ232" s="88">
        <f t="shared" si="233"/>
        <v>0</v>
      </c>
      <c r="FK232" s="18" t="str">
        <f t="shared" si="204"/>
        <v/>
      </c>
      <c r="FL232" s="89" t="str">
        <f>IF(FI232&gt;0,ROUNDDOWN(('Diseño estructura &amp;CP'!$AZ$5/FI232),0),"")</f>
        <v/>
      </c>
      <c r="FZ232" s="85" t="str">
        <f t="shared" si="246"/>
        <v/>
      </c>
      <c r="GA232" s="86">
        <f t="shared" si="234"/>
        <v>0</v>
      </c>
      <c r="GB232" s="18">
        <f t="shared" si="235"/>
        <v>0</v>
      </c>
      <c r="GC232" s="87"/>
      <c r="GD232" s="88">
        <f t="shared" si="236"/>
        <v>0</v>
      </c>
      <c r="GE232" s="18" t="str">
        <f t="shared" si="205"/>
        <v/>
      </c>
      <c r="GF232" s="89" t="str">
        <f>IF(GC232&gt;0,ROUNDDOWN(('Diseño estructura &amp;CP'!$AZ$5/GC232),0),"")</f>
        <v/>
      </c>
    </row>
    <row r="233" spans="2:188" x14ac:dyDescent="0.35">
      <c r="B233" s="85" t="str">
        <f t="shared" si="237"/>
        <v/>
      </c>
      <c r="C233" s="86">
        <f t="shared" si="206"/>
        <v>0</v>
      </c>
      <c r="D233" s="18">
        <f t="shared" si="207"/>
        <v>0</v>
      </c>
      <c r="E233" s="90"/>
      <c r="F233" s="88">
        <f t="shared" si="208"/>
        <v>0</v>
      </c>
      <c r="G233" s="18" t="str">
        <f t="shared" si="209"/>
        <v/>
      </c>
      <c r="H233" s="89" t="str">
        <f>IF(E233&gt;0,ROUNDDOWN(('Diseño estructura &amp;CP'!$AZ$5/E233),0),"")</f>
        <v/>
      </c>
      <c r="V233" s="85" t="str">
        <f t="shared" si="238"/>
        <v/>
      </c>
      <c r="W233" s="86">
        <f t="shared" si="210"/>
        <v>0</v>
      </c>
      <c r="X233" s="18">
        <f t="shared" si="211"/>
        <v>0</v>
      </c>
      <c r="Y233" s="90"/>
      <c r="Z233" s="88">
        <f t="shared" si="212"/>
        <v>0</v>
      </c>
      <c r="AA233" s="18" t="str">
        <f t="shared" si="197"/>
        <v/>
      </c>
      <c r="AB233" s="89" t="str">
        <f>IF(Y233&gt;0,ROUNDDOWN(('Diseño estructura &amp;CP'!$AZ$5/Y233),0),"")</f>
        <v/>
      </c>
      <c r="AP233" s="85" t="str">
        <f t="shared" si="239"/>
        <v/>
      </c>
      <c r="AQ233" s="86">
        <f t="shared" si="213"/>
        <v>0</v>
      </c>
      <c r="AR233" s="18">
        <f t="shared" si="214"/>
        <v>0</v>
      </c>
      <c r="AS233" s="90"/>
      <c r="AT233" s="88">
        <f t="shared" si="215"/>
        <v>0</v>
      </c>
      <c r="AU233" s="18" t="str">
        <f t="shared" si="198"/>
        <v/>
      </c>
      <c r="AV233" s="89" t="str">
        <f>IF(AS233&gt;0,ROUNDDOWN(('Diseño estructura &amp;CP'!$AZ$5/AS233),0),"")</f>
        <v/>
      </c>
      <c r="BJ233" s="85" t="str">
        <f t="shared" si="240"/>
        <v/>
      </c>
      <c r="BK233" s="86">
        <f t="shared" si="216"/>
        <v>0</v>
      </c>
      <c r="BL233" s="18">
        <f t="shared" si="217"/>
        <v>0</v>
      </c>
      <c r="BM233" s="90"/>
      <c r="BN233" s="88">
        <f t="shared" si="218"/>
        <v>0</v>
      </c>
      <c r="BO233" s="18" t="str">
        <f t="shared" si="199"/>
        <v/>
      </c>
      <c r="BP233" s="89" t="str">
        <f>IF(BM233&gt;0,ROUNDDOWN(('Diseño estructura &amp;CP'!$AZ$5/BM233),0),"")</f>
        <v/>
      </c>
      <c r="CD233" s="85" t="str">
        <f t="shared" si="241"/>
        <v/>
      </c>
      <c r="CE233" s="86">
        <f t="shared" si="219"/>
        <v>0</v>
      </c>
      <c r="CF233" s="18">
        <f t="shared" si="220"/>
        <v>0</v>
      </c>
      <c r="CG233" s="90"/>
      <c r="CH233" s="88">
        <f t="shared" si="221"/>
        <v>0</v>
      </c>
      <c r="CI233" s="18" t="str">
        <f t="shared" si="200"/>
        <v/>
      </c>
      <c r="CJ233" s="89" t="str">
        <f>IF(CG233&gt;0,ROUNDDOWN(('Diseño estructura &amp;CP'!$AZ$5/CG233),0),"")</f>
        <v/>
      </c>
      <c r="CX233" s="85" t="str">
        <f t="shared" si="242"/>
        <v/>
      </c>
      <c r="CY233" s="86">
        <f t="shared" si="222"/>
        <v>0</v>
      </c>
      <c r="CZ233" s="18">
        <f t="shared" si="223"/>
        <v>0</v>
      </c>
      <c r="DA233" s="90"/>
      <c r="DB233" s="88">
        <f t="shared" si="224"/>
        <v>0</v>
      </c>
      <c r="DC233" s="18" t="str">
        <f t="shared" si="201"/>
        <v/>
      </c>
      <c r="DD233" s="89" t="str">
        <f>IF(DA233&gt;0,ROUNDDOWN(('Diseño estructura &amp;CP'!$AZ$5/DA233),0),"")</f>
        <v/>
      </c>
      <c r="DR233" s="85" t="str">
        <f t="shared" si="243"/>
        <v/>
      </c>
      <c r="DS233" s="86">
        <f t="shared" si="225"/>
        <v>0</v>
      </c>
      <c r="DT233" s="18">
        <f t="shared" si="226"/>
        <v>0</v>
      </c>
      <c r="DU233" s="90"/>
      <c r="DV233" s="88">
        <f t="shared" si="227"/>
        <v>0</v>
      </c>
      <c r="DW233" s="18" t="str">
        <f t="shared" si="202"/>
        <v/>
      </c>
      <c r="DX233" s="89" t="str">
        <f>IF(DU233&gt;0,ROUNDDOWN(('Diseño estructura &amp;CP'!$AZ$5/DU233),0),"")</f>
        <v/>
      </c>
      <c r="EL233" s="85" t="str">
        <f t="shared" si="244"/>
        <v/>
      </c>
      <c r="EM233" s="86">
        <f t="shared" si="228"/>
        <v>0</v>
      </c>
      <c r="EN233" s="18">
        <f t="shared" si="229"/>
        <v>0</v>
      </c>
      <c r="EO233" s="90"/>
      <c r="EP233" s="88">
        <f t="shared" si="230"/>
        <v>0</v>
      </c>
      <c r="EQ233" s="18" t="str">
        <f t="shared" si="203"/>
        <v/>
      </c>
      <c r="ER233" s="89" t="str">
        <f>IF(EO233&gt;0,ROUNDDOWN(('Diseño estructura &amp;CP'!$AZ$5/EO233),0),"")</f>
        <v/>
      </c>
      <c r="FF233" s="85" t="str">
        <f t="shared" si="245"/>
        <v/>
      </c>
      <c r="FG233" s="86">
        <f t="shared" si="231"/>
        <v>0</v>
      </c>
      <c r="FH233" s="18">
        <f t="shared" si="232"/>
        <v>0</v>
      </c>
      <c r="FI233" s="90"/>
      <c r="FJ233" s="88">
        <f t="shared" si="233"/>
        <v>0</v>
      </c>
      <c r="FK233" s="18" t="str">
        <f t="shared" si="204"/>
        <v/>
      </c>
      <c r="FL233" s="89" t="str">
        <f>IF(FI233&gt;0,ROUNDDOWN(('Diseño estructura &amp;CP'!$AZ$5/FI233),0),"")</f>
        <v/>
      </c>
      <c r="FZ233" s="85" t="str">
        <f t="shared" si="246"/>
        <v/>
      </c>
      <c r="GA233" s="86">
        <f t="shared" si="234"/>
        <v>0</v>
      </c>
      <c r="GB233" s="18">
        <f t="shared" si="235"/>
        <v>0</v>
      </c>
      <c r="GC233" s="90"/>
      <c r="GD233" s="88">
        <f t="shared" si="236"/>
        <v>0</v>
      </c>
      <c r="GE233" s="18" t="str">
        <f t="shared" si="205"/>
        <v/>
      </c>
      <c r="GF233" s="89" t="str">
        <f>IF(GC233&gt;0,ROUNDDOWN(('Diseño estructura &amp;CP'!$AZ$5/GC233),0),"")</f>
        <v/>
      </c>
    </row>
    <row r="234" spans="2:188" x14ac:dyDescent="0.35">
      <c r="B234" s="85" t="str">
        <f t="shared" si="237"/>
        <v/>
      </c>
      <c r="C234" s="86">
        <f t="shared" si="206"/>
        <v>0</v>
      </c>
      <c r="D234" s="18">
        <f t="shared" si="207"/>
        <v>0</v>
      </c>
      <c r="E234" s="87"/>
      <c r="F234" s="88">
        <f t="shared" si="208"/>
        <v>0</v>
      </c>
      <c r="G234" s="18" t="str">
        <f t="shared" si="209"/>
        <v/>
      </c>
      <c r="H234" s="89" t="str">
        <f>IF(E234&gt;0,ROUNDDOWN(('Diseño estructura &amp;CP'!$AZ$5/E234),0),"")</f>
        <v/>
      </c>
      <c r="V234" s="85" t="str">
        <f t="shared" si="238"/>
        <v/>
      </c>
      <c r="W234" s="86">
        <f t="shared" si="210"/>
        <v>0</v>
      </c>
      <c r="X234" s="18">
        <f t="shared" si="211"/>
        <v>0</v>
      </c>
      <c r="Y234" s="87"/>
      <c r="Z234" s="88">
        <f t="shared" si="212"/>
        <v>0</v>
      </c>
      <c r="AA234" s="18" t="str">
        <f t="shared" si="197"/>
        <v/>
      </c>
      <c r="AB234" s="89" t="str">
        <f>IF(Y234&gt;0,ROUNDDOWN(('Diseño estructura &amp;CP'!$AZ$5/Y234),0),"")</f>
        <v/>
      </c>
      <c r="AP234" s="85" t="str">
        <f t="shared" si="239"/>
        <v/>
      </c>
      <c r="AQ234" s="86">
        <f t="shared" si="213"/>
        <v>0</v>
      </c>
      <c r="AR234" s="18">
        <f t="shared" si="214"/>
        <v>0</v>
      </c>
      <c r="AS234" s="87"/>
      <c r="AT234" s="88">
        <f t="shared" si="215"/>
        <v>0</v>
      </c>
      <c r="AU234" s="18" t="str">
        <f t="shared" si="198"/>
        <v/>
      </c>
      <c r="AV234" s="89" t="str">
        <f>IF(AS234&gt;0,ROUNDDOWN(('Diseño estructura &amp;CP'!$AZ$5/AS234),0),"")</f>
        <v/>
      </c>
      <c r="BJ234" s="85" t="str">
        <f t="shared" si="240"/>
        <v/>
      </c>
      <c r="BK234" s="86">
        <f t="shared" si="216"/>
        <v>0</v>
      </c>
      <c r="BL234" s="18">
        <f t="shared" si="217"/>
        <v>0</v>
      </c>
      <c r="BM234" s="87"/>
      <c r="BN234" s="88">
        <f t="shared" si="218"/>
        <v>0</v>
      </c>
      <c r="BO234" s="18" t="str">
        <f t="shared" si="199"/>
        <v/>
      </c>
      <c r="BP234" s="89" t="str">
        <f>IF(BM234&gt;0,ROUNDDOWN(('Diseño estructura &amp;CP'!$AZ$5/BM234),0),"")</f>
        <v/>
      </c>
      <c r="CD234" s="85" t="str">
        <f t="shared" si="241"/>
        <v/>
      </c>
      <c r="CE234" s="86">
        <f t="shared" si="219"/>
        <v>0</v>
      </c>
      <c r="CF234" s="18">
        <f t="shared" si="220"/>
        <v>0</v>
      </c>
      <c r="CG234" s="87"/>
      <c r="CH234" s="88">
        <f t="shared" si="221"/>
        <v>0</v>
      </c>
      <c r="CI234" s="18" t="str">
        <f t="shared" si="200"/>
        <v/>
      </c>
      <c r="CJ234" s="89" t="str">
        <f>IF(CG234&gt;0,ROUNDDOWN(('Diseño estructura &amp;CP'!$AZ$5/CG234),0),"")</f>
        <v/>
      </c>
      <c r="CX234" s="85" t="str">
        <f t="shared" si="242"/>
        <v/>
      </c>
      <c r="CY234" s="86">
        <f t="shared" si="222"/>
        <v>0</v>
      </c>
      <c r="CZ234" s="18">
        <f t="shared" si="223"/>
        <v>0</v>
      </c>
      <c r="DA234" s="87"/>
      <c r="DB234" s="88">
        <f t="shared" si="224"/>
        <v>0</v>
      </c>
      <c r="DC234" s="18" t="str">
        <f t="shared" si="201"/>
        <v/>
      </c>
      <c r="DD234" s="89" t="str">
        <f>IF(DA234&gt;0,ROUNDDOWN(('Diseño estructura &amp;CP'!$AZ$5/DA234),0),"")</f>
        <v/>
      </c>
      <c r="DR234" s="85" t="str">
        <f t="shared" si="243"/>
        <v/>
      </c>
      <c r="DS234" s="86">
        <f t="shared" si="225"/>
        <v>0</v>
      </c>
      <c r="DT234" s="18">
        <f t="shared" si="226"/>
        <v>0</v>
      </c>
      <c r="DU234" s="87"/>
      <c r="DV234" s="88">
        <f t="shared" si="227"/>
        <v>0</v>
      </c>
      <c r="DW234" s="18" t="str">
        <f t="shared" si="202"/>
        <v/>
      </c>
      <c r="DX234" s="89" t="str">
        <f>IF(DU234&gt;0,ROUNDDOWN(('Diseño estructura &amp;CP'!$AZ$5/DU234),0),"")</f>
        <v/>
      </c>
      <c r="EL234" s="85" t="str">
        <f t="shared" si="244"/>
        <v/>
      </c>
      <c r="EM234" s="86">
        <f t="shared" si="228"/>
        <v>0</v>
      </c>
      <c r="EN234" s="18">
        <f t="shared" si="229"/>
        <v>0</v>
      </c>
      <c r="EO234" s="87"/>
      <c r="EP234" s="88">
        <f t="shared" si="230"/>
        <v>0</v>
      </c>
      <c r="EQ234" s="18" t="str">
        <f t="shared" si="203"/>
        <v/>
      </c>
      <c r="ER234" s="89" t="str">
        <f>IF(EO234&gt;0,ROUNDDOWN(('Diseño estructura &amp;CP'!$AZ$5/EO234),0),"")</f>
        <v/>
      </c>
      <c r="FF234" s="85" t="str">
        <f t="shared" si="245"/>
        <v/>
      </c>
      <c r="FG234" s="86">
        <f t="shared" si="231"/>
        <v>0</v>
      </c>
      <c r="FH234" s="18">
        <f t="shared" si="232"/>
        <v>0</v>
      </c>
      <c r="FI234" s="87"/>
      <c r="FJ234" s="88">
        <f t="shared" si="233"/>
        <v>0</v>
      </c>
      <c r="FK234" s="18" t="str">
        <f t="shared" si="204"/>
        <v/>
      </c>
      <c r="FL234" s="89" t="str">
        <f>IF(FI234&gt;0,ROUNDDOWN(('Diseño estructura &amp;CP'!$AZ$5/FI234),0),"")</f>
        <v/>
      </c>
      <c r="FZ234" s="85" t="str">
        <f t="shared" si="246"/>
        <v/>
      </c>
      <c r="GA234" s="86">
        <f t="shared" si="234"/>
        <v>0</v>
      </c>
      <c r="GB234" s="18">
        <f t="shared" si="235"/>
        <v>0</v>
      </c>
      <c r="GC234" s="87"/>
      <c r="GD234" s="88">
        <f t="shared" si="236"/>
        <v>0</v>
      </c>
      <c r="GE234" s="18" t="str">
        <f t="shared" si="205"/>
        <v/>
      </c>
      <c r="GF234" s="89" t="str">
        <f>IF(GC234&gt;0,ROUNDDOWN(('Diseño estructura &amp;CP'!$AZ$5/GC234),0),"")</f>
        <v/>
      </c>
    </row>
    <row r="235" spans="2:188" x14ac:dyDescent="0.35">
      <c r="B235" s="85" t="str">
        <f t="shared" si="237"/>
        <v/>
      </c>
      <c r="C235" s="86">
        <f t="shared" si="206"/>
        <v>0</v>
      </c>
      <c r="D235" s="18">
        <f t="shared" si="207"/>
        <v>0</v>
      </c>
      <c r="E235" s="90"/>
      <c r="F235" s="88">
        <f t="shared" si="208"/>
        <v>0</v>
      </c>
      <c r="G235" s="18" t="str">
        <f t="shared" si="209"/>
        <v/>
      </c>
      <c r="H235" s="89" t="str">
        <f>IF(E235&gt;0,ROUNDDOWN(('Diseño estructura &amp;CP'!$AZ$5/E235),0),"")</f>
        <v/>
      </c>
      <c r="V235" s="85" t="str">
        <f t="shared" si="238"/>
        <v/>
      </c>
      <c r="W235" s="86">
        <f t="shared" si="210"/>
        <v>0</v>
      </c>
      <c r="X235" s="18">
        <f t="shared" si="211"/>
        <v>0</v>
      </c>
      <c r="Y235" s="90"/>
      <c r="Z235" s="88">
        <f t="shared" si="212"/>
        <v>0</v>
      </c>
      <c r="AA235" s="18" t="str">
        <f t="shared" si="197"/>
        <v/>
      </c>
      <c r="AB235" s="89" t="str">
        <f>IF(Y235&gt;0,ROUNDDOWN(('Diseño estructura &amp;CP'!$AZ$5/Y235),0),"")</f>
        <v/>
      </c>
      <c r="AP235" s="85" t="str">
        <f t="shared" si="239"/>
        <v/>
      </c>
      <c r="AQ235" s="86">
        <f t="shared" si="213"/>
        <v>0</v>
      </c>
      <c r="AR235" s="18">
        <f t="shared" si="214"/>
        <v>0</v>
      </c>
      <c r="AS235" s="90"/>
      <c r="AT235" s="88">
        <f t="shared" si="215"/>
        <v>0</v>
      </c>
      <c r="AU235" s="18" t="str">
        <f t="shared" si="198"/>
        <v/>
      </c>
      <c r="AV235" s="89" t="str">
        <f>IF(AS235&gt;0,ROUNDDOWN(('Diseño estructura &amp;CP'!$AZ$5/AS235),0),"")</f>
        <v/>
      </c>
      <c r="BJ235" s="85" t="str">
        <f t="shared" si="240"/>
        <v/>
      </c>
      <c r="BK235" s="86">
        <f t="shared" si="216"/>
        <v>0</v>
      </c>
      <c r="BL235" s="18">
        <f t="shared" si="217"/>
        <v>0</v>
      </c>
      <c r="BM235" s="90"/>
      <c r="BN235" s="88">
        <f t="shared" si="218"/>
        <v>0</v>
      </c>
      <c r="BO235" s="18" t="str">
        <f t="shared" si="199"/>
        <v/>
      </c>
      <c r="BP235" s="89" t="str">
        <f>IF(BM235&gt;0,ROUNDDOWN(('Diseño estructura &amp;CP'!$AZ$5/BM235),0),"")</f>
        <v/>
      </c>
      <c r="CD235" s="85" t="str">
        <f t="shared" si="241"/>
        <v/>
      </c>
      <c r="CE235" s="86">
        <f t="shared" si="219"/>
        <v>0</v>
      </c>
      <c r="CF235" s="18">
        <f t="shared" si="220"/>
        <v>0</v>
      </c>
      <c r="CG235" s="90"/>
      <c r="CH235" s="88">
        <f t="shared" si="221"/>
        <v>0</v>
      </c>
      <c r="CI235" s="18" t="str">
        <f t="shared" si="200"/>
        <v/>
      </c>
      <c r="CJ235" s="89" t="str">
        <f>IF(CG235&gt;0,ROUNDDOWN(('Diseño estructura &amp;CP'!$AZ$5/CG235),0),"")</f>
        <v/>
      </c>
      <c r="CX235" s="85" t="str">
        <f t="shared" si="242"/>
        <v/>
      </c>
      <c r="CY235" s="86">
        <f t="shared" si="222"/>
        <v>0</v>
      </c>
      <c r="CZ235" s="18">
        <f t="shared" si="223"/>
        <v>0</v>
      </c>
      <c r="DA235" s="90"/>
      <c r="DB235" s="88">
        <f t="shared" si="224"/>
        <v>0</v>
      </c>
      <c r="DC235" s="18" t="str">
        <f t="shared" si="201"/>
        <v/>
      </c>
      <c r="DD235" s="89" t="str">
        <f>IF(DA235&gt;0,ROUNDDOWN(('Diseño estructura &amp;CP'!$AZ$5/DA235),0),"")</f>
        <v/>
      </c>
      <c r="DR235" s="85" t="str">
        <f t="shared" si="243"/>
        <v/>
      </c>
      <c r="DS235" s="86">
        <f t="shared" si="225"/>
        <v>0</v>
      </c>
      <c r="DT235" s="18">
        <f t="shared" si="226"/>
        <v>0</v>
      </c>
      <c r="DU235" s="90"/>
      <c r="DV235" s="88">
        <f t="shared" si="227"/>
        <v>0</v>
      </c>
      <c r="DW235" s="18" t="str">
        <f t="shared" si="202"/>
        <v/>
      </c>
      <c r="DX235" s="89" t="str">
        <f>IF(DU235&gt;0,ROUNDDOWN(('Diseño estructura &amp;CP'!$AZ$5/DU235),0),"")</f>
        <v/>
      </c>
      <c r="EL235" s="85" t="str">
        <f t="shared" si="244"/>
        <v/>
      </c>
      <c r="EM235" s="86">
        <f t="shared" si="228"/>
        <v>0</v>
      </c>
      <c r="EN235" s="18">
        <f t="shared" si="229"/>
        <v>0</v>
      </c>
      <c r="EO235" s="90"/>
      <c r="EP235" s="88">
        <f t="shared" si="230"/>
        <v>0</v>
      </c>
      <c r="EQ235" s="18" t="str">
        <f t="shared" si="203"/>
        <v/>
      </c>
      <c r="ER235" s="89" t="str">
        <f>IF(EO235&gt;0,ROUNDDOWN(('Diseño estructura &amp;CP'!$AZ$5/EO235),0),"")</f>
        <v/>
      </c>
      <c r="FF235" s="85" t="str">
        <f t="shared" si="245"/>
        <v/>
      </c>
      <c r="FG235" s="86">
        <f t="shared" si="231"/>
        <v>0</v>
      </c>
      <c r="FH235" s="18">
        <f t="shared" si="232"/>
        <v>0</v>
      </c>
      <c r="FI235" s="90"/>
      <c r="FJ235" s="88">
        <f t="shared" si="233"/>
        <v>0</v>
      </c>
      <c r="FK235" s="18" t="str">
        <f t="shared" si="204"/>
        <v/>
      </c>
      <c r="FL235" s="89" t="str">
        <f>IF(FI235&gt;0,ROUNDDOWN(('Diseño estructura &amp;CP'!$AZ$5/FI235),0),"")</f>
        <v/>
      </c>
      <c r="FZ235" s="85" t="str">
        <f t="shared" si="246"/>
        <v/>
      </c>
      <c r="GA235" s="86">
        <f t="shared" si="234"/>
        <v>0</v>
      </c>
      <c r="GB235" s="18">
        <f t="shared" si="235"/>
        <v>0</v>
      </c>
      <c r="GC235" s="90"/>
      <c r="GD235" s="88">
        <f t="shared" si="236"/>
        <v>0</v>
      </c>
      <c r="GE235" s="18" t="str">
        <f t="shared" si="205"/>
        <v/>
      </c>
      <c r="GF235" s="89" t="str">
        <f>IF(GC235&gt;0,ROUNDDOWN(('Diseño estructura &amp;CP'!$AZ$5/GC235),0),"")</f>
        <v/>
      </c>
    </row>
    <row r="236" spans="2:188" x14ac:dyDescent="0.35">
      <c r="B236" s="85" t="str">
        <f t="shared" si="237"/>
        <v/>
      </c>
      <c r="C236" s="86">
        <f t="shared" si="206"/>
        <v>0</v>
      </c>
      <c r="D236" s="18">
        <f t="shared" si="207"/>
        <v>0</v>
      </c>
      <c r="E236" s="87"/>
      <c r="F236" s="88">
        <f t="shared" si="208"/>
        <v>0</v>
      </c>
      <c r="G236" s="18" t="str">
        <f t="shared" si="209"/>
        <v/>
      </c>
      <c r="H236" s="89" t="str">
        <f>IF(E236&gt;0,ROUNDDOWN(('Diseño estructura &amp;CP'!$AZ$5/E236),0),"")</f>
        <v/>
      </c>
      <c r="V236" s="85" t="str">
        <f t="shared" si="238"/>
        <v/>
      </c>
      <c r="W236" s="86">
        <f t="shared" si="210"/>
        <v>0</v>
      </c>
      <c r="X236" s="18">
        <f t="shared" si="211"/>
        <v>0</v>
      </c>
      <c r="Y236" s="87"/>
      <c r="Z236" s="88">
        <f t="shared" si="212"/>
        <v>0</v>
      </c>
      <c r="AA236" s="18" t="str">
        <f t="shared" si="197"/>
        <v/>
      </c>
      <c r="AB236" s="89" t="str">
        <f>IF(Y236&gt;0,ROUNDDOWN(('Diseño estructura &amp;CP'!$AZ$5/Y236),0),"")</f>
        <v/>
      </c>
      <c r="AP236" s="85" t="str">
        <f t="shared" si="239"/>
        <v/>
      </c>
      <c r="AQ236" s="86">
        <f t="shared" si="213"/>
        <v>0</v>
      </c>
      <c r="AR236" s="18">
        <f t="shared" si="214"/>
        <v>0</v>
      </c>
      <c r="AS236" s="87"/>
      <c r="AT236" s="88">
        <f t="shared" si="215"/>
        <v>0</v>
      </c>
      <c r="AU236" s="18" t="str">
        <f t="shared" si="198"/>
        <v/>
      </c>
      <c r="AV236" s="89" t="str">
        <f>IF(AS236&gt;0,ROUNDDOWN(('Diseño estructura &amp;CP'!$AZ$5/AS236),0),"")</f>
        <v/>
      </c>
      <c r="BJ236" s="85" t="str">
        <f t="shared" si="240"/>
        <v/>
      </c>
      <c r="BK236" s="86">
        <f t="shared" si="216"/>
        <v>0</v>
      </c>
      <c r="BL236" s="18">
        <f t="shared" si="217"/>
        <v>0</v>
      </c>
      <c r="BM236" s="87"/>
      <c r="BN236" s="88">
        <f t="shared" si="218"/>
        <v>0</v>
      </c>
      <c r="BO236" s="18" t="str">
        <f t="shared" si="199"/>
        <v/>
      </c>
      <c r="BP236" s="89" t="str">
        <f>IF(BM236&gt;0,ROUNDDOWN(('Diseño estructura &amp;CP'!$AZ$5/BM236),0),"")</f>
        <v/>
      </c>
      <c r="CD236" s="85" t="str">
        <f t="shared" si="241"/>
        <v/>
      </c>
      <c r="CE236" s="86">
        <f t="shared" si="219"/>
        <v>0</v>
      </c>
      <c r="CF236" s="18">
        <f t="shared" si="220"/>
        <v>0</v>
      </c>
      <c r="CG236" s="87"/>
      <c r="CH236" s="88">
        <f t="shared" si="221"/>
        <v>0</v>
      </c>
      <c r="CI236" s="18" t="str">
        <f t="shared" si="200"/>
        <v/>
      </c>
      <c r="CJ236" s="89" t="str">
        <f>IF(CG236&gt;0,ROUNDDOWN(('Diseño estructura &amp;CP'!$AZ$5/CG236),0),"")</f>
        <v/>
      </c>
      <c r="CX236" s="85" t="str">
        <f t="shared" si="242"/>
        <v/>
      </c>
      <c r="CY236" s="86">
        <f t="shared" si="222"/>
        <v>0</v>
      </c>
      <c r="CZ236" s="18">
        <f t="shared" si="223"/>
        <v>0</v>
      </c>
      <c r="DA236" s="87"/>
      <c r="DB236" s="88">
        <f t="shared" si="224"/>
        <v>0</v>
      </c>
      <c r="DC236" s="18" t="str">
        <f t="shared" si="201"/>
        <v/>
      </c>
      <c r="DD236" s="89" t="str">
        <f>IF(DA236&gt;0,ROUNDDOWN(('Diseño estructura &amp;CP'!$AZ$5/DA236),0),"")</f>
        <v/>
      </c>
      <c r="DR236" s="85" t="str">
        <f t="shared" si="243"/>
        <v/>
      </c>
      <c r="DS236" s="86">
        <f t="shared" si="225"/>
        <v>0</v>
      </c>
      <c r="DT236" s="18">
        <f t="shared" si="226"/>
        <v>0</v>
      </c>
      <c r="DU236" s="87"/>
      <c r="DV236" s="88">
        <f t="shared" si="227"/>
        <v>0</v>
      </c>
      <c r="DW236" s="18" t="str">
        <f t="shared" si="202"/>
        <v/>
      </c>
      <c r="DX236" s="89" t="str">
        <f>IF(DU236&gt;0,ROUNDDOWN(('Diseño estructura &amp;CP'!$AZ$5/DU236),0),"")</f>
        <v/>
      </c>
      <c r="EL236" s="85" t="str">
        <f t="shared" si="244"/>
        <v/>
      </c>
      <c r="EM236" s="86">
        <f t="shared" si="228"/>
        <v>0</v>
      </c>
      <c r="EN236" s="18">
        <f t="shared" si="229"/>
        <v>0</v>
      </c>
      <c r="EO236" s="87"/>
      <c r="EP236" s="88">
        <f t="shared" si="230"/>
        <v>0</v>
      </c>
      <c r="EQ236" s="18" t="str">
        <f t="shared" si="203"/>
        <v/>
      </c>
      <c r="ER236" s="89" t="str">
        <f>IF(EO236&gt;0,ROUNDDOWN(('Diseño estructura &amp;CP'!$AZ$5/EO236),0),"")</f>
        <v/>
      </c>
      <c r="FF236" s="85" t="str">
        <f t="shared" si="245"/>
        <v/>
      </c>
      <c r="FG236" s="86">
        <f t="shared" si="231"/>
        <v>0</v>
      </c>
      <c r="FH236" s="18">
        <f t="shared" si="232"/>
        <v>0</v>
      </c>
      <c r="FI236" s="87"/>
      <c r="FJ236" s="88">
        <f t="shared" si="233"/>
        <v>0</v>
      </c>
      <c r="FK236" s="18" t="str">
        <f t="shared" si="204"/>
        <v/>
      </c>
      <c r="FL236" s="89" t="str">
        <f>IF(FI236&gt;0,ROUNDDOWN(('Diseño estructura &amp;CP'!$AZ$5/FI236),0),"")</f>
        <v/>
      </c>
      <c r="FZ236" s="85" t="str">
        <f t="shared" si="246"/>
        <v/>
      </c>
      <c r="GA236" s="86">
        <f t="shared" si="234"/>
        <v>0</v>
      </c>
      <c r="GB236" s="18">
        <f t="shared" si="235"/>
        <v>0</v>
      </c>
      <c r="GC236" s="87"/>
      <c r="GD236" s="88">
        <f t="shared" si="236"/>
        <v>0</v>
      </c>
      <c r="GE236" s="18" t="str">
        <f t="shared" si="205"/>
        <v/>
      </c>
      <c r="GF236" s="89" t="str">
        <f>IF(GC236&gt;0,ROUNDDOWN(('Diseño estructura &amp;CP'!$AZ$5/GC236),0),"")</f>
        <v/>
      </c>
    </row>
    <row r="237" spans="2:188" x14ac:dyDescent="0.35">
      <c r="B237" s="85" t="str">
        <f t="shared" si="237"/>
        <v/>
      </c>
      <c r="C237" s="86">
        <f t="shared" si="206"/>
        <v>0</v>
      </c>
      <c r="D237" s="18">
        <f t="shared" si="207"/>
        <v>0</v>
      </c>
      <c r="E237" s="87"/>
      <c r="F237" s="88">
        <f t="shared" si="208"/>
        <v>0</v>
      </c>
      <c r="G237" s="18" t="str">
        <f t="shared" si="209"/>
        <v/>
      </c>
      <c r="H237" s="89" t="str">
        <f>IF(E237&gt;0,ROUNDDOWN(('Diseño estructura &amp;CP'!$AZ$5/E237),0),"")</f>
        <v/>
      </c>
      <c r="V237" s="85" t="str">
        <f t="shared" si="238"/>
        <v/>
      </c>
      <c r="W237" s="86">
        <f t="shared" si="210"/>
        <v>0</v>
      </c>
      <c r="X237" s="18">
        <f t="shared" si="211"/>
        <v>0</v>
      </c>
      <c r="Y237" s="87"/>
      <c r="Z237" s="88">
        <f t="shared" si="212"/>
        <v>0</v>
      </c>
      <c r="AA237" s="18" t="str">
        <f t="shared" si="197"/>
        <v/>
      </c>
      <c r="AB237" s="89" t="str">
        <f>IF(Y237&gt;0,ROUNDDOWN(('Diseño estructura &amp;CP'!$AZ$5/Y237),0),"")</f>
        <v/>
      </c>
      <c r="AP237" s="85" t="str">
        <f t="shared" si="239"/>
        <v/>
      </c>
      <c r="AQ237" s="86">
        <f t="shared" si="213"/>
        <v>0</v>
      </c>
      <c r="AR237" s="18">
        <f t="shared" si="214"/>
        <v>0</v>
      </c>
      <c r="AS237" s="87"/>
      <c r="AT237" s="88">
        <f t="shared" si="215"/>
        <v>0</v>
      </c>
      <c r="AU237" s="18" t="str">
        <f t="shared" si="198"/>
        <v/>
      </c>
      <c r="AV237" s="89" t="str">
        <f>IF(AS237&gt;0,ROUNDDOWN(('Diseño estructura &amp;CP'!$AZ$5/AS237),0),"")</f>
        <v/>
      </c>
      <c r="BJ237" s="85" t="str">
        <f t="shared" si="240"/>
        <v/>
      </c>
      <c r="BK237" s="86">
        <f t="shared" si="216"/>
        <v>0</v>
      </c>
      <c r="BL237" s="18">
        <f t="shared" si="217"/>
        <v>0</v>
      </c>
      <c r="BM237" s="87"/>
      <c r="BN237" s="88">
        <f t="shared" si="218"/>
        <v>0</v>
      </c>
      <c r="BO237" s="18" t="str">
        <f t="shared" si="199"/>
        <v/>
      </c>
      <c r="BP237" s="89" t="str">
        <f>IF(BM237&gt;0,ROUNDDOWN(('Diseño estructura &amp;CP'!$AZ$5/BM237),0),"")</f>
        <v/>
      </c>
      <c r="CD237" s="85" t="str">
        <f t="shared" si="241"/>
        <v/>
      </c>
      <c r="CE237" s="86">
        <f t="shared" si="219"/>
        <v>0</v>
      </c>
      <c r="CF237" s="18">
        <f t="shared" si="220"/>
        <v>0</v>
      </c>
      <c r="CG237" s="87"/>
      <c r="CH237" s="88">
        <f t="shared" si="221"/>
        <v>0</v>
      </c>
      <c r="CI237" s="18" t="str">
        <f t="shared" si="200"/>
        <v/>
      </c>
      <c r="CJ237" s="89" t="str">
        <f>IF(CG237&gt;0,ROUNDDOWN(('Diseño estructura &amp;CP'!$AZ$5/CG237),0),"")</f>
        <v/>
      </c>
      <c r="CX237" s="85" t="str">
        <f t="shared" si="242"/>
        <v/>
      </c>
      <c r="CY237" s="86">
        <f t="shared" si="222"/>
        <v>0</v>
      </c>
      <c r="CZ237" s="18">
        <f t="shared" si="223"/>
        <v>0</v>
      </c>
      <c r="DA237" s="87"/>
      <c r="DB237" s="88">
        <f t="shared" si="224"/>
        <v>0</v>
      </c>
      <c r="DC237" s="18" t="str">
        <f t="shared" si="201"/>
        <v/>
      </c>
      <c r="DD237" s="89" t="str">
        <f>IF(DA237&gt;0,ROUNDDOWN(('Diseño estructura &amp;CP'!$AZ$5/DA237),0),"")</f>
        <v/>
      </c>
      <c r="DR237" s="85" t="str">
        <f t="shared" si="243"/>
        <v/>
      </c>
      <c r="DS237" s="86">
        <f t="shared" si="225"/>
        <v>0</v>
      </c>
      <c r="DT237" s="18">
        <f t="shared" si="226"/>
        <v>0</v>
      </c>
      <c r="DU237" s="87"/>
      <c r="DV237" s="88">
        <f t="shared" si="227"/>
        <v>0</v>
      </c>
      <c r="DW237" s="18" t="str">
        <f t="shared" si="202"/>
        <v/>
      </c>
      <c r="DX237" s="89" t="str">
        <f>IF(DU237&gt;0,ROUNDDOWN(('Diseño estructura &amp;CP'!$AZ$5/DU237),0),"")</f>
        <v/>
      </c>
      <c r="EL237" s="85" t="str">
        <f t="shared" si="244"/>
        <v/>
      </c>
      <c r="EM237" s="86">
        <f t="shared" si="228"/>
        <v>0</v>
      </c>
      <c r="EN237" s="18">
        <f t="shared" si="229"/>
        <v>0</v>
      </c>
      <c r="EO237" s="87"/>
      <c r="EP237" s="88">
        <f t="shared" si="230"/>
        <v>0</v>
      </c>
      <c r="EQ237" s="18" t="str">
        <f t="shared" si="203"/>
        <v/>
      </c>
      <c r="ER237" s="89" t="str">
        <f>IF(EO237&gt;0,ROUNDDOWN(('Diseño estructura &amp;CP'!$AZ$5/EO237),0),"")</f>
        <v/>
      </c>
      <c r="FF237" s="85" t="str">
        <f t="shared" si="245"/>
        <v/>
      </c>
      <c r="FG237" s="86">
        <f t="shared" si="231"/>
        <v>0</v>
      </c>
      <c r="FH237" s="18">
        <f t="shared" si="232"/>
        <v>0</v>
      </c>
      <c r="FI237" s="87"/>
      <c r="FJ237" s="88">
        <f t="shared" si="233"/>
        <v>0</v>
      </c>
      <c r="FK237" s="18" t="str">
        <f t="shared" si="204"/>
        <v/>
      </c>
      <c r="FL237" s="89" t="str">
        <f>IF(FI237&gt;0,ROUNDDOWN(('Diseño estructura &amp;CP'!$AZ$5/FI237),0),"")</f>
        <v/>
      </c>
      <c r="FZ237" s="85" t="str">
        <f t="shared" si="246"/>
        <v/>
      </c>
      <c r="GA237" s="86">
        <f t="shared" si="234"/>
        <v>0</v>
      </c>
      <c r="GB237" s="18">
        <f t="shared" si="235"/>
        <v>0</v>
      </c>
      <c r="GC237" s="87"/>
      <c r="GD237" s="88">
        <f t="shared" si="236"/>
        <v>0</v>
      </c>
      <c r="GE237" s="18" t="str">
        <f t="shared" si="205"/>
        <v/>
      </c>
      <c r="GF237" s="89" t="str">
        <f>IF(GC237&gt;0,ROUNDDOWN(('Diseño estructura &amp;CP'!$AZ$5/GC237),0),"")</f>
        <v/>
      </c>
    </row>
    <row r="238" spans="2:188" x14ac:dyDescent="0.35">
      <c r="B238" s="85" t="str">
        <f t="shared" si="237"/>
        <v/>
      </c>
      <c r="C238" s="86">
        <f t="shared" si="206"/>
        <v>0</v>
      </c>
      <c r="D238" s="18">
        <f t="shared" si="207"/>
        <v>0</v>
      </c>
      <c r="E238" s="90"/>
      <c r="F238" s="88">
        <f t="shared" si="208"/>
        <v>0</v>
      </c>
      <c r="G238" s="18" t="str">
        <f t="shared" si="209"/>
        <v/>
      </c>
      <c r="H238" s="89" t="str">
        <f>IF(E238&gt;0,ROUNDDOWN(('Diseño estructura &amp;CP'!$AZ$5/E238),0),"")</f>
        <v/>
      </c>
      <c r="V238" s="85" t="str">
        <f t="shared" si="238"/>
        <v/>
      </c>
      <c r="W238" s="86">
        <f t="shared" si="210"/>
        <v>0</v>
      </c>
      <c r="X238" s="18">
        <f t="shared" si="211"/>
        <v>0</v>
      </c>
      <c r="Y238" s="90"/>
      <c r="Z238" s="88">
        <f t="shared" si="212"/>
        <v>0</v>
      </c>
      <c r="AA238" s="18" t="str">
        <f t="shared" si="197"/>
        <v/>
      </c>
      <c r="AB238" s="89" t="str">
        <f>IF(Y238&gt;0,ROUNDDOWN(('Diseño estructura &amp;CP'!$AZ$5/Y238),0),"")</f>
        <v/>
      </c>
      <c r="AP238" s="85" t="str">
        <f t="shared" si="239"/>
        <v/>
      </c>
      <c r="AQ238" s="86">
        <f t="shared" si="213"/>
        <v>0</v>
      </c>
      <c r="AR238" s="18">
        <f t="shared" si="214"/>
        <v>0</v>
      </c>
      <c r="AS238" s="90"/>
      <c r="AT238" s="88">
        <f t="shared" si="215"/>
        <v>0</v>
      </c>
      <c r="AU238" s="18" t="str">
        <f t="shared" si="198"/>
        <v/>
      </c>
      <c r="AV238" s="89" t="str">
        <f>IF(AS238&gt;0,ROUNDDOWN(('Diseño estructura &amp;CP'!$AZ$5/AS238),0),"")</f>
        <v/>
      </c>
      <c r="BJ238" s="85" t="str">
        <f t="shared" si="240"/>
        <v/>
      </c>
      <c r="BK238" s="86">
        <f t="shared" si="216"/>
        <v>0</v>
      </c>
      <c r="BL238" s="18">
        <f t="shared" si="217"/>
        <v>0</v>
      </c>
      <c r="BM238" s="90"/>
      <c r="BN238" s="88">
        <f t="shared" si="218"/>
        <v>0</v>
      </c>
      <c r="BO238" s="18" t="str">
        <f t="shared" si="199"/>
        <v/>
      </c>
      <c r="BP238" s="89" t="str">
        <f>IF(BM238&gt;0,ROUNDDOWN(('Diseño estructura &amp;CP'!$AZ$5/BM238),0),"")</f>
        <v/>
      </c>
      <c r="CD238" s="85" t="str">
        <f t="shared" si="241"/>
        <v/>
      </c>
      <c r="CE238" s="86">
        <f t="shared" si="219"/>
        <v>0</v>
      </c>
      <c r="CF238" s="18">
        <f t="shared" si="220"/>
        <v>0</v>
      </c>
      <c r="CG238" s="90"/>
      <c r="CH238" s="88">
        <f t="shared" si="221"/>
        <v>0</v>
      </c>
      <c r="CI238" s="18" t="str">
        <f t="shared" si="200"/>
        <v/>
      </c>
      <c r="CJ238" s="89" t="str">
        <f>IF(CG238&gt;0,ROUNDDOWN(('Diseño estructura &amp;CP'!$AZ$5/CG238),0),"")</f>
        <v/>
      </c>
      <c r="CX238" s="85" t="str">
        <f t="shared" si="242"/>
        <v/>
      </c>
      <c r="CY238" s="86">
        <f t="shared" si="222"/>
        <v>0</v>
      </c>
      <c r="CZ238" s="18">
        <f t="shared" si="223"/>
        <v>0</v>
      </c>
      <c r="DA238" s="90"/>
      <c r="DB238" s="88">
        <f t="shared" si="224"/>
        <v>0</v>
      </c>
      <c r="DC238" s="18" t="str">
        <f t="shared" si="201"/>
        <v/>
      </c>
      <c r="DD238" s="89" t="str">
        <f>IF(DA238&gt;0,ROUNDDOWN(('Diseño estructura &amp;CP'!$AZ$5/DA238),0),"")</f>
        <v/>
      </c>
      <c r="DR238" s="85" t="str">
        <f t="shared" si="243"/>
        <v/>
      </c>
      <c r="DS238" s="86">
        <f t="shared" si="225"/>
        <v>0</v>
      </c>
      <c r="DT238" s="18">
        <f t="shared" si="226"/>
        <v>0</v>
      </c>
      <c r="DU238" s="90"/>
      <c r="DV238" s="88">
        <f t="shared" si="227"/>
        <v>0</v>
      </c>
      <c r="DW238" s="18" t="str">
        <f t="shared" si="202"/>
        <v/>
      </c>
      <c r="DX238" s="89" t="str">
        <f>IF(DU238&gt;0,ROUNDDOWN(('Diseño estructura &amp;CP'!$AZ$5/DU238),0),"")</f>
        <v/>
      </c>
      <c r="EL238" s="85" t="str">
        <f t="shared" si="244"/>
        <v/>
      </c>
      <c r="EM238" s="86">
        <f t="shared" si="228"/>
        <v>0</v>
      </c>
      <c r="EN238" s="18">
        <f t="shared" si="229"/>
        <v>0</v>
      </c>
      <c r="EO238" s="90"/>
      <c r="EP238" s="88">
        <f t="shared" si="230"/>
        <v>0</v>
      </c>
      <c r="EQ238" s="18" t="str">
        <f t="shared" si="203"/>
        <v/>
      </c>
      <c r="ER238" s="89" t="str">
        <f>IF(EO238&gt;0,ROUNDDOWN(('Diseño estructura &amp;CP'!$AZ$5/EO238),0),"")</f>
        <v/>
      </c>
      <c r="FF238" s="85" t="str">
        <f t="shared" si="245"/>
        <v/>
      </c>
      <c r="FG238" s="86">
        <f t="shared" si="231"/>
        <v>0</v>
      </c>
      <c r="FH238" s="18">
        <f t="shared" si="232"/>
        <v>0</v>
      </c>
      <c r="FI238" s="90"/>
      <c r="FJ238" s="88">
        <f t="shared" si="233"/>
        <v>0</v>
      </c>
      <c r="FK238" s="18" t="str">
        <f t="shared" si="204"/>
        <v/>
      </c>
      <c r="FL238" s="89" t="str">
        <f>IF(FI238&gt;0,ROUNDDOWN(('Diseño estructura &amp;CP'!$AZ$5/FI238),0),"")</f>
        <v/>
      </c>
      <c r="FZ238" s="85" t="str">
        <f t="shared" si="246"/>
        <v/>
      </c>
      <c r="GA238" s="86">
        <f t="shared" si="234"/>
        <v>0</v>
      </c>
      <c r="GB238" s="18">
        <f t="shared" si="235"/>
        <v>0</v>
      </c>
      <c r="GC238" s="90"/>
      <c r="GD238" s="88">
        <f t="shared" si="236"/>
        <v>0</v>
      </c>
      <c r="GE238" s="18" t="str">
        <f t="shared" si="205"/>
        <v/>
      </c>
      <c r="GF238" s="89" t="str">
        <f>IF(GC238&gt;0,ROUNDDOWN(('Diseño estructura &amp;CP'!$AZ$5/GC238),0),"")</f>
        <v/>
      </c>
    </row>
    <row r="239" spans="2:188" x14ac:dyDescent="0.35">
      <c r="B239" s="85" t="str">
        <f t="shared" si="237"/>
        <v/>
      </c>
      <c r="C239" s="86">
        <f t="shared" si="206"/>
        <v>0</v>
      </c>
      <c r="D239" s="18">
        <f t="shared" si="207"/>
        <v>0</v>
      </c>
      <c r="E239" s="87"/>
      <c r="F239" s="88">
        <f t="shared" si="208"/>
        <v>0</v>
      </c>
      <c r="G239" s="18" t="str">
        <f t="shared" si="209"/>
        <v/>
      </c>
      <c r="H239" s="89" t="str">
        <f>IF(E239&gt;0,ROUNDDOWN(('Diseño estructura &amp;CP'!$AZ$5/E239),0),"")</f>
        <v/>
      </c>
      <c r="V239" s="85" t="str">
        <f t="shared" si="238"/>
        <v/>
      </c>
      <c r="W239" s="86">
        <f t="shared" si="210"/>
        <v>0</v>
      </c>
      <c r="X239" s="18">
        <f t="shared" si="211"/>
        <v>0</v>
      </c>
      <c r="Y239" s="87"/>
      <c r="Z239" s="88">
        <f t="shared" si="212"/>
        <v>0</v>
      </c>
      <c r="AA239" s="18" t="str">
        <f t="shared" si="197"/>
        <v/>
      </c>
      <c r="AB239" s="89" t="str">
        <f>IF(Y239&gt;0,ROUNDDOWN(('Diseño estructura &amp;CP'!$AZ$5/Y239),0),"")</f>
        <v/>
      </c>
      <c r="AP239" s="85" t="str">
        <f t="shared" si="239"/>
        <v/>
      </c>
      <c r="AQ239" s="86">
        <f t="shared" si="213"/>
        <v>0</v>
      </c>
      <c r="AR239" s="18">
        <f t="shared" si="214"/>
        <v>0</v>
      </c>
      <c r="AS239" s="87"/>
      <c r="AT239" s="88">
        <f t="shared" si="215"/>
        <v>0</v>
      </c>
      <c r="AU239" s="18" t="str">
        <f t="shared" si="198"/>
        <v/>
      </c>
      <c r="AV239" s="89" t="str">
        <f>IF(AS239&gt;0,ROUNDDOWN(('Diseño estructura &amp;CP'!$AZ$5/AS239),0),"")</f>
        <v/>
      </c>
      <c r="BJ239" s="85" t="str">
        <f t="shared" si="240"/>
        <v/>
      </c>
      <c r="BK239" s="86">
        <f t="shared" si="216"/>
        <v>0</v>
      </c>
      <c r="BL239" s="18">
        <f t="shared" si="217"/>
        <v>0</v>
      </c>
      <c r="BM239" s="87"/>
      <c r="BN239" s="88">
        <f t="shared" si="218"/>
        <v>0</v>
      </c>
      <c r="BO239" s="18" t="str">
        <f t="shared" si="199"/>
        <v/>
      </c>
      <c r="BP239" s="89" t="str">
        <f>IF(BM239&gt;0,ROUNDDOWN(('Diseño estructura &amp;CP'!$AZ$5/BM239),0),"")</f>
        <v/>
      </c>
      <c r="CD239" s="85" t="str">
        <f t="shared" si="241"/>
        <v/>
      </c>
      <c r="CE239" s="86">
        <f t="shared" si="219"/>
        <v>0</v>
      </c>
      <c r="CF239" s="18">
        <f t="shared" si="220"/>
        <v>0</v>
      </c>
      <c r="CG239" s="87"/>
      <c r="CH239" s="88">
        <f t="shared" si="221"/>
        <v>0</v>
      </c>
      <c r="CI239" s="18" t="str">
        <f t="shared" si="200"/>
        <v/>
      </c>
      <c r="CJ239" s="89" t="str">
        <f>IF(CG239&gt;0,ROUNDDOWN(('Diseño estructura &amp;CP'!$AZ$5/CG239),0),"")</f>
        <v/>
      </c>
      <c r="CX239" s="85" t="str">
        <f t="shared" si="242"/>
        <v/>
      </c>
      <c r="CY239" s="86">
        <f t="shared" si="222"/>
        <v>0</v>
      </c>
      <c r="CZ239" s="18">
        <f t="shared" si="223"/>
        <v>0</v>
      </c>
      <c r="DA239" s="87"/>
      <c r="DB239" s="88">
        <f t="shared" si="224"/>
        <v>0</v>
      </c>
      <c r="DC239" s="18" t="str">
        <f t="shared" si="201"/>
        <v/>
      </c>
      <c r="DD239" s="89" t="str">
        <f>IF(DA239&gt;0,ROUNDDOWN(('Diseño estructura &amp;CP'!$AZ$5/DA239),0),"")</f>
        <v/>
      </c>
      <c r="DR239" s="85" t="str">
        <f t="shared" si="243"/>
        <v/>
      </c>
      <c r="DS239" s="86">
        <f t="shared" si="225"/>
        <v>0</v>
      </c>
      <c r="DT239" s="18">
        <f t="shared" si="226"/>
        <v>0</v>
      </c>
      <c r="DU239" s="87"/>
      <c r="DV239" s="88">
        <f t="shared" si="227"/>
        <v>0</v>
      </c>
      <c r="DW239" s="18" t="str">
        <f t="shared" si="202"/>
        <v/>
      </c>
      <c r="DX239" s="89" t="str">
        <f>IF(DU239&gt;0,ROUNDDOWN(('Diseño estructura &amp;CP'!$AZ$5/DU239),0),"")</f>
        <v/>
      </c>
      <c r="EL239" s="85" t="str">
        <f t="shared" si="244"/>
        <v/>
      </c>
      <c r="EM239" s="86">
        <f t="shared" si="228"/>
        <v>0</v>
      </c>
      <c r="EN239" s="18">
        <f t="shared" si="229"/>
        <v>0</v>
      </c>
      <c r="EO239" s="87"/>
      <c r="EP239" s="88">
        <f t="shared" si="230"/>
        <v>0</v>
      </c>
      <c r="EQ239" s="18" t="str">
        <f t="shared" si="203"/>
        <v/>
      </c>
      <c r="ER239" s="89" t="str">
        <f>IF(EO239&gt;0,ROUNDDOWN(('Diseño estructura &amp;CP'!$AZ$5/EO239),0),"")</f>
        <v/>
      </c>
      <c r="FF239" s="85" t="str">
        <f t="shared" si="245"/>
        <v/>
      </c>
      <c r="FG239" s="86">
        <f t="shared" si="231"/>
        <v>0</v>
      </c>
      <c r="FH239" s="18">
        <f t="shared" si="232"/>
        <v>0</v>
      </c>
      <c r="FI239" s="87"/>
      <c r="FJ239" s="88">
        <f t="shared" si="233"/>
        <v>0</v>
      </c>
      <c r="FK239" s="18" t="str">
        <f t="shared" si="204"/>
        <v/>
      </c>
      <c r="FL239" s="89" t="str">
        <f>IF(FI239&gt;0,ROUNDDOWN(('Diseño estructura &amp;CP'!$AZ$5/FI239),0),"")</f>
        <v/>
      </c>
      <c r="FZ239" s="85" t="str">
        <f t="shared" si="246"/>
        <v/>
      </c>
      <c r="GA239" s="86">
        <f t="shared" si="234"/>
        <v>0</v>
      </c>
      <c r="GB239" s="18">
        <f t="shared" si="235"/>
        <v>0</v>
      </c>
      <c r="GC239" s="87"/>
      <c r="GD239" s="88">
        <f t="shared" si="236"/>
        <v>0</v>
      </c>
      <c r="GE239" s="18" t="str">
        <f t="shared" si="205"/>
        <v/>
      </c>
      <c r="GF239" s="89" t="str">
        <f>IF(GC239&gt;0,ROUNDDOWN(('Diseño estructura &amp;CP'!$AZ$5/GC239),0),"")</f>
        <v/>
      </c>
    </row>
    <row r="240" spans="2:188" x14ac:dyDescent="0.35">
      <c r="B240" s="85" t="str">
        <f t="shared" si="237"/>
        <v/>
      </c>
      <c r="C240" s="86">
        <f t="shared" si="206"/>
        <v>0</v>
      </c>
      <c r="D240" s="18">
        <f t="shared" si="207"/>
        <v>0</v>
      </c>
      <c r="E240" s="90"/>
      <c r="F240" s="88">
        <f t="shared" si="208"/>
        <v>0</v>
      </c>
      <c r="G240" s="18" t="str">
        <f t="shared" si="209"/>
        <v/>
      </c>
      <c r="H240" s="89" t="str">
        <f>IF(E240&gt;0,ROUNDDOWN(('Diseño estructura &amp;CP'!$AZ$5/E240),0),"")</f>
        <v/>
      </c>
      <c r="V240" s="85" t="str">
        <f t="shared" si="238"/>
        <v/>
      </c>
      <c r="W240" s="86">
        <f t="shared" si="210"/>
        <v>0</v>
      </c>
      <c r="X240" s="18">
        <f t="shared" si="211"/>
        <v>0</v>
      </c>
      <c r="Y240" s="90"/>
      <c r="Z240" s="88">
        <f t="shared" si="212"/>
        <v>0</v>
      </c>
      <c r="AA240" s="18" t="str">
        <f t="shared" si="197"/>
        <v/>
      </c>
      <c r="AB240" s="89" t="str">
        <f>IF(Y240&gt;0,ROUNDDOWN(('Diseño estructura &amp;CP'!$AZ$5/Y240),0),"")</f>
        <v/>
      </c>
      <c r="AP240" s="85" t="str">
        <f t="shared" si="239"/>
        <v/>
      </c>
      <c r="AQ240" s="86">
        <f t="shared" si="213"/>
        <v>0</v>
      </c>
      <c r="AR240" s="18">
        <f t="shared" si="214"/>
        <v>0</v>
      </c>
      <c r="AS240" s="90"/>
      <c r="AT240" s="88">
        <f t="shared" si="215"/>
        <v>0</v>
      </c>
      <c r="AU240" s="18" t="str">
        <f t="shared" si="198"/>
        <v/>
      </c>
      <c r="AV240" s="89" t="str">
        <f>IF(AS240&gt;0,ROUNDDOWN(('Diseño estructura &amp;CP'!$AZ$5/AS240),0),"")</f>
        <v/>
      </c>
      <c r="BJ240" s="85" t="str">
        <f t="shared" si="240"/>
        <v/>
      </c>
      <c r="BK240" s="86">
        <f t="shared" si="216"/>
        <v>0</v>
      </c>
      <c r="BL240" s="18">
        <f t="shared" si="217"/>
        <v>0</v>
      </c>
      <c r="BM240" s="90"/>
      <c r="BN240" s="88">
        <f t="shared" si="218"/>
        <v>0</v>
      </c>
      <c r="BO240" s="18" t="str">
        <f t="shared" si="199"/>
        <v/>
      </c>
      <c r="BP240" s="89" t="str">
        <f>IF(BM240&gt;0,ROUNDDOWN(('Diseño estructura &amp;CP'!$AZ$5/BM240),0),"")</f>
        <v/>
      </c>
      <c r="CD240" s="85" t="str">
        <f t="shared" si="241"/>
        <v/>
      </c>
      <c r="CE240" s="86">
        <f t="shared" si="219"/>
        <v>0</v>
      </c>
      <c r="CF240" s="18">
        <f t="shared" si="220"/>
        <v>0</v>
      </c>
      <c r="CG240" s="90"/>
      <c r="CH240" s="88">
        <f t="shared" si="221"/>
        <v>0</v>
      </c>
      <c r="CI240" s="18" t="str">
        <f t="shared" si="200"/>
        <v/>
      </c>
      <c r="CJ240" s="89" t="str">
        <f>IF(CG240&gt;0,ROUNDDOWN(('Diseño estructura &amp;CP'!$AZ$5/CG240),0),"")</f>
        <v/>
      </c>
      <c r="CX240" s="85" t="str">
        <f t="shared" si="242"/>
        <v/>
      </c>
      <c r="CY240" s="86">
        <f t="shared" si="222"/>
        <v>0</v>
      </c>
      <c r="CZ240" s="18">
        <f t="shared" si="223"/>
        <v>0</v>
      </c>
      <c r="DA240" s="90"/>
      <c r="DB240" s="88">
        <f t="shared" si="224"/>
        <v>0</v>
      </c>
      <c r="DC240" s="18" t="str">
        <f t="shared" si="201"/>
        <v/>
      </c>
      <c r="DD240" s="89" t="str">
        <f>IF(DA240&gt;0,ROUNDDOWN(('Diseño estructura &amp;CP'!$AZ$5/DA240),0),"")</f>
        <v/>
      </c>
      <c r="DR240" s="85" t="str">
        <f t="shared" si="243"/>
        <v/>
      </c>
      <c r="DS240" s="86">
        <f t="shared" si="225"/>
        <v>0</v>
      </c>
      <c r="DT240" s="18">
        <f t="shared" si="226"/>
        <v>0</v>
      </c>
      <c r="DU240" s="90"/>
      <c r="DV240" s="88">
        <f t="shared" si="227"/>
        <v>0</v>
      </c>
      <c r="DW240" s="18" t="str">
        <f t="shared" si="202"/>
        <v/>
      </c>
      <c r="DX240" s="89" t="str">
        <f>IF(DU240&gt;0,ROUNDDOWN(('Diseño estructura &amp;CP'!$AZ$5/DU240),0),"")</f>
        <v/>
      </c>
      <c r="EL240" s="85" t="str">
        <f t="shared" si="244"/>
        <v/>
      </c>
      <c r="EM240" s="86">
        <f t="shared" si="228"/>
        <v>0</v>
      </c>
      <c r="EN240" s="18">
        <f t="shared" si="229"/>
        <v>0</v>
      </c>
      <c r="EO240" s="90"/>
      <c r="EP240" s="88">
        <f t="shared" si="230"/>
        <v>0</v>
      </c>
      <c r="EQ240" s="18" t="str">
        <f t="shared" si="203"/>
        <v/>
      </c>
      <c r="ER240" s="89" t="str">
        <f>IF(EO240&gt;0,ROUNDDOWN(('Diseño estructura &amp;CP'!$AZ$5/EO240),0),"")</f>
        <v/>
      </c>
      <c r="FF240" s="85" t="str">
        <f t="shared" si="245"/>
        <v/>
      </c>
      <c r="FG240" s="86">
        <f t="shared" si="231"/>
        <v>0</v>
      </c>
      <c r="FH240" s="18">
        <f t="shared" si="232"/>
        <v>0</v>
      </c>
      <c r="FI240" s="90"/>
      <c r="FJ240" s="88">
        <f t="shared" si="233"/>
        <v>0</v>
      </c>
      <c r="FK240" s="18" t="str">
        <f t="shared" si="204"/>
        <v/>
      </c>
      <c r="FL240" s="89" t="str">
        <f>IF(FI240&gt;0,ROUNDDOWN(('Diseño estructura &amp;CP'!$AZ$5/FI240),0),"")</f>
        <v/>
      </c>
      <c r="FZ240" s="85" t="str">
        <f t="shared" si="246"/>
        <v/>
      </c>
      <c r="GA240" s="86">
        <f t="shared" si="234"/>
        <v>0</v>
      </c>
      <c r="GB240" s="18">
        <f t="shared" si="235"/>
        <v>0</v>
      </c>
      <c r="GC240" s="90"/>
      <c r="GD240" s="88">
        <f t="shared" si="236"/>
        <v>0</v>
      </c>
      <c r="GE240" s="18" t="str">
        <f t="shared" si="205"/>
        <v/>
      </c>
      <c r="GF240" s="89" t="str">
        <f>IF(GC240&gt;0,ROUNDDOWN(('Diseño estructura &amp;CP'!$AZ$5/GC240),0),"")</f>
        <v/>
      </c>
    </row>
    <row r="241" spans="2:188" x14ac:dyDescent="0.35">
      <c r="B241" s="85" t="str">
        <f t="shared" si="237"/>
        <v/>
      </c>
      <c r="C241" s="86">
        <f t="shared" si="206"/>
        <v>0</v>
      </c>
      <c r="D241" s="18">
        <f t="shared" si="207"/>
        <v>0</v>
      </c>
      <c r="E241" s="87"/>
      <c r="F241" s="88">
        <f t="shared" si="208"/>
        <v>0</v>
      </c>
      <c r="G241" s="18" t="str">
        <f t="shared" si="209"/>
        <v/>
      </c>
      <c r="H241" s="89" t="str">
        <f>IF(E241&gt;0,ROUNDDOWN(('Diseño estructura &amp;CP'!$AZ$5/E241),0),"")</f>
        <v/>
      </c>
      <c r="V241" s="85" t="str">
        <f t="shared" si="238"/>
        <v/>
      </c>
      <c r="W241" s="86">
        <f t="shared" si="210"/>
        <v>0</v>
      </c>
      <c r="X241" s="18">
        <f t="shared" si="211"/>
        <v>0</v>
      </c>
      <c r="Y241" s="87"/>
      <c r="Z241" s="88">
        <f t="shared" si="212"/>
        <v>0</v>
      </c>
      <c r="AA241" s="18" t="str">
        <f t="shared" si="197"/>
        <v/>
      </c>
      <c r="AB241" s="89" t="str">
        <f>IF(Y241&gt;0,ROUNDDOWN(('Diseño estructura &amp;CP'!$AZ$5/Y241),0),"")</f>
        <v/>
      </c>
      <c r="AP241" s="85" t="str">
        <f t="shared" si="239"/>
        <v/>
      </c>
      <c r="AQ241" s="86">
        <f t="shared" si="213"/>
        <v>0</v>
      </c>
      <c r="AR241" s="18">
        <f t="shared" si="214"/>
        <v>0</v>
      </c>
      <c r="AS241" s="87"/>
      <c r="AT241" s="88">
        <f t="shared" si="215"/>
        <v>0</v>
      </c>
      <c r="AU241" s="18" t="str">
        <f t="shared" si="198"/>
        <v/>
      </c>
      <c r="AV241" s="89" t="str">
        <f>IF(AS241&gt;0,ROUNDDOWN(('Diseño estructura &amp;CP'!$AZ$5/AS241),0),"")</f>
        <v/>
      </c>
      <c r="BJ241" s="85" t="str">
        <f t="shared" si="240"/>
        <v/>
      </c>
      <c r="BK241" s="86">
        <f t="shared" si="216"/>
        <v>0</v>
      </c>
      <c r="BL241" s="18">
        <f t="shared" si="217"/>
        <v>0</v>
      </c>
      <c r="BM241" s="87"/>
      <c r="BN241" s="88">
        <f t="shared" si="218"/>
        <v>0</v>
      </c>
      <c r="BO241" s="18" t="str">
        <f t="shared" si="199"/>
        <v/>
      </c>
      <c r="BP241" s="89" t="str">
        <f>IF(BM241&gt;0,ROUNDDOWN(('Diseño estructura &amp;CP'!$AZ$5/BM241),0),"")</f>
        <v/>
      </c>
      <c r="CD241" s="85" t="str">
        <f t="shared" si="241"/>
        <v/>
      </c>
      <c r="CE241" s="86">
        <f t="shared" si="219"/>
        <v>0</v>
      </c>
      <c r="CF241" s="18">
        <f t="shared" si="220"/>
        <v>0</v>
      </c>
      <c r="CG241" s="87"/>
      <c r="CH241" s="88">
        <f t="shared" si="221"/>
        <v>0</v>
      </c>
      <c r="CI241" s="18" t="str">
        <f t="shared" si="200"/>
        <v/>
      </c>
      <c r="CJ241" s="89" t="str">
        <f>IF(CG241&gt;0,ROUNDDOWN(('Diseño estructura &amp;CP'!$AZ$5/CG241),0),"")</f>
        <v/>
      </c>
      <c r="CX241" s="85" t="str">
        <f t="shared" si="242"/>
        <v/>
      </c>
      <c r="CY241" s="86">
        <f t="shared" si="222"/>
        <v>0</v>
      </c>
      <c r="CZ241" s="18">
        <f t="shared" si="223"/>
        <v>0</v>
      </c>
      <c r="DA241" s="87"/>
      <c r="DB241" s="88">
        <f t="shared" si="224"/>
        <v>0</v>
      </c>
      <c r="DC241" s="18" t="str">
        <f t="shared" si="201"/>
        <v/>
      </c>
      <c r="DD241" s="89" t="str">
        <f>IF(DA241&gt;0,ROUNDDOWN(('Diseño estructura &amp;CP'!$AZ$5/DA241),0),"")</f>
        <v/>
      </c>
      <c r="DR241" s="85" t="str">
        <f t="shared" si="243"/>
        <v/>
      </c>
      <c r="DS241" s="86">
        <f t="shared" si="225"/>
        <v>0</v>
      </c>
      <c r="DT241" s="18">
        <f t="shared" si="226"/>
        <v>0</v>
      </c>
      <c r="DU241" s="87"/>
      <c r="DV241" s="88">
        <f t="shared" si="227"/>
        <v>0</v>
      </c>
      <c r="DW241" s="18" t="str">
        <f t="shared" si="202"/>
        <v/>
      </c>
      <c r="DX241" s="89" t="str">
        <f>IF(DU241&gt;0,ROUNDDOWN(('Diseño estructura &amp;CP'!$AZ$5/DU241),0),"")</f>
        <v/>
      </c>
      <c r="EL241" s="85" t="str">
        <f t="shared" si="244"/>
        <v/>
      </c>
      <c r="EM241" s="86">
        <f t="shared" si="228"/>
        <v>0</v>
      </c>
      <c r="EN241" s="18">
        <f t="shared" si="229"/>
        <v>0</v>
      </c>
      <c r="EO241" s="87"/>
      <c r="EP241" s="88">
        <f t="shared" si="230"/>
        <v>0</v>
      </c>
      <c r="EQ241" s="18" t="str">
        <f t="shared" si="203"/>
        <v/>
      </c>
      <c r="ER241" s="89" t="str">
        <f>IF(EO241&gt;0,ROUNDDOWN(('Diseño estructura &amp;CP'!$AZ$5/EO241),0),"")</f>
        <v/>
      </c>
      <c r="FF241" s="85" t="str">
        <f t="shared" si="245"/>
        <v/>
      </c>
      <c r="FG241" s="86">
        <f t="shared" si="231"/>
        <v>0</v>
      </c>
      <c r="FH241" s="18">
        <f t="shared" si="232"/>
        <v>0</v>
      </c>
      <c r="FI241" s="87"/>
      <c r="FJ241" s="88">
        <f t="shared" si="233"/>
        <v>0</v>
      </c>
      <c r="FK241" s="18" t="str">
        <f t="shared" si="204"/>
        <v/>
      </c>
      <c r="FL241" s="89" t="str">
        <f>IF(FI241&gt;0,ROUNDDOWN(('Diseño estructura &amp;CP'!$AZ$5/FI241),0),"")</f>
        <v/>
      </c>
      <c r="FZ241" s="85" t="str">
        <f t="shared" si="246"/>
        <v/>
      </c>
      <c r="GA241" s="86">
        <f t="shared" si="234"/>
        <v>0</v>
      </c>
      <c r="GB241" s="18">
        <f t="shared" si="235"/>
        <v>0</v>
      </c>
      <c r="GC241" s="87"/>
      <c r="GD241" s="88">
        <f t="shared" si="236"/>
        <v>0</v>
      </c>
      <c r="GE241" s="18" t="str">
        <f t="shared" si="205"/>
        <v/>
      </c>
      <c r="GF241" s="89" t="str">
        <f>IF(GC241&gt;0,ROUNDDOWN(('Diseño estructura &amp;CP'!$AZ$5/GC241),0),"")</f>
        <v/>
      </c>
    </row>
    <row r="242" spans="2:188" x14ac:dyDescent="0.35">
      <c r="B242" s="85" t="str">
        <f t="shared" si="237"/>
        <v/>
      </c>
      <c r="C242" s="86">
        <f t="shared" si="206"/>
        <v>0</v>
      </c>
      <c r="D242" s="18">
        <f t="shared" si="207"/>
        <v>0</v>
      </c>
      <c r="E242" s="90"/>
      <c r="F242" s="88">
        <f t="shared" si="208"/>
        <v>0</v>
      </c>
      <c r="G242" s="18" t="str">
        <f t="shared" si="209"/>
        <v/>
      </c>
      <c r="H242" s="89" t="str">
        <f>IF(E242&gt;0,ROUNDDOWN(('Diseño estructura &amp;CP'!$AZ$5/E242),0),"")</f>
        <v/>
      </c>
      <c r="V242" s="85" t="str">
        <f t="shared" si="238"/>
        <v/>
      </c>
      <c r="W242" s="86">
        <f t="shared" si="210"/>
        <v>0</v>
      </c>
      <c r="X242" s="18">
        <f t="shared" si="211"/>
        <v>0</v>
      </c>
      <c r="Y242" s="90"/>
      <c r="Z242" s="88">
        <f t="shared" si="212"/>
        <v>0</v>
      </c>
      <c r="AA242" s="18" t="str">
        <f t="shared" si="197"/>
        <v/>
      </c>
      <c r="AB242" s="89" t="str">
        <f>IF(Y242&gt;0,ROUNDDOWN(('Diseño estructura &amp;CP'!$AZ$5/Y242),0),"")</f>
        <v/>
      </c>
      <c r="AP242" s="85" t="str">
        <f t="shared" si="239"/>
        <v/>
      </c>
      <c r="AQ242" s="86">
        <f t="shared" si="213"/>
        <v>0</v>
      </c>
      <c r="AR242" s="18">
        <f t="shared" si="214"/>
        <v>0</v>
      </c>
      <c r="AS242" s="90"/>
      <c r="AT242" s="88">
        <f t="shared" si="215"/>
        <v>0</v>
      </c>
      <c r="AU242" s="18" t="str">
        <f t="shared" si="198"/>
        <v/>
      </c>
      <c r="AV242" s="89" t="str">
        <f>IF(AS242&gt;0,ROUNDDOWN(('Diseño estructura &amp;CP'!$AZ$5/AS242),0),"")</f>
        <v/>
      </c>
      <c r="BJ242" s="85" t="str">
        <f t="shared" si="240"/>
        <v/>
      </c>
      <c r="BK242" s="86">
        <f t="shared" si="216"/>
        <v>0</v>
      </c>
      <c r="BL242" s="18">
        <f t="shared" si="217"/>
        <v>0</v>
      </c>
      <c r="BM242" s="90"/>
      <c r="BN242" s="88">
        <f t="shared" si="218"/>
        <v>0</v>
      </c>
      <c r="BO242" s="18" t="str">
        <f t="shared" si="199"/>
        <v/>
      </c>
      <c r="BP242" s="89" t="str">
        <f>IF(BM242&gt;0,ROUNDDOWN(('Diseño estructura &amp;CP'!$AZ$5/BM242),0),"")</f>
        <v/>
      </c>
      <c r="CD242" s="85" t="str">
        <f t="shared" si="241"/>
        <v/>
      </c>
      <c r="CE242" s="86">
        <f t="shared" si="219"/>
        <v>0</v>
      </c>
      <c r="CF242" s="18">
        <f t="shared" si="220"/>
        <v>0</v>
      </c>
      <c r="CG242" s="90"/>
      <c r="CH242" s="88">
        <f t="shared" si="221"/>
        <v>0</v>
      </c>
      <c r="CI242" s="18" t="str">
        <f t="shared" si="200"/>
        <v/>
      </c>
      <c r="CJ242" s="89" t="str">
        <f>IF(CG242&gt;0,ROUNDDOWN(('Diseño estructura &amp;CP'!$AZ$5/CG242),0),"")</f>
        <v/>
      </c>
      <c r="CX242" s="85" t="str">
        <f t="shared" si="242"/>
        <v/>
      </c>
      <c r="CY242" s="86">
        <f t="shared" si="222"/>
        <v>0</v>
      </c>
      <c r="CZ242" s="18">
        <f t="shared" si="223"/>
        <v>0</v>
      </c>
      <c r="DA242" s="90"/>
      <c r="DB242" s="88">
        <f t="shared" si="224"/>
        <v>0</v>
      </c>
      <c r="DC242" s="18" t="str">
        <f t="shared" si="201"/>
        <v/>
      </c>
      <c r="DD242" s="89" t="str">
        <f>IF(DA242&gt;0,ROUNDDOWN(('Diseño estructura &amp;CP'!$AZ$5/DA242),0),"")</f>
        <v/>
      </c>
      <c r="DR242" s="85" t="str">
        <f t="shared" si="243"/>
        <v/>
      </c>
      <c r="DS242" s="86">
        <f t="shared" si="225"/>
        <v>0</v>
      </c>
      <c r="DT242" s="18">
        <f t="shared" si="226"/>
        <v>0</v>
      </c>
      <c r="DU242" s="90"/>
      <c r="DV242" s="88">
        <f t="shared" si="227"/>
        <v>0</v>
      </c>
      <c r="DW242" s="18" t="str">
        <f t="shared" si="202"/>
        <v/>
      </c>
      <c r="DX242" s="89" t="str">
        <f>IF(DU242&gt;0,ROUNDDOWN(('Diseño estructura &amp;CP'!$AZ$5/DU242),0),"")</f>
        <v/>
      </c>
      <c r="EL242" s="85" t="str">
        <f t="shared" si="244"/>
        <v/>
      </c>
      <c r="EM242" s="86">
        <f t="shared" si="228"/>
        <v>0</v>
      </c>
      <c r="EN242" s="18">
        <f t="shared" si="229"/>
        <v>0</v>
      </c>
      <c r="EO242" s="90"/>
      <c r="EP242" s="88">
        <f t="shared" si="230"/>
        <v>0</v>
      </c>
      <c r="EQ242" s="18" t="str">
        <f t="shared" si="203"/>
        <v/>
      </c>
      <c r="ER242" s="89" t="str">
        <f>IF(EO242&gt;0,ROUNDDOWN(('Diseño estructura &amp;CP'!$AZ$5/EO242),0),"")</f>
        <v/>
      </c>
      <c r="FF242" s="85" t="str">
        <f t="shared" si="245"/>
        <v/>
      </c>
      <c r="FG242" s="86">
        <f t="shared" si="231"/>
        <v>0</v>
      </c>
      <c r="FH242" s="18">
        <f t="shared" si="232"/>
        <v>0</v>
      </c>
      <c r="FI242" s="90"/>
      <c r="FJ242" s="88">
        <f t="shared" si="233"/>
        <v>0</v>
      </c>
      <c r="FK242" s="18" t="str">
        <f t="shared" si="204"/>
        <v/>
      </c>
      <c r="FL242" s="89" t="str">
        <f>IF(FI242&gt;0,ROUNDDOWN(('Diseño estructura &amp;CP'!$AZ$5/FI242),0),"")</f>
        <v/>
      </c>
      <c r="FZ242" s="85" t="str">
        <f t="shared" si="246"/>
        <v/>
      </c>
      <c r="GA242" s="86">
        <f t="shared" si="234"/>
        <v>0</v>
      </c>
      <c r="GB242" s="18">
        <f t="shared" si="235"/>
        <v>0</v>
      </c>
      <c r="GC242" s="90"/>
      <c r="GD242" s="88">
        <f t="shared" si="236"/>
        <v>0</v>
      </c>
      <c r="GE242" s="18" t="str">
        <f t="shared" si="205"/>
        <v/>
      </c>
      <c r="GF242" s="89" t="str">
        <f>IF(GC242&gt;0,ROUNDDOWN(('Diseño estructura &amp;CP'!$AZ$5/GC242),0),"")</f>
        <v/>
      </c>
    </row>
    <row r="243" spans="2:188" x14ac:dyDescent="0.35">
      <c r="B243" s="85" t="str">
        <f t="shared" si="237"/>
        <v/>
      </c>
      <c r="C243" s="86">
        <f t="shared" si="206"/>
        <v>0</v>
      </c>
      <c r="D243" s="18">
        <f t="shared" si="207"/>
        <v>0</v>
      </c>
      <c r="E243" s="87"/>
      <c r="F243" s="88">
        <f t="shared" si="208"/>
        <v>0</v>
      </c>
      <c r="G243" s="18" t="str">
        <f t="shared" si="209"/>
        <v/>
      </c>
      <c r="H243" s="89" t="str">
        <f>IF(E243&gt;0,ROUNDDOWN(('Diseño estructura &amp;CP'!$AZ$5/E243),0),"")</f>
        <v/>
      </c>
      <c r="V243" s="85" t="str">
        <f t="shared" si="238"/>
        <v/>
      </c>
      <c r="W243" s="86">
        <f t="shared" si="210"/>
        <v>0</v>
      </c>
      <c r="X243" s="18">
        <f t="shared" si="211"/>
        <v>0</v>
      </c>
      <c r="Y243" s="87"/>
      <c r="Z243" s="88">
        <f t="shared" si="212"/>
        <v>0</v>
      </c>
      <c r="AA243" s="18" t="str">
        <f t="shared" si="197"/>
        <v/>
      </c>
      <c r="AB243" s="89" t="str">
        <f>IF(Y243&gt;0,ROUNDDOWN(('Diseño estructura &amp;CP'!$AZ$5/Y243),0),"")</f>
        <v/>
      </c>
      <c r="AP243" s="85" t="str">
        <f t="shared" si="239"/>
        <v/>
      </c>
      <c r="AQ243" s="86">
        <f t="shared" si="213"/>
        <v>0</v>
      </c>
      <c r="AR243" s="18">
        <f t="shared" si="214"/>
        <v>0</v>
      </c>
      <c r="AS243" s="87"/>
      <c r="AT243" s="88">
        <f t="shared" si="215"/>
        <v>0</v>
      </c>
      <c r="AU243" s="18" t="str">
        <f t="shared" si="198"/>
        <v/>
      </c>
      <c r="AV243" s="89" t="str">
        <f>IF(AS243&gt;0,ROUNDDOWN(('Diseño estructura &amp;CP'!$AZ$5/AS243),0),"")</f>
        <v/>
      </c>
      <c r="BJ243" s="85" t="str">
        <f t="shared" si="240"/>
        <v/>
      </c>
      <c r="BK243" s="86">
        <f t="shared" si="216"/>
        <v>0</v>
      </c>
      <c r="BL243" s="18">
        <f t="shared" si="217"/>
        <v>0</v>
      </c>
      <c r="BM243" s="87"/>
      <c r="BN243" s="88">
        <f t="shared" si="218"/>
        <v>0</v>
      </c>
      <c r="BO243" s="18" t="str">
        <f t="shared" si="199"/>
        <v/>
      </c>
      <c r="BP243" s="89" t="str">
        <f>IF(BM243&gt;0,ROUNDDOWN(('Diseño estructura &amp;CP'!$AZ$5/BM243),0),"")</f>
        <v/>
      </c>
      <c r="CD243" s="85" t="str">
        <f t="shared" si="241"/>
        <v/>
      </c>
      <c r="CE243" s="86">
        <f t="shared" si="219"/>
        <v>0</v>
      </c>
      <c r="CF243" s="18">
        <f t="shared" si="220"/>
        <v>0</v>
      </c>
      <c r="CG243" s="87"/>
      <c r="CH243" s="88">
        <f t="shared" si="221"/>
        <v>0</v>
      </c>
      <c r="CI243" s="18" t="str">
        <f t="shared" si="200"/>
        <v/>
      </c>
      <c r="CJ243" s="89" t="str">
        <f>IF(CG243&gt;0,ROUNDDOWN(('Diseño estructura &amp;CP'!$AZ$5/CG243),0),"")</f>
        <v/>
      </c>
      <c r="CX243" s="85" t="str">
        <f t="shared" si="242"/>
        <v/>
      </c>
      <c r="CY243" s="86">
        <f t="shared" si="222"/>
        <v>0</v>
      </c>
      <c r="CZ243" s="18">
        <f t="shared" si="223"/>
        <v>0</v>
      </c>
      <c r="DA243" s="87"/>
      <c r="DB243" s="88">
        <f t="shared" si="224"/>
        <v>0</v>
      </c>
      <c r="DC243" s="18" t="str">
        <f t="shared" si="201"/>
        <v/>
      </c>
      <c r="DD243" s="89" t="str">
        <f>IF(DA243&gt;0,ROUNDDOWN(('Diseño estructura &amp;CP'!$AZ$5/DA243),0),"")</f>
        <v/>
      </c>
      <c r="DR243" s="85" t="str">
        <f t="shared" si="243"/>
        <v/>
      </c>
      <c r="DS243" s="86">
        <f t="shared" si="225"/>
        <v>0</v>
      </c>
      <c r="DT243" s="18">
        <f t="shared" si="226"/>
        <v>0</v>
      </c>
      <c r="DU243" s="87"/>
      <c r="DV243" s="88">
        <f t="shared" si="227"/>
        <v>0</v>
      </c>
      <c r="DW243" s="18" t="str">
        <f t="shared" si="202"/>
        <v/>
      </c>
      <c r="DX243" s="89" t="str">
        <f>IF(DU243&gt;0,ROUNDDOWN(('Diseño estructura &amp;CP'!$AZ$5/DU243),0),"")</f>
        <v/>
      </c>
      <c r="EL243" s="85" t="str">
        <f t="shared" si="244"/>
        <v/>
      </c>
      <c r="EM243" s="86">
        <f t="shared" si="228"/>
        <v>0</v>
      </c>
      <c r="EN243" s="18">
        <f t="shared" si="229"/>
        <v>0</v>
      </c>
      <c r="EO243" s="87"/>
      <c r="EP243" s="88">
        <f t="shared" si="230"/>
        <v>0</v>
      </c>
      <c r="EQ243" s="18" t="str">
        <f t="shared" si="203"/>
        <v/>
      </c>
      <c r="ER243" s="89" t="str">
        <f>IF(EO243&gt;0,ROUNDDOWN(('Diseño estructura &amp;CP'!$AZ$5/EO243),0),"")</f>
        <v/>
      </c>
      <c r="FF243" s="85" t="str">
        <f t="shared" si="245"/>
        <v/>
      </c>
      <c r="FG243" s="86">
        <f t="shared" si="231"/>
        <v>0</v>
      </c>
      <c r="FH243" s="18">
        <f t="shared" si="232"/>
        <v>0</v>
      </c>
      <c r="FI243" s="87"/>
      <c r="FJ243" s="88">
        <f t="shared" si="233"/>
        <v>0</v>
      </c>
      <c r="FK243" s="18" t="str">
        <f t="shared" si="204"/>
        <v/>
      </c>
      <c r="FL243" s="89" t="str">
        <f>IF(FI243&gt;0,ROUNDDOWN(('Diseño estructura &amp;CP'!$AZ$5/FI243),0),"")</f>
        <v/>
      </c>
      <c r="FZ243" s="85" t="str">
        <f t="shared" si="246"/>
        <v/>
      </c>
      <c r="GA243" s="86">
        <f t="shared" si="234"/>
        <v>0</v>
      </c>
      <c r="GB243" s="18">
        <f t="shared" si="235"/>
        <v>0</v>
      </c>
      <c r="GC243" s="87"/>
      <c r="GD243" s="88">
        <f t="shared" si="236"/>
        <v>0</v>
      </c>
      <c r="GE243" s="18" t="str">
        <f t="shared" si="205"/>
        <v/>
      </c>
      <c r="GF243" s="89" t="str">
        <f>IF(GC243&gt;0,ROUNDDOWN(('Diseño estructura &amp;CP'!$AZ$5/GC243),0),"")</f>
        <v/>
      </c>
    </row>
    <row r="244" spans="2:188" x14ac:dyDescent="0.35">
      <c r="B244" s="85" t="str">
        <f t="shared" si="237"/>
        <v/>
      </c>
      <c r="C244" s="86">
        <f t="shared" si="206"/>
        <v>0</v>
      </c>
      <c r="D244" s="18">
        <f t="shared" si="207"/>
        <v>0</v>
      </c>
      <c r="E244" s="90"/>
      <c r="F244" s="88">
        <f t="shared" si="208"/>
        <v>0</v>
      </c>
      <c r="G244" s="18" t="str">
        <f t="shared" si="209"/>
        <v/>
      </c>
      <c r="H244" s="89" t="str">
        <f>IF(E244&gt;0,ROUNDDOWN(('Diseño estructura &amp;CP'!$AZ$5/E244),0),"")</f>
        <v/>
      </c>
      <c r="V244" s="85" t="str">
        <f t="shared" si="238"/>
        <v/>
      </c>
      <c r="W244" s="86">
        <f t="shared" si="210"/>
        <v>0</v>
      </c>
      <c r="X244" s="18">
        <f t="shared" si="211"/>
        <v>0</v>
      </c>
      <c r="Y244" s="90"/>
      <c r="Z244" s="88">
        <f t="shared" si="212"/>
        <v>0</v>
      </c>
      <c r="AA244" s="18" t="str">
        <f t="shared" si="197"/>
        <v/>
      </c>
      <c r="AB244" s="89" t="str">
        <f>IF(Y244&gt;0,ROUNDDOWN(('Diseño estructura &amp;CP'!$AZ$5/Y244),0),"")</f>
        <v/>
      </c>
      <c r="AP244" s="85" t="str">
        <f t="shared" si="239"/>
        <v/>
      </c>
      <c r="AQ244" s="86">
        <f t="shared" si="213"/>
        <v>0</v>
      </c>
      <c r="AR244" s="18">
        <f t="shared" si="214"/>
        <v>0</v>
      </c>
      <c r="AS244" s="90"/>
      <c r="AT244" s="88">
        <f t="shared" si="215"/>
        <v>0</v>
      </c>
      <c r="AU244" s="18" t="str">
        <f t="shared" si="198"/>
        <v/>
      </c>
      <c r="AV244" s="89" t="str">
        <f>IF(AS244&gt;0,ROUNDDOWN(('Diseño estructura &amp;CP'!$AZ$5/AS244),0),"")</f>
        <v/>
      </c>
      <c r="BJ244" s="85" t="str">
        <f t="shared" si="240"/>
        <v/>
      </c>
      <c r="BK244" s="86">
        <f t="shared" si="216"/>
        <v>0</v>
      </c>
      <c r="BL244" s="18">
        <f t="shared" si="217"/>
        <v>0</v>
      </c>
      <c r="BM244" s="90"/>
      <c r="BN244" s="88">
        <f t="shared" si="218"/>
        <v>0</v>
      </c>
      <c r="BO244" s="18" t="str">
        <f t="shared" si="199"/>
        <v/>
      </c>
      <c r="BP244" s="89" t="str">
        <f>IF(BM244&gt;0,ROUNDDOWN(('Diseño estructura &amp;CP'!$AZ$5/BM244),0),"")</f>
        <v/>
      </c>
      <c r="CD244" s="85" t="str">
        <f t="shared" si="241"/>
        <v/>
      </c>
      <c r="CE244" s="86">
        <f t="shared" si="219"/>
        <v>0</v>
      </c>
      <c r="CF244" s="18">
        <f t="shared" si="220"/>
        <v>0</v>
      </c>
      <c r="CG244" s="90"/>
      <c r="CH244" s="88">
        <f t="shared" si="221"/>
        <v>0</v>
      </c>
      <c r="CI244" s="18" t="str">
        <f t="shared" si="200"/>
        <v/>
      </c>
      <c r="CJ244" s="89" t="str">
        <f>IF(CG244&gt;0,ROUNDDOWN(('Diseño estructura &amp;CP'!$AZ$5/CG244),0),"")</f>
        <v/>
      </c>
      <c r="CX244" s="85" t="str">
        <f t="shared" si="242"/>
        <v/>
      </c>
      <c r="CY244" s="86">
        <f t="shared" si="222"/>
        <v>0</v>
      </c>
      <c r="CZ244" s="18">
        <f t="shared" si="223"/>
        <v>0</v>
      </c>
      <c r="DA244" s="90"/>
      <c r="DB244" s="88">
        <f t="shared" si="224"/>
        <v>0</v>
      </c>
      <c r="DC244" s="18" t="str">
        <f t="shared" si="201"/>
        <v/>
      </c>
      <c r="DD244" s="89" t="str">
        <f>IF(DA244&gt;0,ROUNDDOWN(('Diseño estructura &amp;CP'!$AZ$5/DA244),0),"")</f>
        <v/>
      </c>
      <c r="DR244" s="85" t="str">
        <f t="shared" si="243"/>
        <v/>
      </c>
      <c r="DS244" s="86">
        <f t="shared" si="225"/>
        <v>0</v>
      </c>
      <c r="DT244" s="18">
        <f t="shared" si="226"/>
        <v>0</v>
      </c>
      <c r="DU244" s="90"/>
      <c r="DV244" s="88">
        <f t="shared" si="227"/>
        <v>0</v>
      </c>
      <c r="DW244" s="18" t="str">
        <f t="shared" si="202"/>
        <v/>
      </c>
      <c r="DX244" s="89" t="str">
        <f>IF(DU244&gt;0,ROUNDDOWN(('Diseño estructura &amp;CP'!$AZ$5/DU244),0),"")</f>
        <v/>
      </c>
      <c r="EL244" s="85" t="str">
        <f t="shared" si="244"/>
        <v/>
      </c>
      <c r="EM244" s="86">
        <f t="shared" si="228"/>
        <v>0</v>
      </c>
      <c r="EN244" s="18">
        <f t="shared" si="229"/>
        <v>0</v>
      </c>
      <c r="EO244" s="90"/>
      <c r="EP244" s="88">
        <f t="shared" si="230"/>
        <v>0</v>
      </c>
      <c r="EQ244" s="18" t="str">
        <f t="shared" si="203"/>
        <v/>
      </c>
      <c r="ER244" s="89" t="str">
        <f>IF(EO244&gt;0,ROUNDDOWN(('Diseño estructura &amp;CP'!$AZ$5/EO244),0),"")</f>
        <v/>
      </c>
      <c r="FF244" s="85" t="str">
        <f t="shared" si="245"/>
        <v/>
      </c>
      <c r="FG244" s="86">
        <f t="shared" si="231"/>
        <v>0</v>
      </c>
      <c r="FH244" s="18">
        <f t="shared" si="232"/>
        <v>0</v>
      </c>
      <c r="FI244" s="90"/>
      <c r="FJ244" s="88">
        <f t="shared" si="233"/>
        <v>0</v>
      </c>
      <c r="FK244" s="18" t="str">
        <f t="shared" si="204"/>
        <v/>
      </c>
      <c r="FL244" s="89" t="str">
        <f>IF(FI244&gt;0,ROUNDDOWN(('Diseño estructura &amp;CP'!$AZ$5/FI244),0),"")</f>
        <v/>
      </c>
      <c r="FZ244" s="85" t="str">
        <f t="shared" si="246"/>
        <v/>
      </c>
      <c r="GA244" s="86">
        <f t="shared" si="234"/>
        <v>0</v>
      </c>
      <c r="GB244" s="18">
        <f t="shared" si="235"/>
        <v>0</v>
      </c>
      <c r="GC244" s="90"/>
      <c r="GD244" s="88">
        <f t="shared" si="236"/>
        <v>0</v>
      </c>
      <c r="GE244" s="18" t="str">
        <f t="shared" si="205"/>
        <v/>
      </c>
      <c r="GF244" s="89" t="str">
        <f>IF(GC244&gt;0,ROUNDDOWN(('Diseño estructura &amp;CP'!$AZ$5/GC244),0),"")</f>
        <v/>
      </c>
    </row>
    <row r="245" spans="2:188" x14ac:dyDescent="0.35">
      <c r="B245" s="85" t="str">
        <f t="shared" si="237"/>
        <v/>
      </c>
      <c r="C245" s="86">
        <f t="shared" si="206"/>
        <v>0</v>
      </c>
      <c r="D245" s="18">
        <f t="shared" si="207"/>
        <v>0</v>
      </c>
      <c r="E245" s="87"/>
      <c r="F245" s="88">
        <f t="shared" si="208"/>
        <v>0</v>
      </c>
      <c r="G245" s="18" t="str">
        <f t="shared" si="209"/>
        <v/>
      </c>
      <c r="H245" s="89" t="str">
        <f>IF(E245&gt;0,ROUNDDOWN(('Diseño estructura &amp;CP'!$AZ$5/E245),0),"")</f>
        <v/>
      </c>
      <c r="V245" s="85" t="str">
        <f t="shared" si="238"/>
        <v/>
      </c>
      <c r="W245" s="86">
        <f t="shared" si="210"/>
        <v>0</v>
      </c>
      <c r="X245" s="18">
        <f t="shared" si="211"/>
        <v>0</v>
      </c>
      <c r="Y245" s="87"/>
      <c r="Z245" s="88">
        <f t="shared" si="212"/>
        <v>0</v>
      </c>
      <c r="AA245" s="18" t="str">
        <f t="shared" si="197"/>
        <v/>
      </c>
      <c r="AB245" s="89" t="str">
        <f>IF(Y245&gt;0,ROUNDDOWN(('Diseño estructura &amp;CP'!$AZ$5/Y245),0),"")</f>
        <v/>
      </c>
      <c r="AP245" s="85" t="str">
        <f t="shared" si="239"/>
        <v/>
      </c>
      <c r="AQ245" s="86">
        <f t="shared" si="213"/>
        <v>0</v>
      </c>
      <c r="AR245" s="18">
        <f t="shared" si="214"/>
        <v>0</v>
      </c>
      <c r="AS245" s="87"/>
      <c r="AT245" s="88">
        <f t="shared" si="215"/>
        <v>0</v>
      </c>
      <c r="AU245" s="18" t="str">
        <f t="shared" si="198"/>
        <v/>
      </c>
      <c r="AV245" s="89" t="str">
        <f>IF(AS245&gt;0,ROUNDDOWN(('Diseño estructura &amp;CP'!$AZ$5/AS245),0),"")</f>
        <v/>
      </c>
      <c r="BJ245" s="85" t="str">
        <f t="shared" si="240"/>
        <v/>
      </c>
      <c r="BK245" s="86">
        <f t="shared" si="216"/>
        <v>0</v>
      </c>
      <c r="BL245" s="18">
        <f t="shared" si="217"/>
        <v>0</v>
      </c>
      <c r="BM245" s="87"/>
      <c r="BN245" s="88">
        <f t="shared" si="218"/>
        <v>0</v>
      </c>
      <c r="BO245" s="18" t="str">
        <f t="shared" si="199"/>
        <v/>
      </c>
      <c r="BP245" s="89" t="str">
        <f>IF(BM245&gt;0,ROUNDDOWN(('Diseño estructura &amp;CP'!$AZ$5/BM245),0),"")</f>
        <v/>
      </c>
      <c r="CD245" s="85" t="str">
        <f t="shared" si="241"/>
        <v/>
      </c>
      <c r="CE245" s="86">
        <f t="shared" si="219"/>
        <v>0</v>
      </c>
      <c r="CF245" s="18">
        <f t="shared" si="220"/>
        <v>0</v>
      </c>
      <c r="CG245" s="87"/>
      <c r="CH245" s="88">
        <f t="shared" si="221"/>
        <v>0</v>
      </c>
      <c r="CI245" s="18" t="str">
        <f t="shared" si="200"/>
        <v/>
      </c>
      <c r="CJ245" s="89" t="str">
        <f>IF(CG245&gt;0,ROUNDDOWN(('Diseño estructura &amp;CP'!$AZ$5/CG245),0),"")</f>
        <v/>
      </c>
      <c r="CX245" s="85" t="str">
        <f t="shared" si="242"/>
        <v/>
      </c>
      <c r="CY245" s="86">
        <f t="shared" si="222"/>
        <v>0</v>
      </c>
      <c r="CZ245" s="18">
        <f t="shared" si="223"/>
        <v>0</v>
      </c>
      <c r="DA245" s="87"/>
      <c r="DB245" s="88">
        <f t="shared" si="224"/>
        <v>0</v>
      </c>
      <c r="DC245" s="18" t="str">
        <f t="shared" si="201"/>
        <v/>
      </c>
      <c r="DD245" s="89" t="str">
        <f>IF(DA245&gt;0,ROUNDDOWN(('Diseño estructura &amp;CP'!$AZ$5/DA245),0),"")</f>
        <v/>
      </c>
      <c r="DR245" s="85" t="str">
        <f t="shared" si="243"/>
        <v/>
      </c>
      <c r="DS245" s="86">
        <f t="shared" si="225"/>
        <v>0</v>
      </c>
      <c r="DT245" s="18">
        <f t="shared" si="226"/>
        <v>0</v>
      </c>
      <c r="DU245" s="87"/>
      <c r="DV245" s="88">
        <f t="shared" si="227"/>
        <v>0</v>
      </c>
      <c r="DW245" s="18" t="str">
        <f t="shared" si="202"/>
        <v/>
      </c>
      <c r="DX245" s="89" t="str">
        <f>IF(DU245&gt;0,ROUNDDOWN(('Diseño estructura &amp;CP'!$AZ$5/DU245),0),"")</f>
        <v/>
      </c>
      <c r="EL245" s="85" t="str">
        <f t="shared" si="244"/>
        <v/>
      </c>
      <c r="EM245" s="86">
        <f t="shared" si="228"/>
        <v>0</v>
      </c>
      <c r="EN245" s="18">
        <f t="shared" si="229"/>
        <v>0</v>
      </c>
      <c r="EO245" s="87"/>
      <c r="EP245" s="88">
        <f t="shared" si="230"/>
        <v>0</v>
      </c>
      <c r="EQ245" s="18" t="str">
        <f t="shared" si="203"/>
        <v/>
      </c>
      <c r="ER245" s="89" t="str">
        <f>IF(EO245&gt;0,ROUNDDOWN(('Diseño estructura &amp;CP'!$AZ$5/EO245),0),"")</f>
        <v/>
      </c>
      <c r="FF245" s="85" t="str">
        <f t="shared" si="245"/>
        <v/>
      </c>
      <c r="FG245" s="86">
        <f t="shared" si="231"/>
        <v>0</v>
      </c>
      <c r="FH245" s="18">
        <f t="shared" si="232"/>
        <v>0</v>
      </c>
      <c r="FI245" s="87"/>
      <c r="FJ245" s="88">
        <f t="shared" si="233"/>
        <v>0</v>
      </c>
      <c r="FK245" s="18" t="str">
        <f t="shared" si="204"/>
        <v/>
      </c>
      <c r="FL245" s="89" t="str">
        <f>IF(FI245&gt;0,ROUNDDOWN(('Diseño estructura &amp;CP'!$AZ$5/FI245),0),"")</f>
        <v/>
      </c>
      <c r="FZ245" s="85" t="str">
        <f t="shared" si="246"/>
        <v/>
      </c>
      <c r="GA245" s="86">
        <f t="shared" si="234"/>
        <v>0</v>
      </c>
      <c r="GB245" s="18">
        <f t="shared" si="235"/>
        <v>0</v>
      </c>
      <c r="GC245" s="87"/>
      <c r="GD245" s="88">
        <f t="shared" si="236"/>
        <v>0</v>
      </c>
      <c r="GE245" s="18" t="str">
        <f t="shared" si="205"/>
        <v/>
      </c>
      <c r="GF245" s="89" t="str">
        <f>IF(GC245&gt;0,ROUNDDOWN(('Diseño estructura &amp;CP'!$AZ$5/GC245),0),"")</f>
        <v/>
      </c>
    </row>
    <row r="246" spans="2:188" x14ac:dyDescent="0.35">
      <c r="B246" s="85" t="str">
        <f t="shared" si="237"/>
        <v/>
      </c>
      <c r="C246" s="86">
        <f t="shared" si="206"/>
        <v>0</v>
      </c>
      <c r="D246" s="18">
        <f t="shared" si="207"/>
        <v>0</v>
      </c>
      <c r="E246" s="90"/>
      <c r="F246" s="88">
        <f t="shared" si="208"/>
        <v>0</v>
      </c>
      <c r="G246" s="18" t="str">
        <f t="shared" si="209"/>
        <v/>
      </c>
      <c r="H246" s="89" t="str">
        <f>IF(E246&gt;0,ROUNDDOWN(('Diseño estructura &amp;CP'!$AZ$5/E246),0),"")</f>
        <v/>
      </c>
      <c r="V246" s="85" t="str">
        <f t="shared" si="238"/>
        <v/>
      </c>
      <c r="W246" s="86">
        <f t="shared" si="210"/>
        <v>0</v>
      </c>
      <c r="X246" s="18">
        <f t="shared" si="211"/>
        <v>0</v>
      </c>
      <c r="Y246" s="90"/>
      <c r="Z246" s="88">
        <f t="shared" si="212"/>
        <v>0</v>
      </c>
      <c r="AA246" s="18" t="str">
        <f t="shared" si="197"/>
        <v/>
      </c>
      <c r="AB246" s="89" t="str">
        <f>IF(Y246&gt;0,ROUNDDOWN(('Diseño estructura &amp;CP'!$AZ$5/Y246),0),"")</f>
        <v/>
      </c>
      <c r="AP246" s="85" t="str">
        <f t="shared" si="239"/>
        <v/>
      </c>
      <c r="AQ246" s="86">
        <f t="shared" si="213"/>
        <v>0</v>
      </c>
      <c r="AR246" s="18">
        <f t="shared" si="214"/>
        <v>0</v>
      </c>
      <c r="AS246" s="90"/>
      <c r="AT246" s="88">
        <f t="shared" si="215"/>
        <v>0</v>
      </c>
      <c r="AU246" s="18" t="str">
        <f t="shared" si="198"/>
        <v/>
      </c>
      <c r="AV246" s="89" t="str">
        <f>IF(AS246&gt;0,ROUNDDOWN(('Diseño estructura &amp;CP'!$AZ$5/AS246),0),"")</f>
        <v/>
      </c>
      <c r="BJ246" s="85" t="str">
        <f t="shared" si="240"/>
        <v/>
      </c>
      <c r="BK246" s="86">
        <f t="shared" si="216"/>
        <v>0</v>
      </c>
      <c r="BL246" s="18">
        <f t="shared" si="217"/>
        <v>0</v>
      </c>
      <c r="BM246" s="90"/>
      <c r="BN246" s="88">
        <f t="shared" si="218"/>
        <v>0</v>
      </c>
      <c r="BO246" s="18" t="str">
        <f t="shared" si="199"/>
        <v/>
      </c>
      <c r="BP246" s="89" t="str">
        <f>IF(BM246&gt;0,ROUNDDOWN(('Diseño estructura &amp;CP'!$AZ$5/BM246),0),"")</f>
        <v/>
      </c>
      <c r="CD246" s="85" t="str">
        <f t="shared" si="241"/>
        <v/>
      </c>
      <c r="CE246" s="86">
        <f t="shared" si="219"/>
        <v>0</v>
      </c>
      <c r="CF246" s="18">
        <f t="shared" si="220"/>
        <v>0</v>
      </c>
      <c r="CG246" s="90"/>
      <c r="CH246" s="88">
        <f t="shared" si="221"/>
        <v>0</v>
      </c>
      <c r="CI246" s="18" t="str">
        <f t="shared" si="200"/>
        <v/>
      </c>
      <c r="CJ246" s="89" t="str">
        <f>IF(CG246&gt;0,ROUNDDOWN(('Diseño estructura &amp;CP'!$AZ$5/CG246),0),"")</f>
        <v/>
      </c>
      <c r="CX246" s="85" t="str">
        <f t="shared" si="242"/>
        <v/>
      </c>
      <c r="CY246" s="86">
        <f t="shared" si="222"/>
        <v>0</v>
      </c>
      <c r="CZ246" s="18">
        <f t="shared" si="223"/>
        <v>0</v>
      </c>
      <c r="DA246" s="90"/>
      <c r="DB246" s="88">
        <f t="shared" si="224"/>
        <v>0</v>
      </c>
      <c r="DC246" s="18" t="str">
        <f t="shared" si="201"/>
        <v/>
      </c>
      <c r="DD246" s="89" t="str">
        <f>IF(DA246&gt;0,ROUNDDOWN(('Diseño estructura &amp;CP'!$AZ$5/DA246),0),"")</f>
        <v/>
      </c>
      <c r="DR246" s="85" t="str">
        <f t="shared" si="243"/>
        <v/>
      </c>
      <c r="DS246" s="86">
        <f t="shared" si="225"/>
        <v>0</v>
      </c>
      <c r="DT246" s="18">
        <f t="shared" si="226"/>
        <v>0</v>
      </c>
      <c r="DU246" s="90"/>
      <c r="DV246" s="88">
        <f t="shared" si="227"/>
        <v>0</v>
      </c>
      <c r="DW246" s="18" t="str">
        <f t="shared" si="202"/>
        <v/>
      </c>
      <c r="DX246" s="89" t="str">
        <f>IF(DU246&gt;0,ROUNDDOWN(('Diseño estructura &amp;CP'!$AZ$5/DU246),0),"")</f>
        <v/>
      </c>
      <c r="EL246" s="85" t="str">
        <f t="shared" si="244"/>
        <v/>
      </c>
      <c r="EM246" s="86">
        <f t="shared" si="228"/>
        <v>0</v>
      </c>
      <c r="EN246" s="18">
        <f t="shared" si="229"/>
        <v>0</v>
      </c>
      <c r="EO246" s="90"/>
      <c r="EP246" s="88">
        <f t="shared" si="230"/>
        <v>0</v>
      </c>
      <c r="EQ246" s="18" t="str">
        <f t="shared" si="203"/>
        <v/>
      </c>
      <c r="ER246" s="89" t="str">
        <f>IF(EO246&gt;0,ROUNDDOWN(('Diseño estructura &amp;CP'!$AZ$5/EO246),0),"")</f>
        <v/>
      </c>
      <c r="FF246" s="85" t="str">
        <f t="shared" si="245"/>
        <v/>
      </c>
      <c r="FG246" s="86">
        <f t="shared" si="231"/>
        <v>0</v>
      </c>
      <c r="FH246" s="18">
        <f t="shared" si="232"/>
        <v>0</v>
      </c>
      <c r="FI246" s="90"/>
      <c r="FJ246" s="88">
        <f t="shared" si="233"/>
        <v>0</v>
      </c>
      <c r="FK246" s="18" t="str">
        <f t="shared" si="204"/>
        <v/>
      </c>
      <c r="FL246" s="89" t="str">
        <f>IF(FI246&gt;0,ROUNDDOWN(('Diseño estructura &amp;CP'!$AZ$5/FI246),0),"")</f>
        <v/>
      </c>
      <c r="FZ246" s="85" t="str">
        <f t="shared" si="246"/>
        <v/>
      </c>
      <c r="GA246" s="86">
        <f t="shared" si="234"/>
        <v>0</v>
      </c>
      <c r="GB246" s="18">
        <f t="shared" si="235"/>
        <v>0</v>
      </c>
      <c r="GC246" s="90"/>
      <c r="GD246" s="88">
        <f t="shared" si="236"/>
        <v>0</v>
      </c>
      <c r="GE246" s="18" t="str">
        <f t="shared" si="205"/>
        <v/>
      </c>
      <c r="GF246" s="89" t="str">
        <f>IF(GC246&gt;0,ROUNDDOWN(('Diseño estructura &amp;CP'!$AZ$5/GC246),0),"")</f>
        <v/>
      </c>
    </row>
    <row r="247" spans="2:188" x14ac:dyDescent="0.35">
      <c r="B247" s="85" t="str">
        <f t="shared" si="237"/>
        <v/>
      </c>
      <c r="C247" s="86">
        <f t="shared" si="206"/>
        <v>0</v>
      </c>
      <c r="D247" s="18">
        <f t="shared" si="207"/>
        <v>0</v>
      </c>
      <c r="E247" s="87"/>
      <c r="F247" s="88">
        <f t="shared" si="208"/>
        <v>0</v>
      </c>
      <c r="G247" s="18" t="str">
        <f t="shared" si="209"/>
        <v/>
      </c>
      <c r="H247" s="89" t="str">
        <f>IF(E247&gt;0,ROUNDDOWN(('Diseño estructura &amp;CP'!$AZ$5/E247),0),"")</f>
        <v/>
      </c>
      <c r="V247" s="85" t="str">
        <f t="shared" si="238"/>
        <v/>
      </c>
      <c r="W247" s="86">
        <f t="shared" si="210"/>
        <v>0</v>
      </c>
      <c r="X247" s="18">
        <f t="shared" si="211"/>
        <v>0</v>
      </c>
      <c r="Y247" s="87"/>
      <c r="Z247" s="88">
        <f t="shared" si="212"/>
        <v>0</v>
      </c>
      <c r="AA247" s="18" t="str">
        <f t="shared" si="197"/>
        <v/>
      </c>
      <c r="AB247" s="89" t="str">
        <f>IF(Y247&gt;0,ROUNDDOWN(('Diseño estructura &amp;CP'!$AZ$5/Y247),0),"")</f>
        <v/>
      </c>
      <c r="AP247" s="85" t="str">
        <f t="shared" si="239"/>
        <v/>
      </c>
      <c r="AQ247" s="86">
        <f t="shared" si="213"/>
        <v>0</v>
      </c>
      <c r="AR247" s="18">
        <f t="shared" si="214"/>
        <v>0</v>
      </c>
      <c r="AS247" s="87"/>
      <c r="AT247" s="88">
        <f t="shared" si="215"/>
        <v>0</v>
      </c>
      <c r="AU247" s="18" t="str">
        <f t="shared" si="198"/>
        <v/>
      </c>
      <c r="AV247" s="89" t="str">
        <f>IF(AS247&gt;0,ROUNDDOWN(('Diseño estructura &amp;CP'!$AZ$5/AS247),0),"")</f>
        <v/>
      </c>
      <c r="BJ247" s="85" t="str">
        <f t="shared" si="240"/>
        <v/>
      </c>
      <c r="BK247" s="86">
        <f t="shared" si="216"/>
        <v>0</v>
      </c>
      <c r="BL247" s="18">
        <f t="shared" si="217"/>
        <v>0</v>
      </c>
      <c r="BM247" s="87"/>
      <c r="BN247" s="88">
        <f t="shared" si="218"/>
        <v>0</v>
      </c>
      <c r="BO247" s="18" t="str">
        <f t="shared" si="199"/>
        <v/>
      </c>
      <c r="BP247" s="89" t="str">
        <f>IF(BM247&gt;0,ROUNDDOWN(('Diseño estructura &amp;CP'!$AZ$5/BM247),0),"")</f>
        <v/>
      </c>
      <c r="CD247" s="85" t="str">
        <f t="shared" si="241"/>
        <v/>
      </c>
      <c r="CE247" s="86">
        <f t="shared" si="219"/>
        <v>0</v>
      </c>
      <c r="CF247" s="18">
        <f t="shared" si="220"/>
        <v>0</v>
      </c>
      <c r="CG247" s="87"/>
      <c r="CH247" s="88">
        <f t="shared" si="221"/>
        <v>0</v>
      </c>
      <c r="CI247" s="18" t="str">
        <f t="shared" si="200"/>
        <v/>
      </c>
      <c r="CJ247" s="89" t="str">
        <f>IF(CG247&gt;0,ROUNDDOWN(('Diseño estructura &amp;CP'!$AZ$5/CG247),0),"")</f>
        <v/>
      </c>
      <c r="CX247" s="85" t="str">
        <f t="shared" si="242"/>
        <v/>
      </c>
      <c r="CY247" s="86">
        <f t="shared" si="222"/>
        <v>0</v>
      </c>
      <c r="CZ247" s="18">
        <f t="shared" si="223"/>
        <v>0</v>
      </c>
      <c r="DA247" s="87"/>
      <c r="DB247" s="88">
        <f t="shared" si="224"/>
        <v>0</v>
      </c>
      <c r="DC247" s="18" t="str">
        <f t="shared" si="201"/>
        <v/>
      </c>
      <c r="DD247" s="89" t="str">
        <f>IF(DA247&gt;0,ROUNDDOWN(('Diseño estructura &amp;CP'!$AZ$5/DA247),0),"")</f>
        <v/>
      </c>
      <c r="DR247" s="85" t="str">
        <f t="shared" si="243"/>
        <v/>
      </c>
      <c r="DS247" s="86">
        <f t="shared" si="225"/>
        <v>0</v>
      </c>
      <c r="DT247" s="18">
        <f t="shared" si="226"/>
        <v>0</v>
      </c>
      <c r="DU247" s="87"/>
      <c r="DV247" s="88">
        <f t="shared" si="227"/>
        <v>0</v>
      </c>
      <c r="DW247" s="18" t="str">
        <f t="shared" si="202"/>
        <v/>
      </c>
      <c r="DX247" s="89" t="str">
        <f>IF(DU247&gt;0,ROUNDDOWN(('Diseño estructura &amp;CP'!$AZ$5/DU247),0),"")</f>
        <v/>
      </c>
      <c r="EL247" s="85" t="str">
        <f t="shared" si="244"/>
        <v/>
      </c>
      <c r="EM247" s="86">
        <f t="shared" si="228"/>
        <v>0</v>
      </c>
      <c r="EN247" s="18">
        <f t="shared" si="229"/>
        <v>0</v>
      </c>
      <c r="EO247" s="87"/>
      <c r="EP247" s="88">
        <f t="shared" si="230"/>
        <v>0</v>
      </c>
      <c r="EQ247" s="18" t="str">
        <f t="shared" si="203"/>
        <v/>
      </c>
      <c r="ER247" s="89" t="str">
        <f>IF(EO247&gt;0,ROUNDDOWN(('Diseño estructura &amp;CP'!$AZ$5/EO247),0),"")</f>
        <v/>
      </c>
      <c r="FF247" s="85" t="str">
        <f t="shared" si="245"/>
        <v/>
      </c>
      <c r="FG247" s="86">
        <f t="shared" si="231"/>
        <v>0</v>
      </c>
      <c r="FH247" s="18">
        <f t="shared" si="232"/>
        <v>0</v>
      </c>
      <c r="FI247" s="87"/>
      <c r="FJ247" s="88">
        <f t="shared" si="233"/>
        <v>0</v>
      </c>
      <c r="FK247" s="18" t="str">
        <f t="shared" si="204"/>
        <v/>
      </c>
      <c r="FL247" s="89" t="str">
        <f>IF(FI247&gt;0,ROUNDDOWN(('Diseño estructura &amp;CP'!$AZ$5/FI247),0),"")</f>
        <v/>
      </c>
      <c r="FZ247" s="85" t="str">
        <f t="shared" si="246"/>
        <v/>
      </c>
      <c r="GA247" s="86">
        <f t="shared" si="234"/>
        <v>0</v>
      </c>
      <c r="GB247" s="18">
        <f t="shared" si="235"/>
        <v>0</v>
      </c>
      <c r="GC247" s="87"/>
      <c r="GD247" s="88">
        <f t="shared" si="236"/>
        <v>0</v>
      </c>
      <c r="GE247" s="18" t="str">
        <f t="shared" si="205"/>
        <v/>
      </c>
      <c r="GF247" s="89" t="str">
        <f>IF(GC247&gt;0,ROUNDDOWN(('Diseño estructura &amp;CP'!$AZ$5/GC247),0),"")</f>
        <v/>
      </c>
    </row>
    <row r="248" spans="2:188" x14ac:dyDescent="0.35">
      <c r="B248" s="85" t="str">
        <f t="shared" si="237"/>
        <v/>
      </c>
      <c r="C248" s="86">
        <f t="shared" si="206"/>
        <v>0</v>
      </c>
      <c r="D248" s="18">
        <f t="shared" si="207"/>
        <v>0</v>
      </c>
      <c r="E248" s="90"/>
      <c r="F248" s="88">
        <f t="shared" si="208"/>
        <v>0</v>
      </c>
      <c r="G248" s="18" t="str">
        <f t="shared" si="209"/>
        <v/>
      </c>
      <c r="H248" s="89" t="str">
        <f>IF(E248&gt;0,ROUNDDOWN(('Diseño estructura &amp;CP'!$AZ$5/E248),0),"")</f>
        <v/>
      </c>
      <c r="V248" s="85" t="str">
        <f t="shared" si="238"/>
        <v/>
      </c>
      <c r="W248" s="86">
        <f t="shared" si="210"/>
        <v>0</v>
      </c>
      <c r="X248" s="18">
        <f t="shared" si="211"/>
        <v>0</v>
      </c>
      <c r="Y248" s="90"/>
      <c r="Z248" s="88">
        <f t="shared" si="212"/>
        <v>0</v>
      </c>
      <c r="AA248" s="18" t="str">
        <f t="shared" si="197"/>
        <v/>
      </c>
      <c r="AB248" s="89" t="str">
        <f>IF(Y248&gt;0,ROUNDDOWN(('Diseño estructura &amp;CP'!$AZ$5/Y248),0),"")</f>
        <v/>
      </c>
      <c r="AP248" s="85" t="str">
        <f t="shared" si="239"/>
        <v/>
      </c>
      <c r="AQ248" s="86">
        <f t="shared" si="213"/>
        <v>0</v>
      </c>
      <c r="AR248" s="18">
        <f t="shared" si="214"/>
        <v>0</v>
      </c>
      <c r="AS248" s="90"/>
      <c r="AT248" s="88">
        <f t="shared" si="215"/>
        <v>0</v>
      </c>
      <c r="AU248" s="18" t="str">
        <f t="shared" si="198"/>
        <v/>
      </c>
      <c r="AV248" s="89" t="str">
        <f>IF(AS248&gt;0,ROUNDDOWN(('Diseño estructura &amp;CP'!$AZ$5/AS248),0),"")</f>
        <v/>
      </c>
      <c r="BJ248" s="85" t="str">
        <f t="shared" si="240"/>
        <v/>
      </c>
      <c r="BK248" s="86">
        <f t="shared" si="216"/>
        <v>0</v>
      </c>
      <c r="BL248" s="18">
        <f t="shared" si="217"/>
        <v>0</v>
      </c>
      <c r="BM248" s="90"/>
      <c r="BN248" s="88">
        <f t="shared" si="218"/>
        <v>0</v>
      </c>
      <c r="BO248" s="18" t="str">
        <f t="shared" si="199"/>
        <v/>
      </c>
      <c r="BP248" s="89" t="str">
        <f>IF(BM248&gt;0,ROUNDDOWN(('Diseño estructura &amp;CP'!$AZ$5/BM248),0),"")</f>
        <v/>
      </c>
      <c r="CD248" s="85" t="str">
        <f t="shared" si="241"/>
        <v/>
      </c>
      <c r="CE248" s="86">
        <f t="shared" si="219"/>
        <v>0</v>
      </c>
      <c r="CF248" s="18">
        <f t="shared" si="220"/>
        <v>0</v>
      </c>
      <c r="CG248" s="90"/>
      <c r="CH248" s="88">
        <f t="shared" si="221"/>
        <v>0</v>
      </c>
      <c r="CI248" s="18" t="str">
        <f t="shared" si="200"/>
        <v/>
      </c>
      <c r="CJ248" s="89" t="str">
        <f>IF(CG248&gt;0,ROUNDDOWN(('Diseño estructura &amp;CP'!$AZ$5/CG248),0),"")</f>
        <v/>
      </c>
      <c r="CX248" s="85" t="str">
        <f t="shared" si="242"/>
        <v/>
      </c>
      <c r="CY248" s="86">
        <f t="shared" si="222"/>
        <v>0</v>
      </c>
      <c r="CZ248" s="18">
        <f t="shared" si="223"/>
        <v>0</v>
      </c>
      <c r="DA248" s="90"/>
      <c r="DB248" s="88">
        <f t="shared" si="224"/>
        <v>0</v>
      </c>
      <c r="DC248" s="18" t="str">
        <f t="shared" si="201"/>
        <v/>
      </c>
      <c r="DD248" s="89" t="str">
        <f>IF(DA248&gt;0,ROUNDDOWN(('Diseño estructura &amp;CP'!$AZ$5/DA248),0),"")</f>
        <v/>
      </c>
      <c r="DR248" s="85" t="str">
        <f t="shared" si="243"/>
        <v/>
      </c>
      <c r="DS248" s="86">
        <f t="shared" si="225"/>
        <v>0</v>
      </c>
      <c r="DT248" s="18">
        <f t="shared" si="226"/>
        <v>0</v>
      </c>
      <c r="DU248" s="90"/>
      <c r="DV248" s="88">
        <f t="shared" si="227"/>
        <v>0</v>
      </c>
      <c r="DW248" s="18" t="str">
        <f t="shared" si="202"/>
        <v/>
      </c>
      <c r="DX248" s="89" t="str">
        <f>IF(DU248&gt;0,ROUNDDOWN(('Diseño estructura &amp;CP'!$AZ$5/DU248),0),"")</f>
        <v/>
      </c>
      <c r="EL248" s="85" t="str">
        <f t="shared" si="244"/>
        <v/>
      </c>
      <c r="EM248" s="86">
        <f t="shared" si="228"/>
        <v>0</v>
      </c>
      <c r="EN248" s="18">
        <f t="shared" si="229"/>
        <v>0</v>
      </c>
      <c r="EO248" s="90"/>
      <c r="EP248" s="88">
        <f t="shared" si="230"/>
        <v>0</v>
      </c>
      <c r="EQ248" s="18" t="str">
        <f t="shared" si="203"/>
        <v/>
      </c>
      <c r="ER248" s="89" t="str">
        <f>IF(EO248&gt;0,ROUNDDOWN(('Diseño estructura &amp;CP'!$AZ$5/EO248),0),"")</f>
        <v/>
      </c>
      <c r="FF248" s="85" t="str">
        <f t="shared" si="245"/>
        <v/>
      </c>
      <c r="FG248" s="86">
        <f t="shared" si="231"/>
        <v>0</v>
      </c>
      <c r="FH248" s="18">
        <f t="shared" si="232"/>
        <v>0</v>
      </c>
      <c r="FI248" s="90"/>
      <c r="FJ248" s="88">
        <f t="shared" si="233"/>
        <v>0</v>
      </c>
      <c r="FK248" s="18" t="str">
        <f t="shared" si="204"/>
        <v/>
      </c>
      <c r="FL248" s="89" t="str">
        <f>IF(FI248&gt;0,ROUNDDOWN(('Diseño estructura &amp;CP'!$AZ$5/FI248),0),"")</f>
        <v/>
      </c>
      <c r="FZ248" s="85" t="str">
        <f t="shared" si="246"/>
        <v/>
      </c>
      <c r="GA248" s="86">
        <f t="shared" si="234"/>
        <v>0</v>
      </c>
      <c r="GB248" s="18">
        <f t="shared" si="235"/>
        <v>0</v>
      </c>
      <c r="GC248" s="90"/>
      <c r="GD248" s="88">
        <f t="shared" si="236"/>
        <v>0</v>
      </c>
      <c r="GE248" s="18" t="str">
        <f t="shared" si="205"/>
        <v/>
      </c>
      <c r="GF248" s="89" t="str">
        <f>IF(GC248&gt;0,ROUNDDOWN(('Diseño estructura &amp;CP'!$AZ$5/GC248),0),"")</f>
        <v/>
      </c>
    </row>
    <row r="249" spans="2:188" x14ac:dyDescent="0.35">
      <c r="B249" s="85" t="str">
        <f t="shared" si="237"/>
        <v/>
      </c>
      <c r="C249" s="86">
        <f t="shared" si="206"/>
        <v>0</v>
      </c>
      <c r="D249" s="18">
        <f t="shared" si="207"/>
        <v>0</v>
      </c>
      <c r="E249" s="87"/>
      <c r="F249" s="88">
        <f t="shared" si="208"/>
        <v>0</v>
      </c>
      <c r="G249" s="18" t="str">
        <f t="shared" si="209"/>
        <v/>
      </c>
      <c r="H249" s="89" t="str">
        <f>IF(E249&gt;0,ROUNDDOWN(('Diseño estructura &amp;CP'!$AZ$5/E249),0),"")</f>
        <v/>
      </c>
      <c r="V249" s="85" t="str">
        <f t="shared" si="238"/>
        <v/>
      </c>
      <c r="W249" s="86">
        <f t="shared" si="210"/>
        <v>0</v>
      </c>
      <c r="X249" s="18">
        <f t="shared" si="211"/>
        <v>0</v>
      </c>
      <c r="Y249" s="87"/>
      <c r="Z249" s="88">
        <f t="shared" si="212"/>
        <v>0</v>
      </c>
      <c r="AA249" s="18" t="str">
        <f t="shared" si="197"/>
        <v/>
      </c>
      <c r="AB249" s="89" t="str">
        <f>IF(Y249&gt;0,ROUNDDOWN(('Diseño estructura &amp;CP'!$AZ$5/Y249),0),"")</f>
        <v/>
      </c>
      <c r="AP249" s="85" t="str">
        <f t="shared" si="239"/>
        <v/>
      </c>
      <c r="AQ249" s="86">
        <f t="shared" si="213"/>
        <v>0</v>
      </c>
      <c r="AR249" s="18">
        <f t="shared" si="214"/>
        <v>0</v>
      </c>
      <c r="AS249" s="87"/>
      <c r="AT249" s="88">
        <f t="shared" si="215"/>
        <v>0</v>
      </c>
      <c r="AU249" s="18" t="str">
        <f t="shared" si="198"/>
        <v/>
      </c>
      <c r="AV249" s="89" t="str">
        <f>IF(AS249&gt;0,ROUNDDOWN(('Diseño estructura &amp;CP'!$AZ$5/AS249),0),"")</f>
        <v/>
      </c>
      <c r="BJ249" s="85" t="str">
        <f t="shared" si="240"/>
        <v/>
      </c>
      <c r="BK249" s="86">
        <f t="shared" si="216"/>
        <v>0</v>
      </c>
      <c r="BL249" s="18">
        <f t="shared" si="217"/>
        <v>0</v>
      </c>
      <c r="BM249" s="87"/>
      <c r="BN249" s="88">
        <f t="shared" si="218"/>
        <v>0</v>
      </c>
      <c r="BO249" s="18" t="str">
        <f t="shared" si="199"/>
        <v/>
      </c>
      <c r="BP249" s="89" t="str">
        <f>IF(BM249&gt;0,ROUNDDOWN(('Diseño estructura &amp;CP'!$AZ$5/BM249),0),"")</f>
        <v/>
      </c>
      <c r="CD249" s="85" t="str">
        <f t="shared" si="241"/>
        <v/>
      </c>
      <c r="CE249" s="86">
        <f t="shared" si="219"/>
        <v>0</v>
      </c>
      <c r="CF249" s="18">
        <f t="shared" si="220"/>
        <v>0</v>
      </c>
      <c r="CG249" s="87"/>
      <c r="CH249" s="88">
        <f t="shared" si="221"/>
        <v>0</v>
      </c>
      <c r="CI249" s="18" t="str">
        <f t="shared" si="200"/>
        <v/>
      </c>
      <c r="CJ249" s="89" t="str">
        <f>IF(CG249&gt;0,ROUNDDOWN(('Diseño estructura &amp;CP'!$AZ$5/CG249),0),"")</f>
        <v/>
      </c>
      <c r="CX249" s="85" t="str">
        <f t="shared" si="242"/>
        <v/>
      </c>
      <c r="CY249" s="86">
        <f t="shared" si="222"/>
        <v>0</v>
      </c>
      <c r="CZ249" s="18">
        <f t="shared" si="223"/>
        <v>0</v>
      </c>
      <c r="DA249" s="87"/>
      <c r="DB249" s="88">
        <f t="shared" si="224"/>
        <v>0</v>
      </c>
      <c r="DC249" s="18" t="str">
        <f t="shared" si="201"/>
        <v/>
      </c>
      <c r="DD249" s="89" t="str">
        <f>IF(DA249&gt;0,ROUNDDOWN(('Diseño estructura &amp;CP'!$AZ$5/DA249),0),"")</f>
        <v/>
      </c>
      <c r="DR249" s="85" t="str">
        <f t="shared" si="243"/>
        <v/>
      </c>
      <c r="DS249" s="86">
        <f t="shared" si="225"/>
        <v>0</v>
      </c>
      <c r="DT249" s="18">
        <f t="shared" si="226"/>
        <v>0</v>
      </c>
      <c r="DU249" s="87"/>
      <c r="DV249" s="88">
        <f t="shared" si="227"/>
        <v>0</v>
      </c>
      <c r="DW249" s="18" t="str">
        <f t="shared" si="202"/>
        <v/>
      </c>
      <c r="DX249" s="89" t="str">
        <f>IF(DU249&gt;0,ROUNDDOWN(('Diseño estructura &amp;CP'!$AZ$5/DU249),0),"")</f>
        <v/>
      </c>
      <c r="EL249" s="85" t="str">
        <f t="shared" si="244"/>
        <v/>
      </c>
      <c r="EM249" s="86">
        <f t="shared" si="228"/>
        <v>0</v>
      </c>
      <c r="EN249" s="18">
        <f t="shared" si="229"/>
        <v>0</v>
      </c>
      <c r="EO249" s="87"/>
      <c r="EP249" s="88">
        <f t="shared" si="230"/>
        <v>0</v>
      </c>
      <c r="EQ249" s="18" t="str">
        <f t="shared" si="203"/>
        <v/>
      </c>
      <c r="ER249" s="89" t="str">
        <f>IF(EO249&gt;0,ROUNDDOWN(('Diseño estructura &amp;CP'!$AZ$5/EO249),0),"")</f>
        <v/>
      </c>
      <c r="FF249" s="85" t="str">
        <f t="shared" si="245"/>
        <v/>
      </c>
      <c r="FG249" s="86">
        <f t="shared" si="231"/>
        <v>0</v>
      </c>
      <c r="FH249" s="18">
        <f t="shared" si="232"/>
        <v>0</v>
      </c>
      <c r="FI249" s="87"/>
      <c r="FJ249" s="88">
        <f t="shared" si="233"/>
        <v>0</v>
      </c>
      <c r="FK249" s="18" t="str">
        <f t="shared" si="204"/>
        <v/>
      </c>
      <c r="FL249" s="89" t="str">
        <f>IF(FI249&gt;0,ROUNDDOWN(('Diseño estructura &amp;CP'!$AZ$5/FI249),0),"")</f>
        <v/>
      </c>
      <c r="FZ249" s="85" t="str">
        <f t="shared" si="246"/>
        <v/>
      </c>
      <c r="GA249" s="86">
        <f t="shared" si="234"/>
        <v>0</v>
      </c>
      <c r="GB249" s="18">
        <f t="shared" si="235"/>
        <v>0</v>
      </c>
      <c r="GC249" s="87"/>
      <c r="GD249" s="88">
        <f t="shared" si="236"/>
        <v>0</v>
      </c>
      <c r="GE249" s="18" t="str">
        <f t="shared" si="205"/>
        <v/>
      </c>
      <c r="GF249" s="89" t="str">
        <f>IF(GC249&gt;0,ROUNDDOWN(('Diseño estructura &amp;CP'!$AZ$5/GC249),0),"")</f>
        <v/>
      </c>
    </row>
    <row r="250" spans="2:188" x14ac:dyDescent="0.35">
      <c r="B250" s="85" t="str">
        <f t="shared" si="237"/>
        <v/>
      </c>
      <c r="C250" s="86">
        <f t="shared" si="206"/>
        <v>0</v>
      </c>
      <c r="D250" s="18">
        <f t="shared" si="207"/>
        <v>0</v>
      </c>
      <c r="E250" s="90"/>
      <c r="F250" s="88">
        <f t="shared" si="208"/>
        <v>0</v>
      </c>
      <c r="G250" s="18" t="str">
        <f t="shared" si="209"/>
        <v/>
      </c>
      <c r="H250" s="89" t="str">
        <f>IF(E250&gt;0,ROUNDDOWN(('Diseño estructura &amp;CP'!$AZ$5/E250),0),"")</f>
        <v/>
      </c>
      <c r="V250" s="85" t="str">
        <f t="shared" si="238"/>
        <v/>
      </c>
      <c r="W250" s="86">
        <f t="shared" si="210"/>
        <v>0</v>
      </c>
      <c r="X250" s="18">
        <f t="shared" si="211"/>
        <v>0</v>
      </c>
      <c r="Y250" s="90"/>
      <c r="Z250" s="88">
        <f t="shared" si="212"/>
        <v>0</v>
      </c>
      <c r="AA250" s="18" t="str">
        <f t="shared" si="197"/>
        <v/>
      </c>
      <c r="AB250" s="89" t="str">
        <f>IF(Y250&gt;0,ROUNDDOWN(('Diseño estructura &amp;CP'!$AZ$5/Y250),0),"")</f>
        <v/>
      </c>
      <c r="AP250" s="85" t="str">
        <f t="shared" si="239"/>
        <v/>
      </c>
      <c r="AQ250" s="86">
        <f t="shared" si="213"/>
        <v>0</v>
      </c>
      <c r="AR250" s="18">
        <f t="shared" si="214"/>
        <v>0</v>
      </c>
      <c r="AS250" s="90"/>
      <c r="AT250" s="88">
        <f t="shared" si="215"/>
        <v>0</v>
      </c>
      <c r="AU250" s="18" t="str">
        <f t="shared" si="198"/>
        <v/>
      </c>
      <c r="AV250" s="89" t="str">
        <f>IF(AS250&gt;0,ROUNDDOWN(('Diseño estructura &amp;CP'!$AZ$5/AS250),0),"")</f>
        <v/>
      </c>
      <c r="BJ250" s="85" t="str">
        <f t="shared" si="240"/>
        <v/>
      </c>
      <c r="BK250" s="86">
        <f t="shared" si="216"/>
        <v>0</v>
      </c>
      <c r="BL250" s="18">
        <f t="shared" si="217"/>
        <v>0</v>
      </c>
      <c r="BM250" s="90"/>
      <c r="BN250" s="88">
        <f t="shared" si="218"/>
        <v>0</v>
      </c>
      <c r="BO250" s="18" t="str">
        <f t="shared" si="199"/>
        <v/>
      </c>
      <c r="BP250" s="89" t="str">
        <f>IF(BM250&gt;0,ROUNDDOWN(('Diseño estructura &amp;CP'!$AZ$5/BM250),0),"")</f>
        <v/>
      </c>
      <c r="CD250" s="85" t="str">
        <f t="shared" si="241"/>
        <v/>
      </c>
      <c r="CE250" s="86">
        <f t="shared" si="219"/>
        <v>0</v>
      </c>
      <c r="CF250" s="18">
        <f t="shared" si="220"/>
        <v>0</v>
      </c>
      <c r="CG250" s="90"/>
      <c r="CH250" s="88">
        <f t="shared" si="221"/>
        <v>0</v>
      </c>
      <c r="CI250" s="18" t="str">
        <f t="shared" si="200"/>
        <v/>
      </c>
      <c r="CJ250" s="89" t="str">
        <f>IF(CG250&gt;0,ROUNDDOWN(('Diseño estructura &amp;CP'!$AZ$5/CG250),0),"")</f>
        <v/>
      </c>
      <c r="CX250" s="85" t="str">
        <f t="shared" si="242"/>
        <v/>
      </c>
      <c r="CY250" s="86">
        <f t="shared" si="222"/>
        <v>0</v>
      </c>
      <c r="CZ250" s="18">
        <f t="shared" si="223"/>
        <v>0</v>
      </c>
      <c r="DA250" s="90"/>
      <c r="DB250" s="88">
        <f t="shared" si="224"/>
        <v>0</v>
      </c>
      <c r="DC250" s="18" t="str">
        <f t="shared" si="201"/>
        <v/>
      </c>
      <c r="DD250" s="89" t="str">
        <f>IF(DA250&gt;0,ROUNDDOWN(('Diseño estructura &amp;CP'!$AZ$5/DA250),0),"")</f>
        <v/>
      </c>
      <c r="DR250" s="85" t="str">
        <f t="shared" si="243"/>
        <v/>
      </c>
      <c r="DS250" s="86">
        <f t="shared" si="225"/>
        <v>0</v>
      </c>
      <c r="DT250" s="18">
        <f t="shared" si="226"/>
        <v>0</v>
      </c>
      <c r="DU250" s="90"/>
      <c r="DV250" s="88">
        <f t="shared" si="227"/>
        <v>0</v>
      </c>
      <c r="DW250" s="18" t="str">
        <f t="shared" si="202"/>
        <v/>
      </c>
      <c r="DX250" s="89" t="str">
        <f>IF(DU250&gt;0,ROUNDDOWN(('Diseño estructura &amp;CP'!$AZ$5/DU250),0),"")</f>
        <v/>
      </c>
      <c r="EL250" s="85" t="str">
        <f t="shared" si="244"/>
        <v/>
      </c>
      <c r="EM250" s="86">
        <f t="shared" si="228"/>
        <v>0</v>
      </c>
      <c r="EN250" s="18">
        <f t="shared" si="229"/>
        <v>0</v>
      </c>
      <c r="EO250" s="90"/>
      <c r="EP250" s="88">
        <f t="shared" si="230"/>
        <v>0</v>
      </c>
      <c r="EQ250" s="18" t="str">
        <f t="shared" si="203"/>
        <v/>
      </c>
      <c r="ER250" s="89" t="str">
        <f>IF(EO250&gt;0,ROUNDDOWN(('Diseño estructura &amp;CP'!$AZ$5/EO250),0),"")</f>
        <v/>
      </c>
      <c r="FF250" s="85" t="str">
        <f t="shared" si="245"/>
        <v/>
      </c>
      <c r="FG250" s="86">
        <f t="shared" si="231"/>
        <v>0</v>
      </c>
      <c r="FH250" s="18">
        <f t="shared" si="232"/>
        <v>0</v>
      </c>
      <c r="FI250" s="90"/>
      <c r="FJ250" s="88">
        <f t="shared" si="233"/>
        <v>0</v>
      </c>
      <c r="FK250" s="18" t="str">
        <f t="shared" si="204"/>
        <v/>
      </c>
      <c r="FL250" s="89" t="str">
        <f>IF(FI250&gt;0,ROUNDDOWN(('Diseño estructura &amp;CP'!$AZ$5/FI250),0),"")</f>
        <v/>
      </c>
      <c r="FZ250" s="85" t="str">
        <f t="shared" si="246"/>
        <v/>
      </c>
      <c r="GA250" s="86">
        <f t="shared" si="234"/>
        <v>0</v>
      </c>
      <c r="GB250" s="18">
        <f t="shared" si="235"/>
        <v>0</v>
      </c>
      <c r="GC250" s="90"/>
      <c r="GD250" s="88">
        <f t="shared" si="236"/>
        <v>0</v>
      </c>
      <c r="GE250" s="18" t="str">
        <f t="shared" si="205"/>
        <v/>
      </c>
      <c r="GF250" s="89" t="str">
        <f>IF(GC250&gt;0,ROUNDDOWN(('Diseño estructura &amp;CP'!$AZ$5/GC250),0),"")</f>
        <v/>
      </c>
    </row>
    <row r="251" spans="2:188" x14ac:dyDescent="0.35">
      <c r="B251" s="85" t="str">
        <f t="shared" si="237"/>
        <v/>
      </c>
      <c r="C251" s="86">
        <f t="shared" si="206"/>
        <v>0</v>
      </c>
      <c r="D251" s="18">
        <f t="shared" si="207"/>
        <v>0</v>
      </c>
      <c r="E251" s="87"/>
      <c r="F251" s="88">
        <f t="shared" si="208"/>
        <v>0</v>
      </c>
      <c r="G251" s="18" t="str">
        <f t="shared" si="209"/>
        <v/>
      </c>
      <c r="H251" s="89" t="str">
        <f>IF(E251&gt;0,ROUNDDOWN(('Diseño estructura &amp;CP'!$AZ$5/E251),0),"")</f>
        <v/>
      </c>
      <c r="V251" s="85" t="str">
        <f t="shared" si="238"/>
        <v/>
      </c>
      <c r="W251" s="86">
        <f t="shared" si="210"/>
        <v>0</v>
      </c>
      <c r="X251" s="18">
        <f t="shared" si="211"/>
        <v>0</v>
      </c>
      <c r="Y251" s="87"/>
      <c r="Z251" s="88">
        <f t="shared" si="212"/>
        <v>0</v>
      </c>
      <c r="AA251" s="18" t="str">
        <f t="shared" si="197"/>
        <v/>
      </c>
      <c r="AB251" s="89" t="str">
        <f>IF(Y251&gt;0,ROUNDDOWN(('Diseño estructura &amp;CP'!$AZ$5/Y251),0),"")</f>
        <v/>
      </c>
      <c r="AP251" s="85" t="str">
        <f t="shared" si="239"/>
        <v/>
      </c>
      <c r="AQ251" s="86">
        <f t="shared" si="213"/>
        <v>0</v>
      </c>
      <c r="AR251" s="18">
        <f t="shared" si="214"/>
        <v>0</v>
      </c>
      <c r="AS251" s="87"/>
      <c r="AT251" s="88">
        <f t="shared" si="215"/>
        <v>0</v>
      </c>
      <c r="AU251" s="18" t="str">
        <f t="shared" si="198"/>
        <v/>
      </c>
      <c r="AV251" s="89" t="str">
        <f>IF(AS251&gt;0,ROUNDDOWN(('Diseño estructura &amp;CP'!$AZ$5/AS251),0),"")</f>
        <v/>
      </c>
      <c r="BJ251" s="85" t="str">
        <f t="shared" si="240"/>
        <v/>
      </c>
      <c r="BK251" s="86">
        <f t="shared" si="216"/>
        <v>0</v>
      </c>
      <c r="BL251" s="18">
        <f t="shared" si="217"/>
        <v>0</v>
      </c>
      <c r="BM251" s="87"/>
      <c r="BN251" s="88">
        <f t="shared" si="218"/>
        <v>0</v>
      </c>
      <c r="BO251" s="18" t="str">
        <f t="shared" si="199"/>
        <v/>
      </c>
      <c r="BP251" s="89" t="str">
        <f>IF(BM251&gt;0,ROUNDDOWN(('Diseño estructura &amp;CP'!$AZ$5/BM251),0),"")</f>
        <v/>
      </c>
      <c r="CD251" s="85" t="str">
        <f t="shared" si="241"/>
        <v/>
      </c>
      <c r="CE251" s="86">
        <f t="shared" si="219"/>
        <v>0</v>
      </c>
      <c r="CF251" s="18">
        <f t="shared" si="220"/>
        <v>0</v>
      </c>
      <c r="CG251" s="87"/>
      <c r="CH251" s="88">
        <f t="shared" si="221"/>
        <v>0</v>
      </c>
      <c r="CI251" s="18" t="str">
        <f t="shared" si="200"/>
        <v/>
      </c>
      <c r="CJ251" s="89" t="str">
        <f>IF(CG251&gt;0,ROUNDDOWN(('Diseño estructura &amp;CP'!$AZ$5/CG251),0),"")</f>
        <v/>
      </c>
      <c r="CX251" s="85" t="str">
        <f t="shared" si="242"/>
        <v/>
      </c>
      <c r="CY251" s="86">
        <f t="shared" si="222"/>
        <v>0</v>
      </c>
      <c r="CZ251" s="18">
        <f t="shared" si="223"/>
        <v>0</v>
      </c>
      <c r="DA251" s="87"/>
      <c r="DB251" s="88">
        <f t="shared" si="224"/>
        <v>0</v>
      </c>
      <c r="DC251" s="18" t="str">
        <f t="shared" si="201"/>
        <v/>
      </c>
      <c r="DD251" s="89" t="str">
        <f>IF(DA251&gt;0,ROUNDDOWN(('Diseño estructura &amp;CP'!$AZ$5/DA251),0),"")</f>
        <v/>
      </c>
      <c r="DR251" s="85" t="str">
        <f t="shared" si="243"/>
        <v/>
      </c>
      <c r="DS251" s="86">
        <f t="shared" si="225"/>
        <v>0</v>
      </c>
      <c r="DT251" s="18">
        <f t="shared" si="226"/>
        <v>0</v>
      </c>
      <c r="DU251" s="87"/>
      <c r="DV251" s="88">
        <f t="shared" si="227"/>
        <v>0</v>
      </c>
      <c r="DW251" s="18" t="str">
        <f t="shared" si="202"/>
        <v/>
      </c>
      <c r="DX251" s="89" t="str">
        <f>IF(DU251&gt;0,ROUNDDOWN(('Diseño estructura &amp;CP'!$AZ$5/DU251),0),"")</f>
        <v/>
      </c>
      <c r="EL251" s="85" t="str">
        <f t="shared" si="244"/>
        <v/>
      </c>
      <c r="EM251" s="86">
        <f t="shared" si="228"/>
        <v>0</v>
      </c>
      <c r="EN251" s="18">
        <f t="shared" si="229"/>
        <v>0</v>
      </c>
      <c r="EO251" s="87"/>
      <c r="EP251" s="88">
        <f t="shared" si="230"/>
        <v>0</v>
      </c>
      <c r="EQ251" s="18" t="str">
        <f t="shared" si="203"/>
        <v/>
      </c>
      <c r="ER251" s="89" t="str">
        <f>IF(EO251&gt;0,ROUNDDOWN(('Diseño estructura &amp;CP'!$AZ$5/EO251),0),"")</f>
        <v/>
      </c>
      <c r="FF251" s="85" t="str">
        <f t="shared" si="245"/>
        <v/>
      </c>
      <c r="FG251" s="86">
        <f t="shared" si="231"/>
        <v>0</v>
      </c>
      <c r="FH251" s="18">
        <f t="shared" si="232"/>
        <v>0</v>
      </c>
      <c r="FI251" s="87"/>
      <c r="FJ251" s="88">
        <f t="shared" si="233"/>
        <v>0</v>
      </c>
      <c r="FK251" s="18" t="str">
        <f t="shared" si="204"/>
        <v/>
      </c>
      <c r="FL251" s="89" t="str">
        <f>IF(FI251&gt;0,ROUNDDOWN(('Diseño estructura &amp;CP'!$AZ$5/FI251),0),"")</f>
        <v/>
      </c>
      <c r="FZ251" s="85" t="str">
        <f t="shared" si="246"/>
        <v/>
      </c>
      <c r="GA251" s="86">
        <f t="shared" si="234"/>
        <v>0</v>
      </c>
      <c r="GB251" s="18">
        <f t="shared" si="235"/>
        <v>0</v>
      </c>
      <c r="GC251" s="87"/>
      <c r="GD251" s="88">
        <f t="shared" si="236"/>
        <v>0</v>
      </c>
      <c r="GE251" s="18" t="str">
        <f t="shared" si="205"/>
        <v/>
      </c>
      <c r="GF251" s="89" t="str">
        <f>IF(GC251&gt;0,ROUNDDOWN(('Diseño estructura &amp;CP'!$AZ$5/GC251),0),"")</f>
        <v/>
      </c>
    </row>
    <row r="252" spans="2:188" x14ac:dyDescent="0.35">
      <c r="B252" s="85" t="str">
        <f t="shared" si="237"/>
        <v/>
      </c>
      <c r="C252" s="86">
        <f t="shared" si="206"/>
        <v>0</v>
      </c>
      <c r="D252" s="18">
        <f t="shared" si="207"/>
        <v>0</v>
      </c>
      <c r="E252" s="90"/>
      <c r="F252" s="88">
        <f t="shared" si="208"/>
        <v>0</v>
      </c>
      <c r="G252" s="18" t="str">
        <f t="shared" si="209"/>
        <v/>
      </c>
      <c r="H252" s="89" t="str">
        <f>IF(E252&gt;0,ROUNDDOWN(('Diseño estructura &amp;CP'!$AZ$5/E252),0),"")</f>
        <v/>
      </c>
      <c r="V252" s="85" t="str">
        <f t="shared" si="238"/>
        <v/>
      </c>
      <c r="W252" s="86">
        <f t="shared" si="210"/>
        <v>0</v>
      </c>
      <c r="X252" s="18">
        <f t="shared" si="211"/>
        <v>0</v>
      </c>
      <c r="Y252" s="90"/>
      <c r="Z252" s="88">
        <f t="shared" si="212"/>
        <v>0</v>
      </c>
      <c r="AA252" s="18" t="str">
        <f t="shared" si="197"/>
        <v/>
      </c>
      <c r="AB252" s="89" t="str">
        <f>IF(Y252&gt;0,ROUNDDOWN(('Diseño estructura &amp;CP'!$AZ$5/Y252),0),"")</f>
        <v/>
      </c>
      <c r="AP252" s="85" t="str">
        <f t="shared" si="239"/>
        <v/>
      </c>
      <c r="AQ252" s="86">
        <f t="shared" si="213"/>
        <v>0</v>
      </c>
      <c r="AR252" s="18">
        <f t="shared" si="214"/>
        <v>0</v>
      </c>
      <c r="AS252" s="90"/>
      <c r="AT252" s="88">
        <f t="shared" si="215"/>
        <v>0</v>
      </c>
      <c r="AU252" s="18" t="str">
        <f t="shared" si="198"/>
        <v/>
      </c>
      <c r="AV252" s="89" t="str">
        <f>IF(AS252&gt;0,ROUNDDOWN(('Diseño estructura &amp;CP'!$AZ$5/AS252),0),"")</f>
        <v/>
      </c>
      <c r="BJ252" s="85" t="str">
        <f t="shared" si="240"/>
        <v/>
      </c>
      <c r="BK252" s="86">
        <f t="shared" si="216"/>
        <v>0</v>
      </c>
      <c r="BL252" s="18">
        <f t="shared" si="217"/>
        <v>0</v>
      </c>
      <c r="BM252" s="90"/>
      <c r="BN252" s="88">
        <f t="shared" si="218"/>
        <v>0</v>
      </c>
      <c r="BO252" s="18" t="str">
        <f t="shared" si="199"/>
        <v/>
      </c>
      <c r="BP252" s="89" t="str">
        <f>IF(BM252&gt;0,ROUNDDOWN(('Diseño estructura &amp;CP'!$AZ$5/BM252),0),"")</f>
        <v/>
      </c>
      <c r="CD252" s="85" t="str">
        <f t="shared" si="241"/>
        <v/>
      </c>
      <c r="CE252" s="86">
        <f t="shared" si="219"/>
        <v>0</v>
      </c>
      <c r="CF252" s="18">
        <f t="shared" si="220"/>
        <v>0</v>
      </c>
      <c r="CG252" s="90"/>
      <c r="CH252" s="88">
        <f t="shared" si="221"/>
        <v>0</v>
      </c>
      <c r="CI252" s="18" t="str">
        <f t="shared" si="200"/>
        <v/>
      </c>
      <c r="CJ252" s="89" t="str">
        <f>IF(CG252&gt;0,ROUNDDOWN(('Diseño estructura &amp;CP'!$AZ$5/CG252),0),"")</f>
        <v/>
      </c>
      <c r="CX252" s="85" t="str">
        <f t="shared" si="242"/>
        <v/>
      </c>
      <c r="CY252" s="86">
        <f t="shared" si="222"/>
        <v>0</v>
      </c>
      <c r="CZ252" s="18">
        <f t="shared" si="223"/>
        <v>0</v>
      </c>
      <c r="DA252" s="90"/>
      <c r="DB252" s="88">
        <f t="shared" si="224"/>
        <v>0</v>
      </c>
      <c r="DC252" s="18" t="str">
        <f t="shared" si="201"/>
        <v/>
      </c>
      <c r="DD252" s="89" t="str">
        <f>IF(DA252&gt;0,ROUNDDOWN(('Diseño estructura &amp;CP'!$AZ$5/DA252),0),"")</f>
        <v/>
      </c>
      <c r="DR252" s="85" t="str">
        <f t="shared" si="243"/>
        <v/>
      </c>
      <c r="DS252" s="86">
        <f t="shared" si="225"/>
        <v>0</v>
      </c>
      <c r="DT252" s="18">
        <f t="shared" si="226"/>
        <v>0</v>
      </c>
      <c r="DU252" s="90"/>
      <c r="DV252" s="88">
        <f t="shared" si="227"/>
        <v>0</v>
      </c>
      <c r="DW252" s="18" t="str">
        <f t="shared" si="202"/>
        <v/>
      </c>
      <c r="DX252" s="89" t="str">
        <f>IF(DU252&gt;0,ROUNDDOWN(('Diseño estructura &amp;CP'!$AZ$5/DU252),0),"")</f>
        <v/>
      </c>
      <c r="EL252" s="85" t="str">
        <f t="shared" si="244"/>
        <v/>
      </c>
      <c r="EM252" s="86">
        <f t="shared" si="228"/>
        <v>0</v>
      </c>
      <c r="EN252" s="18">
        <f t="shared" si="229"/>
        <v>0</v>
      </c>
      <c r="EO252" s="90"/>
      <c r="EP252" s="88">
        <f t="shared" si="230"/>
        <v>0</v>
      </c>
      <c r="EQ252" s="18" t="str">
        <f t="shared" si="203"/>
        <v/>
      </c>
      <c r="ER252" s="89" t="str">
        <f>IF(EO252&gt;0,ROUNDDOWN(('Diseño estructura &amp;CP'!$AZ$5/EO252),0),"")</f>
        <v/>
      </c>
      <c r="FF252" s="85" t="str">
        <f t="shared" si="245"/>
        <v/>
      </c>
      <c r="FG252" s="86">
        <f t="shared" si="231"/>
        <v>0</v>
      </c>
      <c r="FH252" s="18">
        <f t="shared" si="232"/>
        <v>0</v>
      </c>
      <c r="FI252" s="90"/>
      <c r="FJ252" s="88">
        <f t="shared" si="233"/>
        <v>0</v>
      </c>
      <c r="FK252" s="18" t="str">
        <f t="shared" si="204"/>
        <v/>
      </c>
      <c r="FL252" s="89" t="str">
        <f>IF(FI252&gt;0,ROUNDDOWN(('Diseño estructura &amp;CP'!$AZ$5/FI252),0),"")</f>
        <v/>
      </c>
      <c r="FZ252" s="85" t="str">
        <f t="shared" si="246"/>
        <v/>
      </c>
      <c r="GA252" s="86">
        <f t="shared" si="234"/>
        <v>0</v>
      </c>
      <c r="GB252" s="18">
        <f t="shared" si="235"/>
        <v>0</v>
      </c>
      <c r="GC252" s="90"/>
      <c r="GD252" s="88">
        <f t="shared" si="236"/>
        <v>0</v>
      </c>
      <c r="GE252" s="18" t="str">
        <f t="shared" si="205"/>
        <v/>
      </c>
      <c r="GF252" s="89" t="str">
        <f>IF(GC252&gt;0,ROUNDDOWN(('Diseño estructura &amp;CP'!$AZ$5/GC252),0),"")</f>
        <v/>
      </c>
    </row>
    <row r="253" spans="2:188" x14ac:dyDescent="0.35">
      <c r="B253" s="85" t="str">
        <f t="shared" si="237"/>
        <v/>
      </c>
      <c r="C253" s="86">
        <f t="shared" si="206"/>
        <v>0</v>
      </c>
      <c r="D253" s="18">
        <f t="shared" si="207"/>
        <v>0</v>
      </c>
      <c r="E253" s="87"/>
      <c r="F253" s="88">
        <f t="shared" si="208"/>
        <v>0</v>
      </c>
      <c r="G253" s="18" t="str">
        <f t="shared" si="209"/>
        <v/>
      </c>
      <c r="H253" s="89" t="str">
        <f>IF(E253&gt;0,ROUNDDOWN(('Diseño estructura &amp;CP'!$AZ$5/E253),0),"")</f>
        <v/>
      </c>
      <c r="V253" s="85" t="str">
        <f t="shared" si="238"/>
        <v/>
      </c>
      <c r="W253" s="86">
        <f t="shared" si="210"/>
        <v>0</v>
      </c>
      <c r="X253" s="18">
        <f t="shared" si="211"/>
        <v>0</v>
      </c>
      <c r="Y253" s="87"/>
      <c r="Z253" s="88">
        <f t="shared" si="212"/>
        <v>0</v>
      </c>
      <c r="AA253" s="18" t="str">
        <f t="shared" si="197"/>
        <v/>
      </c>
      <c r="AB253" s="89" t="str">
        <f>IF(Y253&gt;0,ROUNDDOWN(('Diseño estructura &amp;CP'!$AZ$5/Y253),0),"")</f>
        <v/>
      </c>
      <c r="AP253" s="85" t="str">
        <f t="shared" si="239"/>
        <v/>
      </c>
      <c r="AQ253" s="86">
        <f t="shared" si="213"/>
        <v>0</v>
      </c>
      <c r="AR253" s="18">
        <f t="shared" si="214"/>
        <v>0</v>
      </c>
      <c r="AS253" s="87"/>
      <c r="AT253" s="88">
        <f t="shared" si="215"/>
        <v>0</v>
      </c>
      <c r="AU253" s="18" t="str">
        <f t="shared" si="198"/>
        <v/>
      </c>
      <c r="AV253" s="89" t="str">
        <f>IF(AS253&gt;0,ROUNDDOWN(('Diseño estructura &amp;CP'!$AZ$5/AS253),0),"")</f>
        <v/>
      </c>
      <c r="BJ253" s="85" t="str">
        <f t="shared" si="240"/>
        <v/>
      </c>
      <c r="BK253" s="86">
        <f t="shared" si="216"/>
        <v>0</v>
      </c>
      <c r="BL253" s="18">
        <f t="shared" si="217"/>
        <v>0</v>
      </c>
      <c r="BM253" s="87"/>
      <c r="BN253" s="88">
        <f t="shared" si="218"/>
        <v>0</v>
      </c>
      <c r="BO253" s="18" t="str">
        <f t="shared" si="199"/>
        <v/>
      </c>
      <c r="BP253" s="89" t="str">
        <f>IF(BM253&gt;0,ROUNDDOWN(('Diseño estructura &amp;CP'!$AZ$5/BM253),0),"")</f>
        <v/>
      </c>
      <c r="CD253" s="85" t="str">
        <f t="shared" si="241"/>
        <v/>
      </c>
      <c r="CE253" s="86">
        <f t="shared" si="219"/>
        <v>0</v>
      </c>
      <c r="CF253" s="18">
        <f t="shared" si="220"/>
        <v>0</v>
      </c>
      <c r="CG253" s="87"/>
      <c r="CH253" s="88">
        <f t="shared" si="221"/>
        <v>0</v>
      </c>
      <c r="CI253" s="18" t="str">
        <f t="shared" si="200"/>
        <v/>
      </c>
      <c r="CJ253" s="89" t="str">
        <f>IF(CG253&gt;0,ROUNDDOWN(('Diseño estructura &amp;CP'!$AZ$5/CG253),0),"")</f>
        <v/>
      </c>
      <c r="CX253" s="85" t="str">
        <f t="shared" si="242"/>
        <v/>
      </c>
      <c r="CY253" s="86">
        <f t="shared" si="222"/>
        <v>0</v>
      </c>
      <c r="CZ253" s="18">
        <f t="shared" si="223"/>
        <v>0</v>
      </c>
      <c r="DA253" s="87"/>
      <c r="DB253" s="88">
        <f t="shared" si="224"/>
        <v>0</v>
      </c>
      <c r="DC253" s="18" t="str">
        <f t="shared" si="201"/>
        <v/>
      </c>
      <c r="DD253" s="89" t="str">
        <f>IF(DA253&gt;0,ROUNDDOWN(('Diseño estructura &amp;CP'!$AZ$5/DA253),0),"")</f>
        <v/>
      </c>
      <c r="DR253" s="85" t="str">
        <f t="shared" si="243"/>
        <v/>
      </c>
      <c r="DS253" s="86">
        <f t="shared" si="225"/>
        <v>0</v>
      </c>
      <c r="DT253" s="18">
        <f t="shared" si="226"/>
        <v>0</v>
      </c>
      <c r="DU253" s="87"/>
      <c r="DV253" s="88">
        <f t="shared" si="227"/>
        <v>0</v>
      </c>
      <c r="DW253" s="18" t="str">
        <f t="shared" si="202"/>
        <v/>
      </c>
      <c r="DX253" s="89" t="str">
        <f>IF(DU253&gt;0,ROUNDDOWN(('Diseño estructura &amp;CP'!$AZ$5/DU253),0),"")</f>
        <v/>
      </c>
      <c r="EL253" s="85" t="str">
        <f t="shared" si="244"/>
        <v/>
      </c>
      <c r="EM253" s="86">
        <f t="shared" si="228"/>
        <v>0</v>
      </c>
      <c r="EN253" s="18">
        <f t="shared" si="229"/>
        <v>0</v>
      </c>
      <c r="EO253" s="87"/>
      <c r="EP253" s="88">
        <f t="shared" si="230"/>
        <v>0</v>
      </c>
      <c r="EQ253" s="18" t="str">
        <f t="shared" si="203"/>
        <v/>
      </c>
      <c r="ER253" s="89" t="str">
        <f>IF(EO253&gt;0,ROUNDDOWN(('Diseño estructura &amp;CP'!$AZ$5/EO253),0),"")</f>
        <v/>
      </c>
      <c r="FF253" s="85" t="str">
        <f t="shared" si="245"/>
        <v/>
      </c>
      <c r="FG253" s="86">
        <f t="shared" si="231"/>
        <v>0</v>
      </c>
      <c r="FH253" s="18">
        <f t="shared" si="232"/>
        <v>0</v>
      </c>
      <c r="FI253" s="87"/>
      <c r="FJ253" s="88">
        <f t="shared" si="233"/>
        <v>0</v>
      </c>
      <c r="FK253" s="18" t="str">
        <f t="shared" si="204"/>
        <v/>
      </c>
      <c r="FL253" s="89" t="str">
        <f>IF(FI253&gt;0,ROUNDDOWN(('Diseño estructura &amp;CP'!$AZ$5/FI253),0),"")</f>
        <v/>
      </c>
      <c r="FZ253" s="85" t="str">
        <f t="shared" si="246"/>
        <v/>
      </c>
      <c r="GA253" s="86">
        <f t="shared" si="234"/>
        <v>0</v>
      </c>
      <c r="GB253" s="18">
        <f t="shared" si="235"/>
        <v>0</v>
      </c>
      <c r="GC253" s="87"/>
      <c r="GD253" s="88">
        <f t="shared" si="236"/>
        <v>0</v>
      </c>
      <c r="GE253" s="18" t="str">
        <f t="shared" si="205"/>
        <v/>
      </c>
      <c r="GF253" s="89" t="str">
        <f>IF(GC253&gt;0,ROUNDDOWN(('Diseño estructura &amp;CP'!$AZ$5/GC253),0),"")</f>
        <v/>
      </c>
    </row>
    <row r="254" spans="2:188" x14ac:dyDescent="0.35">
      <c r="B254" s="85" t="str">
        <f t="shared" si="237"/>
        <v/>
      </c>
      <c r="C254" s="86">
        <f t="shared" si="206"/>
        <v>0</v>
      </c>
      <c r="D254" s="18">
        <f t="shared" si="207"/>
        <v>0</v>
      </c>
      <c r="E254" s="87"/>
      <c r="F254" s="88">
        <f t="shared" si="208"/>
        <v>0</v>
      </c>
      <c r="G254" s="18" t="str">
        <f t="shared" si="209"/>
        <v/>
      </c>
      <c r="H254" s="89" t="str">
        <f>IF(E254&gt;0,ROUNDDOWN(('Diseño estructura &amp;CP'!$AZ$5/E254),0),"")</f>
        <v/>
      </c>
      <c r="V254" s="85" t="str">
        <f t="shared" si="238"/>
        <v/>
      </c>
      <c r="W254" s="86">
        <f t="shared" si="210"/>
        <v>0</v>
      </c>
      <c r="X254" s="18">
        <f t="shared" si="211"/>
        <v>0</v>
      </c>
      <c r="Y254" s="87"/>
      <c r="Z254" s="88">
        <f t="shared" si="212"/>
        <v>0</v>
      </c>
      <c r="AA254" s="18" t="str">
        <f t="shared" si="197"/>
        <v/>
      </c>
      <c r="AB254" s="89" t="str">
        <f>IF(Y254&gt;0,ROUNDDOWN(('Diseño estructura &amp;CP'!$AZ$5/Y254),0),"")</f>
        <v/>
      </c>
      <c r="AP254" s="85" t="str">
        <f t="shared" si="239"/>
        <v/>
      </c>
      <c r="AQ254" s="86">
        <f t="shared" si="213"/>
        <v>0</v>
      </c>
      <c r="AR254" s="18">
        <f t="shared" si="214"/>
        <v>0</v>
      </c>
      <c r="AS254" s="87"/>
      <c r="AT254" s="88">
        <f t="shared" si="215"/>
        <v>0</v>
      </c>
      <c r="AU254" s="18" t="str">
        <f t="shared" si="198"/>
        <v/>
      </c>
      <c r="AV254" s="89" t="str">
        <f>IF(AS254&gt;0,ROUNDDOWN(('Diseño estructura &amp;CP'!$AZ$5/AS254),0),"")</f>
        <v/>
      </c>
      <c r="BJ254" s="85" t="str">
        <f t="shared" si="240"/>
        <v/>
      </c>
      <c r="BK254" s="86">
        <f t="shared" si="216"/>
        <v>0</v>
      </c>
      <c r="BL254" s="18">
        <f t="shared" si="217"/>
        <v>0</v>
      </c>
      <c r="BM254" s="87"/>
      <c r="BN254" s="88">
        <f t="shared" si="218"/>
        <v>0</v>
      </c>
      <c r="BO254" s="18" t="str">
        <f t="shared" si="199"/>
        <v/>
      </c>
      <c r="BP254" s="89" t="str">
        <f>IF(BM254&gt;0,ROUNDDOWN(('Diseño estructura &amp;CP'!$AZ$5/BM254),0),"")</f>
        <v/>
      </c>
      <c r="CD254" s="85" t="str">
        <f t="shared" si="241"/>
        <v/>
      </c>
      <c r="CE254" s="86">
        <f t="shared" si="219"/>
        <v>0</v>
      </c>
      <c r="CF254" s="18">
        <f t="shared" si="220"/>
        <v>0</v>
      </c>
      <c r="CG254" s="87"/>
      <c r="CH254" s="88">
        <f t="shared" si="221"/>
        <v>0</v>
      </c>
      <c r="CI254" s="18" t="str">
        <f t="shared" si="200"/>
        <v/>
      </c>
      <c r="CJ254" s="89" t="str">
        <f>IF(CG254&gt;0,ROUNDDOWN(('Diseño estructura &amp;CP'!$AZ$5/CG254),0),"")</f>
        <v/>
      </c>
      <c r="CX254" s="85" t="str">
        <f t="shared" si="242"/>
        <v/>
      </c>
      <c r="CY254" s="86">
        <f t="shared" si="222"/>
        <v>0</v>
      </c>
      <c r="CZ254" s="18">
        <f t="shared" si="223"/>
        <v>0</v>
      </c>
      <c r="DA254" s="87"/>
      <c r="DB254" s="88">
        <f t="shared" si="224"/>
        <v>0</v>
      </c>
      <c r="DC254" s="18" t="str">
        <f t="shared" si="201"/>
        <v/>
      </c>
      <c r="DD254" s="89" t="str">
        <f>IF(DA254&gt;0,ROUNDDOWN(('Diseño estructura &amp;CP'!$AZ$5/DA254),0),"")</f>
        <v/>
      </c>
      <c r="DR254" s="85" t="str">
        <f t="shared" si="243"/>
        <v/>
      </c>
      <c r="DS254" s="86">
        <f t="shared" si="225"/>
        <v>0</v>
      </c>
      <c r="DT254" s="18">
        <f t="shared" si="226"/>
        <v>0</v>
      </c>
      <c r="DU254" s="87"/>
      <c r="DV254" s="88">
        <f t="shared" si="227"/>
        <v>0</v>
      </c>
      <c r="DW254" s="18" t="str">
        <f t="shared" si="202"/>
        <v/>
      </c>
      <c r="DX254" s="89" t="str">
        <f>IF(DU254&gt;0,ROUNDDOWN(('Diseño estructura &amp;CP'!$AZ$5/DU254),0),"")</f>
        <v/>
      </c>
      <c r="EL254" s="85" t="str">
        <f t="shared" si="244"/>
        <v/>
      </c>
      <c r="EM254" s="86">
        <f t="shared" si="228"/>
        <v>0</v>
      </c>
      <c r="EN254" s="18">
        <f t="shared" si="229"/>
        <v>0</v>
      </c>
      <c r="EO254" s="87"/>
      <c r="EP254" s="88">
        <f t="shared" si="230"/>
        <v>0</v>
      </c>
      <c r="EQ254" s="18" t="str">
        <f t="shared" si="203"/>
        <v/>
      </c>
      <c r="ER254" s="89" t="str">
        <f>IF(EO254&gt;0,ROUNDDOWN(('Diseño estructura &amp;CP'!$AZ$5/EO254),0),"")</f>
        <v/>
      </c>
      <c r="FF254" s="85" t="str">
        <f t="shared" si="245"/>
        <v/>
      </c>
      <c r="FG254" s="86">
        <f t="shared" si="231"/>
        <v>0</v>
      </c>
      <c r="FH254" s="18">
        <f t="shared" si="232"/>
        <v>0</v>
      </c>
      <c r="FI254" s="87"/>
      <c r="FJ254" s="88">
        <f t="shared" si="233"/>
        <v>0</v>
      </c>
      <c r="FK254" s="18" t="str">
        <f t="shared" si="204"/>
        <v/>
      </c>
      <c r="FL254" s="89" t="str">
        <f>IF(FI254&gt;0,ROUNDDOWN(('Diseño estructura &amp;CP'!$AZ$5/FI254),0),"")</f>
        <v/>
      </c>
      <c r="FZ254" s="85" t="str">
        <f t="shared" si="246"/>
        <v/>
      </c>
      <c r="GA254" s="86">
        <f t="shared" si="234"/>
        <v>0</v>
      </c>
      <c r="GB254" s="18">
        <f t="shared" si="235"/>
        <v>0</v>
      </c>
      <c r="GC254" s="87"/>
      <c r="GD254" s="88">
        <f t="shared" si="236"/>
        <v>0</v>
      </c>
      <c r="GE254" s="18" t="str">
        <f t="shared" si="205"/>
        <v/>
      </c>
      <c r="GF254" s="89" t="str">
        <f>IF(GC254&gt;0,ROUNDDOWN(('Diseño estructura &amp;CP'!$AZ$5/GC254),0),"")</f>
        <v/>
      </c>
    </row>
    <row r="255" spans="2:188" x14ac:dyDescent="0.35">
      <c r="B255" s="85" t="str">
        <f t="shared" si="237"/>
        <v/>
      </c>
      <c r="C255" s="86">
        <f t="shared" si="206"/>
        <v>0</v>
      </c>
      <c r="D255" s="18">
        <f t="shared" si="207"/>
        <v>0</v>
      </c>
      <c r="E255" s="90"/>
      <c r="F255" s="88">
        <f t="shared" si="208"/>
        <v>0</v>
      </c>
      <c r="G255" s="18" t="str">
        <f t="shared" si="209"/>
        <v/>
      </c>
      <c r="H255" s="89" t="str">
        <f>IF(E255&gt;0,ROUNDDOWN(('Diseño estructura &amp;CP'!$AZ$5/E255),0),"")</f>
        <v/>
      </c>
      <c r="V255" s="85" t="str">
        <f t="shared" si="238"/>
        <v/>
      </c>
      <c r="W255" s="86">
        <f t="shared" si="210"/>
        <v>0</v>
      </c>
      <c r="X255" s="18">
        <f t="shared" si="211"/>
        <v>0</v>
      </c>
      <c r="Y255" s="90"/>
      <c r="Z255" s="88">
        <f t="shared" si="212"/>
        <v>0</v>
      </c>
      <c r="AA255" s="18" t="str">
        <f t="shared" si="197"/>
        <v/>
      </c>
      <c r="AB255" s="89" t="str">
        <f>IF(Y255&gt;0,ROUNDDOWN(('Diseño estructura &amp;CP'!$AZ$5/Y255),0),"")</f>
        <v/>
      </c>
      <c r="AP255" s="85" t="str">
        <f t="shared" si="239"/>
        <v/>
      </c>
      <c r="AQ255" s="86">
        <f t="shared" si="213"/>
        <v>0</v>
      </c>
      <c r="AR255" s="18">
        <f t="shared" si="214"/>
        <v>0</v>
      </c>
      <c r="AS255" s="90"/>
      <c r="AT255" s="88">
        <f t="shared" si="215"/>
        <v>0</v>
      </c>
      <c r="AU255" s="18" t="str">
        <f t="shared" si="198"/>
        <v/>
      </c>
      <c r="AV255" s="89" t="str">
        <f>IF(AS255&gt;0,ROUNDDOWN(('Diseño estructura &amp;CP'!$AZ$5/AS255),0),"")</f>
        <v/>
      </c>
      <c r="BJ255" s="85" t="str">
        <f t="shared" si="240"/>
        <v/>
      </c>
      <c r="BK255" s="86">
        <f t="shared" si="216"/>
        <v>0</v>
      </c>
      <c r="BL255" s="18">
        <f t="shared" si="217"/>
        <v>0</v>
      </c>
      <c r="BM255" s="90"/>
      <c r="BN255" s="88">
        <f t="shared" si="218"/>
        <v>0</v>
      </c>
      <c r="BO255" s="18" t="str">
        <f t="shared" si="199"/>
        <v/>
      </c>
      <c r="BP255" s="89" t="str">
        <f>IF(BM255&gt;0,ROUNDDOWN(('Diseño estructura &amp;CP'!$AZ$5/BM255),0),"")</f>
        <v/>
      </c>
      <c r="CD255" s="85" t="str">
        <f t="shared" si="241"/>
        <v/>
      </c>
      <c r="CE255" s="86">
        <f t="shared" si="219"/>
        <v>0</v>
      </c>
      <c r="CF255" s="18">
        <f t="shared" si="220"/>
        <v>0</v>
      </c>
      <c r="CG255" s="90"/>
      <c r="CH255" s="88">
        <f t="shared" si="221"/>
        <v>0</v>
      </c>
      <c r="CI255" s="18" t="str">
        <f t="shared" si="200"/>
        <v/>
      </c>
      <c r="CJ255" s="89" t="str">
        <f>IF(CG255&gt;0,ROUNDDOWN(('Diseño estructura &amp;CP'!$AZ$5/CG255),0),"")</f>
        <v/>
      </c>
      <c r="CX255" s="85" t="str">
        <f t="shared" si="242"/>
        <v/>
      </c>
      <c r="CY255" s="86">
        <f t="shared" si="222"/>
        <v>0</v>
      </c>
      <c r="CZ255" s="18">
        <f t="shared" si="223"/>
        <v>0</v>
      </c>
      <c r="DA255" s="90"/>
      <c r="DB255" s="88">
        <f t="shared" si="224"/>
        <v>0</v>
      </c>
      <c r="DC255" s="18" t="str">
        <f t="shared" si="201"/>
        <v/>
      </c>
      <c r="DD255" s="89" t="str">
        <f>IF(DA255&gt;0,ROUNDDOWN(('Diseño estructura &amp;CP'!$AZ$5/DA255),0),"")</f>
        <v/>
      </c>
      <c r="DR255" s="85" t="str">
        <f t="shared" si="243"/>
        <v/>
      </c>
      <c r="DS255" s="86">
        <f t="shared" si="225"/>
        <v>0</v>
      </c>
      <c r="DT255" s="18">
        <f t="shared" si="226"/>
        <v>0</v>
      </c>
      <c r="DU255" s="90"/>
      <c r="DV255" s="88">
        <f t="shared" si="227"/>
        <v>0</v>
      </c>
      <c r="DW255" s="18" t="str">
        <f t="shared" si="202"/>
        <v/>
      </c>
      <c r="DX255" s="89" t="str">
        <f>IF(DU255&gt;0,ROUNDDOWN(('Diseño estructura &amp;CP'!$AZ$5/DU255),0),"")</f>
        <v/>
      </c>
      <c r="EL255" s="85" t="str">
        <f t="shared" si="244"/>
        <v/>
      </c>
      <c r="EM255" s="86">
        <f t="shared" si="228"/>
        <v>0</v>
      </c>
      <c r="EN255" s="18">
        <f t="shared" si="229"/>
        <v>0</v>
      </c>
      <c r="EO255" s="90"/>
      <c r="EP255" s="88">
        <f t="shared" si="230"/>
        <v>0</v>
      </c>
      <c r="EQ255" s="18" t="str">
        <f t="shared" si="203"/>
        <v/>
      </c>
      <c r="ER255" s="89" t="str">
        <f>IF(EO255&gt;0,ROUNDDOWN(('Diseño estructura &amp;CP'!$AZ$5/EO255),0),"")</f>
        <v/>
      </c>
      <c r="FF255" s="85" t="str">
        <f t="shared" si="245"/>
        <v/>
      </c>
      <c r="FG255" s="86">
        <f t="shared" si="231"/>
        <v>0</v>
      </c>
      <c r="FH255" s="18">
        <f t="shared" si="232"/>
        <v>0</v>
      </c>
      <c r="FI255" s="90"/>
      <c r="FJ255" s="88">
        <f t="shared" si="233"/>
        <v>0</v>
      </c>
      <c r="FK255" s="18" t="str">
        <f t="shared" si="204"/>
        <v/>
      </c>
      <c r="FL255" s="89" t="str">
        <f>IF(FI255&gt;0,ROUNDDOWN(('Diseño estructura &amp;CP'!$AZ$5/FI255),0),"")</f>
        <v/>
      </c>
      <c r="FZ255" s="85" t="str">
        <f t="shared" si="246"/>
        <v/>
      </c>
      <c r="GA255" s="86">
        <f t="shared" si="234"/>
        <v>0</v>
      </c>
      <c r="GB255" s="18">
        <f t="shared" si="235"/>
        <v>0</v>
      </c>
      <c r="GC255" s="90"/>
      <c r="GD255" s="88">
        <f t="shared" si="236"/>
        <v>0</v>
      </c>
      <c r="GE255" s="18" t="str">
        <f t="shared" si="205"/>
        <v/>
      </c>
      <c r="GF255" s="89" t="str">
        <f>IF(GC255&gt;0,ROUNDDOWN(('Diseño estructura &amp;CP'!$AZ$5/GC255),0),"")</f>
        <v/>
      </c>
    </row>
    <row r="256" spans="2:188" x14ac:dyDescent="0.35">
      <c r="B256" s="85" t="str">
        <f t="shared" si="237"/>
        <v/>
      </c>
      <c r="C256" s="86">
        <f t="shared" si="206"/>
        <v>0</v>
      </c>
      <c r="D256" s="18">
        <f t="shared" si="207"/>
        <v>0</v>
      </c>
      <c r="E256" s="87"/>
      <c r="F256" s="88">
        <f t="shared" si="208"/>
        <v>0</v>
      </c>
      <c r="G256" s="18" t="str">
        <f t="shared" si="209"/>
        <v/>
      </c>
      <c r="H256" s="89" t="str">
        <f>IF(E256&gt;0,ROUNDDOWN(('Diseño estructura &amp;CP'!$AZ$5/E256),0),"")</f>
        <v/>
      </c>
      <c r="V256" s="85" t="str">
        <f t="shared" si="238"/>
        <v/>
      </c>
      <c r="W256" s="86">
        <f t="shared" si="210"/>
        <v>0</v>
      </c>
      <c r="X256" s="18">
        <f t="shared" si="211"/>
        <v>0</v>
      </c>
      <c r="Y256" s="87"/>
      <c r="Z256" s="88">
        <f t="shared" si="212"/>
        <v>0</v>
      </c>
      <c r="AA256" s="18" t="str">
        <f t="shared" si="197"/>
        <v/>
      </c>
      <c r="AB256" s="89" t="str">
        <f>IF(Y256&gt;0,ROUNDDOWN(('Diseño estructura &amp;CP'!$AZ$5/Y256),0),"")</f>
        <v/>
      </c>
      <c r="AP256" s="85" t="str">
        <f t="shared" si="239"/>
        <v/>
      </c>
      <c r="AQ256" s="86">
        <f t="shared" si="213"/>
        <v>0</v>
      </c>
      <c r="AR256" s="18">
        <f t="shared" si="214"/>
        <v>0</v>
      </c>
      <c r="AS256" s="87"/>
      <c r="AT256" s="88">
        <f t="shared" si="215"/>
        <v>0</v>
      </c>
      <c r="AU256" s="18" t="str">
        <f t="shared" si="198"/>
        <v/>
      </c>
      <c r="AV256" s="89" t="str">
        <f>IF(AS256&gt;0,ROUNDDOWN(('Diseño estructura &amp;CP'!$AZ$5/AS256),0),"")</f>
        <v/>
      </c>
      <c r="BJ256" s="85" t="str">
        <f t="shared" si="240"/>
        <v/>
      </c>
      <c r="BK256" s="86">
        <f t="shared" si="216"/>
        <v>0</v>
      </c>
      <c r="BL256" s="18">
        <f t="shared" si="217"/>
        <v>0</v>
      </c>
      <c r="BM256" s="87"/>
      <c r="BN256" s="88">
        <f t="shared" si="218"/>
        <v>0</v>
      </c>
      <c r="BO256" s="18" t="str">
        <f t="shared" si="199"/>
        <v/>
      </c>
      <c r="BP256" s="89" t="str">
        <f>IF(BM256&gt;0,ROUNDDOWN(('Diseño estructura &amp;CP'!$AZ$5/BM256),0),"")</f>
        <v/>
      </c>
      <c r="CD256" s="85" t="str">
        <f t="shared" si="241"/>
        <v/>
      </c>
      <c r="CE256" s="86">
        <f t="shared" si="219"/>
        <v>0</v>
      </c>
      <c r="CF256" s="18">
        <f t="shared" si="220"/>
        <v>0</v>
      </c>
      <c r="CG256" s="87"/>
      <c r="CH256" s="88">
        <f t="shared" si="221"/>
        <v>0</v>
      </c>
      <c r="CI256" s="18" t="str">
        <f t="shared" si="200"/>
        <v/>
      </c>
      <c r="CJ256" s="89" t="str">
        <f>IF(CG256&gt;0,ROUNDDOWN(('Diseño estructura &amp;CP'!$AZ$5/CG256),0),"")</f>
        <v/>
      </c>
      <c r="CX256" s="85" t="str">
        <f t="shared" si="242"/>
        <v/>
      </c>
      <c r="CY256" s="86">
        <f t="shared" si="222"/>
        <v>0</v>
      </c>
      <c r="CZ256" s="18">
        <f t="shared" si="223"/>
        <v>0</v>
      </c>
      <c r="DA256" s="87"/>
      <c r="DB256" s="88">
        <f t="shared" si="224"/>
        <v>0</v>
      </c>
      <c r="DC256" s="18" t="str">
        <f t="shared" si="201"/>
        <v/>
      </c>
      <c r="DD256" s="89" t="str">
        <f>IF(DA256&gt;0,ROUNDDOWN(('Diseño estructura &amp;CP'!$AZ$5/DA256),0),"")</f>
        <v/>
      </c>
      <c r="DR256" s="85" t="str">
        <f t="shared" si="243"/>
        <v/>
      </c>
      <c r="DS256" s="86">
        <f t="shared" si="225"/>
        <v>0</v>
      </c>
      <c r="DT256" s="18">
        <f t="shared" si="226"/>
        <v>0</v>
      </c>
      <c r="DU256" s="87"/>
      <c r="DV256" s="88">
        <f t="shared" si="227"/>
        <v>0</v>
      </c>
      <c r="DW256" s="18" t="str">
        <f t="shared" si="202"/>
        <v/>
      </c>
      <c r="DX256" s="89" t="str">
        <f>IF(DU256&gt;0,ROUNDDOWN(('Diseño estructura &amp;CP'!$AZ$5/DU256),0),"")</f>
        <v/>
      </c>
      <c r="EL256" s="85" t="str">
        <f t="shared" si="244"/>
        <v/>
      </c>
      <c r="EM256" s="86">
        <f t="shared" si="228"/>
        <v>0</v>
      </c>
      <c r="EN256" s="18">
        <f t="shared" si="229"/>
        <v>0</v>
      </c>
      <c r="EO256" s="87"/>
      <c r="EP256" s="88">
        <f t="shared" si="230"/>
        <v>0</v>
      </c>
      <c r="EQ256" s="18" t="str">
        <f t="shared" si="203"/>
        <v/>
      </c>
      <c r="ER256" s="89" t="str">
        <f>IF(EO256&gt;0,ROUNDDOWN(('Diseño estructura &amp;CP'!$AZ$5/EO256),0),"")</f>
        <v/>
      </c>
      <c r="FF256" s="85" t="str">
        <f t="shared" si="245"/>
        <v/>
      </c>
      <c r="FG256" s="86">
        <f t="shared" si="231"/>
        <v>0</v>
      </c>
      <c r="FH256" s="18">
        <f t="shared" si="232"/>
        <v>0</v>
      </c>
      <c r="FI256" s="87"/>
      <c r="FJ256" s="88">
        <f t="shared" si="233"/>
        <v>0</v>
      </c>
      <c r="FK256" s="18" t="str">
        <f t="shared" si="204"/>
        <v/>
      </c>
      <c r="FL256" s="89" t="str">
        <f>IF(FI256&gt;0,ROUNDDOWN(('Diseño estructura &amp;CP'!$AZ$5/FI256),0),"")</f>
        <v/>
      </c>
      <c r="FZ256" s="85" t="str">
        <f t="shared" si="246"/>
        <v/>
      </c>
      <c r="GA256" s="86">
        <f t="shared" si="234"/>
        <v>0</v>
      </c>
      <c r="GB256" s="18">
        <f t="shared" si="235"/>
        <v>0</v>
      </c>
      <c r="GC256" s="87"/>
      <c r="GD256" s="88">
        <f t="shared" si="236"/>
        <v>0</v>
      </c>
      <c r="GE256" s="18" t="str">
        <f t="shared" si="205"/>
        <v/>
      </c>
      <c r="GF256" s="89" t="str">
        <f>IF(GC256&gt;0,ROUNDDOWN(('Diseño estructura &amp;CP'!$AZ$5/GC256),0),"")</f>
        <v/>
      </c>
    </row>
    <row r="257" spans="2:188" x14ac:dyDescent="0.35">
      <c r="B257" s="85" t="str">
        <f t="shared" si="237"/>
        <v/>
      </c>
      <c r="C257" s="86">
        <f t="shared" si="206"/>
        <v>0</v>
      </c>
      <c r="D257" s="18">
        <f t="shared" si="207"/>
        <v>0</v>
      </c>
      <c r="E257" s="90"/>
      <c r="F257" s="88">
        <f t="shared" si="208"/>
        <v>0</v>
      </c>
      <c r="G257" s="18" t="str">
        <f t="shared" si="209"/>
        <v/>
      </c>
      <c r="H257" s="89" t="str">
        <f>IF(E257&gt;0,ROUNDDOWN(('Diseño estructura &amp;CP'!$AZ$5/E257),0),"")</f>
        <v/>
      </c>
      <c r="V257" s="85" t="str">
        <f t="shared" si="238"/>
        <v/>
      </c>
      <c r="W257" s="86">
        <f t="shared" si="210"/>
        <v>0</v>
      </c>
      <c r="X257" s="18">
        <f t="shared" si="211"/>
        <v>0</v>
      </c>
      <c r="Y257" s="90"/>
      <c r="Z257" s="88">
        <f t="shared" si="212"/>
        <v>0</v>
      </c>
      <c r="AA257" s="18" t="str">
        <f t="shared" si="197"/>
        <v/>
      </c>
      <c r="AB257" s="89" t="str">
        <f>IF(Y257&gt;0,ROUNDDOWN(('Diseño estructura &amp;CP'!$AZ$5/Y257),0),"")</f>
        <v/>
      </c>
      <c r="AP257" s="85" t="str">
        <f t="shared" si="239"/>
        <v/>
      </c>
      <c r="AQ257" s="86">
        <f t="shared" si="213"/>
        <v>0</v>
      </c>
      <c r="AR257" s="18">
        <f t="shared" si="214"/>
        <v>0</v>
      </c>
      <c r="AS257" s="90"/>
      <c r="AT257" s="88">
        <f t="shared" si="215"/>
        <v>0</v>
      </c>
      <c r="AU257" s="18" t="str">
        <f t="shared" si="198"/>
        <v/>
      </c>
      <c r="AV257" s="89" t="str">
        <f>IF(AS257&gt;0,ROUNDDOWN(('Diseño estructura &amp;CP'!$AZ$5/AS257),0),"")</f>
        <v/>
      </c>
      <c r="BJ257" s="85" t="str">
        <f t="shared" si="240"/>
        <v/>
      </c>
      <c r="BK257" s="86">
        <f t="shared" si="216"/>
        <v>0</v>
      </c>
      <c r="BL257" s="18">
        <f t="shared" si="217"/>
        <v>0</v>
      </c>
      <c r="BM257" s="90"/>
      <c r="BN257" s="88">
        <f t="shared" si="218"/>
        <v>0</v>
      </c>
      <c r="BO257" s="18" t="str">
        <f t="shared" si="199"/>
        <v/>
      </c>
      <c r="BP257" s="89" t="str">
        <f>IF(BM257&gt;0,ROUNDDOWN(('Diseño estructura &amp;CP'!$AZ$5/BM257),0),"")</f>
        <v/>
      </c>
      <c r="CD257" s="85" t="str">
        <f t="shared" si="241"/>
        <v/>
      </c>
      <c r="CE257" s="86">
        <f t="shared" si="219"/>
        <v>0</v>
      </c>
      <c r="CF257" s="18">
        <f t="shared" si="220"/>
        <v>0</v>
      </c>
      <c r="CG257" s="90"/>
      <c r="CH257" s="88">
        <f t="shared" si="221"/>
        <v>0</v>
      </c>
      <c r="CI257" s="18" t="str">
        <f t="shared" si="200"/>
        <v/>
      </c>
      <c r="CJ257" s="89" t="str">
        <f>IF(CG257&gt;0,ROUNDDOWN(('Diseño estructura &amp;CP'!$AZ$5/CG257),0),"")</f>
        <v/>
      </c>
      <c r="CX257" s="85" t="str">
        <f t="shared" si="242"/>
        <v/>
      </c>
      <c r="CY257" s="86">
        <f t="shared" si="222"/>
        <v>0</v>
      </c>
      <c r="CZ257" s="18">
        <f t="shared" si="223"/>
        <v>0</v>
      </c>
      <c r="DA257" s="90"/>
      <c r="DB257" s="88">
        <f t="shared" si="224"/>
        <v>0</v>
      </c>
      <c r="DC257" s="18" t="str">
        <f t="shared" si="201"/>
        <v/>
      </c>
      <c r="DD257" s="89" t="str">
        <f>IF(DA257&gt;0,ROUNDDOWN(('Diseño estructura &amp;CP'!$AZ$5/DA257),0),"")</f>
        <v/>
      </c>
      <c r="DR257" s="85" t="str">
        <f t="shared" si="243"/>
        <v/>
      </c>
      <c r="DS257" s="86">
        <f t="shared" si="225"/>
        <v>0</v>
      </c>
      <c r="DT257" s="18">
        <f t="shared" si="226"/>
        <v>0</v>
      </c>
      <c r="DU257" s="90"/>
      <c r="DV257" s="88">
        <f t="shared" si="227"/>
        <v>0</v>
      </c>
      <c r="DW257" s="18" t="str">
        <f t="shared" si="202"/>
        <v/>
      </c>
      <c r="DX257" s="89" t="str">
        <f>IF(DU257&gt;0,ROUNDDOWN(('Diseño estructura &amp;CP'!$AZ$5/DU257),0),"")</f>
        <v/>
      </c>
      <c r="EL257" s="85" t="str">
        <f t="shared" si="244"/>
        <v/>
      </c>
      <c r="EM257" s="86">
        <f t="shared" si="228"/>
        <v>0</v>
      </c>
      <c r="EN257" s="18">
        <f t="shared" si="229"/>
        <v>0</v>
      </c>
      <c r="EO257" s="90"/>
      <c r="EP257" s="88">
        <f t="shared" si="230"/>
        <v>0</v>
      </c>
      <c r="EQ257" s="18" t="str">
        <f t="shared" si="203"/>
        <v/>
      </c>
      <c r="ER257" s="89" t="str">
        <f>IF(EO257&gt;0,ROUNDDOWN(('Diseño estructura &amp;CP'!$AZ$5/EO257),0),"")</f>
        <v/>
      </c>
      <c r="FF257" s="85" t="str">
        <f t="shared" si="245"/>
        <v/>
      </c>
      <c r="FG257" s="86">
        <f t="shared" si="231"/>
        <v>0</v>
      </c>
      <c r="FH257" s="18">
        <f t="shared" si="232"/>
        <v>0</v>
      </c>
      <c r="FI257" s="90"/>
      <c r="FJ257" s="88">
        <f t="shared" si="233"/>
        <v>0</v>
      </c>
      <c r="FK257" s="18" t="str">
        <f t="shared" si="204"/>
        <v/>
      </c>
      <c r="FL257" s="89" t="str">
        <f>IF(FI257&gt;0,ROUNDDOWN(('Diseño estructura &amp;CP'!$AZ$5/FI257),0),"")</f>
        <v/>
      </c>
      <c r="FZ257" s="85" t="str">
        <f t="shared" si="246"/>
        <v/>
      </c>
      <c r="GA257" s="86">
        <f t="shared" si="234"/>
        <v>0</v>
      </c>
      <c r="GB257" s="18">
        <f t="shared" si="235"/>
        <v>0</v>
      </c>
      <c r="GC257" s="90"/>
      <c r="GD257" s="88">
        <f t="shared" si="236"/>
        <v>0</v>
      </c>
      <c r="GE257" s="18" t="str">
        <f t="shared" si="205"/>
        <v/>
      </c>
      <c r="GF257" s="89" t="str">
        <f>IF(GC257&gt;0,ROUNDDOWN(('Diseño estructura &amp;CP'!$AZ$5/GC257),0),"")</f>
        <v/>
      </c>
    </row>
    <row r="258" spans="2:188" x14ac:dyDescent="0.35">
      <c r="B258" s="85" t="str">
        <f t="shared" si="237"/>
        <v/>
      </c>
      <c r="C258" s="86">
        <f t="shared" si="206"/>
        <v>0</v>
      </c>
      <c r="D258" s="18">
        <f t="shared" si="207"/>
        <v>0</v>
      </c>
      <c r="E258" s="87"/>
      <c r="F258" s="88">
        <f t="shared" si="208"/>
        <v>0</v>
      </c>
      <c r="G258" s="18" t="str">
        <f t="shared" si="209"/>
        <v/>
      </c>
      <c r="H258" s="89" t="str">
        <f>IF(E258&gt;0,ROUNDDOWN(('Diseño estructura &amp;CP'!$AZ$5/E258),0),"")</f>
        <v/>
      </c>
      <c r="V258" s="85" t="str">
        <f t="shared" si="238"/>
        <v/>
      </c>
      <c r="W258" s="86">
        <f t="shared" si="210"/>
        <v>0</v>
      </c>
      <c r="X258" s="18">
        <f t="shared" si="211"/>
        <v>0</v>
      </c>
      <c r="Y258" s="87"/>
      <c r="Z258" s="88">
        <f t="shared" si="212"/>
        <v>0</v>
      </c>
      <c r="AA258" s="18" t="str">
        <f t="shared" si="197"/>
        <v/>
      </c>
      <c r="AB258" s="89" t="str">
        <f>IF(Y258&gt;0,ROUNDDOWN(('Diseño estructura &amp;CP'!$AZ$5/Y258),0),"")</f>
        <v/>
      </c>
      <c r="AP258" s="85" t="str">
        <f t="shared" si="239"/>
        <v/>
      </c>
      <c r="AQ258" s="86">
        <f t="shared" si="213"/>
        <v>0</v>
      </c>
      <c r="AR258" s="18">
        <f t="shared" si="214"/>
        <v>0</v>
      </c>
      <c r="AS258" s="87"/>
      <c r="AT258" s="88">
        <f t="shared" si="215"/>
        <v>0</v>
      </c>
      <c r="AU258" s="18" t="str">
        <f t="shared" si="198"/>
        <v/>
      </c>
      <c r="AV258" s="89" t="str">
        <f>IF(AS258&gt;0,ROUNDDOWN(('Diseño estructura &amp;CP'!$AZ$5/AS258),0),"")</f>
        <v/>
      </c>
      <c r="BJ258" s="85" t="str">
        <f t="shared" si="240"/>
        <v/>
      </c>
      <c r="BK258" s="86">
        <f t="shared" si="216"/>
        <v>0</v>
      </c>
      <c r="BL258" s="18">
        <f t="shared" si="217"/>
        <v>0</v>
      </c>
      <c r="BM258" s="87"/>
      <c r="BN258" s="88">
        <f t="shared" si="218"/>
        <v>0</v>
      </c>
      <c r="BO258" s="18" t="str">
        <f t="shared" si="199"/>
        <v/>
      </c>
      <c r="BP258" s="89" t="str">
        <f>IF(BM258&gt;0,ROUNDDOWN(('Diseño estructura &amp;CP'!$AZ$5/BM258),0),"")</f>
        <v/>
      </c>
      <c r="CD258" s="85" t="str">
        <f t="shared" si="241"/>
        <v/>
      </c>
      <c r="CE258" s="86">
        <f t="shared" si="219"/>
        <v>0</v>
      </c>
      <c r="CF258" s="18">
        <f t="shared" si="220"/>
        <v>0</v>
      </c>
      <c r="CG258" s="87"/>
      <c r="CH258" s="88">
        <f t="shared" si="221"/>
        <v>0</v>
      </c>
      <c r="CI258" s="18" t="str">
        <f t="shared" si="200"/>
        <v/>
      </c>
      <c r="CJ258" s="89" t="str">
        <f>IF(CG258&gt;0,ROUNDDOWN(('Diseño estructura &amp;CP'!$AZ$5/CG258),0),"")</f>
        <v/>
      </c>
      <c r="CX258" s="85" t="str">
        <f t="shared" si="242"/>
        <v/>
      </c>
      <c r="CY258" s="86">
        <f t="shared" si="222"/>
        <v>0</v>
      </c>
      <c r="CZ258" s="18">
        <f t="shared" si="223"/>
        <v>0</v>
      </c>
      <c r="DA258" s="87"/>
      <c r="DB258" s="88">
        <f t="shared" si="224"/>
        <v>0</v>
      </c>
      <c r="DC258" s="18" t="str">
        <f t="shared" si="201"/>
        <v/>
      </c>
      <c r="DD258" s="89" t="str">
        <f>IF(DA258&gt;0,ROUNDDOWN(('Diseño estructura &amp;CP'!$AZ$5/DA258),0),"")</f>
        <v/>
      </c>
      <c r="DR258" s="85" t="str">
        <f t="shared" si="243"/>
        <v/>
      </c>
      <c r="DS258" s="86">
        <f t="shared" si="225"/>
        <v>0</v>
      </c>
      <c r="DT258" s="18">
        <f t="shared" si="226"/>
        <v>0</v>
      </c>
      <c r="DU258" s="87"/>
      <c r="DV258" s="88">
        <f t="shared" si="227"/>
        <v>0</v>
      </c>
      <c r="DW258" s="18" t="str">
        <f t="shared" si="202"/>
        <v/>
      </c>
      <c r="DX258" s="89" t="str">
        <f>IF(DU258&gt;0,ROUNDDOWN(('Diseño estructura &amp;CP'!$AZ$5/DU258),0),"")</f>
        <v/>
      </c>
      <c r="EL258" s="85" t="str">
        <f t="shared" si="244"/>
        <v/>
      </c>
      <c r="EM258" s="86">
        <f t="shared" si="228"/>
        <v>0</v>
      </c>
      <c r="EN258" s="18">
        <f t="shared" si="229"/>
        <v>0</v>
      </c>
      <c r="EO258" s="87"/>
      <c r="EP258" s="88">
        <f t="shared" si="230"/>
        <v>0</v>
      </c>
      <c r="EQ258" s="18" t="str">
        <f t="shared" si="203"/>
        <v/>
      </c>
      <c r="ER258" s="89" t="str">
        <f>IF(EO258&gt;0,ROUNDDOWN(('Diseño estructura &amp;CP'!$AZ$5/EO258),0),"")</f>
        <v/>
      </c>
      <c r="FF258" s="85" t="str">
        <f t="shared" si="245"/>
        <v/>
      </c>
      <c r="FG258" s="86">
        <f t="shared" si="231"/>
        <v>0</v>
      </c>
      <c r="FH258" s="18">
        <f t="shared" si="232"/>
        <v>0</v>
      </c>
      <c r="FI258" s="87"/>
      <c r="FJ258" s="88">
        <f t="shared" si="233"/>
        <v>0</v>
      </c>
      <c r="FK258" s="18" t="str">
        <f t="shared" si="204"/>
        <v/>
      </c>
      <c r="FL258" s="89" t="str">
        <f>IF(FI258&gt;0,ROUNDDOWN(('Diseño estructura &amp;CP'!$AZ$5/FI258),0),"")</f>
        <v/>
      </c>
      <c r="FZ258" s="85" t="str">
        <f t="shared" si="246"/>
        <v/>
      </c>
      <c r="GA258" s="86">
        <f t="shared" si="234"/>
        <v>0</v>
      </c>
      <c r="GB258" s="18">
        <f t="shared" si="235"/>
        <v>0</v>
      </c>
      <c r="GC258" s="87"/>
      <c r="GD258" s="88">
        <f t="shared" si="236"/>
        <v>0</v>
      </c>
      <c r="GE258" s="18" t="str">
        <f t="shared" si="205"/>
        <v/>
      </c>
      <c r="GF258" s="89" t="str">
        <f>IF(GC258&gt;0,ROUNDDOWN(('Diseño estructura &amp;CP'!$AZ$5/GC258),0),"")</f>
        <v/>
      </c>
    </row>
    <row r="259" spans="2:188" x14ac:dyDescent="0.35">
      <c r="B259" s="85" t="str">
        <f t="shared" si="237"/>
        <v/>
      </c>
      <c r="C259" s="86">
        <f t="shared" si="206"/>
        <v>0</v>
      </c>
      <c r="D259" s="18">
        <f t="shared" si="207"/>
        <v>0</v>
      </c>
      <c r="E259" s="90"/>
      <c r="F259" s="88">
        <f t="shared" si="208"/>
        <v>0</v>
      </c>
      <c r="G259" s="18" t="str">
        <f t="shared" si="209"/>
        <v/>
      </c>
      <c r="H259" s="89" t="str">
        <f>IF(E259&gt;0,ROUNDDOWN(('Diseño estructura &amp;CP'!$AZ$5/E259),0),"")</f>
        <v/>
      </c>
      <c r="V259" s="85" t="str">
        <f t="shared" si="238"/>
        <v/>
      </c>
      <c r="W259" s="86">
        <f t="shared" si="210"/>
        <v>0</v>
      </c>
      <c r="X259" s="18">
        <f t="shared" si="211"/>
        <v>0</v>
      </c>
      <c r="Y259" s="90"/>
      <c r="Z259" s="88">
        <f t="shared" si="212"/>
        <v>0</v>
      </c>
      <c r="AA259" s="18" t="str">
        <f t="shared" si="197"/>
        <v/>
      </c>
      <c r="AB259" s="89" t="str">
        <f>IF(Y259&gt;0,ROUNDDOWN(('Diseño estructura &amp;CP'!$AZ$5/Y259),0),"")</f>
        <v/>
      </c>
      <c r="AP259" s="85" t="str">
        <f t="shared" si="239"/>
        <v/>
      </c>
      <c r="AQ259" s="86">
        <f t="shared" si="213"/>
        <v>0</v>
      </c>
      <c r="AR259" s="18">
        <f t="shared" si="214"/>
        <v>0</v>
      </c>
      <c r="AS259" s="90"/>
      <c r="AT259" s="88">
        <f t="shared" si="215"/>
        <v>0</v>
      </c>
      <c r="AU259" s="18" t="str">
        <f t="shared" si="198"/>
        <v/>
      </c>
      <c r="AV259" s="89" t="str">
        <f>IF(AS259&gt;0,ROUNDDOWN(('Diseño estructura &amp;CP'!$AZ$5/AS259),0),"")</f>
        <v/>
      </c>
      <c r="BJ259" s="85" t="str">
        <f t="shared" si="240"/>
        <v/>
      </c>
      <c r="BK259" s="86">
        <f t="shared" si="216"/>
        <v>0</v>
      </c>
      <c r="BL259" s="18">
        <f t="shared" si="217"/>
        <v>0</v>
      </c>
      <c r="BM259" s="90"/>
      <c r="BN259" s="88">
        <f t="shared" si="218"/>
        <v>0</v>
      </c>
      <c r="BO259" s="18" t="str">
        <f t="shared" si="199"/>
        <v/>
      </c>
      <c r="BP259" s="89" t="str">
        <f>IF(BM259&gt;0,ROUNDDOWN(('Diseño estructura &amp;CP'!$AZ$5/BM259),0),"")</f>
        <v/>
      </c>
      <c r="CD259" s="85" t="str">
        <f t="shared" si="241"/>
        <v/>
      </c>
      <c r="CE259" s="86">
        <f t="shared" si="219"/>
        <v>0</v>
      </c>
      <c r="CF259" s="18">
        <f t="shared" si="220"/>
        <v>0</v>
      </c>
      <c r="CG259" s="90"/>
      <c r="CH259" s="88">
        <f t="shared" si="221"/>
        <v>0</v>
      </c>
      <c r="CI259" s="18" t="str">
        <f t="shared" si="200"/>
        <v/>
      </c>
      <c r="CJ259" s="89" t="str">
        <f>IF(CG259&gt;0,ROUNDDOWN(('Diseño estructura &amp;CP'!$AZ$5/CG259),0),"")</f>
        <v/>
      </c>
      <c r="CX259" s="85" t="str">
        <f t="shared" si="242"/>
        <v/>
      </c>
      <c r="CY259" s="86">
        <f t="shared" si="222"/>
        <v>0</v>
      </c>
      <c r="CZ259" s="18">
        <f t="shared" si="223"/>
        <v>0</v>
      </c>
      <c r="DA259" s="90"/>
      <c r="DB259" s="88">
        <f t="shared" si="224"/>
        <v>0</v>
      </c>
      <c r="DC259" s="18" t="str">
        <f t="shared" si="201"/>
        <v/>
      </c>
      <c r="DD259" s="89" t="str">
        <f>IF(DA259&gt;0,ROUNDDOWN(('Diseño estructura &amp;CP'!$AZ$5/DA259),0),"")</f>
        <v/>
      </c>
      <c r="DR259" s="85" t="str">
        <f t="shared" si="243"/>
        <v/>
      </c>
      <c r="DS259" s="86">
        <f t="shared" si="225"/>
        <v>0</v>
      </c>
      <c r="DT259" s="18">
        <f t="shared" si="226"/>
        <v>0</v>
      </c>
      <c r="DU259" s="90"/>
      <c r="DV259" s="88">
        <f t="shared" si="227"/>
        <v>0</v>
      </c>
      <c r="DW259" s="18" t="str">
        <f t="shared" si="202"/>
        <v/>
      </c>
      <c r="DX259" s="89" t="str">
        <f>IF(DU259&gt;0,ROUNDDOWN(('Diseño estructura &amp;CP'!$AZ$5/DU259),0),"")</f>
        <v/>
      </c>
      <c r="EL259" s="85" t="str">
        <f t="shared" si="244"/>
        <v/>
      </c>
      <c r="EM259" s="86">
        <f t="shared" si="228"/>
        <v>0</v>
      </c>
      <c r="EN259" s="18">
        <f t="shared" si="229"/>
        <v>0</v>
      </c>
      <c r="EO259" s="90"/>
      <c r="EP259" s="88">
        <f t="shared" si="230"/>
        <v>0</v>
      </c>
      <c r="EQ259" s="18" t="str">
        <f t="shared" si="203"/>
        <v/>
      </c>
      <c r="ER259" s="89" t="str">
        <f>IF(EO259&gt;0,ROUNDDOWN(('Diseño estructura &amp;CP'!$AZ$5/EO259),0),"")</f>
        <v/>
      </c>
      <c r="FF259" s="85" t="str">
        <f t="shared" si="245"/>
        <v/>
      </c>
      <c r="FG259" s="86">
        <f t="shared" si="231"/>
        <v>0</v>
      </c>
      <c r="FH259" s="18">
        <f t="shared" si="232"/>
        <v>0</v>
      </c>
      <c r="FI259" s="90"/>
      <c r="FJ259" s="88">
        <f t="shared" si="233"/>
        <v>0</v>
      </c>
      <c r="FK259" s="18" t="str">
        <f t="shared" si="204"/>
        <v/>
      </c>
      <c r="FL259" s="89" t="str">
        <f>IF(FI259&gt;0,ROUNDDOWN(('Diseño estructura &amp;CP'!$AZ$5/FI259),0),"")</f>
        <v/>
      </c>
      <c r="FZ259" s="85" t="str">
        <f t="shared" si="246"/>
        <v/>
      </c>
      <c r="GA259" s="86">
        <f t="shared" si="234"/>
        <v>0</v>
      </c>
      <c r="GB259" s="18">
        <f t="shared" si="235"/>
        <v>0</v>
      </c>
      <c r="GC259" s="90"/>
      <c r="GD259" s="88">
        <f t="shared" si="236"/>
        <v>0</v>
      </c>
      <c r="GE259" s="18" t="str">
        <f t="shared" si="205"/>
        <v/>
      </c>
      <c r="GF259" s="89" t="str">
        <f>IF(GC259&gt;0,ROUNDDOWN(('Diseño estructura &amp;CP'!$AZ$5/GC259),0),"")</f>
        <v/>
      </c>
    </row>
    <row r="260" spans="2:188" x14ac:dyDescent="0.35">
      <c r="B260" s="85" t="str">
        <f t="shared" si="237"/>
        <v/>
      </c>
      <c r="C260" s="86">
        <f t="shared" si="206"/>
        <v>0</v>
      </c>
      <c r="D260" s="18">
        <f t="shared" si="207"/>
        <v>0</v>
      </c>
      <c r="E260" s="87"/>
      <c r="F260" s="88">
        <f t="shared" si="208"/>
        <v>0</v>
      </c>
      <c r="G260" s="18" t="str">
        <f t="shared" si="209"/>
        <v/>
      </c>
      <c r="H260" s="89" t="str">
        <f>IF(E260&gt;0,ROUNDDOWN(('Diseño estructura &amp;CP'!$AZ$5/E260),0),"")</f>
        <v/>
      </c>
      <c r="V260" s="85" t="str">
        <f t="shared" si="238"/>
        <v/>
      </c>
      <c r="W260" s="86">
        <f t="shared" si="210"/>
        <v>0</v>
      </c>
      <c r="X260" s="18">
        <f t="shared" si="211"/>
        <v>0</v>
      </c>
      <c r="Y260" s="87"/>
      <c r="Z260" s="88">
        <f t="shared" si="212"/>
        <v>0</v>
      </c>
      <c r="AA260" s="18" t="str">
        <f t="shared" si="197"/>
        <v/>
      </c>
      <c r="AB260" s="89" t="str">
        <f>IF(Y260&gt;0,ROUNDDOWN(('Diseño estructura &amp;CP'!$AZ$5/Y260),0),"")</f>
        <v/>
      </c>
      <c r="AP260" s="85" t="str">
        <f t="shared" si="239"/>
        <v/>
      </c>
      <c r="AQ260" s="86">
        <f t="shared" si="213"/>
        <v>0</v>
      </c>
      <c r="AR260" s="18">
        <f t="shared" si="214"/>
        <v>0</v>
      </c>
      <c r="AS260" s="87"/>
      <c r="AT260" s="88">
        <f t="shared" si="215"/>
        <v>0</v>
      </c>
      <c r="AU260" s="18" t="str">
        <f t="shared" si="198"/>
        <v/>
      </c>
      <c r="AV260" s="89" t="str">
        <f>IF(AS260&gt;0,ROUNDDOWN(('Diseño estructura &amp;CP'!$AZ$5/AS260),0),"")</f>
        <v/>
      </c>
      <c r="BJ260" s="85" t="str">
        <f t="shared" si="240"/>
        <v/>
      </c>
      <c r="BK260" s="86">
        <f t="shared" si="216"/>
        <v>0</v>
      </c>
      <c r="BL260" s="18">
        <f t="shared" si="217"/>
        <v>0</v>
      </c>
      <c r="BM260" s="87"/>
      <c r="BN260" s="88">
        <f t="shared" si="218"/>
        <v>0</v>
      </c>
      <c r="BO260" s="18" t="str">
        <f t="shared" si="199"/>
        <v/>
      </c>
      <c r="BP260" s="89" t="str">
        <f>IF(BM260&gt;0,ROUNDDOWN(('Diseño estructura &amp;CP'!$AZ$5/BM260),0),"")</f>
        <v/>
      </c>
      <c r="CD260" s="85" t="str">
        <f t="shared" si="241"/>
        <v/>
      </c>
      <c r="CE260" s="86">
        <f t="shared" si="219"/>
        <v>0</v>
      </c>
      <c r="CF260" s="18">
        <f t="shared" si="220"/>
        <v>0</v>
      </c>
      <c r="CG260" s="87"/>
      <c r="CH260" s="88">
        <f t="shared" si="221"/>
        <v>0</v>
      </c>
      <c r="CI260" s="18" t="str">
        <f t="shared" si="200"/>
        <v/>
      </c>
      <c r="CJ260" s="89" t="str">
        <f>IF(CG260&gt;0,ROUNDDOWN(('Diseño estructura &amp;CP'!$AZ$5/CG260),0),"")</f>
        <v/>
      </c>
      <c r="CX260" s="85" t="str">
        <f t="shared" si="242"/>
        <v/>
      </c>
      <c r="CY260" s="86">
        <f t="shared" si="222"/>
        <v>0</v>
      </c>
      <c r="CZ260" s="18">
        <f t="shared" si="223"/>
        <v>0</v>
      </c>
      <c r="DA260" s="87"/>
      <c r="DB260" s="88">
        <f t="shared" si="224"/>
        <v>0</v>
      </c>
      <c r="DC260" s="18" t="str">
        <f t="shared" si="201"/>
        <v/>
      </c>
      <c r="DD260" s="89" t="str">
        <f>IF(DA260&gt;0,ROUNDDOWN(('Diseño estructura &amp;CP'!$AZ$5/DA260),0),"")</f>
        <v/>
      </c>
      <c r="DR260" s="85" t="str">
        <f t="shared" si="243"/>
        <v/>
      </c>
      <c r="DS260" s="86">
        <f t="shared" si="225"/>
        <v>0</v>
      </c>
      <c r="DT260" s="18">
        <f t="shared" si="226"/>
        <v>0</v>
      </c>
      <c r="DU260" s="87"/>
      <c r="DV260" s="88">
        <f t="shared" si="227"/>
        <v>0</v>
      </c>
      <c r="DW260" s="18" t="str">
        <f t="shared" si="202"/>
        <v/>
      </c>
      <c r="DX260" s="89" t="str">
        <f>IF(DU260&gt;0,ROUNDDOWN(('Diseño estructura &amp;CP'!$AZ$5/DU260),0),"")</f>
        <v/>
      </c>
      <c r="EL260" s="85" t="str">
        <f t="shared" si="244"/>
        <v/>
      </c>
      <c r="EM260" s="86">
        <f t="shared" si="228"/>
        <v>0</v>
      </c>
      <c r="EN260" s="18">
        <f t="shared" si="229"/>
        <v>0</v>
      </c>
      <c r="EO260" s="87"/>
      <c r="EP260" s="88">
        <f t="shared" si="230"/>
        <v>0</v>
      </c>
      <c r="EQ260" s="18" t="str">
        <f t="shared" si="203"/>
        <v/>
      </c>
      <c r="ER260" s="89" t="str">
        <f>IF(EO260&gt;0,ROUNDDOWN(('Diseño estructura &amp;CP'!$AZ$5/EO260),0),"")</f>
        <v/>
      </c>
      <c r="FF260" s="85" t="str">
        <f t="shared" si="245"/>
        <v/>
      </c>
      <c r="FG260" s="86">
        <f t="shared" si="231"/>
        <v>0</v>
      </c>
      <c r="FH260" s="18">
        <f t="shared" si="232"/>
        <v>0</v>
      </c>
      <c r="FI260" s="87"/>
      <c r="FJ260" s="88">
        <f t="shared" si="233"/>
        <v>0</v>
      </c>
      <c r="FK260" s="18" t="str">
        <f t="shared" si="204"/>
        <v/>
      </c>
      <c r="FL260" s="89" t="str">
        <f>IF(FI260&gt;0,ROUNDDOWN(('Diseño estructura &amp;CP'!$AZ$5/FI260),0),"")</f>
        <v/>
      </c>
      <c r="FZ260" s="85" t="str">
        <f t="shared" si="246"/>
        <v/>
      </c>
      <c r="GA260" s="86">
        <f t="shared" si="234"/>
        <v>0</v>
      </c>
      <c r="GB260" s="18">
        <f t="shared" si="235"/>
        <v>0</v>
      </c>
      <c r="GC260" s="87"/>
      <c r="GD260" s="88">
        <f t="shared" si="236"/>
        <v>0</v>
      </c>
      <c r="GE260" s="18" t="str">
        <f t="shared" si="205"/>
        <v/>
      </c>
      <c r="GF260" s="89" t="str">
        <f>IF(GC260&gt;0,ROUNDDOWN(('Diseño estructura &amp;CP'!$AZ$5/GC260),0),"")</f>
        <v/>
      </c>
    </row>
    <row r="261" spans="2:188" x14ac:dyDescent="0.35">
      <c r="B261" s="85" t="str">
        <f t="shared" si="237"/>
        <v/>
      </c>
      <c r="C261" s="86">
        <f t="shared" si="206"/>
        <v>0</v>
      </c>
      <c r="D261" s="18">
        <f t="shared" si="207"/>
        <v>0</v>
      </c>
      <c r="E261" s="90"/>
      <c r="F261" s="88">
        <f t="shared" si="208"/>
        <v>0</v>
      </c>
      <c r="G261" s="18" t="str">
        <f t="shared" si="209"/>
        <v/>
      </c>
      <c r="H261" s="89" t="str">
        <f>IF(E261&gt;0,ROUNDDOWN(('Diseño estructura &amp;CP'!$AZ$5/E261),0),"")</f>
        <v/>
      </c>
      <c r="V261" s="85" t="str">
        <f t="shared" si="238"/>
        <v/>
      </c>
      <c r="W261" s="86">
        <f t="shared" si="210"/>
        <v>0</v>
      </c>
      <c r="X261" s="18">
        <f t="shared" si="211"/>
        <v>0</v>
      </c>
      <c r="Y261" s="90"/>
      <c r="Z261" s="88">
        <f t="shared" si="212"/>
        <v>0</v>
      </c>
      <c r="AA261" s="18" t="str">
        <f t="shared" si="197"/>
        <v/>
      </c>
      <c r="AB261" s="89" t="str">
        <f>IF(Y261&gt;0,ROUNDDOWN(('Diseño estructura &amp;CP'!$AZ$5/Y261),0),"")</f>
        <v/>
      </c>
      <c r="AP261" s="85" t="str">
        <f t="shared" si="239"/>
        <v/>
      </c>
      <c r="AQ261" s="86">
        <f t="shared" si="213"/>
        <v>0</v>
      </c>
      <c r="AR261" s="18">
        <f t="shared" si="214"/>
        <v>0</v>
      </c>
      <c r="AS261" s="90"/>
      <c r="AT261" s="88">
        <f t="shared" si="215"/>
        <v>0</v>
      </c>
      <c r="AU261" s="18" t="str">
        <f t="shared" si="198"/>
        <v/>
      </c>
      <c r="AV261" s="89" t="str">
        <f>IF(AS261&gt;0,ROUNDDOWN(('Diseño estructura &amp;CP'!$AZ$5/AS261),0),"")</f>
        <v/>
      </c>
      <c r="BJ261" s="85" t="str">
        <f t="shared" si="240"/>
        <v/>
      </c>
      <c r="BK261" s="86">
        <f t="shared" si="216"/>
        <v>0</v>
      </c>
      <c r="BL261" s="18">
        <f t="shared" si="217"/>
        <v>0</v>
      </c>
      <c r="BM261" s="90"/>
      <c r="BN261" s="88">
        <f t="shared" si="218"/>
        <v>0</v>
      </c>
      <c r="BO261" s="18" t="str">
        <f t="shared" si="199"/>
        <v/>
      </c>
      <c r="BP261" s="89" t="str">
        <f>IF(BM261&gt;0,ROUNDDOWN(('Diseño estructura &amp;CP'!$AZ$5/BM261),0),"")</f>
        <v/>
      </c>
      <c r="CD261" s="85" t="str">
        <f t="shared" si="241"/>
        <v/>
      </c>
      <c r="CE261" s="86">
        <f t="shared" si="219"/>
        <v>0</v>
      </c>
      <c r="CF261" s="18">
        <f t="shared" si="220"/>
        <v>0</v>
      </c>
      <c r="CG261" s="90"/>
      <c r="CH261" s="88">
        <f t="shared" si="221"/>
        <v>0</v>
      </c>
      <c r="CI261" s="18" t="str">
        <f t="shared" si="200"/>
        <v/>
      </c>
      <c r="CJ261" s="89" t="str">
        <f>IF(CG261&gt;0,ROUNDDOWN(('Diseño estructura &amp;CP'!$AZ$5/CG261),0),"")</f>
        <v/>
      </c>
      <c r="CX261" s="85" t="str">
        <f t="shared" si="242"/>
        <v/>
      </c>
      <c r="CY261" s="86">
        <f t="shared" si="222"/>
        <v>0</v>
      </c>
      <c r="CZ261" s="18">
        <f t="shared" si="223"/>
        <v>0</v>
      </c>
      <c r="DA261" s="90"/>
      <c r="DB261" s="88">
        <f t="shared" si="224"/>
        <v>0</v>
      </c>
      <c r="DC261" s="18" t="str">
        <f t="shared" si="201"/>
        <v/>
      </c>
      <c r="DD261" s="89" t="str">
        <f>IF(DA261&gt;0,ROUNDDOWN(('Diseño estructura &amp;CP'!$AZ$5/DA261),0),"")</f>
        <v/>
      </c>
      <c r="DR261" s="85" t="str">
        <f t="shared" si="243"/>
        <v/>
      </c>
      <c r="DS261" s="86">
        <f t="shared" si="225"/>
        <v>0</v>
      </c>
      <c r="DT261" s="18">
        <f t="shared" si="226"/>
        <v>0</v>
      </c>
      <c r="DU261" s="90"/>
      <c r="DV261" s="88">
        <f t="shared" si="227"/>
        <v>0</v>
      </c>
      <c r="DW261" s="18" t="str">
        <f t="shared" si="202"/>
        <v/>
      </c>
      <c r="DX261" s="89" t="str">
        <f>IF(DU261&gt;0,ROUNDDOWN(('Diseño estructura &amp;CP'!$AZ$5/DU261),0),"")</f>
        <v/>
      </c>
      <c r="EL261" s="85" t="str">
        <f t="shared" si="244"/>
        <v/>
      </c>
      <c r="EM261" s="86">
        <f t="shared" si="228"/>
        <v>0</v>
      </c>
      <c r="EN261" s="18">
        <f t="shared" si="229"/>
        <v>0</v>
      </c>
      <c r="EO261" s="90"/>
      <c r="EP261" s="88">
        <f t="shared" si="230"/>
        <v>0</v>
      </c>
      <c r="EQ261" s="18" t="str">
        <f t="shared" si="203"/>
        <v/>
      </c>
      <c r="ER261" s="89" t="str">
        <f>IF(EO261&gt;0,ROUNDDOWN(('Diseño estructura &amp;CP'!$AZ$5/EO261),0),"")</f>
        <v/>
      </c>
      <c r="FF261" s="85" t="str">
        <f t="shared" si="245"/>
        <v/>
      </c>
      <c r="FG261" s="86">
        <f t="shared" si="231"/>
        <v>0</v>
      </c>
      <c r="FH261" s="18">
        <f t="shared" si="232"/>
        <v>0</v>
      </c>
      <c r="FI261" s="90"/>
      <c r="FJ261" s="88">
        <f t="shared" si="233"/>
        <v>0</v>
      </c>
      <c r="FK261" s="18" t="str">
        <f t="shared" si="204"/>
        <v/>
      </c>
      <c r="FL261" s="89" t="str">
        <f>IF(FI261&gt;0,ROUNDDOWN(('Diseño estructura &amp;CP'!$AZ$5/FI261),0),"")</f>
        <v/>
      </c>
      <c r="FZ261" s="85" t="str">
        <f t="shared" si="246"/>
        <v/>
      </c>
      <c r="GA261" s="86">
        <f t="shared" si="234"/>
        <v>0</v>
      </c>
      <c r="GB261" s="18">
        <f t="shared" si="235"/>
        <v>0</v>
      </c>
      <c r="GC261" s="90"/>
      <c r="GD261" s="88">
        <f t="shared" si="236"/>
        <v>0</v>
      </c>
      <c r="GE261" s="18" t="str">
        <f t="shared" si="205"/>
        <v/>
      </c>
      <c r="GF261" s="89" t="str">
        <f>IF(GC261&gt;0,ROUNDDOWN(('Diseño estructura &amp;CP'!$AZ$5/GC261),0),"")</f>
        <v/>
      </c>
    </row>
    <row r="262" spans="2:188" x14ac:dyDescent="0.35">
      <c r="B262" s="85" t="str">
        <f t="shared" si="237"/>
        <v/>
      </c>
      <c r="C262" s="86">
        <f t="shared" si="206"/>
        <v>0</v>
      </c>
      <c r="D262" s="18">
        <f t="shared" si="207"/>
        <v>0</v>
      </c>
      <c r="E262" s="87"/>
      <c r="F262" s="88">
        <f t="shared" si="208"/>
        <v>0</v>
      </c>
      <c r="G262" s="18" t="str">
        <f t="shared" si="209"/>
        <v/>
      </c>
      <c r="H262" s="89" t="str">
        <f>IF(E262&gt;0,ROUNDDOWN(('Diseño estructura &amp;CP'!$AZ$5/E262),0),"")</f>
        <v/>
      </c>
      <c r="V262" s="85" t="str">
        <f t="shared" si="238"/>
        <v/>
      </c>
      <c r="W262" s="86">
        <f t="shared" si="210"/>
        <v>0</v>
      </c>
      <c r="X262" s="18">
        <f t="shared" si="211"/>
        <v>0</v>
      </c>
      <c r="Y262" s="87"/>
      <c r="Z262" s="88">
        <f t="shared" si="212"/>
        <v>0</v>
      </c>
      <c r="AA262" s="18" t="str">
        <f t="shared" si="197"/>
        <v/>
      </c>
      <c r="AB262" s="89" t="str">
        <f>IF(Y262&gt;0,ROUNDDOWN(('Diseño estructura &amp;CP'!$AZ$5/Y262),0),"")</f>
        <v/>
      </c>
      <c r="AP262" s="85" t="str">
        <f t="shared" si="239"/>
        <v/>
      </c>
      <c r="AQ262" s="86">
        <f t="shared" si="213"/>
        <v>0</v>
      </c>
      <c r="AR262" s="18">
        <f t="shared" si="214"/>
        <v>0</v>
      </c>
      <c r="AS262" s="87"/>
      <c r="AT262" s="88">
        <f t="shared" si="215"/>
        <v>0</v>
      </c>
      <c r="AU262" s="18" t="str">
        <f t="shared" si="198"/>
        <v/>
      </c>
      <c r="AV262" s="89" t="str">
        <f>IF(AS262&gt;0,ROUNDDOWN(('Diseño estructura &amp;CP'!$AZ$5/AS262),0),"")</f>
        <v/>
      </c>
      <c r="BJ262" s="85" t="str">
        <f t="shared" si="240"/>
        <v/>
      </c>
      <c r="BK262" s="86">
        <f t="shared" si="216"/>
        <v>0</v>
      </c>
      <c r="BL262" s="18">
        <f t="shared" si="217"/>
        <v>0</v>
      </c>
      <c r="BM262" s="87"/>
      <c r="BN262" s="88">
        <f t="shared" si="218"/>
        <v>0</v>
      </c>
      <c r="BO262" s="18" t="str">
        <f t="shared" si="199"/>
        <v/>
      </c>
      <c r="BP262" s="89" t="str">
        <f>IF(BM262&gt;0,ROUNDDOWN(('Diseño estructura &amp;CP'!$AZ$5/BM262),0),"")</f>
        <v/>
      </c>
      <c r="CD262" s="85" t="str">
        <f t="shared" si="241"/>
        <v/>
      </c>
      <c r="CE262" s="86">
        <f t="shared" si="219"/>
        <v>0</v>
      </c>
      <c r="CF262" s="18">
        <f t="shared" si="220"/>
        <v>0</v>
      </c>
      <c r="CG262" s="87"/>
      <c r="CH262" s="88">
        <f t="shared" si="221"/>
        <v>0</v>
      </c>
      <c r="CI262" s="18" t="str">
        <f t="shared" si="200"/>
        <v/>
      </c>
      <c r="CJ262" s="89" t="str">
        <f>IF(CG262&gt;0,ROUNDDOWN(('Diseño estructura &amp;CP'!$AZ$5/CG262),0),"")</f>
        <v/>
      </c>
      <c r="CX262" s="85" t="str">
        <f t="shared" si="242"/>
        <v/>
      </c>
      <c r="CY262" s="86">
        <f t="shared" si="222"/>
        <v>0</v>
      </c>
      <c r="CZ262" s="18">
        <f t="shared" si="223"/>
        <v>0</v>
      </c>
      <c r="DA262" s="87"/>
      <c r="DB262" s="88">
        <f t="shared" si="224"/>
        <v>0</v>
      </c>
      <c r="DC262" s="18" t="str">
        <f t="shared" si="201"/>
        <v/>
      </c>
      <c r="DD262" s="89" t="str">
        <f>IF(DA262&gt;0,ROUNDDOWN(('Diseño estructura &amp;CP'!$AZ$5/DA262),0),"")</f>
        <v/>
      </c>
      <c r="DR262" s="85" t="str">
        <f t="shared" si="243"/>
        <v/>
      </c>
      <c r="DS262" s="86">
        <f t="shared" si="225"/>
        <v>0</v>
      </c>
      <c r="DT262" s="18">
        <f t="shared" si="226"/>
        <v>0</v>
      </c>
      <c r="DU262" s="87"/>
      <c r="DV262" s="88">
        <f t="shared" si="227"/>
        <v>0</v>
      </c>
      <c r="DW262" s="18" t="str">
        <f t="shared" si="202"/>
        <v/>
      </c>
      <c r="DX262" s="89" t="str">
        <f>IF(DU262&gt;0,ROUNDDOWN(('Diseño estructura &amp;CP'!$AZ$5/DU262),0),"")</f>
        <v/>
      </c>
      <c r="EL262" s="85" t="str">
        <f t="shared" si="244"/>
        <v/>
      </c>
      <c r="EM262" s="86">
        <f t="shared" si="228"/>
        <v>0</v>
      </c>
      <c r="EN262" s="18">
        <f t="shared" si="229"/>
        <v>0</v>
      </c>
      <c r="EO262" s="87"/>
      <c r="EP262" s="88">
        <f t="shared" si="230"/>
        <v>0</v>
      </c>
      <c r="EQ262" s="18" t="str">
        <f t="shared" si="203"/>
        <v/>
      </c>
      <c r="ER262" s="89" t="str">
        <f>IF(EO262&gt;0,ROUNDDOWN(('Diseño estructura &amp;CP'!$AZ$5/EO262),0),"")</f>
        <v/>
      </c>
      <c r="FF262" s="85" t="str">
        <f t="shared" si="245"/>
        <v/>
      </c>
      <c r="FG262" s="86">
        <f t="shared" si="231"/>
        <v>0</v>
      </c>
      <c r="FH262" s="18">
        <f t="shared" si="232"/>
        <v>0</v>
      </c>
      <c r="FI262" s="87"/>
      <c r="FJ262" s="88">
        <f t="shared" si="233"/>
        <v>0</v>
      </c>
      <c r="FK262" s="18" t="str">
        <f t="shared" si="204"/>
        <v/>
      </c>
      <c r="FL262" s="89" t="str">
        <f>IF(FI262&gt;0,ROUNDDOWN(('Diseño estructura &amp;CP'!$AZ$5/FI262),0),"")</f>
        <v/>
      </c>
      <c r="FZ262" s="85" t="str">
        <f t="shared" si="246"/>
        <v/>
      </c>
      <c r="GA262" s="86">
        <f t="shared" si="234"/>
        <v>0</v>
      </c>
      <c r="GB262" s="18">
        <f t="shared" si="235"/>
        <v>0</v>
      </c>
      <c r="GC262" s="87"/>
      <c r="GD262" s="88">
        <f t="shared" si="236"/>
        <v>0</v>
      </c>
      <c r="GE262" s="18" t="str">
        <f t="shared" si="205"/>
        <v/>
      </c>
      <c r="GF262" s="89" t="str">
        <f>IF(GC262&gt;0,ROUNDDOWN(('Diseño estructura &amp;CP'!$AZ$5/GC262),0),"")</f>
        <v/>
      </c>
    </row>
    <row r="263" spans="2:188" x14ac:dyDescent="0.35">
      <c r="B263" s="85" t="str">
        <f t="shared" si="237"/>
        <v/>
      </c>
      <c r="C263" s="86">
        <f t="shared" si="206"/>
        <v>0</v>
      </c>
      <c r="D263" s="18">
        <f t="shared" si="207"/>
        <v>0</v>
      </c>
      <c r="E263" s="90"/>
      <c r="F263" s="88">
        <f t="shared" si="208"/>
        <v>0</v>
      </c>
      <c r="G263" s="18" t="str">
        <f t="shared" si="209"/>
        <v/>
      </c>
      <c r="H263" s="89" t="str">
        <f>IF(E263&gt;0,ROUNDDOWN(('Diseño estructura &amp;CP'!$AZ$5/E263),0),"")</f>
        <v/>
      </c>
      <c r="V263" s="85" t="str">
        <f t="shared" si="238"/>
        <v/>
      </c>
      <c r="W263" s="86">
        <f t="shared" si="210"/>
        <v>0</v>
      </c>
      <c r="X263" s="18">
        <f t="shared" si="211"/>
        <v>0</v>
      </c>
      <c r="Y263" s="90"/>
      <c r="Z263" s="88">
        <f t="shared" si="212"/>
        <v>0</v>
      </c>
      <c r="AA263" s="18" t="str">
        <f t="shared" si="197"/>
        <v/>
      </c>
      <c r="AB263" s="89" t="str">
        <f>IF(Y263&gt;0,ROUNDDOWN(('Diseño estructura &amp;CP'!$AZ$5/Y263),0),"")</f>
        <v/>
      </c>
      <c r="AP263" s="85" t="str">
        <f t="shared" si="239"/>
        <v/>
      </c>
      <c r="AQ263" s="86">
        <f t="shared" si="213"/>
        <v>0</v>
      </c>
      <c r="AR263" s="18">
        <f t="shared" si="214"/>
        <v>0</v>
      </c>
      <c r="AS263" s="90"/>
      <c r="AT263" s="88">
        <f t="shared" si="215"/>
        <v>0</v>
      </c>
      <c r="AU263" s="18" t="str">
        <f t="shared" si="198"/>
        <v/>
      </c>
      <c r="AV263" s="89" t="str">
        <f>IF(AS263&gt;0,ROUNDDOWN(('Diseño estructura &amp;CP'!$AZ$5/AS263),0),"")</f>
        <v/>
      </c>
      <c r="BJ263" s="85" t="str">
        <f t="shared" si="240"/>
        <v/>
      </c>
      <c r="BK263" s="86">
        <f t="shared" si="216"/>
        <v>0</v>
      </c>
      <c r="BL263" s="18">
        <f t="shared" si="217"/>
        <v>0</v>
      </c>
      <c r="BM263" s="90"/>
      <c r="BN263" s="88">
        <f t="shared" si="218"/>
        <v>0</v>
      </c>
      <c r="BO263" s="18" t="str">
        <f t="shared" si="199"/>
        <v/>
      </c>
      <c r="BP263" s="89" t="str">
        <f>IF(BM263&gt;0,ROUNDDOWN(('Diseño estructura &amp;CP'!$AZ$5/BM263),0),"")</f>
        <v/>
      </c>
      <c r="CD263" s="85" t="str">
        <f t="shared" si="241"/>
        <v/>
      </c>
      <c r="CE263" s="86">
        <f t="shared" si="219"/>
        <v>0</v>
      </c>
      <c r="CF263" s="18">
        <f t="shared" si="220"/>
        <v>0</v>
      </c>
      <c r="CG263" s="90"/>
      <c r="CH263" s="88">
        <f t="shared" si="221"/>
        <v>0</v>
      </c>
      <c r="CI263" s="18" t="str">
        <f t="shared" si="200"/>
        <v/>
      </c>
      <c r="CJ263" s="89" t="str">
        <f>IF(CG263&gt;0,ROUNDDOWN(('Diseño estructura &amp;CP'!$AZ$5/CG263),0),"")</f>
        <v/>
      </c>
      <c r="CX263" s="85" t="str">
        <f t="shared" si="242"/>
        <v/>
      </c>
      <c r="CY263" s="86">
        <f t="shared" si="222"/>
        <v>0</v>
      </c>
      <c r="CZ263" s="18">
        <f t="shared" si="223"/>
        <v>0</v>
      </c>
      <c r="DA263" s="90"/>
      <c r="DB263" s="88">
        <f t="shared" si="224"/>
        <v>0</v>
      </c>
      <c r="DC263" s="18" t="str">
        <f t="shared" si="201"/>
        <v/>
      </c>
      <c r="DD263" s="89" t="str">
        <f>IF(DA263&gt;0,ROUNDDOWN(('Diseño estructura &amp;CP'!$AZ$5/DA263),0),"")</f>
        <v/>
      </c>
      <c r="DR263" s="85" t="str">
        <f t="shared" si="243"/>
        <v/>
      </c>
      <c r="DS263" s="86">
        <f t="shared" si="225"/>
        <v>0</v>
      </c>
      <c r="DT263" s="18">
        <f t="shared" si="226"/>
        <v>0</v>
      </c>
      <c r="DU263" s="90"/>
      <c r="DV263" s="88">
        <f t="shared" si="227"/>
        <v>0</v>
      </c>
      <c r="DW263" s="18" t="str">
        <f t="shared" si="202"/>
        <v/>
      </c>
      <c r="DX263" s="89" t="str">
        <f>IF(DU263&gt;0,ROUNDDOWN(('Diseño estructura &amp;CP'!$AZ$5/DU263),0),"")</f>
        <v/>
      </c>
      <c r="EL263" s="85" t="str">
        <f t="shared" si="244"/>
        <v/>
      </c>
      <c r="EM263" s="86">
        <f t="shared" si="228"/>
        <v>0</v>
      </c>
      <c r="EN263" s="18">
        <f t="shared" si="229"/>
        <v>0</v>
      </c>
      <c r="EO263" s="90"/>
      <c r="EP263" s="88">
        <f t="shared" si="230"/>
        <v>0</v>
      </c>
      <c r="EQ263" s="18" t="str">
        <f t="shared" si="203"/>
        <v/>
      </c>
      <c r="ER263" s="89" t="str">
        <f>IF(EO263&gt;0,ROUNDDOWN(('Diseño estructura &amp;CP'!$AZ$5/EO263),0),"")</f>
        <v/>
      </c>
      <c r="FF263" s="85" t="str">
        <f t="shared" si="245"/>
        <v/>
      </c>
      <c r="FG263" s="86">
        <f t="shared" si="231"/>
        <v>0</v>
      </c>
      <c r="FH263" s="18">
        <f t="shared" si="232"/>
        <v>0</v>
      </c>
      <c r="FI263" s="90"/>
      <c r="FJ263" s="88">
        <f t="shared" si="233"/>
        <v>0</v>
      </c>
      <c r="FK263" s="18" t="str">
        <f t="shared" si="204"/>
        <v/>
      </c>
      <c r="FL263" s="89" t="str">
        <f>IF(FI263&gt;0,ROUNDDOWN(('Diseño estructura &amp;CP'!$AZ$5/FI263),0),"")</f>
        <v/>
      </c>
      <c r="FZ263" s="85" t="str">
        <f t="shared" si="246"/>
        <v/>
      </c>
      <c r="GA263" s="86">
        <f t="shared" si="234"/>
        <v>0</v>
      </c>
      <c r="GB263" s="18">
        <f t="shared" si="235"/>
        <v>0</v>
      </c>
      <c r="GC263" s="90"/>
      <c r="GD263" s="88">
        <f t="shared" si="236"/>
        <v>0</v>
      </c>
      <c r="GE263" s="18" t="str">
        <f t="shared" si="205"/>
        <v/>
      </c>
      <c r="GF263" s="89" t="str">
        <f>IF(GC263&gt;0,ROUNDDOWN(('Diseño estructura &amp;CP'!$AZ$5/GC263),0),"")</f>
        <v/>
      </c>
    </row>
    <row r="264" spans="2:188" x14ac:dyDescent="0.35">
      <c r="B264" s="85" t="str">
        <f t="shared" si="237"/>
        <v/>
      </c>
      <c r="C264" s="86">
        <f t="shared" si="206"/>
        <v>0</v>
      </c>
      <c r="D264" s="18">
        <f t="shared" si="207"/>
        <v>0</v>
      </c>
      <c r="E264" s="87"/>
      <c r="F264" s="88">
        <f t="shared" si="208"/>
        <v>0</v>
      </c>
      <c r="G264" s="18" t="str">
        <f t="shared" si="209"/>
        <v/>
      </c>
      <c r="H264" s="89" t="str">
        <f>IF(E264&gt;0,ROUNDDOWN(('Diseño estructura &amp;CP'!$AZ$5/E264),0),"")</f>
        <v/>
      </c>
      <c r="V264" s="85" t="str">
        <f t="shared" si="238"/>
        <v/>
      </c>
      <c r="W264" s="86">
        <f t="shared" si="210"/>
        <v>0</v>
      </c>
      <c r="X264" s="18">
        <f t="shared" si="211"/>
        <v>0</v>
      </c>
      <c r="Y264" s="87"/>
      <c r="Z264" s="88">
        <f t="shared" si="212"/>
        <v>0</v>
      </c>
      <c r="AA264" s="18" t="str">
        <f t="shared" si="197"/>
        <v/>
      </c>
      <c r="AB264" s="89" t="str">
        <f>IF(Y264&gt;0,ROUNDDOWN(('Diseño estructura &amp;CP'!$AZ$5/Y264),0),"")</f>
        <v/>
      </c>
      <c r="AP264" s="85" t="str">
        <f t="shared" si="239"/>
        <v/>
      </c>
      <c r="AQ264" s="86">
        <f t="shared" si="213"/>
        <v>0</v>
      </c>
      <c r="AR264" s="18">
        <f t="shared" si="214"/>
        <v>0</v>
      </c>
      <c r="AS264" s="87"/>
      <c r="AT264" s="88">
        <f t="shared" si="215"/>
        <v>0</v>
      </c>
      <c r="AU264" s="18" t="str">
        <f t="shared" si="198"/>
        <v/>
      </c>
      <c r="AV264" s="89" t="str">
        <f>IF(AS264&gt;0,ROUNDDOWN(('Diseño estructura &amp;CP'!$AZ$5/AS264),0),"")</f>
        <v/>
      </c>
      <c r="BJ264" s="85" t="str">
        <f t="shared" si="240"/>
        <v/>
      </c>
      <c r="BK264" s="86">
        <f t="shared" si="216"/>
        <v>0</v>
      </c>
      <c r="BL264" s="18">
        <f t="shared" si="217"/>
        <v>0</v>
      </c>
      <c r="BM264" s="87"/>
      <c r="BN264" s="88">
        <f t="shared" si="218"/>
        <v>0</v>
      </c>
      <c r="BO264" s="18" t="str">
        <f t="shared" si="199"/>
        <v/>
      </c>
      <c r="BP264" s="89" t="str">
        <f>IF(BM264&gt;0,ROUNDDOWN(('Diseño estructura &amp;CP'!$AZ$5/BM264),0),"")</f>
        <v/>
      </c>
      <c r="CD264" s="85" t="str">
        <f t="shared" si="241"/>
        <v/>
      </c>
      <c r="CE264" s="86">
        <f t="shared" si="219"/>
        <v>0</v>
      </c>
      <c r="CF264" s="18">
        <f t="shared" si="220"/>
        <v>0</v>
      </c>
      <c r="CG264" s="87"/>
      <c r="CH264" s="88">
        <f t="shared" si="221"/>
        <v>0</v>
      </c>
      <c r="CI264" s="18" t="str">
        <f t="shared" si="200"/>
        <v/>
      </c>
      <c r="CJ264" s="89" t="str">
        <f>IF(CG264&gt;0,ROUNDDOWN(('Diseño estructura &amp;CP'!$AZ$5/CG264),0),"")</f>
        <v/>
      </c>
      <c r="CX264" s="85" t="str">
        <f t="shared" si="242"/>
        <v/>
      </c>
      <c r="CY264" s="86">
        <f t="shared" si="222"/>
        <v>0</v>
      </c>
      <c r="CZ264" s="18">
        <f t="shared" si="223"/>
        <v>0</v>
      </c>
      <c r="DA264" s="87"/>
      <c r="DB264" s="88">
        <f t="shared" si="224"/>
        <v>0</v>
      </c>
      <c r="DC264" s="18" t="str">
        <f t="shared" si="201"/>
        <v/>
      </c>
      <c r="DD264" s="89" t="str">
        <f>IF(DA264&gt;0,ROUNDDOWN(('Diseño estructura &amp;CP'!$AZ$5/DA264),0),"")</f>
        <v/>
      </c>
      <c r="DR264" s="85" t="str">
        <f t="shared" si="243"/>
        <v/>
      </c>
      <c r="DS264" s="86">
        <f t="shared" si="225"/>
        <v>0</v>
      </c>
      <c r="DT264" s="18">
        <f t="shared" si="226"/>
        <v>0</v>
      </c>
      <c r="DU264" s="87"/>
      <c r="DV264" s="88">
        <f t="shared" si="227"/>
        <v>0</v>
      </c>
      <c r="DW264" s="18" t="str">
        <f t="shared" si="202"/>
        <v/>
      </c>
      <c r="DX264" s="89" t="str">
        <f>IF(DU264&gt;0,ROUNDDOWN(('Diseño estructura &amp;CP'!$AZ$5/DU264),0),"")</f>
        <v/>
      </c>
      <c r="EL264" s="85" t="str">
        <f t="shared" si="244"/>
        <v/>
      </c>
      <c r="EM264" s="86">
        <f t="shared" si="228"/>
        <v>0</v>
      </c>
      <c r="EN264" s="18">
        <f t="shared" si="229"/>
        <v>0</v>
      </c>
      <c r="EO264" s="87"/>
      <c r="EP264" s="88">
        <f t="shared" si="230"/>
        <v>0</v>
      </c>
      <c r="EQ264" s="18" t="str">
        <f t="shared" si="203"/>
        <v/>
      </c>
      <c r="ER264" s="89" t="str">
        <f>IF(EO264&gt;0,ROUNDDOWN(('Diseño estructura &amp;CP'!$AZ$5/EO264),0),"")</f>
        <v/>
      </c>
      <c r="FF264" s="85" t="str">
        <f t="shared" si="245"/>
        <v/>
      </c>
      <c r="FG264" s="86">
        <f t="shared" si="231"/>
        <v>0</v>
      </c>
      <c r="FH264" s="18">
        <f t="shared" si="232"/>
        <v>0</v>
      </c>
      <c r="FI264" s="87"/>
      <c r="FJ264" s="88">
        <f t="shared" si="233"/>
        <v>0</v>
      </c>
      <c r="FK264" s="18" t="str">
        <f t="shared" si="204"/>
        <v/>
      </c>
      <c r="FL264" s="89" t="str">
        <f>IF(FI264&gt;0,ROUNDDOWN(('Diseño estructura &amp;CP'!$AZ$5/FI264),0),"")</f>
        <v/>
      </c>
      <c r="FZ264" s="85" t="str">
        <f t="shared" si="246"/>
        <v/>
      </c>
      <c r="GA264" s="86">
        <f t="shared" si="234"/>
        <v>0</v>
      </c>
      <c r="GB264" s="18">
        <f t="shared" si="235"/>
        <v>0</v>
      </c>
      <c r="GC264" s="87"/>
      <c r="GD264" s="88">
        <f t="shared" si="236"/>
        <v>0</v>
      </c>
      <c r="GE264" s="18" t="str">
        <f t="shared" si="205"/>
        <v/>
      </c>
      <c r="GF264" s="89" t="str">
        <f>IF(GC264&gt;0,ROUNDDOWN(('Diseño estructura &amp;CP'!$AZ$5/GC264),0),"")</f>
        <v/>
      </c>
    </row>
    <row r="265" spans="2:188" x14ac:dyDescent="0.35">
      <c r="B265" s="85" t="str">
        <f t="shared" si="237"/>
        <v/>
      </c>
      <c r="C265" s="86">
        <f t="shared" si="206"/>
        <v>0</v>
      </c>
      <c r="D265" s="18">
        <f t="shared" si="207"/>
        <v>0</v>
      </c>
      <c r="E265" s="90"/>
      <c r="F265" s="88">
        <f t="shared" si="208"/>
        <v>0</v>
      </c>
      <c r="G265" s="18" t="str">
        <f t="shared" si="209"/>
        <v/>
      </c>
      <c r="H265" s="89" t="str">
        <f>IF(E265&gt;0,ROUNDDOWN(('Diseño estructura &amp;CP'!$AZ$5/E265),0),"")</f>
        <v/>
      </c>
      <c r="V265" s="85" t="str">
        <f t="shared" si="238"/>
        <v/>
      </c>
      <c r="W265" s="86">
        <f t="shared" si="210"/>
        <v>0</v>
      </c>
      <c r="X265" s="18">
        <f t="shared" si="211"/>
        <v>0</v>
      </c>
      <c r="Y265" s="90"/>
      <c r="Z265" s="88">
        <f t="shared" si="212"/>
        <v>0</v>
      </c>
      <c r="AA265" s="18" t="str">
        <f t="shared" si="197"/>
        <v/>
      </c>
      <c r="AB265" s="89" t="str">
        <f>IF(Y265&gt;0,ROUNDDOWN(('Diseño estructura &amp;CP'!$AZ$5/Y265),0),"")</f>
        <v/>
      </c>
      <c r="AP265" s="85" t="str">
        <f t="shared" si="239"/>
        <v/>
      </c>
      <c r="AQ265" s="86">
        <f t="shared" si="213"/>
        <v>0</v>
      </c>
      <c r="AR265" s="18">
        <f t="shared" si="214"/>
        <v>0</v>
      </c>
      <c r="AS265" s="90"/>
      <c r="AT265" s="88">
        <f t="shared" si="215"/>
        <v>0</v>
      </c>
      <c r="AU265" s="18" t="str">
        <f t="shared" si="198"/>
        <v/>
      </c>
      <c r="AV265" s="89" t="str">
        <f>IF(AS265&gt;0,ROUNDDOWN(('Diseño estructura &amp;CP'!$AZ$5/AS265),0),"")</f>
        <v/>
      </c>
      <c r="BJ265" s="85" t="str">
        <f t="shared" si="240"/>
        <v/>
      </c>
      <c r="BK265" s="86">
        <f t="shared" si="216"/>
        <v>0</v>
      </c>
      <c r="BL265" s="18">
        <f t="shared" si="217"/>
        <v>0</v>
      </c>
      <c r="BM265" s="90"/>
      <c r="BN265" s="88">
        <f t="shared" si="218"/>
        <v>0</v>
      </c>
      <c r="BO265" s="18" t="str">
        <f t="shared" si="199"/>
        <v/>
      </c>
      <c r="BP265" s="89" t="str">
        <f>IF(BM265&gt;0,ROUNDDOWN(('Diseño estructura &amp;CP'!$AZ$5/BM265),0),"")</f>
        <v/>
      </c>
      <c r="CD265" s="85" t="str">
        <f t="shared" si="241"/>
        <v/>
      </c>
      <c r="CE265" s="86">
        <f t="shared" si="219"/>
        <v>0</v>
      </c>
      <c r="CF265" s="18">
        <f t="shared" si="220"/>
        <v>0</v>
      </c>
      <c r="CG265" s="90"/>
      <c r="CH265" s="88">
        <f t="shared" si="221"/>
        <v>0</v>
      </c>
      <c r="CI265" s="18" t="str">
        <f t="shared" si="200"/>
        <v/>
      </c>
      <c r="CJ265" s="89" t="str">
        <f>IF(CG265&gt;0,ROUNDDOWN(('Diseño estructura &amp;CP'!$AZ$5/CG265),0),"")</f>
        <v/>
      </c>
      <c r="CX265" s="85" t="str">
        <f t="shared" si="242"/>
        <v/>
      </c>
      <c r="CY265" s="86">
        <f t="shared" si="222"/>
        <v>0</v>
      </c>
      <c r="CZ265" s="18">
        <f t="shared" si="223"/>
        <v>0</v>
      </c>
      <c r="DA265" s="90"/>
      <c r="DB265" s="88">
        <f t="shared" si="224"/>
        <v>0</v>
      </c>
      <c r="DC265" s="18" t="str">
        <f t="shared" si="201"/>
        <v/>
      </c>
      <c r="DD265" s="89" t="str">
        <f>IF(DA265&gt;0,ROUNDDOWN(('Diseño estructura &amp;CP'!$AZ$5/DA265),0),"")</f>
        <v/>
      </c>
      <c r="DR265" s="85" t="str">
        <f t="shared" si="243"/>
        <v/>
      </c>
      <c r="DS265" s="86">
        <f t="shared" si="225"/>
        <v>0</v>
      </c>
      <c r="DT265" s="18">
        <f t="shared" si="226"/>
        <v>0</v>
      </c>
      <c r="DU265" s="90"/>
      <c r="DV265" s="88">
        <f t="shared" si="227"/>
        <v>0</v>
      </c>
      <c r="DW265" s="18" t="str">
        <f t="shared" si="202"/>
        <v/>
      </c>
      <c r="DX265" s="89" t="str">
        <f>IF(DU265&gt;0,ROUNDDOWN(('Diseño estructura &amp;CP'!$AZ$5/DU265),0),"")</f>
        <v/>
      </c>
      <c r="EL265" s="85" t="str">
        <f t="shared" si="244"/>
        <v/>
      </c>
      <c r="EM265" s="86">
        <f t="shared" si="228"/>
        <v>0</v>
      </c>
      <c r="EN265" s="18">
        <f t="shared" si="229"/>
        <v>0</v>
      </c>
      <c r="EO265" s="90"/>
      <c r="EP265" s="88">
        <f t="shared" si="230"/>
        <v>0</v>
      </c>
      <c r="EQ265" s="18" t="str">
        <f t="shared" si="203"/>
        <v/>
      </c>
      <c r="ER265" s="89" t="str">
        <f>IF(EO265&gt;0,ROUNDDOWN(('Diseño estructura &amp;CP'!$AZ$5/EO265),0),"")</f>
        <v/>
      </c>
      <c r="FF265" s="85" t="str">
        <f t="shared" si="245"/>
        <v/>
      </c>
      <c r="FG265" s="86">
        <f t="shared" si="231"/>
        <v>0</v>
      </c>
      <c r="FH265" s="18">
        <f t="shared" si="232"/>
        <v>0</v>
      </c>
      <c r="FI265" s="90"/>
      <c r="FJ265" s="88">
        <f t="shared" si="233"/>
        <v>0</v>
      </c>
      <c r="FK265" s="18" t="str">
        <f t="shared" si="204"/>
        <v/>
      </c>
      <c r="FL265" s="89" t="str">
        <f>IF(FI265&gt;0,ROUNDDOWN(('Diseño estructura &amp;CP'!$AZ$5/FI265),0),"")</f>
        <v/>
      </c>
      <c r="FZ265" s="85" t="str">
        <f t="shared" si="246"/>
        <v/>
      </c>
      <c r="GA265" s="86">
        <f t="shared" si="234"/>
        <v>0</v>
      </c>
      <c r="GB265" s="18">
        <f t="shared" si="235"/>
        <v>0</v>
      </c>
      <c r="GC265" s="90"/>
      <c r="GD265" s="88">
        <f t="shared" si="236"/>
        <v>0</v>
      </c>
      <c r="GE265" s="18" t="str">
        <f t="shared" si="205"/>
        <v/>
      </c>
      <c r="GF265" s="89" t="str">
        <f>IF(GC265&gt;0,ROUNDDOWN(('Diseño estructura &amp;CP'!$AZ$5/GC265),0),"")</f>
        <v/>
      </c>
    </row>
  </sheetData>
  <mergeCells count="60">
    <mergeCell ref="W13:X13"/>
    <mergeCell ref="E7:F7"/>
    <mergeCell ref="G7:H7"/>
    <mergeCell ref="C12:E12"/>
    <mergeCell ref="C13:D13"/>
    <mergeCell ref="J10:N11"/>
    <mergeCell ref="P10:T11"/>
    <mergeCell ref="Y7:Z7"/>
    <mergeCell ref="AA7:AB7"/>
    <mergeCell ref="AD10:AH11"/>
    <mergeCell ref="AJ10:AN11"/>
    <mergeCell ref="W12:Y12"/>
    <mergeCell ref="BK13:BL13"/>
    <mergeCell ref="AS7:AT7"/>
    <mergeCell ref="AU7:AV7"/>
    <mergeCell ref="AX10:BB11"/>
    <mergeCell ref="BD10:BH11"/>
    <mergeCell ref="AQ12:AS12"/>
    <mergeCell ref="AQ13:AR13"/>
    <mergeCell ref="BM7:BN7"/>
    <mergeCell ref="BO7:BP7"/>
    <mergeCell ref="BR10:BV11"/>
    <mergeCell ref="BX10:CB11"/>
    <mergeCell ref="BK12:BM12"/>
    <mergeCell ref="CY13:CZ13"/>
    <mergeCell ref="CG7:CH7"/>
    <mergeCell ref="CI7:CJ7"/>
    <mergeCell ref="CL10:CP11"/>
    <mergeCell ref="CR10:CV11"/>
    <mergeCell ref="CE12:CG12"/>
    <mergeCell ref="CE13:CF13"/>
    <mergeCell ref="DA7:DB7"/>
    <mergeCell ref="DC7:DD7"/>
    <mergeCell ref="DF10:DJ11"/>
    <mergeCell ref="DL10:DP11"/>
    <mergeCell ref="CY12:DA12"/>
    <mergeCell ref="EM13:EN13"/>
    <mergeCell ref="DU7:DV7"/>
    <mergeCell ref="DW7:DX7"/>
    <mergeCell ref="DZ10:ED11"/>
    <mergeCell ref="EF10:EJ11"/>
    <mergeCell ref="DS12:DU12"/>
    <mergeCell ref="DS13:DT13"/>
    <mergeCell ref="EO7:EP7"/>
    <mergeCell ref="EQ7:ER7"/>
    <mergeCell ref="ET10:EX11"/>
    <mergeCell ref="EZ10:FD11"/>
    <mergeCell ref="EM12:EO12"/>
    <mergeCell ref="GA13:GB13"/>
    <mergeCell ref="FI7:FJ7"/>
    <mergeCell ref="FK7:FL7"/>
    <mergeCell ref="FN10:FR11"/>
    <mergeCell ref="FT10:FX11"/>
    <mergeCell ref="FG12:FI12"/>
    <mergeCell ref="FG13:FH13"/>
    <mergeCell ref="GC7:GD7"/>
    <mergeCell ref="GE7:GF7"/>
    <mergeCell ref="GH10:GL11"/>
    <mergeCell ref="GN10:GR11"/>
    <mergeCell ref="GA12:GC12"/>
  </mergeCells>
  <phoneticPr fontId="25" type="noConversion"/>
  <conditionalFormatting sqref="U1:U265">
    <cfRule type="expression" dxfId="19" priority="21">
      <formula>IF(AB$11="NO",TRUE)</formula>
    </cfRule>
    <cfRule type="expression" dxfId="18" priority="22">
      <formula>IF(AB$11="SI",TRUE)</formula>
    </cfRule>
  </conditionalFormatting>
  <conditionalFormatting sqref="AO1:AO265">
    <cfRule type="expression" dxfId="17" priority="17">
      <formula>IF(AV$11="NO",TRUE)</formula>
    </cfRule>
    <cfRule type="expression" dxfId="16" priority="18">
      <formula>IF(AV$11="SI",TRUE)</formula>
    </cfRule>
  </conditionalFormatting>
  <conditionalFormatting sqref="BI1:BI265">
    <cfRule type="expression" dxfId="15" priority="13">
      <formula>IF(BP$11="NO",TRUE)</formula>
    </cfRule>
    <cfRule type="expression" dxfId="14" priority="14">
      <formula>IF(BP$11="SI",TRUE)</formula>
    </cfRule>
  </conditionalFormatting>
  <conditionalFormatting sqref="CC1:CC265">
    <cfRule type="expression" dxfId="13" priority="11">
      <formula>IF(CJ$11="NO",TRUE)</formula>
    </cfRule>
    <cfRule type="expression" dxfId="12" priority="12">
      <formula>IF(CJ$11="SI",TRUE)</formula>
    </cfRule>
  </conditionalFormatting>
  <conditionalFormatting sqref="CW1:CW265">
    <cfRule type="expression" dxfId="11" priority="9">
      <formula>IF(DD$11="NO",TRUE)</formula>
    </cfRule>
    <cfRule type="expression" dxfId="10" priority="10">
      <formula>IF(DD$11="SI",TRUE)</formula>
    </cfRule>
  </conditionalFormatting>
  <conditionalFormatting sqref="DQ1:DQ265">
    <cfRule type="expression" dxfId="9" priority="7">
      <formula>IF(DX$11="NO",TRUE)</formula>
    </cfRule>
    <cfRule type="expression" dxfId="8" priority="8">
      <formula>IF(DX$11="SI",TRUE)</formula>
    </cfRule>
  </conditionalFormatting>
  <conditionalFormatting sqref="EK1:EK265">
    <cfRule type="expression" dxfId="7" priority="5">
      <formula>IF(ER$11="NO",TRUE)</formula>
    </cfRule>
    <cfRule type="expression" dxfId="6" priority="6">
      <formula>IF(ER$11="SI",TRUE)</formula>
    </cfRule>
  </conditionalFormatting>
  <conditionalFormatting sqref="FE1:FE265">
    <cfRule type="expression" dxfId="5" priority="3">
      <formula>IF(FL$11="NO",TRUE)</formula>
    </cfRule>
    <cfRule type="expression" dxfId="4" priority="4">
      <formula>IF(FL$11="SI",TRUE)</formula>
    </cfRule>
  </conditionalFormatting>
  <conditionalFormatting sqref="FY1:FY265">
    <cfRule type="expression" dxfId="3" priority="1">
      <formula>IF(GF$11="NO",TRUE)</formula>
    </cfRule>
    <cfRule type="expression" dxfId="2" priority="2">
      <formula>IF(GF$11="SI",TRUE)</formula>
    </cfRule>
  </conditionalFormatting>
  <dataValidations count="1">
    <dataValidation type="list" allowBlank="1" showInputMessage="1" showErrorMessage="1" sqref="H11 AB11 AV11 BP11 CJ11 DD11 DX11 ER11 FL11 GF11" xr:uid="{8CAC4BE7-5F38-4E68-82C0-917C11F311B6}">
      <formula1>"SI,NO"</formula1>
    </dataValidation>
  </dataValidation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1B3F-742C-4B97-9416-52125C643927}">
  <sheetPr codeName="Hoja4"/>
  <dimension ref="B1:BL82"/>
  <sheetViews>
    <sheetView zoomScale="51" zoomScaleNormal="60" workbookViewId="0">
      <selection activeCell="F32" sqref="F32"/>
    </sheetView>
  </sheetViews>
  <sheetFormatPr baseColWidth="10" defaultColWidth="10.7265625" defaultRowHeight="14.5" x14ac:dyDescent="0.35"/>
  <cols>
    <col min="1" max="1" width="2.453125" customWidth="1"/>
    <col min="2" max="2" width="31.453125" style="119" bestFit="1" customWidth="1"/>
    <col min="3" max="3" width="9.1796875" style="119" bestFit="1" customWidth="1"/>
    <col min="4" max="4" width="9.90625" style="119" bestFit="1" customWidth="1"/>
    <col min="5" max="5" width="2" style="135" customWidth="1"/>
    <col min="6" max="6" width="31.453125" style="119" bestFit="1" customWidth="1"/>
    <col min="7" max="7" width="7.36328125" style="119" customWidth="1"/>
    <col min="8" max="8" width="9.90625" style="119" bestFit="1" customWidth="1"/>
    <col min="9" max="9" width="3.08984375" style="119" bestFit="1" customWidth="1"/>
    <col min="10" max="10" width="3.453125" style="119" customWidth="1"/>
    <col min="11" max="11" width="2" customWidth="1"/>
    <col min="12" max="12" width="31.453125" style="119" bestFit="1" customWidth="1"/>
    <col min="13" max="13" width="7.36328125" style="119" customWidth="1"/>
    <col min="14" max="14" width="9.90625" style="119" bestFit="1" customWidth="1"/>
    <col min="15" max="15" width="3.08984375" style="119" bestFit="1" customWidth="1"/>
    <col min="16" max="16" width="3.453125" style="119" customWidth="1"/>
    <col min="17" max="17" width="2" customWidth="1"/>
    <col min="18" max="18" width="31.453125" style="119" bestFit="1" customWidth="1"/>
    <col min="19" max="19" width="7.36328125" style="119" customWidth="1"/>
    <col min="20" max="20" width="9.90625" style="119" bestFit="1" customWidth="1"/>
    <col min="21" max="21" width="3.08984375" style="119" bestFit="1" customWidth="1"/>
    <col min="22" max="22" width="3.453125" style="119" customWidth="1"/>
    <col min="23" max="23" width="2" customWidth="1"/>
    <col min="24" max="24" width="31.453125" style="119" bestFit="1" customWidth="1"/>
    <col min="25" max="25" width="7.36328125" style="119" customWidth="1"/>
    <col min="26" max="26" width="9.90625" style="119" bestFit="1" customWidth="1"/>
    <col min="27" max="27" width="3.08984375" style="119" bestFit="1" customWidth="1"/>
    <col min="28" max="28" width="3.453125" style="119" customWidth="1"/>
    <col min="29" max="29" width="2" customWidth="1"/>
    <col min="30" max="30" width="31.453125" style="119" bestFit="1" customWidth="1"/>
    <col min="31" max="31" width="7.36328125" style="119" customWidth="1"/>
    <col min="32" max="32" width="9.90625" style="119" bestFit="1" customWidth="1"/>
    <col min="33" max="33" width="3.08984375" style="119" bestFit="1" customWidth="1"/>
    <col min="34" max="34" width="3.453125" style="119" customWidth="1"/>
    <col min="35" max="35" width="2" customWidth="1"/>
    <col min="36" max="36" width="31.453125" style="119" bestFit="1" customWidth="1"/>
    <col min="37" max="37" width="7.36328125" style="119" customWidth="1"/>
    <col min="38" max="38" width="9.90625" style="119" bestFit="1" customWidth="1"/>
    <col min="39" max="39" width="3.08984375" style="119" bestFit="1" customWidth="1"/>
    <col min="40" max="40" width="3.453125" style="119" customWidth="1"/>
    <col min="41" max="41" width="2" customWidth="1"/>
    <col min="42" max="42" width="31.453125" style="119" bestFit="1" customWidth="1"/>
    <col min="43" max="43" width="7.36328125" style="119" customWidth="1"/>
    <col min="44" max="44" width="9.90625" style="119" bestFit="1" customWidth="1"/>
    <col min="45" max="45" width="3.08984375" style="119" bestFit="1" customWidth="1"/>
    <col min="46" max="46" width="3.453125" style="119" customWidth="1"/>
    <col min="47" max="47" width="2" customWidth="1"/>
    <col min="48" max="48" width="31.453125" style="119" bestFit="1" customWidth="1"/>
    <col min="49" max="49" width="7.36328125" style="119" customWidth="1"/>
    <col min="50" max="50" width="9.90625" style="119" bestFit="1" customWidth="1"/>
    <col min="51" max="51" width="3.08984375" style="119" bestFit="1" customWidth="1"/>
    <col min="52" max="52" width="3.453125" style="119" customWidth="1"/>
    <col min="53" max="53" width="2" customWidth="1"/>
    <col min="54" max="54" width="31.453125" style="119" bestFit="1" customWidth="1"/>
    <col min="55" max="55" width="7.36328125" style="119" customWidth="1"/>
    <col min="56" max="56" width="9.90625" style="119" bestFit="1" customWidth="1"/>
    <col min="57" max="57" width="3.08984375" style="119" bestFit="1" customWidth="1"/>
    <col min="58" max="58" width="3.453125" style="119" customWidth="1"/>
    <col min="59" max="59" width="2" customWidth="1"/>
    <col min="60" max="60" width="31.453125" style="119" bestFit="1" customWidth="1"/>
    <col min="61" max="61" width="7.36328125" style="119" customWidth="1"/>
    <col min="62" max="62" width="9.90625" style="119" bestFit="1" customWidth="1"/>
    <col min="63" max="63" width="3.08984375" style="119" bestFit="1" customWidth="1"/>
    <col min="64" max="64" width="3.453125" style="119" customWidth="1"/>
  </cols>
  <sheetData>
    <row r="1" spans="2:64" ht="15" thickBot="1" x14ac:dyDescent="0.4">
      <c r="E1" s="119"/>
    </row>
    <row r="2" spans="2:64" x14ac:dyDescent="0.35">
      <c r="B2" s="120" t="s">
        <v>187</v>
      </c>
      <c r="C2" s="121">
        <f>+SUM(G2,M2,S2,Y2,AE2,AK2,AK2,AQ2,AW2,BC2,BI2)</f>
        <v>267</v>
      </c>
      <c r="D2" s="122" t="s">
        <v>188</v>
      </c>
      <c r="E2" s="119"/>
      <c r="F2" s="120">
        <f>Datos!C12</f>
        <v>1</v>
      </c>
      <c r="G2" s="123">
        <f>+Datos!B14</f>
        <v>106</v>
      </c>
      <c r="H2" s="123" t="s">
        <v>188</v>
      </c>
      <c r="I2" s="124"/>
      <c r="J2" s="122"/>
      <c r="L2" s="120">
        <f>Datos!W12</f>
        <v>2</v>
      </c>
      <c r="M2" s="123">
        <f>+Datos!V14</f>
        <v>55</v>
      </c>
      <c r="N2" s="123" t="s">
        <v>188</v>
      </c>
      <c r="O2" s="124"/>
      <c r="P2" s="122"/>
      <c r="R2" s="120">
        <f>Datos!AQ12</f>
        <v>3</v>
      </c>
      <c r="S2" s="123">
        <f>+Datos!AP14</f>
        <v>76</v>
      </c>
      <c r="T2" s="123" t="s">
        <v>188</v>
      </c>
      <c r="U2" s="124"/>
      <c r="V2" s="122"/>
      <c r="X2" s="120">
        <f>Datos!BK12</f>
        <v>4</v>
      </c>
      <c r="Y2" s="123">
        <f>+Datos!BJ14</f>
        <v>30</v>
      </c>
      <c r="Z2" s="123" t="s">
        <v>188</v>
      </c>
      <c r="AA2" s="124"/>
      <c r="AB2" s="122"/>
      <c r="AD2" s="120">
        <f>Datos!CE12</f>
        <v>5</v>
      </c>
      <c r="AE2" s="123">
        <f>+Datos!CD14</f>
        <v>0</v>
      </c>
      <c r="AF2" s="123" t="s">
        <v>188</v>
      </c>
      <c r="AG2" s="124"/>
      <c r="AH2" s="122"/>
      <c r="AJ2" s="120">
        <f>Datos!CY12</f>
        <v>6</v>
      </c>
      <c r="AK2" s="123">
        <f>+Datos!CX14</f>
        <v>0</v>
      </c>
      <c r="AL2" s="123" t="s">
        <v>188</v>
      </c>
      <c r="AM2" s="124"/>
      <c r="AN2" s="122"/>
      <c r="AP2" s="120">
        <f>Datos!DS12</f>
        <v>7</v>
      </c>
      <c r="AQ2" s="123">
        <f>+Datos!DR14</f>
        <v>0</v>
      </c>
      <c r="AR2" s="123" t="s">
        <v>188</v>
      </c>
      <c r="AS2" s="124"/>
      <c r="AT2" s="122"/>
      <c r="AV2" s="120">
        <f>Datos!EM12</f>
        <v>8</v>
      </c>
      <c r="AW2" s="123">
        <f>+Datos!EL14</f>
        <v>0</v>
      </c>
      <c r="AX2" s="123" t="s">
        <v>188</v>
      </c>
      <c r="AY2" s="124"/>
      <c r="AZ2" s="122"/>
      <c r="BB2" s="120">
        <f>Datos!FG12</f>
        <v>9</v>
      </c>
      <c r="BC2" s="123">
        <f>+Datos!FF14</f>
        <v>0</v>
      </c>
      <c r="BD2" s="123" t="s">
        <v>188</v>
      </c>
      <c r="BE2" s="124"/>
      <c r="BF2" s="122"/>
      <c r="BH2" s="120">
        <f>Datos!GA12</f>
        <v>10</v>
      </c>
      <c r="BI2" s="123">
        <f>+Datos!FZ14</f>
        <v>0</v>
      </c>
      <c r="BJ2" s="123" t="s">
        <v>188</v>
      </c>
      <c r="BK2" s="124"/>
      <c r="BL2" s="122"/>
    </row>
    <row r="3" spans="2:64" ht="15" thickBot="1" x14ac:dyDescent="0.4">
      <c r="B3" s="125" t="s">
        <v>189</v>
      </c>
      <c r="C3" s="126">
        <f>+SUM(G3,M3,S3,Y3,AE3,AK3,AK3,AQ3,AW3,BC3,BI3)</f>
        <v>13.184799999999999</v>
      </c>
      <c r="D3" s="127" t="s">
        <v>190</v>
      </c>
      <c r="E3" s="119"/>
      <c r="F3" s="128" t="s">
        <v>100</v>
      </c>
      <c r="G3" s="129">
        <f>Datos!C9</f>
        <v>4.0937999999999999</v>
      </c>
      <c r="H3" s="130" t="s">
        <v>190</v>
      </c>
      <c r="I3" s="130" t="str">
        <f>Datos!H11</f>
        <v>SI</v>
      </c>
      <c r="J3" s="131"/>
      <c r="L3" s="128" t="s">
        <v>100</v>
      </c>
      <c r="M3" s="129">
        <f>Datos!W9</f>
        <v>2.7578</v>
      </c>
      <c r="N3" s="130" t="s">
        <v>190</v>
      </c>
      <c r="O3" s="130" t="str">
        <f>+Datos!AB11</f>
        <v>SI</v>
      </c>
      <c r="P3" s="131"/>
      <c r="R3" s="128" t="s">
        <v>100</v>
      </c>
      <c r="S3" s="129">
        <f>Datos!AQ9</f>
        <v>4.5044000000000004</v>
      </c>
      <c r="T3" s="130" t="s">
        <v>190</v>
      </c>
      <c r="U3" s="130" t="str">
        <f>+Datos!AV11</f>
        <v>SI</v>
      </c>
      <c r="V3" s="131"/>
      <c r="X3" s="128" t="s">
        <v>100</v>
      </c>
      <c r="Y3" s="129">
        <f>Datos!BK9</f>
        <v>1.8288</v>
      </c>
      <c r="Z3" s="130" t="s">
        <v>190</v>
      </c>
      <c r="AA3" s="130" t="str">
        <f>+Datos!BP11</f>
        <v>SI</v>
      </c>
      <c r="AB3" s="131"/>
      <c r="AD3" s="128" t="s">
        <v>100</v>
      </c>
      <c r="AE3" s="129">
        <f>Datos!CE9</f>
        <v>0</v>
      </c>
      <c r="AF3" s="130" t="s">
        <v>190</v>
      </c>
      <c r="AG3" s="130" t="str">
        <f>+Datos!CJ11</f>
        <v>NO</v>
      </c>
      <c r="AH3" s="131"/>
      <c r="AJ3" s="128" t="s">
        <v>100</v>
      </c>
      <c r="AK3" s="129">
        <f>Datos!CY9</f>
        <v>0</v>
      </c>
      <c r="AL3" s="130" t="s">
        <v>190</v>
      </c>
      <c r="AM3" s="130" t="str">
        <f>+Datos!DD11</f>
        <v>NO</v>
      </c>
      <c r="AN3" s="131"/>
      <c r="AP3" s="128" t="s">
        <v>100</v>
      </c>
      <c r="AQ3" s="129">
        <f>Datos!DS9</f>
        <v>0</v>
      </c>
      <c r="AR3" s="130" t="s">
        <v>190</v>
      </c>
      <c r="AS3" s="130" t="str">
        <f>+Datos!DX11</f>
        <v>NO</v>
      </c>
      <c r="AT3" s="131"/>
      <c r="AV3" s="128" t="s">
        <v>100</v>
      </c>
      <c r="AW3" s="129">
        <f>Datos!EM9</f>
        <v>0</v>
      </c>
      <c r="AX3" s="130" t="s">
        <v>190</v>
      </c>
      <c r="AY3" s="130" t="str">
        <f>+Datos!ER11</f>
        <v>NO</v>
      </c>
      <c r="AZ3" s="131"/>
      <c r="BB3" s="128" t="s">
        <v>100</v>
      </c>
      <c r="BC3" s="129">
        <f>Datos!FG9</f>
        <v>0</v>
      </c>
      <c r="BD3" s="130" t="s">
        <v>190</v>
      </c>
      <c r="BE3" s="130" t="str">
        <f>+Datos!FL11</f>
        <v>NO</v>
      </c>
      <c r="BF3" s="131"/>
      <c r="BH3" s="128" t="s">
        <v>100</v>
      </c>
      <c r="BI3" s="129">
        <f>Datos!GA9</f>
        <v>0</v>
      </c>
      <c r="BJ3" s="130" t="s">
        <v>190</v>
      </c>
      <c r="BK3" s="130" t="str">
        <f>+Datos!GF11</f>
        <v>NO</v>
      </c>
      <c r="BL3" s="131"/>
    </row>
    <row r="4" spans="2:64" ht="15" thickBot="1" x14ac:dyDescent="0.4">
      <c r="B4" s="132" t="s">
        <v>191</v>
      </c>
      <c r="C4" s="133"/>
      <c r="D4" s="134"/>
      <c r="F4" s="136" t="s">
        <v>191</v>
      </c>
      <c r="G4" s="137"/>
      <c r="H4" s="137"/>
      <c r="I4" s="137"/>
      <c r="J4" s="138"/>
      <c r="L4" s="136" t="s">
        <v>191</v>
      </c>
      <c r="M4" s="137"/>
      <c r="N4" s="137"/>
      <c r="O4" s="137"/>
      <c r="P4" s="138"/>
      <c r="R4" s="136" t="s">
        <v>191</v>
      </c>
      <c r="S4" s="137"/>
      <c r="T4" s="137"/>
      <c r="U4" s="137"/>
      <c r="V4" s="138"/>
      <c r="X4" s="136" t="s">
        <v>191</v>
      </c>
      <c r="Y4" s="137"/>
      <c r="Z4" s="137"/>
      <c r="AA4" s="137"/>
      <c r="AB4" s="138"/>
      <c r="AD4" s="136" t="s">
        <v>191</v>
      </c>
      <c r="AE4" s="137"/>
      <c r="AF4" s="137"/>
      <c r="AG4" s="137"/>
      <c r="AH4" s="138"/>
      <c r="AJ4" s="136" t="s">
        <v>191</v>
      </c>
      <c r="AK4" s="137"/>
      <c r="AL4" s="137"/>
      <c r="AM4" s="137"/>
      <c r="AN4" s="138"/>
      <c r="AP4" s="136" t="s">
        <v>191</v>
      </c>
      <c r="AQ4" s="137"/>
      <c r="AR4" s="137"/>
      <c r="AS4" s="137"/>
      <c r="AT4" s="138"/>
      <c r="AV4" s="136" t="s">
        <v>191</v>
      </c>
      <c r="AW4" s="137"/>
      <c r="AX4" s="137"/>
      <c r="AY4" s="137"/>
      <c r="AZ4" s="138"/>
      <c r="BB4" s="136" t="s">
        <v>191</v>
      </c>
      <c r="BC4" s="137"/>
      <c r="BD4" s="137"/>
      <c r="BE4" s="137"/>
      <c r="BF4" s="138"/>
      <c r="BH4" s="136" t="s">
        <v>191</v>
      </c>
      <c r="BI4" s="137"/>
      <c r="BJ4" s="137"/>
      <c r="BK4" s="137"/>
      <c r="BL4" s="138"/>
    </row>
    <row r="5" spans="2:64" x14ac:dyDescent="0.35">
      <c r="B5" s="125"/>
      <c r="C5" s="126"/>
      <c r="D5" s="127"/>
      <c r="F5" s="139"/>
      <c r="J5" s="127"/>
      <c r="L5" s="139"/>
      <c r="P5" s="127"/>
      <c r="R5" s="139"/>
      <c r="V5" s="127"/>
      <c r="X5" s="139"/>
      <c r="AB5" s="127"/>
      <c r="AD5" s="139"/>
      <c r="AH5" s="127"/>
      <c r="AJ5" s="139"/>
      <c r="AN5" s="127"/>
      <c r="AP5" s="139"/>
      <c r="AT5" s="127"/>
      <c r="AV5" s="139"/>
      <c r="AZ5" s="127"/>
      <c r="BB5" s="139"/>
      <c r="BF5" s="127"/>
      <c r="BH5" s="139"/>
      <c r="BL5" s="127"/>
    </row>
    <row r="6" spans="2:64" x14ac:dyDescent="0.35">
      <c r="B6" s="125" t="s">
        <v>192</v>
      </c>
      <c r="C6" s="140">
        <f t="shared" ref="C6:C9" si="0">+SUM(G6,M6,S6,Y6,AE6,AK6,AK6,AQ6,AW6,BC6,BI6)</f>
        <v>534</v>
      </c>
      <c r="D6" s="127" t="s">
        <v>193</v>
      </c>
      <c r="F6" s="125" t="s">
        <v>192</v>
      </c>
      <c r="G6" s="119">
        <f>IF(I3="SI",G2*2,0)</f>
        <v>212</v>
      </c>
      <c r="H6" s="119" t="s">
        <v>193</v>
      </c>
      <c r="J6" s="127"/>
      <c r="L6" s="125" t="s">
        <v>192</v>
      </c>
      <c r="M6" s="119">
        <f>IF(O3="SI",M2*2,0)</f>
        <v>110</v>
      </c>
      <c r="N6" s="119" t="s">
        <v>193</v>
      </c>
      <c r="P6" s="127"/>
      <c r="R6" s="125" t="s">
        <v>192</v>
      </c>
      <c r="S6" s="119">
        <f>IF(U3="SI",S2*2,0)</f>
        <v>152</v>
      </c>
      <c r="T6" s="119" t="s">
        <v>193</v>
      </c>
      <c r="V6" s="127"/>
      <c r="X6" s="125" t="s">
        <v>192</v>
      </c>
      <c r="Y6" s="119">
        <f>IF(AA3="SI",Y2*2,0)</f>
        <v>60</v>
      </c>
      <c r="Z6" s="119" t="s">
        <v>193</v>
      </c>
      <c r="AB6" s="127"/>
      <c r="AD6" s="125" t="s">
        <v>192</v>
      </c>
      <c r="AE6" s="119">
        <f>IF(AG3="SI",AE2*2,0)</f>
        <v>0</v>
      </c>
      <c r="AF6" s="119" t="s">
        <v>193</v>
      </c>
      <c r="AH6" s="127"/>
      <c r="AJ6" s="125" t="s">
        <v>192</v>
      </c>
      <c r="AK6" s="119">
        <f>IF(AM3="SI",AK2*2,0)</f>
        <v>0</v>
      </c>
      <c r="AL6" s="119" t="s">
        <v>193</v>
      </c>
      <c r="AN6" s="127"/>
      <c r="AP6" s="125" t="s">
        <v>192</v>
      </c>
      <c r="AQ6" s="119">
        <f>IF(AS3="SI",AQ2*2,0)</f>
        <v>0</v>
      </c>
      <c r="AR6" s="119" t="s">
        <v>193</v>
      </c>
      <c r="AT6" s="127"/>
      <c r="AV6" s="125" t="s">
        <v>192</v>
      </c>
      <c r="AW6" s="119">
        <f>IF(AY3="SI",AW2*2,0)</f>
        <v>0</v>
      </c>
      <c r="AX6" s="119" t="s">
        <v>193</v>
      </c>
      <c r="AZ6" s="127"/>
      <c r="BB6" s="125" t="s">
        <v>192</v>
      </c>
      <c r="BC6" s="119">
        <f>IF(BE3="SI",BC2*2,0)</f>
        <v>0</v>
      </c>
      <c r="BD6" s="119" t="s">
        <v>193</v>
      </c>
      <c r="BF6" s="127"/>
      <c r="BH6" s="125" t="s">
        <v>192</v>
      </c>
      <c r="BI6" s="119">
        <f>IF(BK3="SI",BI2*2,0)</f>
        <v>0</v>
      </c>
      <c r="BJ6" s="119" t="s">
        <v>193</v>
      </c>
      <c r="BL6" s="127"/>
    </row>
    <row r="7" spans="2:64" x14ac:dyDescent="0.35">
      <c r="B7" s="125" t="s">
        <v>108</v>
      </c>
      <c r="C7" s="140">
        <f t="shared" si="0"/>
        <v>2604</v>
      </c>
      <c r="D7" s="127" t="s">
        <v>193</v>
      </c>
      <c r="E7" s="141"/>
      <c r="F7" s="125" t="s">
        <v>108</v>
      </c>
      <c r="G7" s="142">
        <f>IF(I3="SI",Datos!D14,0)</f>
        <v>801</v>
      </c>
      <c r="H7" s="119" t="s">
        <v>193</v>
      </c>
      <c r="J7" s="127"/>
      <c r="L7" s="125" t="s">
        <v>108</v>
      </c>
      <c r="M7" s="142">
        <f>IF(O3="SI",Datos!X14,0)</f>
        <v>547</v>
      </c>
      <c r="N7" s="119" t="s">
        <v>193</v>
      </c>
      <c r="P7" s="127"/>
      <c r="R7" s="125" t="s">
        <v>108</v>
      </c>
      <c r="S7" s="142">
        <f>IF(U3="SI",Datos!AR14,0)</f>
        <v>901</v>
      </c>
      <c r="T7" s="119" t="s">
        <v>193</v>
      </c>
      <c r="V7" s="127"/>
      <c r="X7" s="125" t="s">
        <v>108</v>
      </c>
      <c r="Y7" s="142">
        <f>IF(AA3="SI",Datos!BL14,0)</f>
        <v>355</v>
      </c>
      <c r="Z7" s="119" t="s">
        <v>193</v>
      </c>
      <c r="AB7" s="127"/>
      <c r="AD7" s="125" t="s">
        <v>108</v>
      </c>
      <c r="AE7" s="142">
        <f>IF(AG3="SI",Datos!CF14,0)</f>
        <v>0</v>
      </c>
      <c r="AF7" s="119" t="s">
        <v>193</v>
      </c>
      <c r="AH7" s="127"/>
      <c r="AJ7" s="125" t="s">
        <v>108</v>
      </c>
      <c r="AK7" s="142">
        <f>IF(AM3="SI",Datos!CZ14,0)</f>
        <v>0</v>
      </c>
      <c r="AL7" s="119" t="s">
        <v>193</v>
      </c>
      <c r="AN7" s="127"/>
      <c r="AP7" s="125" t="s">
        <v>108</v>
      </c>
      <c r="AQ7" s="142">
        <f>IF(AS3="SI",Datos!DT14,0)</f>
        <v>0</v>
      </c>
      <c r="AR7" s="119" t="s">
        <v>193</v>
      </c>
      <c r="AT7" s="127"/>
      <c r="AV7" s="125" t="s">
        <v>108</v>
      </c>
      <c r="AW7" s="142">
        <f>IF(AY3="SI",Datos!EN14,0)</f>
        <v>0</v>
      </c>
      <c r="AX7" s="119" t="s">
        <v>193</v>
      </c>
      <c r="AZ7" s="127"/>
      <c r="BB7" s="125" t="s">
        <v>108</v>
      </c>
      <c r="BC7" s="142">
        <f>IF(BE3="SI",Datos!FH14,0)</f>
        <v>0</v>
      </c>
      <c r="BD7" s="119" t="s">
        <v>193</v>
      </c>
      <c r="BF7" s="127"/>
      <c r="BH7" s="125" t="s">
        <v>108</v>
      </c>
      <c r="BI7" s="142">
        <f>IF(BK3="SI",Datos!GB14,0)</f>
        <v>0</v>
      </c>
      <c r="BJ7" s="119" t="s">
        <v>193</v>
      </c>
      <c r="BL7" s="127"/>
    </row>
    <row r="8" spans="2:64" ht="15" thickBot="1" x14ac:dyDescent="0.4">
      <c r="B8" s="125" t="s">
        <v>194</v>
      </c>
      <c r="C8" s="140">
        <f t="shared" si="0"/>
        <v>144</v>
      </c>
      <c r="D8" s="127" t="s">
        <v>193</v>
      </c>
      <c r="F8" s="125" t="s">
        <v>194</v>
      </c>
      <c r="G8" s="142">
        <f>IF(I3="SI",Datos!R13*2,0)</f>
        <v>46</v>
      </c>
      <c r="H8" s="119" t="s">
        <v>193</v>
      </c>
      <c r="J8" s="127"/>
      <c r="L8" s="125" t="s">
        <v>194</v>
      </c>
      <c r="M8" s="142">
        <f>IF(O3="SI",Datos!AL13*2,0)</f>
        <v>32</v>
      </c>
      <c r="N8" s="119" t="s">
        <v>193</v>
      </c>
      <c r="P8" s="127"/>
      <c r="R8" s="125" t="s">
        <v>194</v>
      </c>
      <c r="S8" s="142">
        <f>IF(U3="SI",Datos!BF13*2,0)</f>
        <v>28</v>
      </c>
      <c r="T8" s="119" t="s">
        <v>193</v>
      </c>
      <c r="V8" s="127"/>
      <c r="X8" s="125" t="s">
        <v>194</v>
      </c>
      <c r="Y8" s="142">
        <f>IF(AA3="SI",Datos!BZ13*2,0)+2</f>
        <v>38</v>
      </c>
      <c r="Z8" s="119" t="s">
        <v>193</v>
      </c>
      <c r="AB8" s="127"/>
      <c r="AD8" s="125" t="s">
        <v>194</v>
      </c>
      <c r="AE8" s="142">
        <f>IF(AG3="SI",Datos!CT13*2,0)</f>
        <v>0</v>
      </c>
      <c r="AF8" s="119" t="s">
        <v>193</v>
      </c>
      <c r="AH8" s="127"/>
      <c r="AJ8" s="125" t="s">
        <v>194</v>
      </c>
      <c r="AK8" s="142">
        <f>IF(AM3="SI",Datos!DN13*2,0)</f>
        <v>0</v>
      </c>
      <c r="AL8" s="119" t="s">
        <v>193</v>
      </c>
      <c r="AN8" s="127"/>
      <c r="AP8" s="125" t="s">
        <v>194</v>
      </c>
      <c r="AQ8" s="142">
        <f>IF(AS3="SI",Datos!EH13*2,0)</f>
        <v>0</v>
      </c>
      <c r="AR8" s="119" t="s">
        <v>193</v>
      </c>
      <c r="AT8" s="127"/>
      <c r="AV8" s="125" t="s">
        <v>194</v>
      </c>
      <c r="AW8" s="142">
        <f>IF(AY3="SI",Datos!FB13*2,0)</f>
        <v>0</v>
      </c>
      <c r="AX8" s="119" t="s">
        <v>193</v>
      </c>
      <c r="AZ8" s="127"/>
      <c r="BB8" s="125" t="s">
        <v>194</v>
      </c>
      <c r="BC8" s="142">
        <f>IF(BE3="SI",Datos!FV13*2,0)</f>
        <v>0</v>
      </c>
      <c r="BD8" s="119" t="s">
        <v>193</v>
      </c>
      <c r="BF8" s="127"/>
      <c r="BH8" s="125" t="s">
        <v>194</v>
      </c>
      <c r="BI8" s="142">
        <f>IF(BK3="SI",Datos!GP13*2,0)</f>
        <v>0</v>
      </c>
      <c r="BJ8" s="119" t="s">
        <v>193</v>
      </c>
      <c r="BL8" s="127"/>
    </row>
    <row r="9" spans="2:64" ht="15" thickBot="1" x14ac:dyDescent="0.4">
      <c r="B9" s="125" t="s">
        <v>195</v>
      </c>
      <c r="C9" s="140">
        <f t="shared" si="0"/>
        <v>46</v>
      </c>
      <c r="D9" s="127" t="s">
        <v>193</v>
      </c>
      <c r="F9" s="125" t="s">
        <v>195</v>
      </c>
      <c r="G9" s="143">
        <v>10</v>
      </c>
      <c r="H9" s="119" t="s">
        <v>193</v>
      </c>
      <c r="J9" s="127"/>
      <c r="L9" s="125" t="s">
        <v>195</v>
      </c>
      <c r="M9" s="143">
        <v>8</v>
      </c>
      <c r="N9" s="119" t="s">
        <v>193</v>
      </c>
      <c r="P9" s="127"/>
      <c r="R9" s="125" t="s">
        <v>195</v>
      </c>
      <c r="S9" s="143">
        <v>16</v>
      </c>
      <c r="T9" s="119" t="s">
        <v>193</v>
      </c>
      <c r="V9" s="127"/>
      <c r="X9" s="125" t="s">
        <v>195</v>
      </c>
      <c r="Y9" s="143">
        <v>12</v>
      </c>
      <c r="Z9" s="119" t="s">
        <v>193</v>
      </c>
      <c r="AB9" s="127"/>
      <c r="AD9" s="125" t="s">
        <v>195</v>
      </c>
      <c r="AE9" s="143"/>
      <c r="AF9" s="119" t="s">
        <v>193</v>
      </c>
      <c r="AH9" s="127"/>
      <c r="AJ9" s="125" t="s">
        <v>195</v>
      </c>
      <c r="AK9" s="143"/>
      <c r="AL9" s="119" t="s">
        <v>193</v>
      </c>
      <c r="AN9" s="127"/>
      <c r="AP9" s="125" t="s">
        <v>195</v>
      </c>
      <c r="AQ9" s="143"/>
      <c r="AR9" s="119" t="s">
        <v>193</v>
      </c>
      <c r="AT9" s="127"/>
      <c r="AV9" s="125" t="s">
        <v>195</v>
      </c>
      <c r="AW9" s="143"/>
      <c r="AX9" s="119" t="s">
        <v>193</v>
      </c>
      <c r="AZ9" s="127"/>
      <c r="BB9" s="125" t="s">
        <v>195</v>
      </c>
      <c r="BC9" s="143"/>
      <c r="BD9" s="119" t="s">
        <v>193</v>
      </c>
      <c r="BF9" s="127"/>
      <c r="BH9" s="125" t="s">
        <v>195</v>
      </c>
      <c r="BI9" s="143"/>
      <c r="BJ9" s="119" t="s">
        <v>193</v>
      </c>
      <c r="BL9" s="127"/>
    </row>
    <row r="10" spans="2:64" x14ac:dyDescent="0.35">
      <c r="B10" s="125" t="s">
        <v>196</v>
      </c>
      <c r="C10" s="140">
        <f>+ROUNDUP(SUM(G10,M10,S10,Y10,AE10,AK10,AK10,AQ10,AW10,BC10,BI10),0)</f>
        <v>651</v>
      </c>
      <c r="D10" s="127" t="s">
        <v>193</v>
      </c>
      <c r="F10" s="125" t="s">
        <v>196</v>
      </c>
      <c r="G10" s="142">
        <f>IF(I3="SI",SUM(G7)/4,0)</f>
        <v>200.25</v>
      </c>
      <c r="H10" s="119" t="s">
        <v>193</v>
      </c>
      <c r="J10" s="127"/>
      <c r="L10" s="125" t="s">
        <v>196</v>
      </c>
      <c r="M10" s="142">
        <f>IF(O3="SI",SUM(M7)/4,0)</f>
        <v>136.75</v>
      </c>
      <c r="N10" s="119" t="s">
        <v>193</v>
      </c>
      <c r="P10" s="127"/>
      <c r="R10" s="125" t="s">
        <v>196</v>
      </c>
      <c r="S10" s="142">
        <f>IF(U3="SI",SUM(S7)/4,0)</f>
        <v>225.25</v>
      </c>
      <c r="T10" s="119" t="s">
        <v>193</v>
      </c>
      <c r="V10" s="127"/>
      <c r="X10" s="125" t="s">
        <v>196</v>
      </c>
      <c r="Y10" s="142">
        <f>IF(AA3="SI",SUM(Y7)/4,0)</f>
        <v>88.75</v>
      </c>
      <c r="Z10" s="119" t="s">
        <v>193</v>
      </c>
      <c r="AB10" s="127"/>
      <c r="AD10" s="125" t="s">
        <v>196</v>
      </c>
      <c r="AE10" s="142">
        <f>IF(AG3="SI",SUM(AE6:AE9)/4,0)</f>
        <v>0</v>
      </c>
      <c r="AF10" s="119" t="s">
        <v>193</v>
      </c>
      <c r="AH10" s="127"/>
      <c r="AJ10" s="125" t="s">
        <v>196</v>
      </c>
      <c r="AK10" s="142">
        <f>IF(AM3="SI",SUM(AK6:AK9)/4,0)</f>
        <v>0</v>
      </c>
      <c r="AL10" s="119" t="s">
        <v>193</v>
      </c>
      <c r="AN10" s="127"/>
      <c r="AP10" s="125" t="s">
        <v>196</v>
      </c>
      <c r="AQ10" s="142">
        <f>IF(AS3="SI",SUM(AQ6:AQ9)/4,0)</f>
        <v>0</v>
      </c>
      <c r="AR10" s="119" t="s">
        <v>193</v>
      </c>
      <c r="AT10" s="127"/>
      <c r="AV10" s="125" t="s">
        <v>196</v>
      </c>
      <c r="AW10" s="142">
        <f>IF(AY3="SI",SUM(AW6:AW9)/4,0)</f>
        <v>0</v>
      </c>
      <c r="AX10" s="119" t="s">
        <v>193</v>
      </c>
      <c r="AZ10" s="127"/>
      <c r="BB10" s="125" t="s">
        <v>196</v>
      </c>
      <c r="BC10" s="142">
        <f>IF(BE3="SI",SUM(BC6:BC9)/4,0)</f>
        <v>0</v>
      </c>
      <c r="BD10" s="119" t="s">
        <v>193</v>
      </c>
      <c r="BF10" s="127"/>
      <c r="BH10" s="125" t="s">
        <v>196</v>
      </c>
      <c r="BI10" s="142">
        <f>IF(BK3="SI",SUM(BI6:BI9)/4,0)</f>
        <v>0</v>
      </c>
      <c r="BJ10" s="119" t="s">
        <v>193</v>
      </c>
      <c r="BL10" s="127"/>
    </row>
    <row r="11" spans="2:64" x14ac:dyDescent="0.35">
      <c r="B11" s="125" t="s">
        <v>197</v>
      </c>
      <c r="C11" s="144"/>
      <c r="D11" s="127" t="s">
        <v>193</v>
      </c>
      <c r="E11" s="119"/>
      <c r="F11" s="125" t="s">
        <v>198</v>
      </c>
      <c r="H11" s="119" t="s">
        <v>193</v>
      </c>
      <c r="J11" s="127"/>
      <c r="L11" s="125" t="s">
        <v>198</v>
      </c>
      <c r="N11" s="119" t="s">
        <v>193</v>
      </c>
      <c r="P11" s="127"/>
      <c r="R11" s="125" t="s">
        <v>198</v>
      </c>
      <c r="T11" s="119" t="s">
        <v>193</v>
      </c>
      <c r="V11" s="127"/>
      <c r="X11" s="125" t="s">
        <v>198</v>
      </c>
      <c r="Z11" s="119" t="s">
        <v>193</v>
      </c>
      <c r="AB11" s="127"/>
      <c r="AD11" s="125" t="s">
        <v>198</v>
      </c>
      <c r="AF11" s="119" t="s">
        <v>193</v>
      </c>
      <c r="AH11" s="127"/>
      <c r="AJ11" s="125" t="s">
        <v>198</v>
      </c>
      <c r="AL11" s="119" t="s">
        <v>193</v>
      </c>
      <c r="AN11" s="127"/>
      <c r="AP11" s="125" t="s">
        <v>198</v>
      </c>
      <c r="AR11" s="119" t="s">
        <v>193</v>
      </c>
      <c r="AT11" s="127"/>
      <c r="AV11" s="125" t="s">
        <v>198</v>
      </c>
      <c r="AX11" s="119" t="s">
        <v>193</v>
      </c>
      <c r="AZ11" s="127"/>
      <c r="BB11" s="125" t="s">
        <v>198</v>
      </c>
      <c r="BD11" s="119" t="s">
        <v>193</v>
      </c>
      <c r="BF11" s="127"/>
      <c r="BH11" s="125" t="s">
        <v>198</v>
      </c>
      <c r="BJ11" s="119" t="s">
        <v>193</v>
      </c>
      <c r="BL11" s="127"/>
    </row>
    <row r="12" spans="2:64" ht="15" thickBot="1" x14ac:dyDescent="0.4">
      <c r="B12" s="125" t="s">
        <v>199</v>
      </c>
      <c r="C12" s="144"/>
      <c r="D12" s="127" t="s">
        <v>193</v>
      </c>
      <c r="E12" s="119"/>
      <c r="F12" s="125" t="s">
        <v>200</v>
      </c>
      <c r="H12" s="119" t="s">
        <v>193</v>
      </c>
      <c r="J12" s="127"/>
      <c r="L12" s="125" t="s">
        <v>200</v>
      </c>
      <c r="N12" s="119" t="s">
        <v>193</v>
      </c>
      <c r="P12" s="127"/>
      <c r="R12" s="125" t="s">
        <v>200</v>
      </c>
      <c r="T12" s="119" t="s">
        <v>193</v>
      </c>
      <c r="V12" s="127"/>
      <c r="X12" s="125" t="s">
        <v>200</v>
      </c>
      <c r="Z12" s="119" t="s">
        <v>193</v>
      </c>
      <c r="AB12" s="127"/>
      <c r="AD12" s="125" t="s">
        <v>200</v>
      </c>
      <c r="AF12" s="119" t="s">
        <v>193</v>
      </c>
      <c r="AH12" s="127"/>
      <c r="AJ12" s="125" t="s">
        <v>200</v>
      </c>
      <c r="AL12" s="119" t="s">
        <v>193</v>
      </c>
      <c r="AN12" s="127"/>
      <c r="AP12" s="125" t="s">
        <v>200</v>
      </c>
      <c r="AR12" s="119" t="s">
        <v>193</v>
      </c>
      <c r="AT12" s="127"/>
      <c r="AV12" s="125" t="s">
        <v>200</v>
      </c>
      <c r="AX12" s="119" t="s">
        <v>193</v>
      </c>
      <c r="AZ12" s="127"/>
      <c r="BB12" s="125" t="s">
        <v>200</v>
      </c>
      <c r="BD12" s="119" t="s">
        <v>193</v>
      </c>
      <c r="BF12" s="127"/>
      <c r="BH12" s="125" t="s">
        <v>200</v>
      </c>
      <c r="BJ12" s="119" t="s">
        <v>193</v>
      </c>
      <c r="BL12" s="127"/>
    </row>
    <row r="13" spans="2:64" ht="15" thickBot="1" x14ac:dyDescent="0.4">
      <c r="B13" s="132" t="s">
        <v>201</v>
      </c>
      <c r="C13" s="145"/>
      <c r="D13" s="134"/>
      <c r="E13" s="119"/>
      <c r="F13" s="146" t="s">
        <v>201</v>
      </c>
      <c r="G13" s="147"/>
      <c r="H13" s="147"/>
      <c r="I13" s="147"/>
      <c r="J13" s="148"/>
      <c r="L13" s="146" t="s">
        <v>201</v>
      </c>
      <c r="M13" s="147"/>
      <c r="N13" s="147"/>
      <c r="O13" s="147"/>
      <c r="P13" s="148"/>
      <c r="R13" s="146" t="s">
        <v>201</v>
      </c>
      <c r="S13" s="147"/>
      <c r="T13" s="147"/>
      <c r="U13" s="147"/>
      <c r="V13" s="148"/>
      <c r="X13" s="146" t="s">
        <v>201</v>
      </c>
      <c r="Y13" s="147"/>
      <c r="Z13" s="147"/>
      <c r="AA13" s="147"/>
      <c r="AB13" s="148"/>
      <c r="AD13" s="146" t="s">
        <v>201</v>
      </c>
      <c r="AE13" s="147"/>
      <c r="AF13" s="147"/>
      <c r="AG13" s="147"/>
      <c r="AH13" s="148"/>
      <c r="AJ13" s="146" t="s">
        <v>201</v>
      </c>
      <c r="AK13" s="147"/>
      <c r="AL13" s="147"/>
      <c r="AM13" s="147"/>
      <c r="AN13" s="148"/>
      <c r="AP13" s="146" t="s">
        <v>201</v>
      </c>
      <c r="AQ13" s="147"/>
      <c r="AR13" s="147"/>
      <c r="AS13" s="147"/>
      <c r="AT13" s="148"/>
      <c r="AV13" s="146" t="s">
        <v>201</v>
      </c>
      <c r="AW13" s="147"/>
      <c r="AX13" s="147"/>
      <c r="AY13" s="147"/>
      <c r="AZ13" s="148"/>
      <c r="BB13" s="146" t="s">
        <v>201</v>
      </c>
      <c r="BC13" s="147"/>
      <c r="BD13" s="147"/>
      <c r="BE13" s="147"/>
      <c r="BF13" s="148"/>
      <c r="BH13" s="146" t="s">
        <v>201</v>
      </c>
      <c r="BI13" s="147"/>
      <c r="BJ13" s="147"/>
      <c r="BK13" s="147"/>
      <c r="BL13" s="148"/>
    </row>
    <row r="14" spans="2:64" x14ac:dyDescent="0.35">
      <c r="B14" s="149"/>
      <c r="C14" s="150"/>
      <c r="D14" s="122"/>
      <c r="E14" s="119"/>
      <c r="F14" s="125"/>
      <c r="J14" s="127"/>
      <c r="L14" s="125"/>
      <c r="P14" s="127"/>
      <c r="R14" s="125"/>
      <c r="V14" s="127"/>
      <c r="X14" s="125"/>
      <c r="AB14" s="127"/>
      <c r="AD14" s="125"/>
      <c r="AH14" s="127"/>
      <c r="AJ14" s="125"/>
      <c r="AN14" s="127"/>
      <c r="AP14" s="125"/>
      <c r="AT14" s="127"/>
      <c r="AV14" s="125"/>
      <c r="AZ14" s="127"/>
      <c r="BB14" s="125"/>
      <c r="BF14" s="127"/>
      <c r="BH14" s="125"/>
      <c r="BL14" s="127"/>
    </row>
    <row r="15" spans="2:64" x14ac:dyDescent="0.35">
      <c r="B15" s="125" t="s">
        <v>202</v>
      </c>
      <c r="C15" s="140">
        <f t="shared" ref="C15" si="1">+SUM(G15,M15,S15,Y15,AE15,AK15,AK15,AQ15,AW15,BC15,BI15)</f>
        <v>10</v>
      </c>
      <c r="D15" s="127" t="s">
        <v>203</v>
      </c>
      <c r="E15" s="119"/>
      <c r="F15" s="125" t="s">
        <v>202</v>
      </c>
      <c r="G15" s="151">
        <f>IF(I3="SI",ROUNDUP(Datos!K14/'Diseño estructura &amp;CP'!$AZ$6,0),0)</f>
        <v>3</v>
      </c>
      <c r="H15" s="119" t="s">
        <v>203</v>
      </c>
      <c r="J15" s="127"/>
      <c r="L15" s="125" t="s">
        <v>202</v>
      </c>
      <c r="M15" s="151">
        <f>IF(O3="SI",ROUNDUP(Datos!AE14/'Diseño estructura &amp;CP'!$AZ$6,0),0)</f>
        <v>2</v>
      </c>
      <c r="N15" s="119" t="s">
        <v>203</v>
      </c>
      <c r="P15" s="127"/>
      <c r="R15" s="125" t="s">
        <v>202</v>
      </c>
      <c r="S15" s="151">
        <f>IF(U3="SI",ROUNDUP(Datos!AY14/'Diseño estructura &amp;CP'!$AZ$6,0),0)</f>
        <v>3</v>
      </c>
      <c r="T15" s="119" t="s">
        <v>203</v>
      </c>
      <c r="V15" s="127"/>
      <c r="X15" s="125" t="s">
        <v>202</v>
      </c>
      <c r="Y15" s="151">
        <f>IF(AA3="SI",ROUNDUP(Datos!BS14/'Diseño estructura &amp;CP'!$AZ$6,0),0)</f>
        <v>2</v>
      </c>
      <c r="Z15" s="119" t="s">
        <v>203</v>
      </c>
      <c r="AB15" s="127"/>
      <c r="AD15" s="125" t="s">
        <v>202</v>
      </c>
      <c r="AE15" s="151">
        <f>IF(AG3="SI",ROUNDUP(Datos!CM14/'Diseño estructura &amp;CP'!$AZ$6,0),0)</f>
        <v>0</v>
      </c>
      <c r="AF15" s="119" t="s">
        <v>203</v>
      </c>
      <c r="AH15" s="127"/>
      <c r="AJ15" s="125" t="s">
        <v>202</v>
      </c>
      <c r="AK15" s="151">
        <f>IF(AM3="SI",ROUNDUP(Datos!DG14/'Diseño estructura &amp;CP'!$AZ$6,0),0)</f>
        <v>0</v>
      </c>
      <c r="AL15" s="119" t="s">
        <v>203</v>
      </c>
      <c r="AN15" s="127"/>
      <c r="AP15" s="125" t="s">
        <v>202</v>
      </c>
      <c r="AQ15" s="151">
        <f>IF(AS3="SI",ROUNDUP(Datos!EA14/'Diseño estructura &amp;CP'!$AZ$6,0),0)</f>
        <v>0</v>
      </c>
      <c r="AR15" s="119" t="s">
        <v>203</v>
      </c>
      <c r="AT15" s="127"/>
      <c r="AV15" s="125" t="s">
        <v>202</v>
      </c>
      <c r="AW15" s="151">
        <f>IF(AY3="SI",ROUNDUP(Datos!EU14/'Diseño estructura &amp;CP'!$AZ$6,0),0)</f>
        <v>0</v>
      </c>
      <c r="AX15" s="119" t="s">
        <v>203</v>
      </c>
      <c r="AZ15" s="127"/>
      <c r="BB15" s="125" t="s">
        <v>202</v>
      </c>
      <c r="BC15" s="151">
        <f>IF(BE3="SI",ROUNDUP(Datos!FO14/'Diseño estructura &amp;CP'!$AZ$6,0),0)</f>
        <v>0</v>
      </c>
      <c r="BD15" s="119" t="s">
        <v>203</v>
      </c>
      <c r="BF15" s="127"/>
      <c r="BH15" s="125" t="s">
        <v>202</v>
      </c>
      <c r="BI15" s="151">
        <f>IF(BK3="SI",ROUNDUP(Datos!GI14/'Diseño estructura &amp;CP'!$AZ$6,0),0)</f>
        <v>0</v>
      </c>
      <c r="BJ15" s="119" t="s">
        <v>203</v>
      </c>
      <c r="BL15" s="127"/>
    </row>
    <row r="16" spans="2:64" x14ac:dyDescent="0.35">
      <c r="B16" s="125" t="s">
        <v>14</v>
      </c>
      <c r="C16" s="140">
        <f t="shared" ref="C16:C21" si="2">+ROUNDUP(SUM(G16,M16,S16,Y16,AE16,AK16,AK16,AQ16,AW16,BC16,BI16),0)</f>
        <v>40</v>
      </c>
      <c r="D16" s="127" t="s">
        <v>203</v>
      </c>
      <c r="F16" s="125" t="s">
        <v>14</v>
      </c>
      <c r="G16" s="151">
        <f>IF(I3="SI",ROUNDUP(Datos!G14,0),0)</f>
        <v>12</v>
      </c>
      <c r="H16" s="119" t="s">
        <v>203</v>
      </c>
      <c r="J16" s="127"/>
      <c r="L16" s="125" t="s">
        <v>14</v>
      </c>
      <c r="M16" s="151">
        <f>IF(O3="SI",ROUNDUP(Datos!AA14,0),0)</f>
        <v>9</v>
      </c>
      <c r="N16" s="119" t="s">
        <v>203</v>
      </c>
      <c r="P16" s="127"/>
      <c r="R16" s="125" t="s">
        <v>14</v>
      </c>
      <c r="S16" s="151">
        <f>IF(U3="SI",ROUNDUP(Datos!AU14,0),0)</f>
        <v>13</v>
      </c>
      <c r="T16" s="119" t="s">
        <v>203</v>
      </c>
      <c r="V16" s="127"/>
      <c r="X16" s="125" t="s">
        <v>14</v>
      </c>
      <c r="Y16" s="151">
        <f>IF(AA3="SI",ROUNDUP(Datos!BO14,0),0)</f>
        <v>6</v>
      </c>
      <c r="Z16" s="119" t="s">
        <v>203</v>
      </c>
      <c r="AB16" s="127"/>
      <c r="AD16" s="125" t="s">
        <v>14</v>
      </c>
      <c r="AE16" s="151">
        <f>IF(AG3="SI",ROUNDUP(Datos!CI14,0),0)</f>
        <v>0</v>
      </c>
      <c r="AF16" s="119" t="s">
        <v>203</v>
      </c>
      <c r="AH16" s="127"/>
      <c r="AJ16" s="125" t="s">
        <v>14</v>
      </c>
      <c r="AK16" s="151">
        <f>IF(AM3="SI",ROUNDUP(Datos!DC14,0),0)</f>
        <v>0</v>
      </c>
      <c r="AL16" s="119" t="s">
        <v>203</v>
      </c>
      <c r="AN16" s="127"/>
      <c r="AP16" s="125" t="s">
        <v>14</v>
      </c>
      <c r="AQ16" s="151">
        <f>IF(AS3="SI",ROUNDUP(Datos!DW14,0),0)</f>
        <v>0</v>
      </c>
      <c r="AR16" s="119" t="s">
        <v>203</v>
      </c>
      <c r="AT16" s="127"/>
      <c r="AV16" s="125" t="s">
        <v>14</v>
      </c>
      <c r="AW16" s="151">
        <f>IF(AY3="SI",ROUNDUP(Datos!EQ14,0),0)</f>
        <v>0</v>
      </c>
      <c r="AX16" s="119" t="s">
        <v>203</v>
      </c>
      <c r="AZ16" s="127"/>
      <c r="BB16" s="125" t="s">
        <v>14</v>
      </c>
      <c r="BC16" s="151">
        <f>IF(BE3="SI",ROUNDUP(Datos!FK14,0),0)</f>
        <v>0</v>
      </c>
      <c r="BD16" s="119" t="s">
        <v>203</v>
      </c>
      <c r="BF16" s="127"/>
      <c r="BH16" s="125" t="s">
        <v>14</v>
      </c>
      <c r="BI16" s="151">
        <f>IF(BK3="SI",ROUNDUP(Datos!GE14,0),0)</f>
        <v>0</v>
      </c>
      <c r="BJ16" s="119" t="s">
        <v>203</v>
      </c>
      <c r="BL16" s="127"/>
    </row>
    <row r="17" spans="2:64" x14ac:dyDescent="0.35">
      <c r="B17" s="125" t="s">
        <v>153</v>
      </c>
      <c r="C17" s="140">
        <f t="shared" si="2"/>
        <v>42</v>
      </c>
      <c r="D17" s="127" t="s">
        <v>203</v>
      </c>
      <c r="F17" s="125" t="s">
        <v>153</v>
      </c>
      <c r="G17" s="151">
        <f>IF(I3="SI",Datos!S14,0)</f>
        <v>20</v>
      </c>
      <c r="H17" s="119" t="s">
        <v>203</v>
      </c>
      <c r="J17" s="127"/>
      <c r="L17" s="125" t="s">
        <v>153</v>
      </c>
      <c r="M17" s="151">
        <f>IF(O3="SI",Datos!AM14,0)</f>
        <v>8</v>
      </c>
      <c r="N17" s="119" t="s">
        <v>203</v>
      </c>
      <c r="P17" s="127"/>
      <c r="R17" s="125" t="s">
        <v>153</v>
      </c>
      <c r="S17" s="151">
        <f>IF(U3="SI",Datos!BG14,0)</f>
        <v>9</v>
      </c>
      <c r="T17" s="119" t="s">
        <v>203</v>
      </c>
      <c r="V17" s="127"/>
      <c r="X17" s="125" t="s">
        <v>153</v>
      </c>
      <c r="Y17" s="151">
        <f>IF(AA3="SI",Datos!CA14,0)</f>
        <v>5</v>
      </c>
      <c r="Z17" s="119" t="s">
        <v>203</v>
      </c>
      <c r="AB17" s="127"/>
      <c r="AD17" s="125" t="s">
        <v>153</v>
      </c>
      <c r="AE17" s="151">
        <f>IF(AG3="SI",Datos!CU14,0)</f>
        <v>0</v>
      </c>
      <c r="AF17" s="119" t="s">
        <v>203</v>
      </c>
      <c r="AH17" s="127"/>
      <c r="AJ17" s="125" t="s">
        <v>153</v>
      </c>
      <c r="AK17" s="151">
        <f>IF(AM3="SI",Datos!DO14,0)</f>
        <v>0</v>
      </c>
      <c r="AL17" s="119" t="s">
        <v>203</v>
      </c>
      <c r="AN17" s="127"/>
      <c r="AP17" s="125" t="s">
        <v>153</v>
      </c>
      <c r="AQ17" s="151">
        <f>IF(AS3="SI",Datos!EI14,0)</f>
        <v>0</v>
      </c>
      <c r="AR17" s="119" t="s">
        <v>203</v>
      </c>
      <c r="AT17" s="127"/>
      <c r="AV17" s="125" t="s">
        <v>153</v>
      </c>
      <c r="AW17" s="151">
        <f>IF(AY3="SI",Datos!FC14,0)</f>
        <v>0</v>
      </c>
      <c r="AX17" s="119" t="s">
        <v>203</v>
      </c>
      <c r="AZ17" s="127"/>
      <c r="BB17" s="125" t="s">
        <v>153</v>
      </c>
      <c r="BC17" s="151">
        <f>IF(BE3="SI",Datos!FW14,0)</f>
        <v>0</v>
      </c>
      <c r="BD17" s="119" t="s">
        <v>203</v>
      </c>
      <c r="BF17" s="127"/>
      <c r="BH17" s="125" t="s">
        <v>153</v>
      </c>
      <c r="BI17" s="151">
        <f>IF(BK3="SI",Datos!GQ14,0)</f>
        <v>0</v>
      </c>
      <c r="BJ17" s="119" t="s">
        <v>203</v>
      </c>
      <c r="BL17" s="127"/>
    </row>
    <row r="18" spans="2:64" x14ac:dyDescent="0.35">
      <c r="B18" s="125" t="s">
        <v>25</v>
      </c>
      <c r="C18" s="140">
        <f t="shared" si="2"/>
        <v>80</v>
      </c>
      <c r="D18" s="127" t="s">
        <v>203</v>
      </c>
      <c r="F18" s="125" t="s">
        <v>25</v>
      </c>
      <c r="G18" s="151">
        <f>IF(I3="SI",G16*2,0)</f>
        <v>24</v>
      </c>
      <c r="H18" s="119" t="s">
        <v>203</v>
      </c>
      <c r="J18" s="127"/>
      <c r="L18" s="125" t="s">
        <v>25</v>
      </c>
      <c r="M18" s="151">
        <f>IF(O3="SI",M16*2,0)</f>
        <v>18</v>
      </c>
      <c r="N18" s="119" t="s">
        <v>203</v>
      </c>
      <c r="P18" s="127"/>
      <c r="R18" s="125" t="s">
        <v>25</v>
      </c>
      <c r="S18" s="151">
        <f>IF(U3="SI",S16*2,0)</f>
        <v>26</v>
      </c>
      <c r="T18" s="119" t="s">
        <v>203</v>
      </c>
      <c r="V18" s="127"/>
      <c r="X18" s="125" t="s">
        <v>25</v>
      </c>
      <c r="Y18" s="151">
        <f>IF(AA3="SI",Y16*2,0)</f>
        <v>12</v>
      </c>
      <c r="Z18" s="119" t="s">
        <v>203</v>
      </c>
      <c r="AB18" s="127"/>
      <c r="AD18" s="125" t="s">
        <v>25</v>
      </c>
      <c r="AE18" s="151">
        <f>IF(AG3="SI",AE16*2,0)</f>
        <v>0</v>
      </c>
      <c r="AF18" s="119" t="s">
        <v>203</v>
      </c>
      <c r="AH18" s="127"/>
      <c r="AJ18" s="125" t="s">
        <v>25</v>
      </c>
      <c r="AK18" s="151">
        <f>IF(AM3="SI",AK16*2,0)</f>
        <v>0</v>
      </c>
      <c r="AL18" s="119" t="s">
        <v>203</v>
      </c>
      <c r="AN18" s="127"/>
      <c r="AP18" s="125" t="s">
        <v>25</v>
      </c>
      <c r="AQ18" s="151">
        <f>IF(AS3="SI",AQ16*2,0)</f>
        <v>0</v>
      </c>
      <c r="AR18" s="119" t="s">
        <v>203</v>
      </c>
      <c r="AT18" s="127"/>
      <c r="AV18" s="125" t="s">
        <v>25</v>
      </c>
      <c r="AW18" s="151">
        <f>IF(AY3="SI",AW16*2,0)</f>
        <v>0</v>
      </c>
      <c r="AX18" s="119" t="s">
        <v>203</v>
      </c>
      <c r="AZ18" s="127"/>
      <c r="BB18" s="125" t="s">
        <v>25</v>
      </c>
      <c r="BC18" s="151">
        <f>IF(BE3="SI",BC16*2,0)</f>
        <v>0</v>
      </c>
      <c r="BD18" s="119" t="s">
        <v>203</v>
      </c>
      <c r="BF18" s="127"/>
      <c r="BH18" s="125" t="s">
        <v>25</v>
      </c>
      <c r="BI18" s="151">
        <f>IF(BK3="SI",BI16*2,0)</f>
        <v>0</v>
      </c>
      <c r="BJ18" s="119" t="s">
        <v>203</v>
      </c>
      <c r="BL18" s="127"/>
    </row>
    <row r="19" spans="2:64" x14ac:dyDescent="0.35">
      <c r="B19" s="139" t="s">
        <v>204</v>
      </c>
      <c r="C19" s="140">
        <f t="shared" si="2"/>
        <v>18</v>
      </c>
      <c r="D19" s="127" t="s">
        <v>203</v>
      </c>
      <c r="F19" s="139" t="s">
        <v>204</v>
      </c>
      <c r="G19" s="151">
        <f>IF(I3="SI",ROUNDUP(((SUM(G28:G29)*5.5+(SUM(G27)*11))/'Diseño estructura &amp;CP'!$AZ$11),0),0)</f>
        <v>6</v>
      </c>
      <c r="H19" s="119" t="s">
        <v>203</v>
      </c>
      <c r="J19" s="127"/>
      <c r="L19" s="139" t="s">
        <v>204</v>
      </c>
      <c r="M19" s="151">
        <f>IF(O3="SI",ROUNDUP(((SUM(M28:M29)*5.5+(SUM(M27)*11))/'Diseño estructura &amp;CP'!$AZ$11),0),0)</f>
        <v>4</v>
      </c>
      <c r="N19" s="119" t="s">
        <v>203</v>
      </c>
      <c r="P19" s="127"/>
      <c r="R19" s="139" t="s">
        <v>204</v>
      </c>
      <c r="S19" s="151">
        <f>IF(U3="SI",ROUNDUP(((SUM(S28:S29)*5.5+(SUM(S27)*11))/'Diseño estructura &amp;CP'!$AZ$11),0),0)</f>
        <v>5</v>
      </c>
      <c r="T19" s="119" t="s">
        <v>203</v>
      </c>
      <c r="V19" s="127"/>
      <c r="X19" s="139" t="s">
        <v>204</v>
      </c>
      <c r="Y19" s="151">
        <f>IF(AA3="SI",ROUNDUP(((SUM(Y28:Y29)*5.5+(SUM(Y27)*11))/'Diseño estructura &amp;CP'!$AZ$11),0),0)</f>
        <v>3</v>
      </c>
      <c r="Z19" s="119" t="s">
        <v>203</v>
      </c>
      <c r="AB19" s="127"/>
      <c r="AD19" s="139" t="s">
        <v>204</v>
      </c>
      <c r="AE19" s="151">
        <f>IF(AG3="SI",ROUNDUP(((SUM(AE28:AE29)*5.5+(SUM(AE27)*11))/'Diseño estructura &amp;CP'!$AZ$11),0),0)</f>
        <v>0</v>
      </c>
      <c r="AF19" s="119" t="s">
        <v>203</v>
      </c>
      <c r="AH19" s="127"/>
      <c r="AJ19" s="139" t="s">
        <v>204</v>
      </c>
      <c r="AK19" s="151">
        <f>IF(AM3="SI",ROUNDUP(((SUM(AK28:AK29)*5.5+(SUM(AK27)*11))/'Diseño estructura &amp;CP'!$AZ$11),0),0)</f>
        <v>0</v>
      </c>
      <c r="AL19" s="119" t="s">
        <v>203</v>
      </c>
      <c r="AN19" s="127"/>
      <c r="AP19" s="139" t="s">
        <v>204</v>
      </c>
      <c r="AQ19" s="151">
        <f>IF(AS3="SI",ROUNDUP(((SUM(AQ28:AQ29)*5.5+(SUM(AQ27)*11))/'Diseño estructura &amp;CP'!$AZ$11),0),0)</f>
        <v>0</v>
      </c>
      <c r="AR19" s="119" t="s">
        <v>203</v>
      </c>
      <c r="AT19" s="127"/>
      <c r="AV19" s="139" t="s">
        <v>204</v>
      </c>
      <c r="AW19" s="151">
        <f>IF(AY3="SI",ROUNDUP(((SUM(AW28:AW29)*5.5+(SUM(AW27)*11))/'Diseño estructura &amp;CP'!$AZ$11),0),0)</f>
        <v>0</v>
      </c>
      <c r="AX19" s="119" t="s">
        <v>203</v>
      </c>
      <c r="AZ19" s="127"/>
      <c r="BB19" s="139" t="s">
        <v>204</v>
      </c>
      <c r="BC19" s="151">
        <f>IF(BE3="SI",ROUNDUP(((SUM(BC28:BC29)*5.5+(SUM(BC27)*11))/'Diseño estructura &amp;CP'!$AZ$11),0),0)</f>
        <v>0</v>
      </c>
      <c r="BD19" s="119" t="s">
        <v>203</v>
      </c>
      <c r="BF19" s="127"/>
      <c r="BH19" s="139" t="s">
        <v>204</v>
      </c>
      <c r="BI19" s="151">
        <f>IF(BK3="SI",ROUNDUP(((SUM(BI28:BI29)*5.5+(SUM(BI27)*11))/'Diseño estructura &amp;CP'!$AZ$11),0),0)</f>
        <v>0</v>
      </c>
      <c r="BJ19" s="119" t="s">
        <v>203</v>
      </c>
      <c r="BL19" s="127"/>
    </row>
    <row r="20" spans="2:64" x14ac:dyDescent="0.35">
      <c r="B20" s="152" t="s">
        <v>205</v>
      </c>
      <c r="C20" s="140">
        <f>+ROUNDUP(SUM(G20,M20,S20,Y20,AE20,AK20,AK20,AQ20,AW20,BC20,BI20),0)-1</f>
        <v>9</v>
      </c>
      <c r="D20" s="153" t="s">
        <v>203</v>
      </c>
      <c r="F20" s="139" t="s">
        <v>205</v>
      </c>
      <c r="G20" s="151">
        <f>IF(I3="SI",ROUNDUP(((2.1*G7)/'Diseño estructura &amp;CP'!$AZ$9),0),0)</f>
        <v>3</v>
      </c>
      <c r="H20" s="119" t="s">
        <v>203</v>
      </c>
      <c r="J20" s="127"/>
      <c r="L20" s="139" t="s">
        <v>205</v>
      </c>
      <c r="M20" s="151">
        <f>IF(O3="SI",ROUNDUP(((2.1*M7)/'Diseño estructura &amp;CP'!$AZ$9),0),0)</f>
        <v>2</v>
      </c>
      <c r="N20" s="119" t="s">
        <v>203</v>
      </c>
      <c r="P20" s="127"/>
      <c r="R20" s="139" t="s">
        <v>205</v>
      </c>
      <c r="S20" s="151">
        <f>IF(U3="SI",ROUNDUP(((2.1*S7)/'Diseño estructura &amp;CP'!$AZ$9),0),0)</f>
        <v>3</v>
      </c>
      <c r="T20" s="119" t="s">
        <v>203</v>
      </c>
      <c r="V20" s="127"/>
      <c r="X20" s="139" t="s">
        <v>205</v>
      </c>
      <c r="Y20" s="151">
        <f>IF(AA3="SI",ROUNDUP(((2.1*Y7)/'Diseño estructura &amp;CP'!$AZ$9),0),0)</f>
        <v>2</v>
      </c>
      <c r="Z20" s="119" t="s">
        <v>203</v>
      </c>
      <c r="AB20" s="127"/>
      <c r="AD20" s="139" t="s">
        <v>205</v>
      </c>
      <c r="AE20" s="151">
        <f>IF(AG3="SI",ROUNDUP(((2.1*AE7)/'Diseño estructura &amp;CP'!$AZ$9),0),0)</f>
        <v>0</v>
      </c>
      <c r="AF20" s="119" t="s">
        <v>203</v>
      </c>
      <c r="AH20" s="127"/>
      <c r="AJ20" s="139" t="s">
        <v>205</v>
      </c>
      <c r="AK20" s="151">
        <f>IF(AM3="SI",ROUNDUP(((2.1*AK7)/'Diseño estructura &amp;CP'!$AZ$9),0),0)</f>
        <v>0</v>
      </c>
      <c r="AL20" s="119" t="s">
        <v>203</v>
      </c>
      <c r="AN20" s="127"/>
      <c r="AP20" s="139" t="s">
        <v>205</v>
      </c>
      <c r="AQ20" s="151">
        <f>IF(AS3="SI",ROUNDUP(((2.1*AQ7)/'Diseño estructura &amp;CP'!$AZ$9),0),0)</f>
        <v>0</v>
      </c>
      <c r="AR20" s="119" t="s">
        <v>203</v>
      </c>
      <c r="AT20" s="127"/>
      <c r="AV20" s="139" t="s">
        <v>205</v>
      </c>
      <c r="AW20" s="151">
        <f>IF(AY3="SI",ROUNDUP(((2.1*AW7)/'Diseño estructura &amp;CP'!$AZ$9),0),0)</f>
        <v>0</v>
      </c>
      <c r="AX20" s="119" t="s">
        <v>203</v>
      </c>
      <c r="AZ20" s="127"/>
      <c r="BB20" s="139" t="s">
        <v>205</v>
      </c>
      <c r="BC20" s="151">
        <f>IF(BE3="SI",ROUNDUP(((2.1*BC7)/'Diseño estructura &amp;CP'!$AZ$9),0),0)</f>
        <v>0</v>
      </c>
      <c r="BD20" s="119" t="s">
        <v>203</v>
      </c>
      <c r="BF20" s="127"/>
      <c r="BH20" s="139" t="s">
        <v>205</v>
      </c>
      <c r="BI20" s="151">
        <f>IF(BK3="SI",ROUNDUP(((2.1*BI7)/'Diseño estructura &amp;CP'!$AZ$9),0),0)</f>
        <v>0</v>
      </c>
      <c r="BJ20" s="119" t="s">
        <v>203</v>
      </c>
      <c r="BL20" s="127"/>
    </row>
    <row r="21" spans="2:64" x14ac:dyDescent="0.35">
      <c r="B21" s="154" t="s">
        <v>206</v>
      </c>
      <c r="C21" s="140">
        <f t="shared" si="2"/>
        <v>2</v>
      </c>
      <c r="D21" s="153" t="s">
        <v>203</v>
      </c>
      <c r="F21" s="125" t="s">
        <v>206</v>
      </c>
      <c r="G21" s="151">
        <f>IF(I3="SI",((0.9*(G6+G8))/'Diseño estructura &amp;CP'!$AZ$10),0)</f>
        <v>0.48375000000000001</v>
      </c>
      <c r="H21" s="119" t="s">
        <v>203</v>
      </c>
      <c r="J21" s="127"/>
      <c r="L21" s="125" t="s">
        <v>206</v>
      </c>
      <c r="M21" s="151">
        <f>IF(O3="SI",((0.9*(M6+M8))/'Diseño estructura &amp;CP'!$AZ$10),0)</f>
        <v>0.26624999999999999</v>
      </c>
      <c r="N21" s="119" t="s">
        <v>203</v>
      </c>
      <c r="P21" s="127"/>
      <c r="R21" s="125" t="s">
        <v>206</v>
      </c>
      <c r="S21" s="151">
        <f>IF(U3="SI",((0.9*(S6+S8))/'Diseño estructura &amp;CP'!$AZ$10),0)</f>
        <v>0.33750000000000002</v>
      </c>
      <c r="T21" s="119" t="s">
        <v>203</v>
      </c>
      <c r="V21" s="127"/>
      <c r="X21" s="125" t="s">
        <v>206</v>
      </c>
      <c r="Y21" s="151">
        <f>IF(AA3="SI",((0.9*(Y6+Y8))/'Diseño estructura &amp;CP'!$AZ$10),0)</f>
        <v>0.18375</v>
      </c>
      <c r="Z21" s="119" t="s">
        <v>203</v>
      </c>
      <c r="AB21" s="127"/>
      <c r="AD21" s="125" t="s">
        <v>206</v>
      </c>
      <c r="AE21" s="151">
        <f>IF(AG3="SI",((0.9*(AE6+AE8))/'Diseño estructura &amp;CP'!$AZ$10),0)</f>
        <v>0</v>
      </c>
      <c r="AF21" s="119" t="s">
        <v>203</v>
      </c>
      <c r="AH21" s="127"/>
      <c r="AJ21" s="125" t="s">
        <v>206</v>
      </c>
      <c r="AK21" s="151">
        <f>IF(AM3="SI",((0.9*(AK6+AK8))/'Diseño estructura &amp;CP'!$AZ$10),0)</f>
        <v>0</v>
      </c>
      <c r="AL21" s="119" t="s">
        <v>203</v>
      </c>
      <c r="AN21" s="127"/>
      <c r="AP21" s="125" t="s">
        <v>206</v>
      </c>
      <c r="AQ21" s="151">
        <f>IF(AS3="SI",((0.9*(AQ6+AQ8))/'Diseño estructura &amp;CP'!$AZ$10),0)</f>
        <v>0</v>
      </c>
      <c r="AR21" s="119" t="s">
        <v>203</v>
      </c>
      <c r="AT21" s="127"/>
      <c r="AV21" s="125" t="s">
        <v>206</v>
      </c>
      <c r="AW21" s="151">
        <f>IF(AY3="SI",((0.9*(AW6+AW8))/'Diseño estructura &amp;CP'!$AZ$10),0)</f>
        <v>0</v>
      </c>
      <c r="AX21" s="119" t="s">
        <v>203</v>
      </c>
      <c r="AZ21" s="127"/>
      <c r="BB21" s="125" t="s">
        <v>206</v>
      </c>
      <c r="BC21" s="151">
        <f>IF(BE3="SI",((0.9*(BC6+BC8))/'Diseño estructura &amp;CP'!$AZ$10),0)</f>
        <v>0</v>
      </c>
      <c r="BD21" s="119" t="s">
        <v>203</v>
      </c>
      <c r="BF21" s="127"/>
      <c r="BH21" s="125" t="s">
        <v>206</v>
      </c>
      <c r="BI21" s="151">
        <f>IF(BK3="SI",((0.9*(BI6+BI8))/'Diseño estructura &amp;CP'!$AZ$10),0)</f>
        <v>0</v>
      </c>
      <c r="BJ21" s="119" t="s">
        <v>203</v>
      </c>
      <c r="BL21" s="127"/>
    </row>
    <row r="22" spans="2:64" x14ac:dyDescent="0.35">
      <c r="B22" s="125" t="s">
        <v>207</v>
      </c>
      <c r="C22" s="144">
        <f t="shared" ref="C22:C24" si="3">+SUM(G22,M22,S22,Y22,AE22,AK22,AK22,AQ22,AW22,BC22,BI22)</f>
        <v>0</v>
      </c>
      <c r="D22" s="127" t="s">
        <v>203</v>
      </c>
      <c r="F22" s="125" t="s">
        <v>208</v>
      </c>
      <c r="G22" s="155"/>
      <c r="H22" s="119" t="s">
        <v>203</v>
      </c>
      <c r="J22" s="127"/>
      <c r="L22" s="125" t="s">
        <v>208</v>
      </c>
      <c r="M22" s="155"/>
      <c r="N22" s="119" t="s">
        <v>203</v>
      </c>
      <c r="P22" s="127"/>
      <c r="R22" s="125" t="s">
        <v>208</v>
      </c>
      <c r="S22" s="155"/>
      <c r="T22" s="119" t="s">
        <v>203</v>
      </c>
      <c r="V22" s="127"/>
      <c r="X22" s="125" t="s">
        <v>208</v>
      </c>
      <c r="Y22" s="155"/>
      <c r="Z22" s="119" t="s">
        <v>203</v>
      </c>
      <c r="AB22" s="127"/>
      <c r="AD22" s="125" t="s">
        <v>208</v>
      </c>
      <c r="AE22" s="155"/>
      <c r="AF22" s="119" t="s">
        <v>203</v>
      </c>
      <c r="AH22" s="127"/>
      <c r="AJ22" s="125" t="s">
        <v>208</v>
      </c>
      <c r="AK22" s="155"/>
      <c r="AL22" s="119" t="s">
        <v>203</v>
      </c>
      <c r="AN22" s="127"/>
      <c r="AP22" s="125" t="s">
        <v>208</v>
      </c>
      <c r="AQ22" s="155"/>
      <c r="AR22" s="119" t="s">
        <v>203</v>
      </c>
      <c r="AT22" s="127"/>
      <c r="AV22" s="125" t="s">
        <v>208</v>
      </c>
      <c r="AW22" s="155"/>
      <c r="AX22" s="119" t="s">
        <v>203</v>
      </c>
      <c r="AZ22" s="127"/>
      <c r="BB22" s="125" t="s">
        <v>208</v>
      </c>
      <c r="BC22" s="155"/>
      <c r="BD22" s="119" t="s">
        <v>203</v>
      </c>
      <c r="BF22" s="127"/>
      <c r="BH22" s="125" t="s">
        <v>208</v>
      </c>
      <c r="BI22" s="155"/>
      <c r="BJ22" s="119" t="s">
        <v>203</v>
      </c>
      <c r="BL22" s="127"/>
    </row>
    <row r="23" spans="2:64" x14ac:dyDescent="0.35">
      <c r="B23" s="125" t="s">
        <v>209</v>
      </c>
      <c r="C23" s="144">
        <f t="shared" si="3"/>
        <v>0</v>
      </c>
      <c r="D23" s="127" t="s">
        <v>203</v>
      </c>
      <c r="F23" s="125" t="s">
        <v>210</v>
      </c>
      <c r="G23" s="155"/>
      <c r="H23" s="119" t="s">
        <v>104</v>
      </c>
      <c r="J23" s="127"/>
      <c r="L23" s="125" t="s">
        <v>210</v>
      </c>
      <c r="M23" s="155"/>
      <c r="N23" s="119" t="s">
        <v>104</v>
      </c>
      <c r="P23" s="127"/>
      <c r="R23" s="125" t="s">
        <v>210</v>
      </c>
      <c r="S23" s="155"/>
      <c r="T23" s="119" t="s">
        <v>104</v>
      </c>
      <c r="V23" s="127"/>
      <c r="X23" s="125" t="s">
        <v>210</v>
      </c>
      <c r="Y23" s="155"/>
      <c r="Z23" s="119" t="s">
        <v>104</v>
      </c>
      <c r="AB23" s="127"/>
      <c r="AD23" s="125" t="s">
        <v>210</v>
      </c>
      <c r="AE23" s="155"/>
      <c r="AF23" s="119" t="s">
        <v>104</v>
      </c>
      <c r="AH23" s="127"/>
      <c r="AJ23" s="125" t="s">
        <v>210</v>
      </c>
      <c r="AK23" s="155"/>
      <c r="AL23" s="119" t="s">
        <v>104</v>
      </c>
      <c r="AN23" s="127"/>
      <c r="AP23" s="125" t="s">
        <v>210</v>
      </c>
      <c r="AQ23" s="155"/>
      <c r="AR23" s="119" t="s">
        <v>104</v>
      </c>
      <c r="AT23" s="127"/>
      <c r="AV23" s="125" t="s">
        <v>210</v>
      </c>
      <c r="AW23" s="155"/>
      <c r="AX23" s="119" t="s">
        <v>104</v>
      </c>
      <c r="AZ23" s="127"/>
      <c r="BB23" s="125" t="s">
        <v>210</v>
      </c>
      <c r="BC23" s="155"/>
      <c r="BD23" s="119" t="s">
        <v>104</v>
      </c>
      <c r="BF23" s="127"/>
      <c r="BH23" s="125" t="s">
        <v>210</v>
      </c>
      <c r="BI23" s="155"/>
      <c r="BJ23" s="119" t="s">
        <v>104</v>
      </c>
      <c r="BL23" s="127"/>
    </row>
    <row r="24" spans="2:64" ht="15" thickBot="1" x14ac:dyDescent="0.4">
      <c r="B24" s="128" t="s">
        <v>211</v>
      </c>
      <c r="C24" s="144">
        <f t="shared" si="3"/>
        <v>0</v>
      </c>
      <c r="D24" s="127" t="s">
        <v>203</v>
      </c>
      <c r="F24" s="125" t="s">
        <v>212</v>
      </c>
      <c r="G24" s="155"/>
      <c r="H24" s="119" t="s">
        <v>57</v>
      </c>
      <c r="J24" s="127"/>
      <c r="L24" s="125" t="s">
        <v>212</v>
      </c>
      <c r="M24" s="155"/>
      <c r="N24" s="119" t="s">
        <v>57</v>
      </c>
      <c r="P24" s="127"/>
      <c r="R24" s="125" t="s">
        <v>212</v>
      </c>
      <c r="S24" s="155"/>
      <c r="T24" s="119" t="s">
        <v>57</v>
      </c>
      <c r="V24" s="127"/>
      <c r="X24" s="125" t="s">
        <v>212</v>
      </c>
      <c r="Y24" s="155"/>
      <c r="Z24" s="119" t="s">
        <v>57</v>
      </c>
      <c r="AB24" s="127"/>
      <c r="AD24" s="125" t="s">
        <v>212</v>
      </c>
      <c r="AE24" s="155"/>
      <c r="AF24" s="119" t="s">
        <v>57</v>
      </c>
      <c r="AH24" s="127"/>
      <c r="AJ24" s="125" t="s">
        <v>212</v>
      </c>
      <c r="AK24" s="155"/>
      <c r="AL24" s="119" t="s">
        <v>57</v>
      </c>
      <c r="AN24" s="127"/>
      <c r="AP24" s="125" t="s">
        <v>212</v>
      </c>
      <c r="AQ24" s="155"/>
      <c r="AR24" s="119" t="s">
        <v>57</v>
      </c>
      <c r="AT24" s="127"/>
      <c r="AV24" s="125" t="s">
        <v>212</v>
      </c>
      <c r="AW24" s="155"/>
      <c r="AX24" s="119" t="s">
        <v>57</v>
      </c>
      <c r="AZ24" s="127"/>
      <c r="BB24" s="125" t="s">
        <v>212</v>
      </c>
      <c r="BC24" s="155"/>
      <c r="BD24" s="119" t="s">
        <v>57</v>
      </c>
      <c r="BF24" s="127"/>
      <c r="BH24" s="125" t="s">
        <v>212</v>
      </c>
      <c r="BI24" s="155"/>
      <c r="BJ24" s="119" t="s">
        <v>57</v>
      </c>
      <c r="BL24" s="127"/>
    </row>
    <row r="25" spans="2:64" ht="15" thickBot="1" x14ac:dyDescent="0.4">
      <c r="B25" s="132" t="s">
        <v>213</v>
      </c>
      <c r="C25" s="145"/>
      <c r="D25" s="134"/>
      <c r="F25" s="146" t="s">
        <v>213</v>
      </c>
      <c r="G25" s="147"/>
      <c r="H25" s="147"/>
      <c r="I25" s="147"/>
      <c r="J25" s="148"/>
      <c r="L25" s="146" t="s">
        <v>213</v>
      </c>
      <c r="M25" s="147"/>
      <c r="N25" s="147"/>
      <c r="O25" s="147"/>
      <c r="P25" s="148"/>
      <c r="R25" s="146" t="s">
        <v>213</v>
      </c>
      <c r="S25" s="147"/>
      <c r="T25" s="147"/>
      <c r="U25" s="147"/>
      <c r="V25" s="148"/>
      <c r="X25" s="146" t="s">
        <v>213</v>
      </c>
      <c r="Y25" s="147"/>
      <c r="Z25" s="147"/>
      <c r="AA25" s="147"/>
      <c r="AB25" s="148"/>
      <c r="AD25" s="146" t="s">
        <v>213</v>
      </c>
      <c r="AE25" s="147"/>
      <c r="AF25" s="147"/>
      <c r="AG25" s="147"/>
      <c r="AH25" s="148"/>
      <c r="AJ25" s="146" t="s">
        <v>213</v>
      </c>
      <c r="AK25" s="147"/>
      <c r="AL25" s="147"/>
      <c r="AM25" s="147"/>
      <c r="AN25" s="148"/>
      <c r="AP25" s="146" t="s">
        <v>213</v>
      </c>
      <c r="AQ25" s="147"/>
      <c r="AR25" s="147"/>
      <c r="AS25" s="147"/>
      <c r="AT25" s="148"/>
      <c r="AV25" s="146" t="s">
        <v>213</v>
      </c>
      <c r="AW25" s="147"/>
      <c r="AX25" s="147"/>
      <c r="AY25" s="147"/>
      <c r="AZ25" s="148"/>
      <c r="BB25" s="146" t="s">
        <v>213</v>
      </c>
      <c r="BC25" s="147"/>
      <c r="BD25" s="147"/>
      <c r="BE25" s="147"/>
      <c r="BF25" s="148"/>
      <c r="BH25" s="146" t="s">
        <v>213</v>
      </c>
      <c r="BI25" s="147"/>
      <c r="BJ25" s="147"/>
      <c r="BK25" s="147"/>
      <c r="BL25" s="148"/>
    </row>
    <row r="26" spans="2:64" x14ac:dyDescent="0.35">
      <c r="B26" s="125"/>
      <c r="D26" s="127"/>
      <c r="F26" s="125"/>
      <c r="J26" s="127"/>
      <c r="L26" s="125"/>
      <c r="P26" s="127"/>
      <c r="R26" s="125"/>
      <c r="V26" s="127"/>
      <c r="X26" s="125"/>
      <c r="AB26" s="127"/>
      <c r="AD26" s="125"/>
      <c r="AH26" s="127"/>
      <c r="AJ26" s="125"/>
      <c r="AN26" s="127"/>
      <c r="AP26" s="125"/>
      <c r="AT26" s="127"/>
      <c r="AV26" s="125"/>
      <c r="AZ26" s="127"/>
      <c r="BB26" s="125"/>
      <c r="BF26" s="127"/>
      <c r="BH26" s="125"/>
      <c r="BL26" s="127"/>
    </row>
    <row r="27" spans="2:64" x14ac:dyDescent="0.35">
      <c r="B27" s="125" t="s">
        <v>192</v>
      </c>
      <c r="C27" s="140">
        <f t="shared" ref="C27:C30" si="4">+ROUNDUP(SUM(G27,M27,S27,Y27,AE27,AK27,AK27,AQ27,AW27,BC27,BI27),0)</f>
        <v>534</v>
      </c>
      <c r="D27" s="127" t="s">
        <v>193</v>
      </c>
      <c r="F27" s="125" t="s">
        <v>192</v>
      </c>
      <c r="G27" s="119">
        <f>IF(I3="SI",G6,0)</f>
        <v>212</v>
      </c>
      <c r="H27" s="119" t="s">
        <v>193</v>
      </c>
      <c r="J27" s="127"/>
      <c r="L27" s="125" t="s">
        <v>192</v>
      </c>
      <c r="M27" s="119">
        <f>IF(O3="SI",M6,0)</f>
        <v>110</v>
      </c>
      <c r="N27" s="119" t="s">
        <v>193</v>
      </c>
      <c r="P27" s="127"/>
      <c r="R27" s="125" t="s">
        <v>192</v>
      </c>
      <c r="S27" s="119">
        <f>IF(U3="SI",S6,0)</f>
        <v>152</v>
      </c>
      <c r="T27" s="119" t="s">
        <v>193</v>
      </c>
      <c r="V27" s="127"/>
      <c r="X27" s="125" t="s">
        <v>192</v>
      </c>
      <c r="Y27" s="119">
        <f>IF(AA3="SI",Y6,0)</f>
        <v>60</v>
      </c>
      <c r="Z27" s="119" t="s">
        <v>193</v>
      </c>
      <c r="AB27" s="127"/>
      <c r="AD27" s="125" t="s">
        <v>192</v>
      </c>
      <c r="AE27" s="119">
        <f>IF(AG3="SI",AE6,0)</f>
        <v>0</v>
      </c>
      <c r="AF27" s="119" t="s">
        <v>193</v>
      </c>
      <c r="AH27" s="127"/>
      <c r="AJ27" s="125" t="s">
        <v>192</v>
      </c>
      <c r="AK27" s="119">
        <f>IF(AM3="SI",AK6,0)</f>
        <v>0</v>
      </c>
      <c r="AL27" s="119" t="s">
        <v>193</v>
      </c>
      <c r="AN27" s="127"/>
      <c r="AP27" s="125" t="s">
        <v>192</v>
      </c>
      <c r="AQ27" s="119">
        <f>IF(AS3="SI",AQ6,0)</f>
        <v>0</v>
      </c>
      <c r="AR27" s="119" t="s">
        <v>193</v>
      </c>
      <c r="AT27" s="127"/>
      <c r="AV27" s="125" t="s">
        <v>192</v>
      </c>
      <c r="AW27" s="119">
        <f>IF(AY3="SI",AW6,0)</f>
        <v>0</v>
      </c>
      <c r="AX27" s="119" t="s">
        <v>193</v>
      </c>
      <c r="AZ27" s="127"/>
      <c r="BB27" s="125" t="s">
        <v>192</v>
      </c>
      <c r="BC27" s="119">
        <f>IF(BE3="SI",BC6,0)</f>
        <v>0</v>
      </c>
      <c r="BD27" s="119" t="s">
        <v>193</v>
      </c>
      <c r="BF27" s="127"/>
      <c r="BH27" s="125" t="s">
        <v>192</v>
      </c>
      <c r="BI27" s="119">
        <f>IF(BK3="SI",BI6,0)</f>
        <v>0</v>
      </c>
      <c r="BJ27" s="119" t="s">
        <v>193</v>
      </c>
      <c r="BL27" s="127"/>
    </row>
    <row r="28" spans="2:64" x14ac:dyDescent="0.35">
      <c r="B28" s="125" t="s">
        <v>194</v>
      </c>
      <c r="C28" s="140">
        <f t="shared" si="4"/>
        <v>144</v>
      </c>
      <c r="D28" s="127" t="s">
        <v>193</v>
      </c>
      <c r="F28" s="125" t="s">
        <v>194</v>
      </c>
      <c r="G28" s="119">
        <f>IF(I3="SI",G8,0)</f>
        <v>46</v>
      </c>
      <c r="H28" s="119" t="s">
        <v>193</v>
      </c>
      <c r="J28" s="127"/>
      <c r="L28" s="125" t="s">
        <v>194</v>
      </c>
      <c r="M28" s="119">
        <f>IF(O3="SI",M8,0)</f>
        <v>32</v>
      </c>
      <c r="N28" s="119" t="s">
        <v>193</v>
      </c>
      <c r="P28" s="127"/>
      <c r="R28" s="125" t="s">
        <v>194</v>
      </c>
      <c r="S28" s="119">
        <f>IF(U3="SI",S8,0)</f>
        <v>28</v>
      </c>
      <c r="T28" s="119" t="s">
        <v>193</v>
      </c>
      <c r="V28" s="127"/>
      <c r="X28" s="125" t="s">
        <v>194</v>
      </c>
      <c r="Y28" s="119">
        <f>IF(AA3="SI",Y8,0)</f>
        <v>38</v>
      </c>
      <c r="Z28" s="119" t="s">
        <v>193</v>
      </c>
      <c r="AB28" s="127"/>
      <c r="AD28" s="125" t="s">
        <v>194</v>
      </c>
      <c r="AE28" s="119">
        <f>IF(AG3="SI",AE8,0)</f>
        <v>0</v>
      </c>
      <c r="AF28" s="119" t="s">
        <v>193</v>
      </c>
      <c r="AH28" s="127"/>
      <c r="AJ28" s="125" t="s">
        <v>194</v>
      </c>
      <c r="AK28" s="119">
        <f>IF(AM3="SI",AK8,0)</f>
        <v>0</v>
      </c>
      <c r="AL28" s="119" t="s">
        <v>193</v>
      </c>
      <c r="AN28" s="127"/>
      <c r="AP28" s="125" t="s">
        <v>194</v>
      </c>
      <c r="AQ28" s="119">
        <f>IF(AS3="SI",AQ8,0)</f>
        <v>0</v>
      </c>
      <c r="AR28" s="119" t="s">
        <v>193</v>
      </c>
      <c r="AT28" s="127"/>
      <c r="AV28" s="125" t="s">
        <v>194</v>
      </c>
      <c r="AW28" s="119">
        <f>IF(AY3="SI",AW8,0)</f>
        <v>0</v>
      </c>
      <c r="AX28" s="119" t="s">
        <v>193</v>
      </c>
      <c r="AZ28" s="127"/>
      <c r="BB28" s="125" t="s">
        <v>194</v>
      </c>
      <c r="BC28" s="119">
        <f>IF(BE3="SI",BC8,0)</f>
        <v>0</v>
      </c>
      <c r="BD28" s="119" t="s">
        <v>193</v>
      </c>
      <c r="BF28" s="127"/>
      <c r="BH28" s="125" t="s">
        <v>194</v>
      </c>
      <c r="BI28" s="119">
        <f>IF(BK3="SI",BI8,0)</f>
        <v>0</v>
      </c>
      <c r="BJ28" s="119" t="s">
        <v>193</v>
      </c>
      <c r="BL28" s="127"/>
    </row>
    <row r="29" spans="2:64" x14ac:dyDescent="0.35">
      <c r="B29" s="125" t="s">
        <v>195</v>
      </c>
      <c r="C29" s="140">
        <f t="shared" si="4"/>
        <v>138</v>
      </c>
      <c r="D29" s="127" t="s">
        <v>193</v>
      </c>
      <c r="F29" s="125" t="s">
        <v>195</v>
      </c>
      <c r="G29" s="119">
        <f>IF(I3="SI",ROUNDUP(G9*3,0),0)</f>
        <v>30</v>
      </c>
      <c r="H29" s="119" t="s">
        <v>193</v>
      </c>
      <c r="J29" s="127"/>
      <c r="L29" s="125" t="s">
        <v>195</v>
      </c>
      <c r="M29" s="119">
        <f>IF(O3="SI",ROUNDUP(M9*3,0),0)</f>
        <v>24</v>
      </c>
      <c r="N29" s="119" t="s">
        <v>193</v>
      </c>
      <c r="P29" s="127"/>
      <c r="R29" s="125" t="s">
        <v>195</v>
      </c>
      <c r="S29" s="119">
        <f>IF(U3="SI",ROUNDUP(S9*3,0),0)</f>
        <v>48</v>
      </c>
      <c r="T29" s="119" t="s">
        <v>193</v>
      </c>
      <c r="V29" s="127"/>
      <c r="X29" s="125" t="s">
        <v>195</v>
      </c>
      <c r="Y29" s="119">
        <f>IF(AA3="SI",ROUNDUP(Y9*3,0),0)</f>
        <v>36</v>
      </c>
      <c r="Z29" s="119" t="s">
        <v>193</v>
      </c>
      <c r="AB29" s="127"/>
      <c r="AD29" s="125" t="s">
        <v>195</v>
      </c>
      <c r="AE29" s="119">
        <f>IF(AG3="SI",ROUNDUP(AE9*3,0),0)</f>
        <v>0</v>
      </c>
      <c r="AF29" s="119" t="s">
        <v>193</v>
      </c>
      <c r="AH29" s="127"/>
      <c r="AJ29" s="125" t="s">
        <v>195</v>
      </c>
      <c r="AK29" s="119">
        <f>IF(AM3="SI",ROUNDUP(AK9*3,0),0)</f>
        <v>0</v>
      </c>
      <c r="AL29" s="119" t="s">
        <v>193</v>
      </c>
      <c r="AN29" s="127"/>
      <c r="AP29" s="125" t="s">
        <v>195</v>
      </c>
      <c r="AQ29" s="119">
        <f>IF(AS3="SI",ROUNDUP(AQ9*3,0),0)</f>
        <v>0</v>
      </c>
      <c r="AR29" s="119" t="s">
        <v>193</v>
      </c>
      <c r="AT29" s="127"/>
      <c r="AV29" s="125" t="s">
        <v>195</v>
      </c>
      <c r="AW29" s="119">
        <f>IF(AY3="SI",ROUNDUP(AW9*3,0),0)</f>
        <v>0</v>
      </c>
      <c r="AX29" s="119" t="s">
        <v>193</v>
      </c>
      <c r="AZ29" s="127"/>
      <c r="BB29" s="125" t="s">
        <v>195</v>
      </c>
      <c r="BC29" s="119">
        <f>IF(BE3="SI",ROUNDUP(BC9*3,0),0)</f>
        <v>0</v>
      </c>
      <c r="BD29" s="119" t="s">
        <v>193</v>
      </c>
      <c r="BF29" s="127"/>
      <c r="BH29" s="125" t="s">
        <v>195</v>
      </c>
      <c r="BI29" s="119">
        <f>IF(BK3="SI",ROUNDUP(BI9*3,0),0)</f>
        <v>0</v>
      </c>
      <c r="BJ29" s="119" t="s">
        <v>193</v>
      </c>
      <c r="BL29" s="127"/>
    </row>
    <row r="30" spans="2:64" x14ac:dyDescent="0.35">
      <c r="B30" s="125" t="s">
        <v>214</v>
      </c>
      <c r="C30" s="140">
        <f t="shared" si="4"/>
        <v>724</v>
      </c>
      <c r="D30" s="127" t="s">
        <v>193</v>
      </c>
      <c r="F30" s="125" t="s">
        <v>215</v>
      </c>
      <c r="G30" s="142">
        <f>IF(I3="SI",G27+G28+G9,0)</f>
        <v>268</v>
      </c>
      <c r="H30" s="119" t="s">
        <v>193</v>
      </c>
      <c r="J30" s="127"/>
      <c r="L30" s="125" t="s">
        <v>215</v>
      </c>
      <c r="M30" s="142">
        <f>IF(O3="SI",M27+M28+M9,0)</f>
        <v>150</v>
      </c>
      <c r="N30" s="119" t="s">
        <v>193</v>
      </c>
      <c r="P30" s="127"/>
      <c r="R30" s="125" t="s">
        <v>215</v>
      </c>
      <c r="S30" s="142">
        <f>IF(U3="SI",S27+S28+S9,0)</f>
        <v>196</v>
      </c>
      <c r="T30" s="119" t="s">
        <v>193</v>
      </c>
      <c r="V30" s="127"/>
      <c r="X30" s="125" t="s">
        <v>215</v>
      </c>
      <c r="Y30" s="142">
        <f>IF(AA3="SI",Y27+Y28+Y9,0)</f>
        <v>110</v>
      </c>
      <c r="Z30" s="119" t="s">
        <v>193</v>
      </c>
      <c r="AB30" s="127"/>
      <c r="AD30" s="125" t="s">
        <v>215</v>
      </c>
      <c r="AE30" s="142">
        <f>IF(AG3="SI",AE27+AE28+AE9,0)</f>
        <v>0</v>
      </c>
      <c r="AF30" s="119" t="s">
        <v>193</v>
      </c>
      <c r="AH30" s="127"/>
      <c r="AJ30" s="125" t="s">
        <v>215</v>
      </c>
      <c r="AK30" s="142">
        <f>IF(AM3="SI",AK27+AK28+AK9,0)</f>
        <v>0</v>
      </c>
      <c r="AL30" s="119" t="s">
        <v>193</v>
      </c>
      <c r="AN30" s="127"/>
      <c r="AP30" s="125" t="s">
        <v>215</v>
      </c>
      <c r="AQ30" s="142">
        <f>IF(AS3="SI",AQ27+AQ28+AQ9,0)</f>
        <v>0</v>
      </c>
      <c r="AR30" s="119" t="s">
        <v>193</v>
      </c>
      <c r="AT30" s="127"/>
      <c r="AV30" s="125" t="s">
        <v>215</v>
      </c>
      <c r="AW30" s="142">
        <f>IF(AY3="SI",AW27+AW28+AW9,0)</f>
        <v>0</v>
      </c>
      <c r="AX30" s="119" t="s">
        <v>193</v>
      </c>
      <c r="AZ30" s="127"/>
      <c r="BB30" s="125" t="s">
        <v>215</v>
      </c>
      <c r="BC30" s="142">
        <f>IF(BE3="SI",BC27+BC28+BC9,0)</f>
        <v>0</v>
      </c>
      <c r="BD30" s="119" t="s">
        <v>193</v>
      </c>
      <c r="BF30" s="127"/>
      <c r="BH30" s="125" t="s">
        <v>215</v>
      </c>
      <c r="BI30" s="142">
        <f>IF(BK3="SI",BI27+BI28+BI9,0)</f>
        <v>0</v>
      </c>
      <c r="BJ30" s="119" t="s">
        <v>193</v>
      </c>
      <c r="BL30" s="127"/>
    </row>
    <row r="31" spans="2:64" ht="15" thickBot="1" x14ac:dyDescent="0.4">
      <c r="B31" s="125" t="s">
        <v>216</v>
      </c>
      <c r="C31" s="155">
        <f>+C7</f>
        <v>2604</v>
      </c>
      <c r="D31" s="127" t="s">
        <v>193</v>
      </c>
      <c r="F31" s="125"/>
      <c r="J31" s="127"/>
      <c r="L31" s="125"/>
      <c r="P31" s="127"/>
      <c r="R31" s="125"/>
      <c r="V31" s="127"/>
      <c r="X31" s="125"/>
      <c r="AB31" s="127"/>
      <c r="AD31" s="125"/>
      <c r="AH31" s="127"/>
      <c r="AJ31" s="125"/>
      <c r="AN31" s="127"/>
      <c r="AP31" s="125"/>
      <c r="AT31" s="127"/>
      <c r="AV31" s="125"/>
      <c r="AZ31" s="127"/>
      <c r="BB31" s="125"/>
      <c r="BF31" s="127"/>
      <c r="BH31" s="125"/>
      <c r="BL31" s="127"/>
    </row>
    <row r="32" spans="2:64" ht="15" thickBot="1" x14ac:dyDescent="0.4">
      <c r="B32" s="132" t="s">
        <v>217</v>
      </c>
      <c r="C32" s="145"/>
      <c r="D32" s="134"/>
      <c r="F32" s="146" t="s">
        <v>217</v>
      </c>
      <c r="G32" s="147"/>
      <c r="H32" s="147"/>
      <c r="I32" s="147"/>
      <c r="J32" s="148"/>
      <c r="L32" s="146" t="s">
        <v>217</v>
      </c>
      <c r="M32" s="147"/>
      <c r="N32" s="147"/>
      <c r="O32" s="147"/>
      <c r="P32" s="148"/>
      <c r="R32" s="146" t="s">
        <v>217</v>
      </c>
      <c r="S32" s="147"/>
      <c r="T32" s="147"/>
      <c r="U32" s="147"/>
      <c r="V32" s="148"/>
      <c r="X32" s="146" t="s">
        <v>217</v>
      </c>
      <c r="Y32" s="147"/>
      <c r="Z32" s="147"/>
      <c r="AA32" s="147"/>
      <c r="AB32" s="148"/>
      <c r="AD32" s="146" t="s">
        <v>217</v>
      </c>
      <c r="AE32" s="147"/>
      <c r="AF32" s="147"/>
      <c r="AG32" s="147"/>
      <c r="AH32" s="148"/>
      <c r="AJ32" s="146" t="s">
        <v>217</v>
      </c>
      <c r="AK32" s="147"/>
      <c r="AL32" s="147"/>
      <c r="AM32" s="147"/>
      <c r="AN32" s="148"/>
      <c r="AP32" s="146" t="s">
        <v>217</v>
      </c>
      <c r="AQ32" s="147"/>
      <c r="AR32" s="147"/>
      <c r="AS32" s="147"/>
      <c r="AT32" s="148"/>
      <c r="AV32" s="146" t="s">
        <v>217</v>
      </c>
      <c r="AW32" s="147"/>
      <c r="AX32" s="147"/>
      <c r="AY32" s="147"/>
      <c r="AZ32" s="148"/>
      <c r="BB32" s="146" t="s">
        <v>217</v>
      </c>
      <c r="BC32" s="147"/>
      <c r="BD32" s="147"/>
      <c r="BE32" s="147"/>
      <c r="BF32" s="148"/>
      <c r="BH32" s="146" t="s">
        <v>217</v>
      </c>
      <c r="BI32" s="147"/>
      <c r="BJ32" s="147"/>
      <c r="BK32" s="147"/>
      <c r="BL32" s="148"/>
    </row>
    <row r="33" spans="2:64" x14ac:dyDescent="0.35">
      <c r="B33" s="125"/>
      <c r="D33" s="127"/>
      <c r="F33" s="125"/>
      <c r="J33" s="127"/>
      <c r="L33" s="125"/>
      <c r="P33" s="127"/>
      <c r="R33" s="125"/>
      <c r="V33" s="127"/>
      <c r="X33" s="125"/>
      <c r="AB33" s="127"/>
      <c r="AD33" s="125"/>
      <c r="AH33" s="127"/>
      <c r="AJ33" s="125"/>
      <c r="AN33" s="127"/>
      <c r="AP33" s="125"/>
      <c r="AT33" s="127"/>
      <c r="AV33" s="125"/>
      <c r="AZ33" s="127"/>
      <c r="BB33" s="125"/>
      <c r="BF33" s="127"/>
      <c r="BH33" s="125"/>
      <c r="BL33" s="127"/>
    </row>
    <row r="34" spans="2:64" x14ac:dyDescent="0.35">
      <c r="B34" s="125" t="s">
        <v>110</v>
      </c>
      <c r="C34" s="140">
        <f>+SUM(G34,M34,S34,Y34,AE34,AK34,AK34,AQ34,AW34,BC34,BI34)+3</f>
        <v>2871</v>
      </c>
      <c r="D34" s="127" t="s">
        <v>193</v>
      </c>
      <c r="F34" s="125" t="s">
        <v>110</v>
      </c>
      <c r="G34" s="142">
        <f>IF(I3="SI",Datos!F14,0)</f>
        <v>906</v>
      </c>
      <c r="H34" s="119" t="s">
        <v>193</v>
      </c>
      <c r="J34" s="127"/>
      <c r="L34" s="125" t="s">
        <v>110</v>
      </c>
      <c r="M34" s="142">
        <f>IF(O3="SI",Datos!Z14,0)</f>
        <v>600</v>
      </c>
      <c r="N34" s="119" t="s">
        <v>193</v>
      </c>
      <c r="P34" s="127"/>
      <c r="R34" s="125" t="s">
        <v>110</v>
      </c>
      <c r="S34" s="142">
        <f>IF(U3="SI",Datos!AT14,0)</f>
        <v>977</v>
      </c>
      <c r="T34" s="119" t="s">
        <v>193</v>
      </c>
      <c r="V34" s="127"/>
      <c r="X34" s="125" t="s">
        <v>110</v>
      </c>
      <c r="Y34" s="142">
        <f>IF(AA3="SI",Datos!BN14,0)</f>
        <v>385</v>
      </c>
      <c r="Z34" s="119" t="s">
        <v>193</v>
      </c>
      <c r="AB34" s="127"/>
      <c r="AD34" s="125" t="s">
        <v>110</v>
      </c>
      <c r="AE34" s="142">
        <f>IF(AG3="SI",Datos!CH14,0)</f>
        <v>0</v>
      </c>
      <c r="AF34" s="119" t="s">
        <v>193</v>
      </c>
      <c r="AH34" s="127"/>
      <c r="AJ34" s="125" t="s">
        <v>110</v>
      </c>
      <c r="AK34" s="142">
        <f>IF(AM3="SI",Datos!DB14,0)</f>
        <v>0</v>
      </c>
      <c r="AL34" s="119" t="s">
        <v>193</v>
      </c>
      <c r="AN34" s="127"/>
      <c r="AP34" s="125" t="s">
        <v>110</v>
      </c>
      <c r="AQ34" s="142">
        <f>IF(AS3="SI",Datos!DV14,0)</f>
        <v>0</v>
      </c>
      <c r="AR34" s="119" t="s">
        <v>193</v>
      </c>
      <c r="AT34" s="127"/>
      <c r="AV34" s="125" t="s">
        <v>110</v>
      </c>
      <c r="AW34" s="142">
        <f>IF(AY3="SI",Datos!EP14,0)</f>
        <v>0</v>
      </c>
      <c r="AX34" s="119" t="s">
        <v>193</v>
      </c>
      <c r="AZ34" s="127"/>
      <c r="BB34" s="125" t="s">
        <v>110</v>
      </c>
      <c r="BC34" s="142">
        <f>IF(BE3="SI",Datos!FJ14,0)</f>
        <v>0</v>
      </c>
      <c r="BD34" s="119" t="s">
        <v>193</v>
      </c>
      <c r="BF34" s="127"/>
      <c r="BH34" s="125" t="s">
        <v>110</v>
      </c>
      <c r="BI34" s="142">
        <f>IF(BK3="SI",Datos!GD14,0)</f>
        <v>0</v>
      </c>
      <c r="BJ34" s="119" t="s">
        <v>193</v>
      </c>
      <c r="BL34" s="127"/>
    </row>
    <row r="35" spans="2:64" ht="15" thickBot="1" x14ac:dyDescent="0.4">
      <c r="B35" s="128"/>
      <c r="C35" s="130"/>
      <c r="D35" s="131"/>
      <c r="F35" s="128"/>
      <c r="G35" s="130"/>
      <c r="H35" s="130"/>
      <c r="I35" s="130"/>
      <c r="J35" s="131"/>
      <c r="L35" s="128"/>
      <c r="M35" s="130"/>
      <c r="N35" s="130"/>
      <c r="O35" s="130"/>
      <c r="P35" s="131"/>
      <c r="R35" s="128"/>
      <c r="S35" s="130"/>
      <c r="T35" s="130"/>
      <c r="U35" s="130"/>
      <c r="V35" s="131"/>
      <c r="X35" s="128"/>
      <c r="Y35" s="130"/>
      <c r="Z35" s="130"/>
      <c r="AA35" s="130"/>
      <c r="AB35" s="131"/>
      <c r="AD35" s="128"/>
      <c r="AE35" s="130"/>
      <c r="AF35" s="130"/>
      <c r="AG35" s="130"/>
      <c r="AH35" s="131"/>
      <c r="AJ35" s="128"/>
      <c r="AK35" s="130"/>
      <c r="AL35" s="130"/>
      <c r="AM35" s="130"/>
      <c r="AN35" s="131"/>
      <c r="AP35" s="128"/>
      <c r="AQ35" s="130"/>
      <c r="AR35" s="130"/>
      <c r="AS35" s="130"/>
      <c r="AT35" s="131"/>
      <c r="AV35" s="128"/>
      <c r="AW35" s="130"/>
      <c r="AX35" s="130"/>
      <c r="AY35" s="130"/>
      <c r="AZ35" s="131"/>
      <c r="BB35" s="128"/>
      <c r="BC35" s="130"/>
      <c r="BD35" s="130"/>
      <c r="BE35" s="130"/>
      <c r="BF35" s="131"/>
      <c r="BH35" s="128"/>
      <c r="BI35" s="130"/>
      <c r="BJ35" s="130"/>
      <c r="BK35" s="130"/>
      <c r="BL35" s="131"/>
    </row>
    <row r="36" spans="2:64" ht="15" thickBot="1" x14ac:dyDescent="0.4">
      <c r="B36" s="132" t="s">
        <v>218</v>
      </c>
      <c r="C36" s="145"/>
      <c r="D36" s="134"/>
      <c r="E36" s="119"/>
      <c r="F36" s="146" t="s">
        <v>218</v>
      </c>
      <c r="G36" s="147"/>
      <c r="H36" s="147"/>
      <c r="I36" s="147"/>
      <c r="J36" s="148"/>
      <c r="L36" s="146" t="s">
        <v>218</v>
      </c>
      <c r="M36" s="147"/>
      <c r="N36" s="147"/>
      <c r="O36" s="147"/>
      <c r="P36" s="148"/>
      <c r="R36" s="146" t="s">
        <v>218</v>
      </c>
      <c r="S36" s="147"/>
      <c r="T36" s="147"/>
      <c r="U36" s="147"/>
      <c r="V36" s="148"/>
      <c r="X36" s="146" t="s">
        <v>218</v>
      </c>
      <c r="Y36" s="147"/>
      <c r="Z36" s="147"/>
      <c r="AA36" s="147"/>
      <c r="AB36" s="148"/>
      <c r="AD36" s="146" t="s">
        <v>218</v>
      </c>
      <c r="AE36" s="147"/>
      <c r="AF36" s="147"/>
      <c r="AG36" s="147"/>
      <c r="AH36" s="148"/>
      <c r="AJ36" s="146" t="s">
        <v>218</v>
      </c>
      <c r="AK36" s="147"/>
      <c r="AL36" s="147"/>
      <c r="AM36" s="147"/>
      <c r="AN36" s="148"/>
      <c r="AP36" s="146" t="s">
        <v>218</v>
      </c>
      <c r="AQ36" s="147"/>
      <c r="AR36" s="147"/>
      <c r="AS36" s="147"/>
      <c r="AT36" s="148"/>
      <c r="AV36" s="146" t="s">
        <v>218</v>
      </c>
      <c r="AW36" s="147"/>
      <c r="AX36" s="147"/>
      <c r="AY36" s="147"/>
      <c r="AZ36" s="148"/>
      <c r="BB36" s="146" t="s">
        <v>218</v>
      </c>
      <c r="BC36" s="147"/>
      <c r="BD36" s="147"/>
      <c r="BE36" s="147"/>
      <c r="BF36" s="148"/>
      <c r="BH36" s="146" t="s">
        <v>218</v>
      </c>
      <c r="BI36" s="147"/>
      <c r="BJ36" s="147"/>
      <c r="BK36" s="147"/>
      <c r="BL36" s="148"/>
    </row>
    <row r="37" spans="2:64" ht="15" thickBot="1" x14ac:dyDescent="0.4">
      <c r="B37" s="149"/>
      <c r="C37" s="124"/>
      <c r="D37" s="122"/>
      <c r="E37" s="119"/>
      <c r="F37" s="149"/>
      <c r="G37" s="124"/>
      <c r="H37" s="124"/>
      <c r="I37" s="124"/>
      <c r="J37" s="122"/>
      <c r="L37" s="149"/>
      <c r="M37" s="124"/>
      <c r="N37" s="124"/>
      <c r="O37" s="124"/>
      <c r="P37" s="122"/>
      <c r="R37" s="149"/>
      <c r="S37" s="124"/>
      <c r="T37" s="124"/>
      <c r="U37" s="124"/>
      <c r="V37" s="122"/>
      <c r="X37" s="149"/>
      <c r="Y37" s="124"/>
      <c r="Z37" s="124"/>
      <c r="AA37" s="124"/>
      <c r="AB37" s="122"/>
      <c r="AD37" s="149"/>
      <c r="AE37" s="124"/>
      <c r="AF37" s="124"/>
      <c r="AG37" s="124"/>
      <c r="AH37" s="122"/>
      <c r="AJ37" s="149"/>
      <c r="AK37" s="124"/>
      <c r="AL37" s="124"/>
      <c r="AM37" s="124"/>
      <c r="AN37" s="122"/>
      <c r="AP37" s="149"/>
      <c r="AQ37" s="124"/>
      <c r="AR37" s="124"/>
      <c r="AS37" s="124"/>
      <c r="AT37" s="122"/>
      <c r="AV37" s="149"/>
      <c r="AW37" s="124"/>
      <c r="AX37" s="124"/>
      <c r="AY37" s="124"/>
      <c r="AZ37" s="122"/>
      <c r="BB37" s="149"/>
      <c r="BC37" s="124"/>
      <c r="BD37" s="124"/>
      <c r="BE37" s="124"/>
      <c r="BF37" s="122"/>
      <c r="BH37" s="149"/>
      <c r="BI37" s="124"/>
      <c r="BJ37" s="124"/>
      <c r="BK37" s="124"/>
      <c r="BL37" s="122"/>
    </row>
    <row r="38" spans="2:64" ht="15" thickBot="1" x14ac:dyDescent="0.4">
      <c r="B38" s="125" t="s">
        <v>219</v>
      </c>
      <c r="C38" s="140">
        <f t="shared" ref="C38:C43" si="5">+ROUNDUP(SUM(G38,M38,S38,Y38,AE38,AK38,AK38,AQ38,AW38,BC38,BI38),0)</f>
        <v>2166</v>
      </c>
      <c r="D38" s="127" t="s">
        <v>57</v>
      </c>
      <c r="E38" s="156"/>
      <c r="F38" s="125" t="s">
        <v>219</v>
      </c>
      <c r="G38" s="157">
        <f>IF(I3="SI",Datos!K18+Datos!K19,0)</f>
        <v>848</v>
      </c>
      <c r="H38" s="119" t="s">
        <v>57</v>
      </c>
      <c r="J38" s="127"/>
      <c r="L38" s="125" t="s">
        <v>219</v>
      </c>
      <c r="M38" s="157">
        <f>IF(O3="SI",Datos!AE18+Datos!AE19,0)</f>
        <v>440</v>
      </c>
      <c r="N38" s="119" t="s">
        <v>57</v>
      </c>
      <c r="P38" s="127"/>
      <c r="R38" s="125" t="s">
        <v>219</v>
      </c>
      <c r="S38" s="157">
        <f>IF(U3="SI",Datos!AY18+Datos!AY19,0)</f>
        <v>608</v>
      </c>
      <c r="T38" s="119" t="s">
        <v>57</v>
      </c>
      <c r="V38" s="127"/>
      <c r="X38" s="125" t="s">
        <v>219</v>
      </c>
      <c r="Y38" s="157">
        <f>IF(AA3="SI",Datos!BS18+Datos!BS19,0)</f>
        <v>270</v>
      </c>
      <c r="Z38" s="119" t="s">
        <v>57</v>
      </c>
      <c r="AB38" s="127"/>
      <c r="AD38" s="125" t="s">
        <v>219</v>
      </c>
      <c r="AE38" s="157">
        <f>IF(AG3="SI",Datos!CM18+Datos!CM19,0)</f>
        <v>0</v>
      </c>
      <c r="AF38" s="119" t="s">
        <v>57</v>
      </c>
      <c r="AH38" s="127"/>
      <c r="AJ38" s="125" t="s">
        <v>219</v>
      </c>
      <c r="AK38" s="157">
        <f>IF(AM3="SI",Datos!DG18+Datos!DG19,0)</f>
        <v>0</v>
      </c>
      <c r="AL38" s="119" t="s">
        <v>57</v>
      </c>
      <c r="AN38" s="127"/>
      <c r="AP38" s="125" t="s">
        <v>219</v>
      </c>
      <c r="AQ38" s="157">
        <f>IF(AS3="SI",Datos!EA18+Datos!EA19,0)</f>
        <v>0</v>
      </c>
      <c r="AR38" s="119" t="s">
        <v>57</v>
      </c>
      <c r="AT38" s="127"/>
      <c r="AV38" s="125" t="s">
        <v>219</v>
      </c>
      <c r="AW38" s="157">
        <f>IF(AY3="SI",Datos!EU18+Datos!EU19,0)</f>
        <v>0</v>
      </c>
      <c r="AX38" s="119" t="s">
        <v>57</v>
      </c>
      <c r="AZ38" s="127"/>
      <c r="BB38" s="125" t="s">
        <v>219</v>
      </c>
      <c r="BC38" s="157">
        <f>IF(BE3="SI",Datos!FO18+Datos!FO19,0)</f>
        <v>0</v>
      </c>
      <c r="BD38" s="119" t="s">
        <v>57</v>
      </c>
      <c r="BF38" s="127"/>
      <c r="BH38" s="125" t="s">
        <v>219</v>
      </c>
      <c r="BI38" s="157">
        <f>IF(BK3="SI",Datos!GI18+Datos!GI19,0)</f>
        <v>0</v>
      </c>
      <c r="BJ38" s="119" t="s">
        <v>57</v>
      </c>
      <c r="BL38" s="127"/>
    </row>
    <row r="39" spans="2:64" x14ac:dyDescent="0.35">
      <c r="B39" s="125" t="s">
        <v>220</v>
      </c>
      <c r="C39" s="140">
        <f t="shared" si="5"/>
        <v>1732</v>
      </c>
      <c r="D39" s="127" t="s">
        <v>57</v>
      </c>
      <c r="E39" s="156"/>
      <c r="F39" s="125" t="s">
        <v>220</v>
      </c>
      <c r="G39" s="158">
        <f>IF(I3="SI",Datos!K16+Datos!K17,0)</f>
        <v>320</v>
      </c>
      <c r="H39" s="119" t="s">
        <v>57</v>
      </c>
      <c r="J39" s="127"/>
      <c r="L39" s="125" t="s">
        <v>220</v>
      </c>
      <c r="M39" s="158">
        <f>IF(O3="SI",Datos!AE16+Datos!AE17,0)</f>
        <v>378</v>
      </c>
      <c r="N39" s="119" t="s">
        <v>57</v>
      </c>
      <c r="P39" s="127"/>
      <c r="R39" s="125" t="s">
        <v>220</v>
      </c>
      <c r="S39" s="158">
        <f>IF(U3="SI",Datos!AY16+Datos!AY17,0)</f>
        <v>494</v>
      </c>
      <c r="T39" s="119" t="s">
        <v>57</v>
      </c>
      <c r="V39" s="127"/>
      <c r="X39" s="125" t="s">
        <v>220</v>
      </c>
      <c r="Y39" s="158">
        <f>IF(AA3="SI",Datos!BS16+Datos!BS17,0)</f>
        <v>539.5</v>
      </c>
      <c r="Z39" s="119" t="s">
        <v>57</v>
      </c>
      <c r="AB39" s="127"/>
      <c r="AD39" s="125" t="s">
        <v>220</v>
      </c>
      <c r="AE39" s="158">
        <f>IF(AG3="SI",Datos!CM16+Datos!CM17,0)</f>
        <v>0</v>
      </c>
      <c r="AF39" s="119" t="s">
        <v>57</v>
      </c>
      <c r="AH39" s="127"/>
      <c r="AJ39" s="125" t="s">
        <v>220</v>
      </c>
      <c r="AK39" s="158">
        <f>IF(AM3="SI",Datos!DG16+Datos!DG17,0)</f>
        <v>0</v>
      </c>
      <c r="AL39" s="119" t="s">
        <v>57</v>
      </c>
      <c r="AN39" s="127"/>
      <c r="AP39" s="125" t="s">
        <v>220</v>
      </c>
      <c r="AQ39" s="158">
        <f>IF(AS3="SI",Datos!EA16+Datos!EA17,0)</f>
        <v>0</v>
      </c>
      <c r="AR39" s="119" t="s">
        <v>57</v>
      </c>
      <c r="AT39" s="127"/>
      <c r="AV39" s="125" t="s">
        <v>220</v>
      </c>
      <c r="AW39" s="158">
        <f>IF(AY3="SI",Datos!EU16+Datos!EU17,0)</f>
        <v>0</v>
      </c>
      <c r="AX39" s="119" t="s">
        <v>57</v>
      </c>
      <c r="AZ39" s="127"/>
      <c r="BB39" s="125" t="s">
        <v>220</v>
      </c>
      <c r="BC39" s="158">
        <f>IF(BE3="SI",Datos!FO16+Datos!FO17,0)</f>
        <v>0</v>
      </c>
      <c r="BD39" s="119" t="s">
        <v>57</v>
      </c>
      <c r="BF39" s="127"/>
      <c r="BH39" s="125" t="s">
        <v>220</v>
      </c>
      <c r="BI39" s="158">
        <f>IF(BK3="SI",Datos!GI16+Datos!GI17,0)</f>
        <v>0</v>
      </c>
      <c r="BJ39" s="119" t="s">
        <v>57</v>
      </c>
      <c r="BL39" s="127"/>
    </row>
    <row r="40" spans="2:64" x14ac:dyDescent="0.35">
      <c r="B40" s="125" t="s">
        <v>221</v>
      </c>
      <c r="C40" s="140">
        <f t="shared" si="5"/>
        <v>534</v>
      </c>
      <c r="D40" s="127" t="s">
        <v>222</v>
      </c>
      <c r="E40" s="119"/>
      <c r="F40" s="125" t="s">
        <v>221</v>
      </c>
      <c r="G40" s="159">
        <f>IF(I3="SI",G6,0)</f>
        <v>212</v>
      </c>
      <c r="H40" s="119" t="s">
        <v>222</v>
      </c>
      <c r="J40" s="127"/>
      <c r="L40" s="125" t="s">
        <v>221</v>
      </c>
      <c r="M40" s="159">
        <f>IF(O3="SI",M6,0)</f>
        <v>110</v>
      </c>
      <c r="N40" s="119" t="s">
        <v>222</v>
      </c>
      <c r="P40" s="127"/>
      <c r="R40" s="125" t="s">
        <v>221</v>
      </c>
      <c r="S40" s="159">
        <f>IF(U3="SI",S6,0)</f>
        <v>152</v>
      </c>
      <c r="T40" s="119" t="s">
        <v>222</v>
      </c>
      <c r="V40" s="127"/>
      <c r="X40" s="125" t="s">
        <v>221</v>
      </c>
      <c r="Y40" s="159">
        <f>IF(AA3="SI",Y6,0)</f>
        <v>60</v>
      </c>
      <c r="Z40" s="119" t="s">
        <v>222</v>
      </c>
      <c r="AB40" s="127"/>
      <c r="AD40" s="125" t="s">
        <v>221</v>
      </c>
      <c r="AE40" s="159">
        <f>IF(AG3="SI",AE6,0)</f>
        <v>0</v>
      </c>
      <c r="AF40" s="119" t="s">
        <v>222</v>
      </c>
      <c r="AH40" s="127"/>
      <c r="AJ40" s="125" t="s">
        <v>221</v>
      </c>
      <c r="AK40" s="159">
        <f>IF(AM3="SI",AK6,0)</f>
        <v>0</v>
      </c>
      <c r="AL40" s="119" t="s">
        <v>222</v>
      </c>
      <c r="AN40" s="127"/>
      <c r="AP40" s="125" t="s">
        <v>221</v>
      </c>
      <c r="AQ40" s="159">
        <f>IF(AS3="SI",AQ6,0)</f>
        <v>0</v>
      </c>
      <c r="AR40" s="119" t="s">
        <v>222</v>
      </c>
      <c r="AT40" s="127"/>
      <c r="AV40" s="125" t="s">
        <v>221</v>
      </c>
      <c r="AW40" s="159">
        <f>IF(AY3="SI",AW6,0)</f>
        <v>0</v>
      </c>
      <c r="AX40" s="119" t="s">
        <v>222</v>
      </c>
      <c r="AZ40" s="127"/>
      <c r="BB40" s="125" t="s">
        <v>221</v>
      </c>
      <c r="BC40" s="159">
        <f>IF(BE3="SI",BC6,0)</f>
        <v>0</v>
      </c>
      <c r="BD40" s="119" t="s">
        <v>222</v>
      </c>
      <c r="BF40" s="127"/>
      <c r="BH40" s="125" t="s">
        <v>221</v>
      </c>
      <c r="BI40" s="159">
        <f>IF(BK3="SI",BI6,0)</f>
        <v>0</v>
      </c>
      <c r="BJ40" s="119" t="s">
        <v>222</v>
      </c>
      <c r="BL40" s="127"/>
    </row>
    <row r="41" spans="2:64" x14ac:dyDescent="0.35">
      <c r="B41" s="125" t="s">
        <v>223</v>
      </c>
      <c r="C41" s="140">
        <f t="shared" si="5"/>
        <v>144</v>
      </c>
      <c r="D41" s="127" t="s">
        <v>222</v>
      </c>
      <c r="E41" s="119"/>
      <c r="F41" s="125" t="s">
        <v>223</v>
      </c>
      <c r="G41" s="159">
        <f>IF(I3="SI",G8,0)</f>
        <v>46</v>
      </c>
      <c r="H41" s="119" t="s">
        <v>222</v>
      </c>
      <c r="J41" s="127"/>
      <c r="L41" s="125" t="s">
        <v>223</v>
      </c>
      <c r="M41" s="159">
        <f>IF(O3="SI",M8,0)</f>
        <v>32</v>
      </c>
      <c r="N41" s="119" t="s">
        <v>222</v>
      </c>
      <c r="P41" s="127"/>
      <c r="R41" s="125" t="s">
        <v>223</v>
      </c>
      <c r="S41" s="159">
        <f>IF(U3="SI",S8,0)</f>
        <v>28</v>
      </c>
      <c r="T41" s="119" t="s">
        <v>222</v>
      </c>
      <c r="V41" s="127"/>
      <c r="X41" s="125" t="s">
        <v>223</v>
      </c>
      <c r="Y41" s="159">
        <f>IF(AA3="SI",Y8,0)</f>
        <v>38</v>
      </c>
      <c r="Z41" s="119" t="s">
        <v>222</v>
      </c>
      <c r="AB41" s="127"/>
      <c r="AD41" s="125" t="s">
        <v>223</v>
      </c>
      <c r="AE41" s="159">
        <f>IF(AG3="SI",AE8,0)</f>
        <v>0</v>
      </c>
      <c r="AF41" s="119" t="s">
        <v>222</v>
      </c>
      <c r="AH41" s="127"/>
      <c r="AJ41" s="125" t="s">
        <v>223</v>
      </c>
      <c r="AK41" s="159">
        <f>IF(AM3="SI",AK8,0)</f>
        <v>0</v>
      </c>
      <c r="AL41" s="119" t="s">
        <v>222</v>
      </c>
      <c r="AN41" s="127"/>
      <c r="AP41" s="125" t="s">
        <v>223</v>
      </c>
      <c r="AQ41" s="159">
        <f>IF(AS3="SI",AQ8,0)</f>
        <v>0</v>
      </c>
      <c r="AR41" s="119" t="s">
        <v>222</v>
      </c>
      <c r="AT41" s="127"/>
      <c r="AV41" s="125" t="s">
        <v>223</v>
      </c>
      <c r="AW41" s="159">
        <f>IF(AY3="SI",AW8,0)</f>
        <v>0</v>
      </c>
      <c r="AX41" s="119" t="s">
        <v>222</v>
      </c>
      <c r="AZ41" s="127"/>
      <c r="BB41" s="125" t="s">
        <v>223</v>
      </c>
      <c r="BC41" s="159">
        <f>IF(BE3="SI",BC8,0)</f>
        <v>0</v>
      </c>
      <c r="BD41" s="119" t="s">
        <v>222</v>
      </c>
      <c r="BF41" s="127"/>
      <c r="BH41" s="125" t="s">
        <v>223</v>
      </c>
      <c r="BI41" s="159">
        <f>IF(BK3="SI",BI8,0)</f>
        <v>0</v>
      </c>
      <c r="BJ41" s="119" t="s">
        <v>222</v>
      </c>
      <c r="BL41" s="127"/>
    </row>
    <row r="42" spans="2:64" x14ac:dyDescent="0.35">
      <c r="B42" s="125" t="s">
        <v>224</v>
      </c>
      <c r="C42" s="140">
        <f t="shared" si="5"/>
        <v>8</v>
      </c>
      <c r="D42" s="127" t="s">
        <v>225</v>
      </c>
      <c r="E42" s="119"/>
      <c r="F42" s="125" t="s">
        <v>224</v>
      </c>
      <c r="G42" s="160">
        <f>IF(I3="SI",((G38+G39)*2)/'Diseño estructura &amp;CP'!$AZ$5,0)</f>
        <v>2.3359999999999999</v>
      </c>
      <c r="H42" s="119" t="s">
        <v>226</v>
      </c>
      <c r="J42" s="127"/>
      <c r="L42" s="125" t="s">
        <v>224</v>
      </c>
      <c r="M42" s="160">
        <f>IF(O3="SI",((M38+M39)*2)/'Diseño estructura &amp;CP'!$AZ$5,0)</f>
        <v>1.6359999999999999</v>
      </c>
      <c r="N42" s="119" t="s">
        <v>226</v>
      </c>
      <c r="P42" s="127"/>
      <c r="R42" s="125" t="s">
        <v>224</v>
      </c>
      <c r="S42" s="160">
        <f>IF(U3="SI",((S38+S39)*2)/'Diseño estructura &amp;CP'!$AZ$5,0)</f>
        <v>2.2040000000000002</v>
      </c>
      <c r="T42" s="119" t="s">
        <v>226</v>
      </c>
      <c r="V42" s="127"/>
      <c r="X42" s="125" t="s">
        <v>224</v>
      </c>
      <c r="Y42" s="160">
        <f>IF(AA3="SI",((Y38+Y39)*2)/'Diseño estructura &amp;CP'!$AZ$5,0)</f>
        <v>1.619</v>
      </c>
      <c r="Z42" s="119" t="s">
        <v>226</v>
      </c>
      <c r="AB42" s="127"/>
      <c r="AD42" s="125" t="s">
        <v>224</v>
      </c>
      <c r="AE42" s="160">
        <f>IF(AG3="SI",((AE38+AE39)*2)/'Diseño estructura &amp;CP'!$AZ$5,0)</f>
        <v>0</v>
      </c>
      <c r="AF42" s="119" t="s">
        <v>226</v>
      </c>
      <c r="AH42" s="127"/>
      <c r="AJ42" s="125" t="s">
        <v>224</v>
      </c>
      <c r="AK42" s="160">
        <f>IF(AM3="SI",((AK38+AK39)*2)/'Diseño estructura &amp;CP'!$AZ$5,0)</f>
        <v>0</v>
      </c>
      <c r="AL42" s="119" t="s">
        <v>226</v>
      </c>
      <c r="AN42" s="127"/>
      <c r="AP42" s="125" t="s">
        <v>224</v>
      </c>
      <c r="AQ42" s="160">
        <f>IF(AS3="SI",((AQ38+AQ39)*2)/'Diseño estructura &amp;CP'!$AZ$5,0)</f>
        <v>0</v>
      </c>
      <c r="AR42" s="119" t="s">
        <v>226</v>
      </c>
      <c r="AT42" s="127"/>
      <c r="AV42" s="125" t="s">
        <v>224</v>
      </c>
      <c r="AW42" s="160">
        <f>IF(AY3="SI",((AW38+AW39)*2)/'Diseño estructura &amp;CP'!$AZ$5,0)</f>
        <v>0</v>
      </c>
      <c r="AX42" s="119" t="s">
        <v>226</v>
      </c>
      <c r="AZ42" s="127"/>
      <c r="BB42" s="125" t="s">
        <v>224</v>
      </c>
      <c r="BC42" s="160">
        <f>IF(BE3="SI",((BC38+BC39)*2)/'Diseño estructura &amp;CP'!$AZ$5,0)</f>
        <v>0</v>
      </c>
      <c r="BD42" s="119" t="s">
        <v>226</v>
      </c>
      <c r="BF42" s="127"/>
      <c r="BH42" s="125" t="s">
        <v>224</v>
      </c>
      <c r="BI42" s="160">
        <f>IF(BK3="SI",((BI38+BI39)*2)/'Diseño estructura &amp;CP'!$AZ$5,0)</f>
        <v>0</v>
      </c>
      <c r="BJ42" s="119" t="s">
        <v>226</v>
      </c>
      <c r="BL42" s="127"/>
    </row>
    <row r="43" spans="2:64" ht="15" thickBot="1" x14ac:dyDescent="0.4">
      <c r="B43" s="128" t="s">
        <v>227</v>
      </c>
      <c r="C43" s="140">
        <f t="shared" si="5"/>
        <v>5</v>
      </c>
      <c r="D43" s="131" t="s">
        <v>225</v>
      </c>
      <c r="E43" s="119"/>
      <c r="F43" s="128" t="s">
        <v>227</v>
      </c>
      <c r="G43" s="161">
        <f>IF(I3="SI",((G38+G39)*$C$45)/Cuarteles!$C$44,0)</f>
        <v>1.2977777777777777</v>
      </c>
      <c r="H43" s="130" t="s">
        <v>57</v>
      </c>
      <c r="I43" s="130"/>
      <c r="J43" s="131"/>
      <c r="L43" s="128" t="s">
        <v>227</v>
      </c>
      <c r="M43" s="161">
        <f>IF(O3="SI",((M38+M39)*$C$45)/$C$44,0)</f>
        <v>0.90888888888888886</v>
      </c>
      <c r="N43" s="130" t="s">
        <v>57</v>
      </c>
      <c r="O43" s="130"/>
      <c r="P43" s="131"/>
      <c r="R43" s="128" t="s">
        <v>227</v>
      </c>
      <c r="S43" s="161">
        <f>IF(U3="SI",((S38+S39)*$C$45)/$C$44,0)</f>
        <v>1.2244444444444444</v>
      </c>
      <c r="T43" s="130" t="s">
        <v>57</v>
      </c>
      <c r="U43" s="130"/>
      <c r="V43" s="131"/>
      <c r="X43" s="128" t="s">
        <v>227</v>
      </c>
      <c r="Y43" s="161">
        <f>IF(AA3="SI",((Y38+Y39)*$C$45)/$C$44,0)</f>
        <v>0.89944444444444449</v>
      </c>
      <c r="Z43" s="130" t="s">
        <v>57</v>
      </c>
      <c r="AA43" s="130"/>
      <c r="AB43" s="131"/>
      <c r="AD43" s="128" t="s">
        <v>227</v>
      </c>
      <c r="AE43" s="161">
        <f>IF(AG3="SI",((AE38+AE39)*$C$45)/$C$44,0)</f>
        <v>0</v>
      </c>
      <c r="AF43" s="130" t="s">
        <v>57</v>
      </c>
      <c r="AG43" s="130"/>
      <c r="AH43" s="131"/>
      <c r="AJ43" s="128" t="s">
        <v>227</v>
      </c>
      <c r="AK43" s="161">
        <f>IF(AM3="SI",((AK38+AK39)*$C$45)/$C$44,0)</f>
        <v>0</v>
      </c>
      <c r="AL43" s="130" t="s">
        <v>57</v>
      </c>
      <c r="AM43" s="130"/>
      <c r="AN43" s="131"/>
      <c r="AP43" s="128" t="s">
        <v>227</v>
      </c>
      <c r="AQ43" s="161">
        <f>IF(AS3="SI",((AQ38+AQ39)*$C$45)/$C$44,0)</f>
        <v>0</v>
      </c>
      <c r="AR43" s="130" t="s">
        <v>57</v>
      </c>
      <c r="AS43" s="130"/>
      <c r="AT43" s="131"/>
      <c r="AV43" s="128" t="s">
        <v>227</v>
      </c>
      <c r="AW43" s="161">
        <f>IF(AY3="SI",((AW38+AW39)*$C$45)/$C$44,0)</f>
        <v>0</v>
      </c>
      <c r="AX43" s="130" t="s">
        <v>57</v>
      </c>
      <c r="AY43" s="130"/>
      <c r="AZ43" s="131"/>
      <c r="BB43" s="128" t="s">
        <v>227</v>
      </c>
      <c r="BC43" s="161">
        <f>IF(BE3="SI",((BC38+BC39)*$C$45)/$C$44,0)</f>
        <v>0</v>
      </c>
      <c r="BD43" s="130" t="s">
        <v>57</v>
      </c>
      <c r="BE43" s="130"/>
      <c r="BF43" s="131"/>
      <c r="BH43" s="128" t="s">
        <v>227</v>
      </c>
      <c r="BI43" s="161">
        <f>IF(BK3="SI",((BI38+BI39)*$C$45)/$C$44,0)</f>
        <v>0</v>
      </c>
      <c r="BJ43" s="130" t="s">
        <v>57</v>
      </c>
      <c r="BK43" s="130"/>
      <c r="BL43" s="131"/>
    </row>
    <row r="44" spans="2:64" x14ac:dyDescent="0.35">
      <c r="B44" s="162" t="s">
        <v>228</v>
      </c>
      <c r="C44" s="163">
        <v>900</v>
      </c>
      <c r="D44" s="164" t="s">
        <v>57</v>
      </c>
      <c r="E44" s="119"/>
    </row>
    <row r="45" spans="2:64" ht="15" thickBot="1" x14ac:dyDescent="0.4">
      <c r="B45" s="128" t="s">
        <v>229</v>
      </c>
      <c r="C45" s="130">
        <v>1</v>
      </c>
      <c r="D45" s="131" t="s">
        <v>230</v>
      </c>
      <c r="E45" s="119"/>
    </row>
    <row r="46" spans="2:64" x14ac:dyDescent="0.35">
      <c r="E46" s="119"/>
    </row>
    <row r="47" spans="2:64" x14ac:dyDescent="0.35">
      <c r="E47" s="119"/>
    </row>
    <row r="48" spans="2:64" x14ac:dyDescent="0.35">
      <c r="E48" s="119"/>
    </row>
    <row r="49" spans="5:5" x14ac:dyDescent="0.35">
      <c r="E49" s="119"/>
    </row>
    <row r="50" spans="5:5" x14ac:dyDescent="0.35">
      <c r="E50" s="119"/>
    </row>
    <row r="51" spans="5:5" x14ac:dyDescent="0.35">
      <c r="E51" s="119"/>
    </row>
    <row r="52" spans="5:5" x14ac:dyDescent="0.35">
      <c r="E52" s="119"/>
    </row>
    <row r="53" spans="5:5" x14ac:dyDescent="0.35">
      <c r="E53" s="119"/>
    </row>
    <row r="54" spans="5:5" x14ac:dyDescent="0.35">
      <c r="E54" s="119"/>
    </row>
    <row r="55" spans="5:5" x14ac:dyDescent="0.35">
      <c r="E55" s="119"/>
    </row>
    <row r="56" spans="5:5" x14ac:dyDescent="0.35">
      <c r="E56" s="119"/>
    </row>
    <row r="57" spans="5:5" x14ac:dyDescent="0.35">
      <c r="E57" s="119"/>
    </row>
    <row r="58" spans="5:5" x14ac:dyDescent="0.35">
      <c r="E58" s="119"/>
    </row>
    <row r="59" spans="5:5" x14ac:dyDescent="0.35">
      <c r="E59" s="119"/>
    </row>
    <row r="60" spans="5:5" x14ac:dyDescent="0.35">
      <c r="E60" s="119"/>
    </row>
    <row r="61" spans="5:5" x14ac:dyDescent="0.35">
      <c r="E61" s="119"/>
    </row>
    <row r="62" spans="5:5" x14ac:dyDescent="0.35">
      <c r="E62" s="119"/>
    </row>
    <row r="63" spans="5:5" x14ac:dyDescent="0.35">
      <c r="E63" s="119"/>
    </row>
    <row r="64" spans="5:5" x14ac:dyDescent="0.35">
      <c r="E64" s="119"/>
    </row>
    <row r="65" spans="5:5" x14ac:dyDescent="0.35">
      <c r="E65" s="119"/>
    </row>
    <row r="66" spans="5:5" x14ac:dyDescent="0.35">
      <c r="E66" s="119"/>
    </row>
    <row r="67" spans="5:5" x14ac:dyDescent="0.35">
      <c r="E67" s="119"/>
    </row>
    <row r="68" spans="5:5" x14ac:dyDescent="0.35">
      <c r="E68" s="119"/>
    </row>
    <row r="69" spans="5:5" x14ac:dyDescent="0.35">
      <c r="E69" s="119"/>
    </row>
    <row r="70" spans="5:5" x14ac:dyDescent="0.35">
      <c r="E70" s="119"/>
    </row>
    <row r="71" spans="5:5" x14ac:dyDescent="0.35">
      <c r="E71" s="119"/>
    </row>
    <row r="72" spans="5:5" x14ac:dyDescent="0.35">
      <c r="E72" s="119"/>
    </row>
    <row r="73" spans="5:5" x14ac:dyDescent="0.35">
      <c r="E73" s="119"/>
    </row>
    <row r="74" spans="5:5" x14ac:dyDescent="0.35">
      <c r="E74" s="119"/>
    </row>
    <row r="75" spans="5:5" x14ac:dyDescent="0.35">
      <c r="E75" s="119"/>
    </row>
    <row r="76" spans="5:5" x14ac:dyDescent="0.35">
      <c r="E76" s="119"/>
    </row>
    <row r="77" spans="5:5" x14ac:dyDescent="0.35">
      <c r="E77" s="119"/>
    </row>
    <row r="78" spans="5:5" x14ac:dyDescent="0.35">
      <c r="E78" s="119"/>
    </row>
    <row r="79" spans="5:5" x14ac:dyDescent="0.35">
      <c r="E79" s="119"/>
    </row>
    <row r="80" spans="5:5" x14ac:dyDescent="0.35">
      <c r="E80" s="119"/>
    </row>
    <row r="81" spans="5:5" x14ac:dyDescent="0.35">
      <c r="E81" s="119"/>
    </row>
    <row r="82" spans="5:5" x14ac:dyDescent="0.35">
      <c r="E82" s="1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9A9E0-A4E8-4C2D-B6EE-D518527B48F8}">
  <sheetPr codeName="Hoja5"/>
  <dimension ref="A1:K59"/>
  <sheetViews>
    <sheetView topLeftCell="A6" zoomScale="80" zoomScaleNormal="80" workbookViewId="0">
      <selection activeCell="F19" sqref="F19"/>
    </sheetView>
  </sheetViews>
  <sheetFormatPr baseColWidth="10" defaultColWidth="10.7265625" defaultRowHeight="14.5" x14ac:dyDescent="0.35"/>
  <cols>
    <col min="1" max="1" width="26" bestFit="1" customWidth="1"/>
    <col min="2" max="2" width="23.6328125" bestFit="1" customWidth="1"/>
    <col min="3" max="3" width="42.81640625" bestFit="1" customWidth="1"/>
    <col min="4" max="4" width="15.6328125" bestFit="1" customWidth="1"/>
    <col min="5" max="5" width="13" bestFit="1" customWidth="1"/>
    <col min="6" max="8" width="12.08984375" bestFit="1" customWidth="1"/>
    <col min="9" max="9" width="12.36328125" bestFit="1" customWidth="1"/>
    <col min="10" max="10" width="13" bestFit="1" customWidth="1"/>
    <col min="11" max="11" width="11.453125" bestFit="1" customWidth="1"/>
  </cols>
  <sheetData>
    <row r="1" spans="1:11" x14ac:dyDescent="0.35">
      <c r="A1" s="191" t="s">
        <v>234</v>
      </c>
      <c r="B1" t="s">
        <v>371</v>
      </c>
    </row>
    <row r="2" spans="1:11" x14ac:dyDescent="0.35">
      <c r="A2" s="191" t="s">
        <v>235</v>
      </c>
      <c r="B2" t="s">
        <v>371</v>
      </c>
    </row>
    <row r="3" spans="1:11" x14ac:dyDescent="0.35">
      <c r="A3" s="191" t="s">
        <v>236</v>
      </c>
      <c r="B3" t="s">
        <v>371</v>
      </c>
    </row>
    <row r="4" spans="1:11" x14ac:dyDescent="0.35">
      <c r="A4" s="191" t="s">
        <v>325</v>
      </c>
      <c r="B4" t="s">
        <v>329</v>
      </c>
    </row>
    <row r="6" spans="1:11" x14ac:dyDescent="0.35">
      <c r="E6" s="191" t="s">
        <v>373</v>
      </c>
    </row>
    <row r="7" spans="1:11" x14ac:dyDescent="0.35">
      <c r="A7" s="191" t="s">
        <v>242</v>
      </c>
      <c r="B7" s="191" t="s">
        <v>243</v>
      </c>
      <c r="C7" s="191" t="s">
        <v>245</v>
      </c>
      <c r="D7" s="191" t="s">
        <v>247</v>
      </c>
      <c r="E7" t="s">
        <v>578</v>
      </c>
      <c r="F7" t="s">
        <v>579</v>
      </c>
      <c r="G7" t="s">
        <v>580</v>
      </c>
      <c r="H7" t="s">
        <v>581</v>
      </c>
      <c r="I7" t="s">
        <v>582</v>
      </c>
      <c r="J7" t="s">
        <v>583</v>
      </c>
      <c r="K7" t="s">
        <v>584</v>
      </c>
    </row>
    <row r="8" spans="1:11" x14ac:dyDescent="0.35">
      <c r="A8" t="s">
        <v>300</v>
      </c>
      <c r="B8" t="s">
        <v>301</v>
      </c>
      <c r="C8" t="s">
        <v>258</v>
      </c>
      <c r="D8" s="170">
        <v>11350</v>
      </c>
      <c r="E8" s="170">
        <v>43845050</v>
      </c>
      <c r="F8" s="170">
        <v>7015208</v>
      </c>
      <c r="G8" s="170">
        <v>2288711.61</v>
      </c>
      <c r="H8" s="170">
        <v>5594628.3799999999</v>
      </c>
      <c r="I8" s="167">
        <v>58743597.990000002</v>
      </c>
      <c r="J8" s="167">
        <v>58743597.990000002</v>
      </c>
      <c r="K8" s="167">
        <v>3091768.3152631582</v>
      </c>
    </row>
    <row r="9" spans="1:11" x14ac:dyDescent="0.35">
      <c r="B9" t="s">
        <v>301</v>
      </c>
      <c r="C9" t="s">
        <v>259</v>
      </c>
      <c r="D9" s="170">
        <v>13300</v>
      </c>
      <c r="E9" s="170">
        <v>4628400</v>
      </c>
      <c r="F9" s="170">
        <v>740544</v>
      </c>
      <c r="G9" s="170">
        <v>241602.47999999998</v>
      </c>
      <c r="H9" s="170">
        <v>590583.84</v>
      </c>
      <c r="I9" s="167">
        <v>6201130.3200000003</v>
      </c>
      <c r="J9" s="167">
        <v>6201130.3200000003</v>
      </c>
      <c r="K9" s="167">
        <v>326375.28000000003</v>
      </c>
    </row>
    <row r="10" spans="1:11" x14ac:dyDescent="0.35">
      <c r="B10" t="s">
        <v>301</v>
      </c>
      <c r="C10" t="s">
        <v>261</v>
      </c>
      <c r="D10" s="170">
        <v>24900</v>
      </c>
      <c r="E10" s="170">
        <v>1045800</v>
      </c>
      <c r="F10" s="170">
        <v>167328</v>
      </c>
      <c r="G10" s="170">
        <v>54590.759999999995</v>
      </c>
      <c r="H10" s="170">
        <v>133444.07999999999</v>
      </c>
      <c r="I10" s="167">
        <v>1401162.84</v>
      </c>
      <c r="J10" s="167">
        <v>1401162.84</v>
      </c>
      <c r="K10" s="167">
        <v>73745.412631578947</v>
      </c>
    </row>
    <row r="11" spans="1:11" x14ac:dyDescent="0.35">
      <c r="B11" t="s">
        <v>301</v>
      </c>
      <c r="C11" t="s">
        <v>260</v>
      </c>
      <c r="D11" s="170">
        <v>12900</v>
      </c>
      <c r="E11" s="170">
        <v>3560400</v>
      </c>
      <c r="F11" s="170">
        <v>569664</v>
      </c>
      <c r="G11" s="170">
        <v>185852.88</v>
      </c>
      <c r="H11" s="170">
        <v>454307.04</v>
      </c>
      <c r="I11" s="167">
        <v>4770223.92</v>
      </c>
      <c r="J11" s="167">
        <v>4770223.92</v>
      </c>
      <c r="K11" s="167">
        <v>251064.41684210525</v>
      </c>
    </row>
    <row r="12" spans="1:11" x14ac:dyDescent="0.35">
      <c r="B12" t="s">
        <v>301</v>
      </c>
      <c r="C12" t="s">
        <v>262</v>
      </c>
      <c r="D12" s="170">
        <v>2550</v>
      </c>
      <c r="E12" s="170">
        <v>2889150</v>
      </c>
      <c r="F12" s="170">
        <v>462264</v>
      </c>
      <c r="G12" s="170">
        <v>150813.63</v>
      </c>
      <c r="H12" s="170">
        <v>368655.54</v>
      </c>
      <c r="I12" s="167">
        <v>3870883.17</v>
      </c>
      <c r="J12" s="167">
        <v>3870883.17</v>
      </c>
      <c r="K12" s="167">
        <v>203730.69315789474</v>
      </c>
    </row>
    <row r="13" spans="1:11" x14ac:dyDescent="0.35">
      <c r="B13" t="s">
        <v>301</v>
      </c>
      <c r="C13" t="s">
        <v>265</v>
      </c>
      <c r="D13" s="170">
        <v>0</v>
      </c>
      <c r="E13" s="170">
        <v>0</v>
      </c>
      <c r="F13" s="170">
        <v>0</v>
      </c>
      <c r="G13" s="170">
        <v>0</v>
      </c>
      <c r="H13" s="170">
        <v>0</v>
      </c>
      <c r="I13" s="167">
        <v>0</v>
      </c>
      <c r="J13" s="167">
        <v>0</v>
      </c>
      <c r="K13" s="167">
        <v>0</v>
      </c>
    </row>
    <row r="14" spans="1:11" x14ac:dyDescent="0.35">
      <c r="B14" t="s">
        <v>301</v>
      </c>
      <c r="C14" t="s">
        <v>263</v>
      </c>
      <c r="D14" s="170">
        <v>0</v>
      </c>
      <c r="E14" s="170">
        <v>0</v>
      </c>
      <c r="F14" s="170">
        <v>0</v>
      </c>
      <c r="G14" s="170">
        <v>0</v>
      </c>
      <c r="H14" s="170">
        <v>0</v>
      </c>
      <c r="I14" s="167">
        <v>0</v>
      </c>
      <c r="J14" s="167">
        <v>0</v>
      </c>
      <c r="K14" s="167">
        <v>0</v>
      </c>
    </row>
    <row r="15" spans="1:11" x14ac:dyDescent="0.35">
      <c r="B15" t="s">
        <v>301</v>
      </c>
      <c r="C15" t="s">
        <v>264</v>
      </c>
      <c r="D15" s="170">
        <v>0</v>
      </c>
      <c r="E15" s="170">
        <v>0</v>
      </c>
      <c r="F15" s="170">
        <v>0</v>
      </c>
      <c r="G15" s="170">
        <v>0</v>
      </c>
      <c r="H15" s="170">
        <v>0</v>
      </c>
      <c r="I15" s="167">
        <v>0</v>
      </c>
      <c r="J15" s="167">
        <v>0</v>
      </c>
      <c r="K15" s="167">
        <v>0</v>
      </c>
    </row>
    <row r="16" spans="1:11" x14ac:dyDescent="0.35">
      <c r="B16" t="s">
        <v>315</v>
      </c>
      <c r="C16" t="s">
        <v>272</v>
      </c>
      <c r="D16" s="170">
        <v>500</v>
      </c>
      <c r="E16" s="170">
        <v>3863000</v>
      </c>
      <c r="F16" s="170">
        <v>618080</v>
      </c>
      <c r="G16" s="170">
        <v>201648.6</v>
      </c>
      <c r="H16" s="170">
        <v>492918.8</v>
      </c>
      <c r="I16" s="167">
        <v>5175647.3999999994</v>
      </c>
      <c r="J16" s="167">
        <v>5175647.3999999994</v>
      </c>
      <c r="K16" s="167">
        <v>272402.49473684205</v>
      </c>
    </row>
    <row r="17" spans="2:11" x14ac:dyDescent="0.35">
      <c r="B17" t="s">
        <v>315</v>
      </c>
      <c r="C17" t="s">
        <v>271</v>
      </c>
      <c r="D17" s="170">
        <v>378</v>
      </c>
      <c r="E17" s="170">
        <v>1637496</v>
      </c>
      <c r="F17" s="170">
        <v>261999.36000000002</v>
      </c>
      <c r="G17" s="170">
        <v>85477.291200000007</v>
      </c>
      <c r="H17" s="170">
        <v>208944.4896</v>
      </c>
      <c r="I17" s="167">
        <v>2193917.1408000002</v>
      </c>
      <c r="J17" s="167">
        <v>2193917.1408000002</v>
      </c>
      <c r="K17" s="167">
        <v>115469.32320000001</v>
      </c>
    </row>
    <row r="18" spans="2:11" x14ac:dyDescent="0.35">
      <c r="B18" t="s">
        <v>306</v>
      </c>
      <c r="C18" t="s">
        <v>347</v>
      </c>
      <c r="D18" s="170">
        <v>59900</v>
      </c>
      <c r="E18" s="170">
        <v>778700</v>
      </c>
      <c r="F18" s="170">
        <v>124592</v>
      </c>
      <c r="G18" s="170">
        <v>40648.14</v>
      </c>
      <c r="H18" s="170">
        <v>99362.12</v>
      </c>
      <c r="I18" s="167">
        <v>1043302.26</v>
      </c>
      <c r="J18" s="167">
        <v>1043302.26</v>
      </c>
      <c r="K18" s="167">
        <v>54910.645263157894</v>
      </c>
    </row>
    <row r="19" spans="2:11" x14ac:dyDescent="0.35">
      <c r="B19" t="s">
        <v>306</v>
      </c>
      <c r="C19" t="s">
        <v>348</v>
      </c>
      <c r="D19" s="170">
        <v>59800</v>
      </c>
      <c r="E19" s="170">
        <v>119600</v>
      </c>
      <c r="F19" s="170">
        <v>19136</v>
      </c>
      <c r="G19" s="170">
        <v>6243.12</v>
      </c>
      <c r="H19" s="170">
        <v>15260.960000000001</v>
      </c>
      <c r="I19" s="167">
        <v>160240.07999999999</v>
      </c>
      <c r="J19" s="167">
        <v>160240.07999999999</v>
      </c>
      <c r="K19" s="167">
        <v>8433.6884210526314</v>
      </c>
    </row>
    <row r="20" spans="2:11" x14ac:dyDescent="0.35">
      <c r="B20" t="s">
        <v>306</v>
      </c>
      <c r="C20" t="s">
        <v>266</v>
      </c>
      <c r="D20" s="170">
        <v>260919</v>
      </c>
      <c r="E20" s="170">
        <v>2087352</v>
      </c>
      <c r="F20" s="170">
        <v>333976.32000000001</v>
      </c>
      <c r="G20" s="170">
        <v>108959.77439999999</v>
      </c>
      <c r="H20" s="170">
        <v>266346.1152</v>
      </c>
      <c r="I20" s="167">
        <v>2796634.2095999997</v>
      </c>
      <c r="J20" s="167">
        <v>2796634.2095999997</v>
      </c>
      <c r="K20" s="167">
        <v>147191.27418947368</v>
      </c>
    </row>
    <row r="21" spans="2:11" x14ac:dyDescent="0.35">
      <c r="B21" t="s">
        <v>306</v>
      </c>
      <c r="C21" t="s">
        <v>267</v>
      </c>
      <c r="D21" s="170">
        <v>141768</v>
      </c>
      <c r="E21" s="170">
        <v>1842984</v>
      </c>
      <c r="F21" s="170">
        <v>294877.44</v>
      </c>
      <c r="G21" s="170">
        <v>96203.76479999999</v>
      </c>
      <c r="H21" s="170">
        <v>235164.75839999999</v>
      </c>
      <c r="I21" s="167">
        <v>2469229.9632000001</v>
      </c>
      <c r="J21" s="167">
        <v>2469229.9632000001</v>
      </c>
      <c r="K21" s="167">
        <v>129959.47174736843</v>
      </c>
    </row>
    <row r="22" spans="2:11" x14ac:dyDescent="0.35">
      <c r="B22" t="s">
        <v>306</v>
      </c>
      <c r="C22" t="s">
        <v>30</v>
      </c>
      <c r="D22" s="170">
        <v>105328</v>
      </c>
      <c r="E22" s="170">
        <v>4213120</v>
      </c>
      <c r="F22" s="170">
        <v>674099.20000000007</v>
      </c>
      <c r="G22" s="170">
        <v>219924.864</v>
      </c>
      <c r="H22" s="170">
        <v>537594.11200000008</v>
      </c>
      <c r="I22" s="167">
        <v>5644738.176</v>
      </c>
      <c r="J22" s="167">
        <v>5644738.176</v>
      </c>
      <c r="K22" s="167">
        <v>297091.48294736841</v>
      </c>
    </row>
    <row r="23" spans="2:11" x14ac:dyDescent="0.35">
      <c r="B23" t="s">
        <v>306</v>
      </c>
      <c r="C23" t="s">
        <v>556</v>
      </c>
      <c r="D23" s="170">
        <v>118771</v>
      </c>
      <c r="E23" s="170">
        <v>24229284</v>
      </c>
      <c r="F23" s="170">
        <v>3876685.44</v>
      </c>
      <c r="G23" s="170">
        <v>1264768.6247999999</v>
      </c>
      <c r="H23" s="170">
        <v>3091656.6384000005</v>
      </c>
      <c r="I23" s="167">
        <v>32462394.703200001</v>
      </c>
      <c r="J23" s="167">
        <v>32462394.703200001</v>
      </c>
      <c r="K23" s="167">
        <v>1708547.0896421052</v>
      </c>
    </row>
    <row r="24" spans="2:11" x14ac:dyDescent="0.35">
      <c r="B24" t="s">
        <v>310</v>
      </c>
      <c r="C24" t="s">
        <v>268</v>
      </c>
      <c r="D24" s="170">
        <v>0</v>
      </c>
      <c r="E24" s="170">
        <v>0</v>
      </c>
      <c r="F24" s="170">
        <v>0</v>
      </c>
      <c r="G24" s="170">
        <v>0</v>
      </c>
      <c r="H24" s="170">
        <v>0</v>
      </c>
      <c r="I24" s="167">
        <v>0</v>
      </c>
      <c r="J24" s="167">
        <v>0</v>
      </c>
      <c r="K24" s="167">
        <v>0</v>
      </c>
    </row>
    <row r="25" spans="2:11" x14ac:dyDescent="0.35">
      <c r="B25" t="s">
        <v>310</v>
      </c>
      <c r="C25" t="s">
        <v>270</v>
      </c>
      <c r="D25" s="170">
        <v>0</v>
      </c>
      <c r="E25" s="170">
        <v>0</v>
      </c>
      <c r="F25" s="170">
        <v>0</v>
      </c>
      <c r="G25" s="170">
        <v>0</v>
      </c>
      <c r="H25" s="170">
        <v>0</v>
      </c>
      <c r="I25" s="167">
        <v>0</v>
      </c>
      <c r="J25" s="167">
        <v>0</v>
      </c>
      <c r="K25" s="167">
        <v>0</v>
      </c>
    </row>
    <row r="26" spans="2:11" x14ac:dyDescent="0.35">
      <c r="B26" t="s">
        <v>310</v>
      </c>
      <c r="C26" t="s">
        <v>269</v>
      </c>
      <c r="D26" s="170">
        <v>0</v>
      </c>
      <c r="E26" s="170">
        <v>0</v>
      </c>
      <c r="F26" s="170">
        <v>0</v>
      </c>
      <c r="G26" s="170">
        <v>0</v>
      </c>
      <c r="H26" s="170">
        <v>0</v>
      </c>
      <c r="I26" s="167">
        <v>0</v>
      </c>
      <c r="J26" s="167">
        <v>0</v>
      </c>
      <c r="K26" s="167">
        <v>0</v>
      </c>
    </row>
    <row r="27" spans="2:11" x14ac:dyDescent="0.35">
      <c r="B27" t="s">
        <v>318</v>
      </c>
      <c r="C27" t="s">
        <v>277</v>
      </c>
      <c r="D27" s="170">
        <v>1184</v>
      </c>
      <c r="E27" s="170">
        <v>788544</v>
      </c>
      <c r="F27" s="170">
        <v>126167.04000000001</v>
      </c>
      <c r="G27" s="170">
        <v>41161.996800000001</v>
      </c>
      <c r="H27" s="170">
        <v>100618.21440000001</v>
      </c>
      <c r="I27" s="167">
        <v>1056491.2512000001</v>
      </c>
      <c r="J27" s="167">
        <v>1056491.2512000001</v>
      </c>
      <c r="K27" s="167">
        <v>55604.802694736842</v>
      </c>
    </row>
    <row r="28" spans="2:11" x14ac:dyDescent="0.35">
      <c r="B28" t="s">
        <v>318</v>
      </c>
      <c r="C28" t="s">
        <v>276</v>
      </c>
      <c r="D28" s="170">
        <v>8466</v>
      </c>
      <c r="E28" s="170">
        <v>6349500</v>
      </c>
      <c r="F28" s="170">
        <v>1015920</v>
      </c>
      <c r="G28" s="170">
        <v>331443.89999999997</v>
      </c>
      <c r="H28" s="170">
        <v>810196.2</v>
      </c>
      <c r="I28" s="167">
        <v>8507060.0999999996</v>
      </c>
      <c r="J28" s="167">
        <v>8507060.0999999996</v>
      </c>
      <c r="K28" s="167">
        <v>447740.00526315789</v>
      </c>
    </row>
    <row r="29" spans="2:11" x14ac:dyDescent="0.35">
      <c r="B29" t="s">
        <v>318</v>
      </c>
      <c r="C29" t="s">
        <v>274</v>
      </c>
      <c r="D29" s="170">
        <v>0</v>
      </c>
      <c r="E29" s="170">
        <v>0</v>
      </c>
      <c r="F29" s="170">
        <v>0</v>
      </c>
      <c r="G29" s="170">
        <v>0</v>
      </c>
      <c r="H29" s="170">
        <v>0</v>
      </c>
      <c r="I29" s="167">
        <v>0</v>
      </c>
      <c r="J29" s="167">
        <v>0</v>
      </c>
      <c r="K29" s="167">
        <v>0</v>
      </c>
    </row>
    <row r="30" spans="2:11" x14ac:dyDescent="0.35">
      <c r="B30" t="s">
        <v>318</v>
      </c>
      <c r="C30" t="s">
        <v>273</v>
      </c>
      <c r="D30" s="170">
        <v>55000</v>
      </c>
      <c r="E30" s="170">
        <v>660000</v>
      </c>
      <c r="F30" s="170">
        <v>105600</v>
      </c>
      <c r="G30" s="170">
        <v>34452</v>
      </c>
      <c r="H30" s="170">
        <v>84216</v>
      </c>
      <c r="I30" s="167">
        <v>884268</v>
      </c>
      <c r="J30" s="167">
        <v>884268</v>
      </c>
      <c r="K30" s="167">
        <v>46540.42105263158</v>
      </c>
    </row>
    <row r="31" spans="2:11" x14ac:dyDescent="0.35">
      <c r="B31" t="s">
        <v>318</v>
      </c>
      <c r="C31" t="s">
        <v>278</v>
      </c>
      <c r="D31" s="170">
        <v>550000</v>
      </c>
      <c r="E31" s="170">
        <v>550000</v>
      </c>
      <c r="F31" s="170">
        <v>88000</v>
      </c>
      <c r="G31" s="170">
        <v>28710</v>
      </c>
      <c r="H31" s="170">
        <v>70180</v>
      </c>
      <c r="I31" s="167">
        <v>736890</v>
      </c>
      <c r="J31" s="167">
        <v>736890</v>
      </c>
      <c r="K31" s="167">
        <v>38783.684210526313</v>
      </c>
    </row>
    <row r="32" spans="2:11" x14ac:dyDescent="0.35">
      <c r="B32" t="s">
        <v>318</v>
      </c>
      <c r="C32" t="s">
        <v>275</v>
      </c>
      <c r="D32" s="170">
        <v>55000</v>
      </c>
      <c r="E32" s="170">
        <v>220000</v>
      </c>
      <c r="F32" s="170">
        <v>35200</v>
      </c>
      <c r="G32" s="170">
        <v>11484</v>
      </c>
      <c r="H32" s="170">
        <v>28072</v>
      </c>
      <c r="I32" s="167">
        <v>294756</v>
      </c>
      <c r="J32" s="167">
        <v>294756</v>
      </c>
      <c r="K32" s="167">
        <v>15513.473684210527</v>
      </c>
    </row>
    <row r="33" spans="1:11" x14ac:dyDescent="0.35">
      <c r="B33" t="s">
        <v>319</v>
      </c>
      <c r="C33" t="s">
        <v>283</v>
      </c>
      <c r="D33" s="170">
        <v>10250</v>
      </c>
      <c r="E33" s="170">
        <v>5453000</v>
      </c>
      <c r="F33" s="170">
        <v>872480</v>
      </c>
      <c r="G33" s="170">
        <v>284646.59999999998</v>
      </c>
      <c r="H33" s="170">
        <v>695802.8</v>
      </c>
      <c r="I33" s="167">
        <v>7305929.3999999994</v>
      </c>
      <c r="J33" s="167">
        <v>7305929.3999999994</v>
      </c>
      <c r="K33" s="167">
        <v>384522.6</v>
      </c>
    </row>
    <row r="34" spans="1:11" x14ac:dyDescent="0.35">
      <c r="B34" t="s">
        <v>319</v>
      </c>
      <c r="C34" t="s">
        <v>281</v>
      </c>
      <c r="D34" s="170">
        <v>120000</v>
      </c>
      <c r="E34" s="170">
        <v>9120000</v>
      </c>
      <c r="F34" s="170">
        <v>1459200</v>
      </c>
      <c r="G34" s="170">
        <v>476064</v>
      </c>
      <c r="H34" s="170">
        <v>1163712</v>
      </c>
      <c r="I34" s="167">
        <v>12218976</v>
      </c>
      <c r="J34" s="167">
        <v>12218976</v>
      </c>
      <c r="K34" s="167">
        <v>643104</v>
      </c>
    </row>
    <row r="35" spans="1:11" x14ac:dyDescent="0.35">
      <c r="B35" t="s">
        <v>319</v>
      </c>
      <c r="C35" t="s">
        <v>279</v>
      </c>
      <c r="D35" s="170">
        <v>0</v>
      </c>
      <c r="E35" s="170">
        <v>0</v>
      </c>
      <c r="F35" s="170">
        <v>0</v>
      </c>
      <c r="G35" s="170">
        <v>0</v>
      </c>
      <c r="H35" s="170">
        <v>0</v>
      </c>
      <c r="I35" s="167">
        <v>0</v>
      </c>
      <c r="J35" s="167">
        <v>0</v>
      </c>
      <c r="K35" s="167">
        <v>0</v>
      </c>
    </row>
    <row r="36" spans="1:11" x14ac:dyDescent="0.35">
      <c r="B36" t="s">
        <v>319</v>
      </c>
      <c r="C36" t="s">
        <v>280</v>
      </c>
      <c r="D36" s="170">
        <v>880000</v>
      </c>
      <c r="E36" s="170">
        <v>16720000</v>
      </c>
      <c r="F36" s="170">
        <v>2675200</v>
      </c>
      <c r="G36" s="170">
        <v>872784</v>
      </c>
      <c r="H36" s="170">
        <v>2133472</v>
      </c>
      <c r="I36" s="167">
        <v>22401456</v>
      </c>
      <c r="J36" s="167">
        <v>22401456</v>
      </c>
      <c r="K36" s="167">
        <v>1179024</v>
      </c>
    </row>
    <row r="37" spans="1:11" x14ac:dyDescent="0.35">
      <c r="B37" t="s">
        <v>319</v>
      </c>
      <c r="C37" t="s">
        <v>289</v>
      </c>
      <c r="D37" s="170">
        <v>1000</v>
      </c>
      <c r="E37" s="170">
        <v>750000</v>
      </c>
      <c r="F37" s="170">
        <v>120000</v>
      </c>
      <c r="G37" s="170">
        <v>39150</v>
      </c>
      <c r="H37" s="170">
        <v>95700</v>
      </c>
      <c r="I37" s="167">
        <v>1004850</v>
      </c>
      <c r="J37" s="167">
        <v>1004850</v>
      </c>
      <c r="K37" s="167">
        <v>52886.84210526316</v>
      </c>
    </row>
    <row r="38" spans="1:11" x14ac:dyDescent="0.35">
      <c r="B38" t="s">
        <v>319</v>
      </c>
      <c r="C38" t="s">
        <v>287</v>
      </c>
      <c r="D38" s="170">
        <v>2250</v>
      </c>
      <c r="E38" s="170">
        <v>8691750</v>
      </c>
      <c r="F38" s="170">
        <v>1390680</v>
      </c>
      <c r="G38" s="170">
        <v>453709.35</v>
      </c>
      <c r="H38" s="170">
        <v>1109067.3</v>
      </c>
      <c r="I38" s="167">
        <v>11645206.65</v>
      </c>
      <c r="J38" s="167">
        <v>11645206.65</v>
      </c>
      <c r="K38" s="167">
        <v>612905.61315789481</v>
      </c>
    </row>
    <row r="39" spans="1:11" x14ac:dyDescent="0.35">
      <c r="B39" t="s">
        <v>319</v>
      </c>
      <c r="C39" t="s">
        <v>282</v>
      </c>
      <c r="D39" s="170">
        <v>0</v>
      </c>
      <c r="E39" s="170">
        <v>0</v>
      </c>
      <c r="F39" s="170">
        <v>0</v>
      </c>
      <c r="G39" s="170">
        <v>0</v>
      </c>
      <c r="H39" s="170">
        <v>0</v>
      </c>
      <c r="I39" s="167">
        <v>0</v>
      </c>
      <c r="J39" s="167">
        <v>0</v>
      </c>
      <c r="K39" s="167">
        <v>0</v>
      </c>
    </row>
    <row r="40" spans="1:11" x14ac:dyDescent="0.35">
      <c r="B40" t="s">
        <v>319</v>
      </c>
      <c r="C40" t="s">
        <v>285</v>
      </c>
      <c r="D40" s="170">
        <v>1500</v>
      </c>
      <c r="E40" s="170">
        <v>5794500</v>
      </c>
      <c r="F40" s="170">
        <v>927120</v>
      </c>
      <c r="G40" s="170">
        <v>302472.89999999997</v>
      </c>
      <c r="H40" s="170">
        <v>739378.2</v>
      </c>
      <c r="I40" s="167">
        <v>7763471.1000000006</v>
      </c>
      <c r="J40" s="167">
        <v>7763471.1000000006</v>
      </c>
      <c r="K40" s="167">
        <v>408603.74210526317</v>
      </c>
    </row>
    <row r="41" spans="1:11" x14ac:dyDescent="0.35">
      <c r="B41" t="s">
        <v>319</v>
      </c>
      <c r="C41" t="s">
        <v>284</v>
      </c>
      <c r="D41" s="170">
        <v>0</v>
      </c>
      <c r="E41" s="170">
        <v>0</v>
      </c>
      <c r="F41" s="170">
        <v>0</v>
      </c>
      <c r="G41" s="170">
        <v>0</v>
      </c>
      <c r="H41" s="170">
        <v>0</v>
      </c>
      <c r="I41" s="167">
        <v>0</v>
      </c>
      <c r="J41" s="167">
        <v>0</v>
      </c>
      <c r="K41" s="167">
        <v>0</v>
      </c>
    </row>
    <row r="42" spans="1:11" x14ac:dyDescent="0.35">
      <c r="B42" t="s">
        <v>321</v>
      </c>
      <c r="C42" t="s">
        <v>288</v>
      </c>
      <c r="D42" s="170">
        <v>3500</v>
      </c>
      <c r="E42" s="170">
        <v>2625000</v>
      </c>
      <c r="F42" s="170">
        <v>420000</v>
      </c>
      <c r="G42" s="170">
        <v>137025</v>
      </c>
      <c r="H42" s="170">
        <v>334950</v>
      </c>
      <c r="I42" s="167">
        <v>3516975</v>
      </c>
      <c r="J42" s="167">
        <v>3516975</v>
      </c>
      <c r="K42" s="167">
        <v>185103.94736842104</v>
      </c>
    </row>
    <row r="43" spans="1:11" x14ac:dyDescent="0.35">
      <c r="B43" t="s">
        <v>321</v>
      </c>
      <c r="C43" t="s">
        <v>286</v>
      </c>
      <c r="D43" s="170">
        <v>1500</v>
      </c>
      <c r="E43" s="170">
        <v>5794500</v>
      </c>
      <c r="F43" s="170">
        <v>927120</v>
      </c>
      <c r="G43" s="170">
        <v>302472.89999999997</v>
      </c>
      <c r="H43" s="170">
        <v>739378.2</v>
      </c>
      <c r="I43" s="167">
        <v>7763471.1000000006</v>
      </c>
      <c r="J43" s="167">
        <v>7763471.1000000006</v>
      </c>
      <c r="K43" s="167">
        <v>408603.74210526317</v>
      </c>
    </row>
    <row r="44" spans="1:11" x14ac:dyDescent="0.35">
      <c r="B44" t="s">
        <v>321</v>
      </c>
      <c r="C44" t="s">
        <v>290</v>
      </c>
      <c r="D44" s="170">
        <v>200000</v>
      </c>
      <c r="E44" s="170">
        <v>200000</v>
      </c>
      <c r="F44" s="170">
        <v>32000</v>
      </c>
      <c r="G44" s="170">
        <v>10440</v>
      </c>
      <c r="H44" s="170">
        <v>25520</v>
      </c>
      <c r="I44" s="167">
        <v>267960</v>
      </c>
      <c r="J44" s="167">
        <v>267960</v>
      </c>
      <c r="K44" s="167">
        <v>14103.157894736842</v>
      </c>
    </row>
    <row r="45" spans="1:11" x14ac:dyDescent="0.35">
      <c r="A45" t="s">
        <v>376</v>
      </c>
      <c r="E45" s="170">
        <v>158457130</v>
      </c>
      <c r="F45" s="170">
        <v>25353140.799999997</v>
      </c>
      <c r="G45" s="170">
        <v>8271462.1859999998</v>
      </c>
      <c r="H45" s="170">
        <v>20219129.787999999</v>
      </c>
      <c r="I45" s="167">
        <v>212300862.77400002</v>
      </c>
      <c r="J45" s="167">
        <v>212300862.77400002</v>
      </c>
      <c r="K45" s="167">
        <v>11173729.61968421</v>
      </c>
    </row>
    <row r="46" spans="1:11" x14ac:dyDescent="0.35">
      <c r="A46" t="s">
        <v>110</v>
      </c>
      <c r="B46" t="s">
        <v>322</v>
      </c>
      <c r="C46" t="s">
        <v>293</v>
      </c>
      <c r="D46" s="170">
        <v>150000</v>
      </c>
      <c r="E46" s="170">
        <v>2100000</v>
      </c>
      <c r="F46" s="170">
        <v>0</v>
      </c>
      <c r="G46" s="170">
        <v>0</v>
      </c>
      <c r="H46" s="170">
        <v>0</v>
      </c>
      <c r="I46" s="167">
        <v>2100000</v>
      </c>
      <c r="J46" s="167">
        <v>2100000</v>
      </c>
      <c r="K46" s="167">
        <v>110526.31578947368</v>
      </c>
    </row>
    <row r="47" spans="1:11" x14ac:dyDescent="0.35">
      <c r="B47" t="s">
        <v>319</v>
      </c>
      <c r="C47" t="s">
        <v>291</v>
      </c>
      <c r="D47" s="170">
        <v>6000</v>
      </c>
      <c r="E47" s="170">
        <v>24222000</v>
      </c>
      <c r="F47" s="170">
        <v>3391080.0000000005</v>
      </c>
      <c r="G47" s="170">
        <v>1242588.5999999999</v>
      </c>
      <c r="H47" s="170">
        <v>3037438.8</v>
      </c>
      <c r="I47" s="167">
        <v>31893107.400000002</v>
      </c>
      <c r="J47" s="167">
        <v>31893107.400000002</v>
      </c>
      <c r="K47" s="167">
        <v>1678584.6</v>
      </c>
    </row>
    <row r="48" spans="1:11" x14ac:dyDescent="0.35">
      <c r="B48" t="s">
        <v>319</v>
      </c>
      <c r="C48" t="s">
        <v>292</v>
      </c>
      <c r="D48" s="170">
        <v>60000</v>
      </c>
      <c r="E48" s="170">
        <v>420000</v>
      </c>
      <c r="F48" s="170">
        <v>58800.000000000007</v>
      </c>
      <c r="G48" s="170">
        <v>21546</v>
      </c>
      <c r="H48" s="170">
        <v>52668</v>
      </c>
      <c r="I48" s="167">
        <v>553014</v>
      </c>
      <c r="J48" s="167">
        <v>553014</v>
      </c>
      <c r="K48" s="167">
        <v>29106</v>
      </c>
    </row>
    <row r="49" spans="1:11" x14ac:dyDescent="0.35">
      <c r="A49" t="s">
        <v>374</v>
      </c>
      <c r="E49" s="170">
        <v>26742000</v>
      </c>
      <c r="F49" s="170">
        <v>3449880.0000000005</v>
      </c>
      <c r="G49" s="170">
        <v>1264134.5999999999</v>
      </c>
      <c r="H49" s="170">
        <v>3090106.8</v>
      </c>
      <c r="I49" s="167">
        <v>34546121.400000006</v>
      </c>
      <c r="J49" s="167">
        <v>34546121.400000006</v>
      </c>
      <c r="K49" s="167">
        <v>1818216.9157894738</v>
      </c>
    </row>
    <row r="50" spans="1:11" x14ac:dyDescent="0.35">
      <c r="A50" t="s">
        <v>323</v>
      </c>
      <c r="B50" t="s">
        <v>319</v>
      </c>
      <c r="C50" t="s">
        <v>295</v>
      </c>
      <c r="D50" s="170">
        <v>1000</v>
      </c>
      <c r="E50" s="170">
        <v>3116000</v>
      </c>
      <c r="F50" s="170">
        <v>373920</v>
      </c>
      <c r="G50" s="170">
        <v>157046.39999999999</v>
      </c>
      <c r="H50" s="170">
        <v>383891.20000000001</v>
      </c>
      <c r="I50" s="167">
        <v>4030857.6</v>
      </c>
      <c r="J50" s="167">
        <v>4030857.6</v>
      </c>
      <c r="K50" s="167">
        <v>212150.39999999999</v>
      </c>
    </row>
    <row r="51" spans="1:11" x14ac:dyDescent="0.35">
      <c r="B51" t="s">
        <v>319</v>
      </c>
      <c r="C51" t="s">
        <v>294</v>
      </c>
      <c r="D51" s="170">
        <v>1000</v>
      </c>
      <c r="E51" s="170">
        <v>3116000</v>
      </c>
      <c r="F51" s="170">
        <v>373920</v>
      </c>
      <c r="G51" s="170">
        <v>157046.39999999999</v>
      </c>
      <c r="H51" s="170">
        <v>383891.20000000001</v>
      </c>
      <c r="I51" s="167">
        <v>4030857.6</v>
      </c>
      <c r="J51" s="167">
        <v>4030857.6</v>
      </c>
      <c r="K51" s="167">
        <v>212150.39999999999</v>
      </c>
    </row>
    <row r="52" spans="1:11" x14ac:dyDescent="0.35">
      <c r="B52" t="s">
        <v>319</v>
      </c>
      <c r="C52" t="s">
        <v>296</v>
      </c>
      <c r="D52" s="170">
        <v>120000</v>
      </c>
      <c r="E52" s="170">
        <v>1800000</v>
      </c>
      <c r="F52" s="170">
        <v>216000</v>
      </c>
      <c r="G52" s="170">
        <v>90720</v>
      </c>
      <c r="H52" s="170">
        <v>221760</v>
      </c>
      <c r="I52" s="167">
        <v>2328480</v>
      </c>
      <c r="J52" s="167">
        <v>2328480</v>
      </c>
      <c r="K52" s="167">
        <v>122551.57894736843</v>
      </c>
    </row>
    <row r="53" spans="1:11" x14ac:dyDescent="0.35">
      <c r="B53" t="s">
        <v>245</v>
      </c>
      <c r="C53" t="s">
        <v>299</v>
      </c>
      <c r="D53" s="170">
        <v>24000</v>
      </c>
      <c r="E53" s="170">
        <v>192000</v>
      </c>
      <c r="F53" s="170">
        <v>23040</v>
      </c>
      <c r="G53" s="170">
        <v>9676.7999999999993</v>
      </c>
      <c r="H53" s="170">
        <v>23654.400000000001</v>
      </c>
      <c r="I53" s="167">
        <v>248371.19999999998</v>
      </c>
      <c r="J53" s="167">
        <v>248371.19999999998</v>
      </c>
      <c r="K53" s="167">
        <v>13072.168421052631</v>
      </c>
    </row>
    <row r="54" spans="1:11" x14ac:dyDescent="0.35">
      <c r="B54" t="s">
        <v>245</v>
      </c>
      <c r="C54" t="s">
        <v>227</v>
      </c>
      <c r="D54" s="170">
        <v>68200</v>
      </c>
      <c r="E54" s="170">
        <v>272800</v>
      </c>
      <c r="F54" s="170">
        <v>32736</v>
      </c>
      <c r="G54" s="170">
        <v>13749.119999999999</v>
      </c>
      <c r="H54" s="170">
        <v>33608.959999999999</v>
      </c>
      <c r="I54" s="167">
        <v>352894.08</v>
      </c>
      <c r="J54" s="167">
        <v>352894.08</v>
      </c>
      <c r="K54" s="167">
        <v>18573.37263157895</v>
      </c>
    </row>
    <row r="55" spans="1:11" x14ac:dyDescent="0.35">
      <c r="B55" t="s">
        <v>245</v>
      </c>
      <c r="C55" t="s">
        <v>298</v>
      </c>
      <c r="D55" s="170">
        <v>8466</v>
      </c>
      <c r="E55" s="170">
        <v>84660</v>
      </c>
      <c r="F55" s="170">
        <v>10159.199999999999</v>
      </c>
      <c r="G55" s="170">
        <v>4266.8639999999996</v>
      </c>
      <c r="H55" s="170">
        <v>10430.111999999999</v>
      </c>
      <c r="I55" s="167">
        <v>109516.17599999999</v>
      </c>
      <c r="J55" s="167">
        <v>109516.17599999999</v>
      </c>
      <c r="K55" s="167">
        <v>5764.0092631578946</v>
      </c>
    </row>
    <row r="56" spans="1:11" x14ac:dyDescent="0.35">
      <c r="B56" t="s">
        <v>245</v>
      </c>
      <c r="C56" t="s">
        <v>297</v>
      </c>
      <c r="D56" s="170">
        <v>9200</v>
      </c>
      <c r="E56" s="170">
        <v>5740800</v>
      </c>
      <c r="F56" s="170">
        <v>688896</v>
      </c>
      <c r="G56" s="170">
        <v>289336.32000000001</v>
      </c>
      <c r="H56" s="170">
        <v>707266.56000000006</v>
      </c>
      <c r="I56" s="167">
        <v>7426298.8800000008</v>
      </c>
      <c r="J56" s="167">
        <v>7426298.8800000008</v>
      </c>
      <c r="K56" s="167">
        <v>390857.83578947373</v>
      </c>
    </row>
    <row r="57" spans="1:11" x14ac:dyDescent="0.35">
      <c r="B57" t="s">
        <v>245</v>
      </c>
      <c r="C57" t="s">
        <v>224</v>
      </c>
      <c r="D57" s="170">
        <v>118771</v>
      </c>
      <c r="E57" s="170">
        <v>950168</v>
      </c>
      <c r="F57" s="170">
        <v>114020.15999999999</v>
      </c>
      <c r="G57" s="170">
        <v>47888.467199999992</v>
      </c>
      <c r="H57" s="170">
        <v>117060.69759999998</v>
      </c>
      <c r="I57" s="167">
        <v>1229137.3248000001</v>
      </c>
      <c r="J57" s="167">
        <v>1229137.3248000001</v>
      </c>
      <c r="K57" s="167">
        <v>64691.438147368426</v>
      </c>
    </row>
    <row r="58" spans="1:11" x14ac:dyDescent="0.35">
      <c r="A58" t="s">
        <v>375</v>
      </c>
      <c r="E58" s="170">
        <v>15272428</v>
      </c>
      <c r="F58" s="170">
        <v>1832691.3599999999</v>
      </c>
      <c r="G58" s="170">
        <v>769730.37119999994</v>
      </c>
      <c r="H58" s="170">
        <v>1881563.1296000001</v>
      </c>
      <c r="I58" s="167">
        <v>19756412.860799998</v>
      </c>
      <c r="J58" s="167">
        <v>19756412.860799998</v>
      </c>
      <c r="K58" s="167">
        <v>1039811.2031999999</v>
      </c>
    </row>
    <row r="59" spans="1:11" x14ac:dyDescent="0.35">
      <c r="A59" t="s">
        <v>372</v>
      </c>
      <c r="E59" s="170">
        <v>200471558</v>
      </c>
      <c r="F59" s="170">
        <v>30635712.159999996</v>
      </c>
      <c r="G59" s="170">
        <v>10305327.157200001</v>
      </c>
      <c r="H59" s="170">
        <v>25190799.717599995</v>
      </c>
      <c r="I59" s="167">
        <v>266603397.03480002</v>
      </c>
      <c r="J59" s="167">
        <v>266603397.03480002</v>
      </c>
      <c r="K59" s="167">
        <v>14031757.738673685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D2291-878B-42BD-8865-AAAF04B6F93D}">
  <sheetPr codeName="Hoja6"/>
  <dimension ref="A1:AI91"/>
  <sheetViews>
    <sheetView topLeftCell="N1" zoomScale="73" zoomScaleNormal="80" workbookViewId="0">
      <pane ySplit="3" topLeftCell="A4" activePane="bottomLeft" state="frozen"/>
      <selection activeCell="T1" sqref="T1"/>
      <selection pane="bottomLeft" activeCell="T77" sqref="T77"/>
    </sheetView>
  </sheetViews>
  <sheetFormatPr baseColWidth="10" defaultColWidth="10.7265625" defaultRowHeight="14.5" x14ac:dyDescent="0.35"/>
  <cols>
    <col min="1" max="3" width="18.54296875" customWidth="1"/>
    <col min="4" max="4" width="13.453125" customWidth="1"/>
    <col min="6" max="6" width="11.81640625" customWidth="1"/>
    <col min="7" max="7" width="27.81640625" customWidth="1"/>
    <col min="8" max="8" width="26.90625" customWidth="1"/>
    <col min="9" max="9" width="20.453125" customWidth="1"/>
    <col min="10" max="10" width="20.81640625" customWidth="1"/>
    <col min="11" max="11" width="11.1796875" bestFit="1" customWidth="1"/>
    <col min="12" max="13" width="11.1796875" customWidth="1"/>
    <col min="14" max="14" width="19.7265625" bestFit="1" customWidth="1"/>
    <col min="15" max="15" width="25.81640625" bestFit="1" customWidth="1"/>
    <col min="16" max="16" width="13.54296875" bestFit="1" customWidth="1"/>
    <col min="17" max="17" width="15.453125" bestFit="1" customWidth="1"/>
    <col min="18" max="18" width="18.54296875" bestFit="1" customWidth="1"/>
    <col min="19" max="19" width="26" bestFit="1" customWidth="1"/>
    <col min="20" max="20" width="41.453125" bestFit="1" customWidth="1"/>
    <col min="21" max="21" width="11.81640625" customWidth="1"/>
    <col min="22" max="22" width="15.90625" customWidth="1"/>
    <col min="24" max="24" width="14.08984375" bestFit="1" customWidth="1"/>
    <col min="26" max="26" width="13.1796875" bestFit="1" customWidth="1"/>
    <col min="27" max="27" width="14.54296875" customWidth="1"/>
    <col min="28" max="28" width="17.36328125" customWidth="1"/>
    <col min="29" max="29" width="11.453125" customWidth="1"/>
    <col min="30" max="30" width="14.36328125" customWidth="1"/>
    <col min="31" max="31" width="14.81640625" customWidth="1"/>
    <col min="32" max="32" width="14.54296875" customWidth="1"/>
    <col min="33" max="33" width="15.90625" customWidth="1"/>
    <col min="34" max="34" width="12.36328125" bestFit="1" customWidth="1"/>
  </cols>
  <sheetData>
    <row r="1" spans="1:35" x14ac:dyDescent="0.35">
      <c r="A1" s="192" t="s">
        <v>377</v>
      </c>
      <c r="B1" s="192"/>
      <c r="C1" s="192"/>
    </row>
    <row r="2" spans="1:35" s="8" customFormat="1" x14ac:dyDescent="0.35">
      <c r="G2" s="8">
        <v>6</v>
      </c>
      <c r="H2" s="8">
        <v>4</v>
      </c>
      <c r="I2" s="8">
        <v>7</v>
      </c>
      <c r="X2" s="8" t="s">
        <v>231</v>
      </c>
      <c r="Y2" s="165">
        <v>0.12</v>
      </c>
      <c r="Z2" s="8" t="s">
        <v>232</v>
      </c>
      <c r="AA2" s="171">
        <v>0.04</v>
      </c>
      <c r="AB2" s="8" t="s">
        <v>233</v>
      </c>
      <c r="AC2" s="165">
        <v>0.1</v>
      </c>
    </row>
    <row r="3" spans="1:35" s="8" customFormat="1" x14ac:dyDescent="0.35">
      <c r="A3" s="8" t="s">
        <v>234</v>
      </c>
      <c r="B3" s="8" t="s">
        <v>601</v>
      </c>
      <c r="C3" s="8" t="s">
        <v>602</v>
      </c>
      <c r="D3" s="8" t="s">
        <v>235</v>
      </c>
      <c r="E3" s="8" t="s">
        <v>236</v>
      </c>
      <c r="F3" s="8" t="s">
        <v>237</v>
      </c>
      <c r="G3" s="8" t="s">
        <v>238</v>
      </c>
      <c r="H3" s="8" t="s">
        <v>239</v>
      </c>
      <c r="I3" s="8" t="s">
        <v>240</v>
      </c>
      <c r="J3" s="8" t="s">
        <v>241</v>
      </c>
      <c r="K3" s="8" t="s">
        <v>113</v>
      </c>
      <c r="L3" s="8" t="s">
        <v>325</v>
      </c>
      <c r="M3" s="8" t="s">
        <v>606</v>
      </c>
      <c r="N3" s="8" t="s">
        <v>559</v>
      </c>
      <c r="O3" s="8" t="s">
        <v>560</v>
      </c>
      <c r="P3" s="8" t="s">
        <v>605</v>
      </c>
      <c r="Q3" s="8" t="s">
        <v>242</v>
      </c>
      <c r="R3" s="8" t="s">
        <v>243</v>
      </c>
      <c r="S3" s="8" t="s">
        <v>244</v>
      </c>
      <c r="T3" s="8" t="s">
        <v>245</v>
      </c>
      <c r="U3" s="8" t="s">
        <v>246</v>
      </c>
      <c r="V3" s="8" t="s">
        <v>247</v>
      </c>
      <c r="W3" s="8" t="s">
        <v>248</v>
      </c>
      <c r="X3" s="8" t="s">
        <v>249</v>
      </c>
      <c r="Y3" s="8" t="s">
        <v>231</v>
      </c>
      <c r="Z3" s="8" t="s">
        <v>250</v>
      </c>
      <c r="AA3" s="8" t="s">
        <v>232</v>
      </c>
      <c r="AB3" s="8" t="s">
        <v>251</v>
      </c>
      <c r="AC3" s="8" t="s">
        <v>233</v>
      </c>
      <c r="AD3" s="8" t="s">
        <v>252</v>
      </c>
      <c r="AE3" s="8" t="s">
        <v>253</v>
      </c>
      <c r="AF3" s="8" t="s">
        <v>254</v>
      </c>
      <c r="AG3" s="8" t="s">
        <v>255</v>
      </c>
      <c r="AH3" s="8" t="s">
        <v>256</v>
      </c>
      <c r="AI3" s="8" t="s">
        <v>600</v>
      </c>
    </row>
    <row r="4" spans="1:35" s="8" customFormat="1" x14ac:dyDescent="0.35">
      <c r="A4" t="str">
        <f>+Antecedentes!$B$8</f>
        <v>Agrícola Peumo Ltda.</v>
      </c>
      <c r="B4" t="str">
        <f>+Antecedentes!$B$13</f>
        <v>Llave en Mano Rafia</v>
      </c>
      <c r="C4" t="s">
        <v>603</v>
      </c>
      <c r="D4" t="str">
        <f>+Antecedentes!$B$7</f>
        <v>513.1</v>
      </c>
      <c r="E4" s="194">
        <f>+Antecedentes!$B$15</f>
        <v>13.184799999999999</v>
      </c>
      <c r="F4">
        <v>2</v>
      </c>
      <c r="G4">
        <f>+PptoCLP[[#This Row],[Cuarteles]]*$G$2</f>
        <v>12</v>
      </c>
      <c r="H4">
        <f>+PptoCLP[[#This Row],[N° Ha]]*$H$2</f>
        <v>52.739199999999997</v>
      </c>
      <c r="I4">
        <f t="shared" ref="I4:I7" si="0">+$I$2</f>
        <v>7</v>
      </c>
      <c r="J4"/>
      <c r="K4" t="str">
        <f>+Antecedentes!$B$14</f>
        <v>Cerezas</v>
      </c>
      <c r="L4" t="s">
        <v>329</v>
      </c>
      <c r="M4" t="s">
        <v>607</v>
      </c>
      <c r="N4" t="s">
        <v>562</v>
      </c>
      <c r="O4" t="s">
        <v>108</v>
      </c>
      <c r="P4" t="s">
        <v>564</v>
      </c>
      <c r="Q4" s="8" t="s">
        <v>300</v>
      </c>
      <c r="R4" s="8" t="s">
        <v>301</v>
      </c>
      <c r="S4" s="8" t="s">
        <v>16</v>
      </c>
      <c r="T4" s="8" t="s">
        <v>591</v>
      </c>
      <c r="U4" s="241">
        <v>801</v>
      </c>
      <c r="V4" s="249">
        <f>IF(PptoCLP[[#This Row],[Item]]&lt;&gt;"Mano de Obra",_xlfn.XLOOKUP(PptoCLP[[#This Row],[Materiales]],MProductos[Producto],MProductos[CostoUnit],0,0),_xlfn.XLOOKUP(PptoCLP[[#This Row],[Materiales]],CostManoObra[Producto],CostManoObra[CostoUnit],0,0))</f>
        <v>13700</v>
      </c>
      <c r="X4" s="249">
        <f>+PptoCLP[[#This Row],[Valor Unitario]]*PptoCLP[[#This Row],[Unidades]]</f>
        <v>10973700</v>
      </c>
      <c r="Y4" s="165">
        <f>+$Y$2</f>
        <v>0.12</v>
      </c>
      <c r="Z4" s="173">
        <f>+PptoCLP[[#This Row],[%Gav]]*PptoCLP[[#This Row],[Valor Total]]</f>
        <v>1316844</v>
      </c>
      <c r="AA4" s="171">
        <f>+$AA$2</f>
        <v>0.04</v>
      </c>
      <c r="AB4" s="173">
        <f>+PptoCLP[[#This Row],[%Imprevisto]]*SUM(X4,Z4)</f>
        <v>491621.76</v>
      </c>
      <c r="AC4" s="165">
        <f>+$AC$2</f>
        <v>0.1</v>
      </c>
      <c r="AD4" s="173">
        <f>PptoCLP[[#This Row],[%Margen]]*SUM(X4,Z4)</f>
        <v>1229054.4000000001</v>
      </c>
      <c r="AE4" s="168">
        <f>+SUM(X4,Z4,AB4,AD4)</f>
        <v>14011220.16</v>
      </c>
      <c r="AG4" s="168">
        <f>+PptoCLP[[#This Row],[SubProyecto]]-(PptoCLP[[#This Row],[%Descuento]]*PptoCLP[[#This Row],[SubProyecto]])</f>
        <v>14011220.16</v>
      </c>
      <c r="AH4" s="168">
        <f>+PptoCLP[[#This Row],[TotalProyecto]]/PptoCLP[[#This Row],[N° Ha]]</f>
        <v>1062679.7645773923</v>
      </c>
      <c r="AI4" s="168"/>
    </row>
    <row r="5" spans="1:35" s="8" customFormat="1" x14ac:dyDescent="0.35">
      <c r="A5" t="str">
        <f>+Antecedentes!$B$8</f>
        <v>Agrícola Peumo Ltda.</v>
      </c>
      <c r="B5" t="str">
        <f>+Antecedentes!$B$13</f>
        <v>Llave en Mano Rafia</v>
      </c>
      <c r="C5" t="s">
        <v>603</v>
      </c>
      <c r="D5" t="str">
        <f>+Antecedentes!$B$7</f>
        <v>513.1</v>
      </c>
      <c r="E5" s="194">
        <f>+Antecedentes!$B$15</f>
        <v>13.184799999999999</v>
      </c>
      <c r="F5">
        <v>2</v>
      </c>
      <c r="G5">
        <f>+PptoCLP[[#This Row],[Cuarteles]]*$G$2</f>
        <v>12</v>
      </c>
      <c r="H5">
        <f>+PptoCLP[[#This Row],[N° Ha]]*$H$2</f>
        <v>52.739199999999997</v>
      </c>
      <c r="I5">
        <f t="shared" si="0"/>
        <v>7</v>
      </c>
      <c r="J5"/>
      <c r="K5" t="str">
        <f>+Antecedentes!$B$14</f>
        <v>Cerezas</v>
      </c>
      <c r="L5" t="s">
        <v>329</v>
      </c>
      <c r="M5" t="s">
        <v>608</v>
      </c>
      <c r="N5" t="s">
        <v>562</v>
      </c>
      <c r="O5" t="s">
        <v>192</v>
      </c>
      <c r="P5" t="s">
        <v>564</v>
      </c>
      <c r="Q5" s="8" t="s">
        <v>300</v>
      </c>
      <c r="R5" s="8" t="s">
        <v>301</v>
      </c>
      <c r="S5" s="8" t="s">
        <v>22</v>
      </c>
      <c r="T5" s="8" t="s">
        <v>592</v>
      </c>
      <c r="U5" s="241">
        <v>212</v>
      </c>
      <c r="V5" s="249">
        <f>IF(PptoCLP[[#This Row],[Item]]&lt;&gt;"Mano de Obra",_xlfn.XLOOKUP(PptoCLP[[#This Row],[Materiales]],MProductos[Producto],MProductos[CostoUnit],0,0),_xlfn.XLOOKUP(PptoCLP[[#This Row],[Materiales]],CostManoObra[Producto],CostManoObra[CostoUnit],0,0))</f>
        <v>16500</v>
      </c>
      <c r="X5" s="249">
        <f>+PptoCLP[[#This Row],[Valor Unitario]]*PptoCLP[[#This Row],[Unidades]]</f>
        <v>3498000</v>
      </c>
      <c r="Y5" s="165">
        <f>+$Y$2</f>
        <v>0.12</v>
      </c>
      <c r="Z5" s="173">
        <f>+PptoCLP[[#This Row],[%Gav]]*PptoCLP[[#This Row],[Valor Total]]</f>
        <v>419760</v>
      </c>
      <c r="AA5" s="171">
        <f>+$AA$2</f>
        <v>0.04</v>
      </c>
      <c r="AB5" s="173">
        <f>+PptoCLP[[#This Row],[%Imprevisto]]*SUM(X5,Z5)</f>
        <v>156710.39999999999</v>
      </c>
      <c r="AC5" s="165">
        <f>+$AC$2</f>
        <v>0.1</v>
      </c>
      <c r="AD5" s="173">
        <f>PptoCLP[[#This Row],[%Margen]]*SUM(X5,Z5)</f>
        <v>391776</v>
      </c>
      <c r="AE5" s="168">
        <f>+SUM(X5,Z5,AB5,AD5)</f>
        <v>4466246.4000000004</v>
      </c>
      <c r="AG5" s="168">
        <f>+PptoCLP[[#This Row],[SubProyecto]]-(PptoCLP[[#This Row],[%Descuento]]*PptoCLP[[#This Row],[SubProyecto]])</f>
        <v>4466246.4000000004</v>
      </c>
      <c r="AH5" s="168">
        <f>+PptoCLP[[#This Row],[TotalProyecto]]/PptoCLP[[#This Row],[N° Ha]]</f>
        <v>338742.06662217103</v>
      </c>
      <c r="AI5" s="168"/>
    </row>
    <row r="6" spans="1:35" s="8" customFormat="1" x14ac:dyDescent="0.35">
      <c r="A6" t="str">
        <f>+Antecedentes!$B$8</f>
        <v>Agrícola Peumo Ltda.</v>
      </c>
      <c r="B6" t="str">
        <f>+Antecedentes!$B$13</f>
        <v>Llave en Mano Rafia</v>
      </c>
      <c r="C6" t="s">
        <v>603</v>
      </c>
      <c r="D6" t="str">
        <f>+Antecedentes!$B$7</f>
        <v>513.1</v>
      </c>
      <c r="E6" s="194">
        <f>+Antecedentes!$B$15</f>
        <v>13.184799999999999</v>
      </c>
      <c r="F6">
        <v>2</v>
      </c>
      <c r="G6">
        <f>+PptoCLP[[#This Row],[Cuarteles]]*$G$2</f>
        <v>12</v>
      </c>
      <c r="H6">
        <f>+PptoCLP[[#This Row],[N° Ha]]*$H$2</f>
        <v>52.739199999999997</v>
      </c>
      <c r="I6">
        <f t="shared" si="0"/>
        <v>7</v>
      </c>
      <c r="J6"/>
      <c r="K6" t="str">
        <f>+Antecedentes!$B$14</f>
        <v>Cerezas</v>
      </c>
      <c r="L6" t="s">
        <v>329</v>
      </c>
      <c r="M6" t="s">
        <v>609</v>
      </c>
      <c r="N6" t="s">
        <v>562</v>
      </c>
      <c r="O6" t="s">
        <v>563</v>
      </c>
      <c r="P6" t="s">
        <v>564</v>
      </c>
      <c r="Q6" s="8" t="s">
        <v>300</v>
      </c>
      <c r="R6" s="8" t="s">
        <v>301</v>
      </c>
      <c r="S6" s="8" t="s">
        <v>302</v>
      </c>
      <c r="T6" s="8" t="s">
        <v>593</v>
      </c>
      <c r="U6" s="241">
        <v>46</v>
      </c>
      <c r="V6" s="249">
        <f>IF(PptoCLP[[#This Row],[Item]]&lt;&gt;"Mano de Obra",_xlfn.XLOOKUP(PptoCLP[[#This Row],[Materiales]],MProductos[Producto],MProductos[CostoUnit],0,0),_xlfn.XLOOKUP(PptoCLP[[#This Row],[Materiales]],CostManoObra[Producto],CostManoObra[CostoUnit],0,0))</f>
        <v>29350</v>
      </c>
      <c r="X6" s="249">
        <f>+PptoCLP[[#This Row],[Valor Unitario]]*PptoCLP[[#This Row],[Unidades]]</f>
        <v>1350100</v>
      </c>
      <c r="Y6" s="165">
        <f>+$Y$2</f>
        <v>0.12</v>
      </c>
      <c r="Z6" s="173">
        <f>+PptoCLP[[#This Row],[%Gav]]*PptoCLP[[#This Row],[Valor Total]]</f>
        <v>162012</v>
      </c>
      <c r="AA6" s="171">
        <f>+$AA$2</f>
        <v>0.04</v>
      </c>
      <c r="AB6" s="173">
        <f>+PptoCLP[[#This Row],[%Imprevisto]]*SUM(X6,Z6)</f>
        <v>60484.480000000003</v>
      </c>
      <c r="AC6" s="165">
        <f>+$AC$2</f>
        <v>0.1</v>
      </c>
      <c r="AD6" s="173">
        <f>PptoCLP[[#This Row],[%Margen]]*SUM(X6,Z6)</f>
        <v>151211.20000000001</v>
      </c>
      <c r="AE6" s="168">
        <f>+SUM(X6,Z6,AB6,AD6)</f>
        <v>1723807.68</v>
      </c>
      <c r="AG6" s="168">
        <f>+PptoCLP[[#This Row],[SubProyecto]]-(PptoCLP[[#This Row],[%Descuento]]*PptoCLP[[#This Row],[SubProyecto]])</f>
        <v>1723807.68</v>
      </c>
      <c r="AH6" s="168">
        <f>+PptoCLP[[#This Row],[TotalProyecto]]/PptoCLP[[#This Row],[N° Ha]]</f>
        <v>130742.04235179904</v>
      </c>
      <c r="AI6" s="168"/>
    </row>
    <row r="7" spans="1:35" s="8" customFormat="1" x14ac:dyDescent="0.35">
      <c r="A7" t="str">
        <f>+Antecedentes!$B$8</f>
        <v>Agrícola Peumo Ltda.</v>
      </c>
      <c r="B7" t="str">
        <f>+Antecedentes!$B$13</f>
        <v>Llave en Mano Rafia</v>
      </c>
      <c r="C7" t="s">
        <v>603</v>
      </c>
      <c r="D7" t="str">
        <f>+Antecedentes!$B$7</f>
        <v>513.1</v>
      </c>
      <c r="E7" s="194">
        <f>+Antecedentes!$B$15</f>
        <v>13.184799999999999</v>
      </c>
      <c r="F7">
        <v>2</v>
      </c>
      <c r="G7">
        <f>+PptoCLP[[#This Row],[Cuarteles]]*$G$2</f>
        <v>12</v>
      </c>
      <c r="H7">
        <f>+PptoCLP[[#This Row],[N° Ha]]*$H$2</f>
        <v>52.739199999999997</v>
      </c>
      <c r="I7">
        <f t="shared" si="0"/>
        <v>7</v>
      </c>
      <c r="J7"/>
      <c r="K7" t="str">
        <f>+Antecedentes!$B$14</f>
        <v>Cerezas</v>
      </c>
      <c r="L7" t="s">
        <v>329</v>
      </c>
      <c r="M7" t="s">
        <v>610</v>
      </c>
      <c r="N7" t="s">
        <v>562</v>
      </c>
      <c r="O7" t="s">
        <v>195</v>
      </c>
      <c r="P7" t="s">
        <v>564</v>
      </c>
      <c r="Q7" s="8" t="s">
        <v>300</v>
      </c>
      <c r="R7" s="8" t="s">
        <v>301</v>
      </c>
      <c r="S7" s="8" t="s">
        <v>31</v>
      </c>
      <c r="T7" s="8" t="s">
        <v>594</v>
      </c>
      <c r="U7" s="241">
        <v>10</v>
      </c>
      <c r="V7" s="249">
        <f>IF(PptoCLP[[#This Row],[Item]]&lt;&gt;"Mano de Obra",_xlfn.XLOOKUP(PptoCLP[[#This Row],[Materiales]],MProductos[Producto],MProductos[CostoUnit],0,0),_xlfn.XLOOKUP(PptoCLP[[#This Row],[Materiales]],CostManoObra[Producto],CostManoObra[CostoUnit],0,0))</f>
        <v>33250</v>
      </c>
      <c r="X7" s="249">
        <f>+PptoCLP[[#This Row],[Valor Unitario]]*PptoCLP[[#This Row],[Unidades]]</f>
        <v>332500</v>
      </c>
      <c r="Y7" s="165">
        <f>+$Y$2</f>
        <v>0.12</v>
      </c>
      <c r="Z7" s="173">
        <f>+PptoCLP[[#This Row],[%Gav]]*PptoCLP[[#This Row],[Valor Total]]</f>
        <v>39900</v>
      </c>
      <c r="AA7" s="171">
        <f>+$AA$2</f>
        <v>0.04</v>
      </c>
      <c r="AB7" s="173">
        <f>+PptoCLP[[#This Row],[%Imprevisto]]*SUM(X7,Z7)</f>
        <v>14896</v>
      </c>
      <c r="AC7" s="165">
        <f>+$AC$2</f>
        <v>0.1</v>
      </c>
      <c r="AD7" s="173">
        <f>PptoCLP[[#This Row],[%Margen]]*SUM(X7,Z7)</f>
        <v>37240</v>
      </c>
      <c r="AE7" s="168">
        <f>+SUM(X7,Z7,AB7,AD7)</f>
        <v>424536</v>
      </c>
      <c r="AG7" s="168">
        <f>+PptoCLP[[#This Row],[SubProyecto]]-(PptoCLP[[#This Row],[%Descuento]]*PptoCLP[[#This Row],[SubProyecto]])</f>
        <v>424536</v>
      </c>
      <c r="AH7" s="168">
        <f>+PptoCLP[[#This Row],[TotalProyecto]]/PptoCLP[[#This Row],[N° Ha]]</f>
        <v>32198.895698076576</v>
      </c>
      <c r="AI7" s="168"/>
    </row>
    <row r="8" spans="1:35" x14ac:dyDescent="0.35">
      <c r="A8" t="str">
        <f>+Antecedentes!$B$8</f>
        <v>Agrícola Peumo Ltda.</v>
      </c>
      <c r="B8" t="str">
        <f>+Antecedentes!$B$13</f>
        <v>Llave en Mano Rafia</v>
      </c>
      <c r="C8" t="s">
        <v>603</v>
      </c>
      <c r="D8" t="str">
        <f>+Antecedentes!$B$7</f>
        <v>513.1</v>
      </c>
      <c r="E8" s="194">
        <f>+Antecedentes!$B$15</f>
        <v>13.184799999999999</v>
      </c>
      <c r="F8">
        <v>2</v>
      </c>
      <c r="G8">
        <f>+PptoCLP[[#This Row],[Cuarteles]]*$G$2</f>
        <v>12</v>
      </c>
      <c r="H8">
        <f>+PptoCLP[[#This Row],[N° Ha]]*$H$2</f>
        <v>52.739199999999997</v>
      </c>
      <c r="I8">
        <f>+$I$2</f>
        <v>7</v>
      </c>
      <c r="K8" t="str">
        <f>+Antecedentes!$B$14</f>
        <v>Cerezas</v>
      </c>
      <c r="L8" t="s">
        <v>329</v>
      </c>
      <c r="M8" t="s">
        <v>607</v>
      </c>
      <c r="N8" t="s">
        <v>562</v>
      </c>
      <c r="O8" t="s">
        <v>108</v>
      </c>
      <c r="P8" t="s">
        <v>564</v>
      </c>
      <c r="Q8" s="8" t="s">
        <v>300</v>
      </c>
      <c r="R8" s="8" t="s">
        <v>301</v>
      </c>
      <c r="S8" s="8" t="s">
        <v>16</v>
      </c>
      <c r="T8" s="8" t="s">
        <v>595</v>
      </c>
      <c r="U8" s="193">
        <v>1813</v>
      </c>
      <c r="V8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12400</v>
      </c>
      <c r="X8" s="166">
        <f>+PptoCLP[[#This Row],[Valor Unitario]]*PptoCLP[[#This Row],[Unidades]]</f>
        <v>22481200</v>
      </c>
      <c r="Y8" s="169">
        <f t="shared" ref="Y8:Y39" si="1">+$Y$2</f>
        <v>0.12</v>
      </c>
      <c r="Z8" s="170">
        <f>+PptoCLP[[#This Row],[%Gav]]*PptoCLP[[#This Row],[Valor Total]]</f>
        <v>2697744</v>
      </c>
      <c r="AA8" s="172">
        <f t="shared" ref="AA8:AA39" si="2">+$AA$2</f>
        <v>0.04</v>
      </c>
      <c r="AB8" s="173">
        <f>+PptoCLP[[#This Row],[%Imprevisto]]*SUM(X8,Z8)</f>
        <v>1007157.76</v>
      </c>
      <c r="AC8" s="169">
        <f t="shared" ref="AC8:AC39" si="3">+$AC$2</f>
        <v>0.1</v>
      </c>
      <c r="AD8" s="173">
        <f>PptoCLP[[#This Row],[%Margen]]*SUM(X8,Z8)</f>
        <v>2517894.4000000004</v>
      </c>
      <c r="AE8" s="168">
        <f t="shared" ref="AE8:AE39" si="4">+SUM(X8,Z8,AB8,AD8)</f>
        <v>28703996.160000004</v>
      </c>
      <c r="AF8" s="174"/>
      <c r="AG8" s="168">
        <f>+PptoCLP[[#This Row],[SubProyecto]]-(PptoCLP[[#This Row],[%Descuento]]*PptoCLP[[#This Row],[SubProyecto]])</f>
        <v>28703996.160000004</v>
      </c>
      <c r="AH8" s="168">
        <f>+PptoCLP[[#This Row],[TotalProyecto]]/PptoCLP[[#This Row],[N° Ha]]</f>
        <v>2177052.0720830052</v>
      </c>
      <c r="AI8" s="167"/>
    </row>
    <row r="9" spans="1:35" x14ac:dyDescent="0.35">
      <c r="A9" t="str">
        <f>+Antecedentes!$B$8</f>
        <v>Agrícola Peumo Ltda.</v>
      </c>
      <c r="B9" t="str">
        <f>+Antecedentes!$B$13</f>
        <v>Llave en Mano Rafia</v>
      </c>
      <c r="C9" t="s">
        <v>603</v>
      </c>
      <c r="D9" t="str">
        <f>+Antecedentes!$B$7</f>
        <v>513.1</v>
      </c>
      <c r="E9" s="194">
        <f>+Antecedentes!$B$15</f>
        <v>13.184799999999999</v>
      </c>
      <c r="F9">
        <v>2</v>
      </c>
      <c r="G9">
        <f>+PptoCLP[[#This Row],[Cuarteles]]*$G$2</f>
        <v>12</v>
      </c>
      <c r="H9">
        <f>+PptoCLP[[#This Row],[N° Ha]]*$H$2</f>
        <v>52.739199999999997</v>
      </c>
      <c r="I9">
        <f t="shared" ref="I9:I40" si="5">+$I$2</f>
        <v>7</v>
      </c>
      <c r="K9" t="str">
        <f>+Antecedentes!$B$14</f>
        <v>Cerezas</v>
      </c>
      <c r="L9" t="s">
        <v>329</v>
      </c>
      <c r="M9" t="s">
        <v>608</v>
      </c>
      <c r="N9" t="s">
        <v>562</v>
      </c>
      <c r="O9" t="s">
        <v>192</v>
      </c>
      <c r="P9" t="s">
        <v>564</v>
      </c>
      <c r="Q9" s="8" t="s">
        <v>300</v>
      </c>
      <c r="R9" s="8" t="s">
        <v>301</v>
      </c>
      <c r="S9" s="8" t="s">
        <v>22</v>
      </c>
      <c r="T9" s="8" t="s">
        <v>596</v>
      </c>
      <c r="U9" s="193">
        <v>-68</v>
      </c>
      <c r="V9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15100</v>
      </c>
      <c r="X9" s="166">
        <f>+PptoCLP[[#This Row],[Valor Unitario]]*PptoCLP[[#This Row],[Unidades]]</f>
        <v>-1026800</v>
      </c>
      <c r="Y9" s="169">
        <f t="shared" si="1"/>
        <v>0.12</v>
      </c>
      <c r="Z9" s="170">
        <f>+PptoCLP[[#This Row],[%Gav]]*PptoCLP[[#This Row],[Valor Total]]</f>
        <v>-123216</v>
      </c>
      <c r="AA9" s="172">
        <f t="shared" si="2"/>
        <v>0.04</v>
      </c>
      <c r="AB9" s="170">
        <f>+PptoCLP[[#This Row],[%Imprevisto]]*SUM(X9,Z9)</f>
        <v>-46000.639999999999</v>
      </c>
      <c r="AC9" s="169">
        <f t="shared" si="3"/>
        <v>0.1</v>
      </c>
      <c r="AD9" s="170">
        <f>PptoCLP[[#This Row],[%Margen]]*SUM(X9,Z9)</f>
        <v>-115001.60000000001</v>
      </c>
      <c r="AE9" s="167">
        <f t="shared" si="4"/>
        <v>-1311018.24</v>
      </c>
      <c r="AG9" s="167">
        <f>+PptoCLP[[#This Row],[SubProyecto]]-(PptoCLP[[#This Row],[%Descuento]]*PptoCLP[[#This Row],[SubProyecto]])</f>
        <v>-1311018.24</v>
      </c>
      <c r="AH9" s="167">
        <f>+PptoCLP[[#This Row],[TotalProyecto]]/PptoCLP[[#This Row],[N° Ha]]</f>
        <v>-99434.063467022643</v>
      </c>
      <c r="AI9" s="167"/>
    </row>
    <row r="10" spans="1:35" x14ac:dyDescent="0.35">
      <c r="A10" t="str">
        <f>+Antecedentes!$B$8</f>
        <v>Agrícola Peumo Ltda.</v>
      </c>
      <c r="B10" t="str">
        <f>+Antecedentes!$B$13</f>
        <v>Llave en Mano Rafia</v>
      </c>
      <c r="C10" t="s">
        <v>603</v>
      </c>
      <c r="D10" t="str">
        <f>+Antecedentes!$B$7</f>
        <v>513.1</v>
      </c>
      <c r="E10" s="194">
        <f>+Antecedentes!$B$15</f>
        <v>13.184799999999999</v>
      </c>
      <c r="F10">
        <v>2</v>
      </c>
      <c r="G10">
        <f>+PptoCLP[[#This Row],[Cuarteles]]*$G$2</f>
        <v>12</v>
      </c>
      <c r="H10">
        <f>+PptoCLP[[#This Row],[N° Ha]]*$H$2</f>
        <v>52.739199999999997</v>
      </c>
      <c r="I10">
        <f t="shared" si="5"/>
        <v>7</v>
      </c>
      <c r="K10" t="str">
        <f>+Antecedentes!$B$14</f>
        <v>Cerezas</v>
      </c>
      <c r="L10" t="s">
        <v>329</v>
      </c>
      <c r="M10" t="s">
        <v>609</v>
      </c>
      <c r="N10" t="s">
        <v>562</v>
      </c>
      <c r="O10" t="s">
        <v>563</v>
      </c>
      <c r="P10" t="s">
        <v>564</v>
      </c>
      <c r="Q10" s="8" t="s">
        <v>300</v>
      </c>
      <c r="R10" s="8" t="s">
        <v>301</v>
      </c>
      <c r="S10" s="8" t="s">
        <v>302</v>
      </c>
      <c r="T10" s="8" t="s">
        <v>260</v>
      </c>
      <c r="U10" s="245">
        <v>0</v>
      </c>
      <c r="V10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14300</v>
      </c>
      <c r="X10" s="166">
        <f>+PptoCLP[[#This Row],[Valor Unitario]]*PptoCLP[[#This Row],[Unidades]]</f>
        <v>0</v>
      </c>
      <c r="Y10" s="169">
        <f t="shared" si="1"/>
        <v>0.12</v>
      </c>
      <c r="Z10" s="170">
        <f>+PptoCLP[[#This Row],[%Gav]]*PptoCLP[[#This Row],[Valor Total]]</f>
        <v>0</v>
      </c>
      <c r="AA10" s="172">
        <f t="shared" si="2"/>
        <v>0.04</v>
      </c>
      <c r="AB10" s="170">
        <f>+PptoCLP[[#This Row],[%Imprevisto]]*SUM(X10,Z10)</f>
        <v>0</v>
      </c>
      <c r="AC10" s="169">
        <f t="shared" si="3"/>
        <v>0.1</v>
      </c>
      <c r="AD10" s="170">
        <f>PptoCLP[[#This Row],[%Margen]]*SUM(X10,Z10)</f>
        <v>0</v>
      </c>
      <c r="AE10" s="167">
        <f t="shared" si="4"/>
        <v>0</v>
      </c>
      <c r="AG10" s="167">
        <f>+PptoCLP[[#This Row],[SubProyecto]]-(PptoCLP[[#This Row],[%Descuento]]*PptoCLP[[#This Row],[SubProyecto]])</f>
        <v>0</v>
      </c>
      <c r="AH10" s="167">
        <f>+PptoCLP[[#This Row],[TotalProyecto]]/PptoCLP[[#This Row],[N° Ha]]</f>
        <v>0</v>
      </c>
      <c r="AI10" s="167"/>
    </row>
    <row r="11" spans="1:35" x14ac:dyDescent="0.35">
      <c r="A11" t="str">
        <f>+Antecedentes!$B$8</f>
        <v>Agrícola Peumo Ltda.</v>
      </c>
      <c r="B11" t="str">
        <f>+Antecedentes!$B$13</f>
        <v>Llave en Mano Rafia</v>
      </c>
      <c r="C11" t="s">
        <v>603</v>
      </c>
      <c r="D11" t="str">
        <f>+Antecedentes!$B$7</f>
        <v>513.1</v>
      </c>
      <c r="E11" s="194">
        <f>+Antecedentes!$B$15</f>
        <v>13.184799999999999</v>
      </c>
      <c r="F11">
        <v>2</v>
      </c>
      <c r="G11">
        <f>+PptoCLP[[#This Row],[Cuarteles]]*$G$2</f>
        <v>12</v>
      </c>
      <c r="H11">
        <f>+PptoCLP[[#This Row],[N° Ha]]*$H$2</f>
        <v>52.739199999999997</v>
      </c>
      <c r="I11">
        <f t="shared" si="5"/>
        <v>7</v>
      </c>
      <c r="K11" t="str">
        <f>+Antecedentes!$B$14</f>
        <v>Cerezas</v>
      </c>
      <c r="L11" t="s">
        <v>329</v>
      </c>
      <c r="M11" t="s">
        <v>610</v>
      </c>
      <c r="N11" t="s">
        <v>562</v>
      </c>
      <c r="O11" t="s">
        <v>195</v>
      </c>
      <c r="P11" t="s">
        <v>564</v>
      </c>
      <c r="Q11" s="8" t="s">
        <v>300</v>
      </c>
      <c r="R11" s="8" t="s">
        <v>301</v>
      </c>
      <c r="S11" s="8" t="s">
        <v>31</v>
      </c>
      <c r="T11" s="8" t="s">
        <v>261</v>
      </c>
      <c r="U11" s="241">
        <v>642</v>
      </c>
      <c r="V11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29500</v>
      </c>
      <c r="X11" s="166">
        <f>+PptoCLP[[#This Row],[Valor Unitario]]*PptoCLP[[#This Row],[Unidades]]</f>
        <v>18939000</v>
      </c>
      <c r="Y11" s="169">
        <f t="shared" si="1"/>
        <v>0.12</v>
      </c>
      <c r="Z11" s="170">
        <f>+PptoCLP[[#This Row],[%Gav]]*PptoCLP[[#This Row],[Valor Total]]</f>
        <v>2272680</v>
      </c>
      <c r="AA11" s="172">
        <f t="shared" si="2"/>
        <v>0.04</v>
      </c>
      <c r="AB11" s="170">
        <f>+PptoCLP[[#This Row],[%Imprevisto]]*SUM(X11,Z11)</f>
        <v>848467.20000000007</v>
      </c>
      <c r="AC11" s="169">
        <f t="shared" si="3"/>
        <v>0.1</v>
      </c>
      <c r="AD11" s="170">
        <f>PptoCLP[[#This Row],[%Margen]]*SUM(X11,Z11)</f>
        <v>2121168</v>
      </c>
      <c r="AE11" s="167">
        <f t="shared" si="4"/>
        <v>24181315.199999999</v>
      </c>
      <c r="AG11" s="167">
        <f>+PptoCLP[[#This Row],[SubProyecto]]-(PptoCLP[[#This Row],[%Descuento]]*PptoCLP[[#This Row],[SubProyecto]])</f>
        <v>24181315.199999999</v>
      </c>
      <c r="AH11" s="167">
        <f>+PptoCLP[[#This Row],[TotalProyecto]]/PptoCLP[[#This Row],[N° Ha]]</f>
        <v>1834029.7312056308</v>
      </c>
      <c r="AI11" s="167"/>
    </row>
    <row r="12" spans="1:35" x14ac:dyDescent="0.35">
      <c r="A12" t="str">
        <f>+Antecedentes!$B$8</f>
        <v>Agrícola Peumo Ltda.</v>
      </c>
      <c r="B12" t="str">
        <f>+Antecedentes!$B$13</f>
        <v>Llave en Mano Rafia</v>
      </c>
      <c r="C12" t="s">
        <v>603</v>
      </c>
      <c r="D12" t="str">
        <f>+Antecedentes!$B$7</f>
        <v>513.1</v>
      </c>
      <c r="E12" s="194">
        <f>+Antecedentes!$B$15</f>
        <v>13.184799999999999</v>
      </c>
      <c r="F12">
        <v>2</v>
      </c>
      <c r="G12">
        <f>+PptoCLP[[#This Row],[Cuarteles]]*$G$2</f>
        <v>12</v>
      </c>
      <c r="H12">
        <f>+PptoCLP[[#This Row],[N° Ha]]*$H$2</f>
        <v>52.739199999999997</v>
      </c>
      <c r="I12">
        <f t="shared" si="5"/>
        <v>7</v>
      </c>
      <c r="K12" t="str">
        <f>+Antecedentes!$B$14</f>
        <v>Cerezas</v>
      </c>
      <c r="L12" t="s">
        <v>329</v>
      </c>
      <c r="M12" t="s">
        <v>610</v>
      </c>
      <c r="N12" t="s">
        <v>562</v>
      </c>
      <c r="O12" t="s">
        <v>195</v>
      </c>
      <c r="P12" t="s">
        <v>564</v>
      </c>
      <c r="Q12" s="8" t="s">
        <v>300</v>
      </c>
      <c r="R12" s="8" t="s">
        <v>301</v>
      </c>
      <c r="S12" s="8" t="s">
        <v>36</v>
      </c>
      <c r="T12" s="8" t="s">
        <v>262</v>
      </c>
      <c r="U12" s="241">
        <v>453</v>
      </c>
      <c r="V12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2390</v>
      </c>
      <c r="X12" s="166">
        <f>+PptoCLP[[#This Row],[Valor Unitario]]*PptoCLP[[#This Row],[Unidades]]</f>
        <v>1082670</v>
      </c>
      <c r="Y12" s="169">
        <f t="shared" si="1"/>
        <v>0.12</v>
      </c>
      <c r="Z12" s="170">
        <f>+PptoCLP[[#This Row],[%Gav]]*PptoCLP[[#This Row],[Valor Total]]</f>
        <v>129920.4</v>
      </c>
      <c r="AA12" s="172">
        <f t="shared" si="2"/>
        <v>0.04</v>
      </c>
      <c r="AB12" s="170">
        <f>+PptoCLP[[#This Row],[%Imprevisto]]*SUM(X12,Z12)</f>
        <v>48503.615999999995</v>
      </c>
      <c r="AC12" s="169">
        <f t="shared" si="3"/>
        <v>0.1</v>
      </c>
      <c r="AD12" s="170">
        <f>PptoCLP[[#This Row],[%Margen]]*SUM(X12,Z12)</f>
        <v>121259.04</v>
      </c>
      <c r="AE12" s="167">
        <f t="shared" si="4"/>
        <v>1382353.0559999999</v>
      </c>
      <c r="AG12" s="167">
        <f>+PptoCLP[[#This Row],[SubProyecto]]-(PptoCLP[[#This Row],[%Descuento]]*PptoCLP[[#This Row],[SubProyecto]])</f>
        <v>1382353.0559999999</v>
      </c>
      <c r="AH12" s="167">
        <f>+PptoCLP[[#This Row],[TotalProyecto]]/PptoCLP[[#This Row],[N° Ha]]</f>
        <v>104844.44633214004</v>
      </c>
      <c r="AI12" s="167"/>
    </row>
    <row r="13" spans="1:35" x14ac:dyDescent="0.35">
      <c r="A13" t="str">
        <f>+Antecedentes!$B$8</f>
        <v>Agrícola Peumo Ltda.</v>
      </c>
      <c r="B13" t="str">
        <f>+Antecedentes!$B$13</f>
        <v>Llave en Mano Rafia</v>
      </c>
      <c r="C13" t="s">
        <v>603</v>
      </c>
      <c r="D13" t="str">
        <f>+Antecedentes!$B$7</f>
        <v>513.1</v>
      </c>
      <c r="E13" s="194">
        <f>+Antecedentes!$B$15</f>
        <v>13.184799999999999</v>
      </c>
      <c r="F13">
        <v>2</v>
      </c>
      <c r="G13">
        <f>+PptoCLP[[#This Row],[Cuarteles]]*$G$2</f>
        <v>12</v>
      </c>
      <c r="H13">
        <f>+PptoCLP[[#This Row],[N° Ha]]*$H$2</f>
        <v>52.739199999999997</v>
      </c>
      <c r="I13">
        <f t="shared" si="5"/>
        <v>7</v>
      </c>
      <c r="K13" t="str">
        <f>+Antecedentes!$B$14</f>
        <v>Cerezas</v>
      </c>
      <c r="L13" t="s">
        <v>329</v>
      </c>
      <c r="M13" t="s">
        <v>611</v>
      </c>
      <c r="N13" t="s">
        <v>562</v>
      </c>
      <c r="O13" t="s">
        <v>570</v>
      </c>
      <c r="P13" t="s">
        <v>564</v>
      </c>
      <c r="Q13" s="8" t="s">
        <v>300</v>
      </c>
      <c r="R13" s="8" t="s">
        <v>301</v>
      </c>
      <c r="S13" s="8" t="s">
        <v>303</v>
      </c>
      <c r="T13" s="8" t="s">
        <v>263</v>
      </c>
      <c r="U13" s="193"/>
      <c r="V13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0</v>
      </c>
      <c r="X13" s="166">
        <f>+PptoCLP[[#This Row],[Valor Unitario]]*PptoCLP[[#This Row],[Unidades]]</f>
        <v>0</v>
      </c>
      <c r="Y13" s="169">
        <f t="shared" si="1"/>
        <v>0.12</v>
      </c>
      <c r="Z13" s="170">
        <f>+PptoCLP[[#This Row],[%Gav]]*PptoCLP[[#This Row],[Valor Total]]</f>
        <v>0</v>
      </c>
      <c r="AA13" s="172">
        <f t="shared" si="2"/>
        <v>0.04</v>
      </c>
      <c r="AB13" s="170">
        <f>+PptoCLP[[#This Row],[%Imprevisto]]*SUM(X13,Z13)</f>
        <v>0</v>
      </c>
      <c r="AC13" s="169">
        <f t="shared" si="3"/>
        <v>0.1</v>
      </c>
      <c r="AD13" s="170">
        <f>PptoCLP[[#This Row],[%Margen]]*SUM(X13,Z13)</f>
        <v>0</v>
      </c>
      <c r="AE13" s="167">
        <f t="shared" si="4"/>
        <v>0</v>
      </c>
      <c r="AG13" s="167">
        <f>+PptoCLP[[#This Row],[SubProyecto]]-(PptoCLP[[#This Row],[%Descuento]]*PptoCLP[[#This Row],[SubProyecto]])</f>
        <v>0</v>
      </c>
      <c r="AH13" s="167">
        <f>+PptoCLP[[#This Row],[TotalProyecto]]/PptoCLP[[#This Row],[N° Ha]]</f>
        <v>0</v>
      </c>
      <c r="AI13" s="167"/>
    </row>
    <row r="14" spans="1:35" x14ac:dyDescent="0.35">
      <c r="A14" t="str">
        <f>+Antecedentes!$B$8</f>
        <v>Agrícola Peumo Ltda.</v>
      </c>
      <c r="B14" t="str">
        <f>+Antecedentes!$B$13</f>
        <v>Llave en Mano Rafia</v>
      </c>
      <c r="C14" t="s">
        <v>603</v>
      </c>
      <c r="D14" t="str">
        <f>+Antecedentes!$B$7</f>
        <v>513.1</v>
      </c>
      <c r="E14" s="194">
        <f>+Antecedentes!$B$15</f>
        <v>13.184799999999999</v>
      </c>
      <c r="F14">
        <v>2</v>
      </c>
      <c r="G14">
        <f>+PptoCLP[[#This Row],[Cuarteles]]*$G$2</f>
        <v>12</v>
      </c>
      <c r="H14">
        <f>+PptoCLP[[#This Row],[N° Ha]]*$H$2</f>
        <v>52.739199999999997</v>
      </c>
      <c r="I14">
        <f t="shared" si="5"/>
        <v>7</v>
      </c>
      <c r="K14" t="str">
        <f>+Antecedentes!$B$14</f>
        <v>Cerezas</v>
      </c>
      <c r="L14" t="s">
        <v>329</v>
      </c>
      <c r="M14" t="s">
        <v>607</v>
      </c>
      <c r="N14" t="s">
        <v>562</v>
      </c>
      <c r="O14" t="s">
        <v>108</v>
      </c>
      <c r="P14" t="s">
        <v>564</v>
      </c>
      <c r="Q14" s="8" t="s">
        <v>300</v>
      </c>
      <c r="R14" s="8" t="s">
        <v>301</v>
      </c>
      <c r="S14" s="8" t="s">
        <v>304</v>
      </c>
      <c r="T14" s="8" t="s">
        <v>264</v>
      </c>
      <c r="U14" s="193"/>
      <c r="V14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0</v>
      </c>
      <c r="X14" s="166">
        <f>+PptoCLP[[#This Row],[Valor Unitario]]*PptoCLP[[#This Row],[Unidades]]</f>
        <v>0</v>
      </c>
      <c r="Y14" s="169">
        <f t="shared" si="1"/>
        <v>0.12</v>
      </c>
      <c r="Z14" s="170">
        <f>+PptoCLP[[#This Row],[%Gav]]*PptoCLP[[#This Row],[Valor Total]]</f>
        <v>0</v>
      </c>
      <c r="AA14" s="172">
        <f t="shared" si="2"/>
        <v>0.04</v>
      </c>
      <c r="AB14" s="170">
        <f>+PptoCLP[[#This Row],[%Imprevisto]]*SUM(X14,Z14)</f>
        <v>0</v>
      </c>
      <c r="AC14" s="169">
        <f t="shared" si="3"/>
        <v>0.1</v>
      </c>
      <c r="AD14" s="170">
        <f>PptoCLP[[#This Row],[%Margen]]*SUM(X14,Z14)</f>
        <v>0</v>
      </c>
      <c r="AE14" s="167">
        <f t="shared" si="4"/>
        <v>0</v>
      </c>
      <c r="AG14" s="167">
        <f>+PptoCLP[[#This Row],[SubProyecto]]-(PptoCLP[[#This Row],[%Descuento]]*PptoCLP[[#This Row],[SubProyecto]])</f>
        <v>0</v>
      </c>
      <c r="AH14" s="167">
        <f>+PptoCLP[[#This Row],[TotalProyecto]]/PptoCLP[[#This Row],[N° Ha]]</f>
        <v>0</v>
      </c>
      <c r="AI14" s="167"/>
    </row>
    <row r="15" spans="1:35" x14ac:dyDescent="0.35">
      <c r="A15" t="str">
        <f>+Antecedentes!$B$8</f>
        <v>Agrícola Peumo Ltda.</v>
      </c>
      <c r="B15" t="str">
        <f>+Antecedentes!$B$13</f>
        <v>Llave en Mano Rafia</v>
      </c>
      <c r="C15" t="s">
        <v>603</v>
      </c>
      <c r="D15" t="str">
        <f>+Antecedentes!$B$7</f>
        <v>513.1</v>
      </c>
      <c r="E15" s="194">
        <f>+Antecedentes!$B$15</f>
        <v>13.184799999999999</v>
      </c>
      <c r="F15">
        <v>2</v>
      </c>
      <c r="G15">
        <f>+PptoCLP[[#This Row],[Cuarteles]]*$G$2</f>
        <v>12</v>
      </c>
      <c r="H15">
        <f>+PptoCLP[[#This Row],[N° Ha]]*$H$2</f>
        <v>52.739199999999997</v>
      </c>
      <c r="I15">
        <f t="shared" si="5"/>
        <v>7</v>
      </c>
      <c r="K15" t="str">
        <f>+Antecedentes!$B$14</f>
        <v>Cerezas</v>
      </c>
      <c r="L15" t="s">
        <v>329</v>
      </c>
      <c r="M15" t="s">
        <v>611</v>
      </c>
      <c r="N15" t="s">
        <v>562</v>
      </c>
      <c r="O15" t="s">
        <v>570</v>
      </c>
      <c r="P15" t="s">
        <v>564</v>
      </c>
      <c r="Q15" s="8" t="s">
        <v>300</v>
      </c>
      <c r="R15" s="8" t="s">
        <v>301</v>
      </c>
      <c r="S15" s="8" t="s">
        <v>305</v>
      </c>
      <c r="T15" s="8" t="s">
        <v>265</v>
      </c>
      <c r="U15" s="193"/>
      <c r="V15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0</v>
      </c>
      <c r="X15" s="166">
        <f>+PptoCLP[[#This Row],[Valor Unitario]]*PptoCLP[[#This Row],[Unidades]]</f>
        <v>0</v>
      </c>
      <c r="Y15" s="169">
        <f t="shared" si="1"/>
        <v>0.12</v>
      </c>
      <c r="Z15" s="170">
        <f>+PptoCLP[[#This Row],[%Gav]]*PptoCLP[[#This Row],[Valor Total]]</f>
        <v>0</v>
      </c>
      <c r="AA15" s="172">
        <f t="shared" si="2"/>
        <v>0.04</v>
      </c>
      <c r="AB15" s="170">
        <f>+PptoCLP[[#This Row],[%Imprevisto]]*SUM(X15,Z15)</f>
        <v>0</v>
      </c>
      <c r="AC15" s="169">
        <f t="shared" si="3"/>
        <v>0.1</v>
      </c>
      <c r="AD15" s="170">
        <f>PptoCLP[[#This Row],[%Margen]]*SUM(X15,Z15)</f>
        <v>0</v>
      </c>
      <c r="AE15" s="167">
        <f t="shared" si="4"/>
        <v>0</v>
      </c>
      <c r="AG15" s="167">
        <f>+PptoCLP[[#This Row],[SubProyecto]]-(PptoCLP[[#This Row],[%Descuento]]*PptoCLP[[#This Row],[SubProyecto]])</f>
        <v>0</v>
      </c>
      <c r="AH15" s="167">
        <f>+PptoCLP[[#This Row],[TotalProyecto]]/PptoCLP[[#This Row],[N° Ha]]</f>
        <v>0</v>
      </c>
      <c r="AI15" s="167"/>
    </row>
    <row r="16" spans="1:35" hidden="1" x14ac:dyDescent="0.35">
      <c r="A16" t="str">
        <f>+Antecedentes!$B$8</f>
        <v>Agrícola Peumo Ltda.</v>
      </c>
      <c r="B16" t="str">
        <f>+Antecedentes!$B$13</f>
        <v>Llave en Mano Rafia</v>
      </c>
      <c r="C16" t="s">
        <v>603</v>
      </c>
      <c r="D16" t="str">
        <f>+Antecedentes!$B$7</f>
        <v>513.1</v>
      </c>
      <c r="E16" s="194">
        <f>+Antecedentes!$B$15</f>
        <v>13.184799999999999</v>
      </c>
      <c r="F16">
        <v>2</v>
      </c>
      <c r="G16">
        <f>+PptoCLP[[#This Row],[Cuarteles]]*$G$2</f>
        <v>12</v>
      </c>
      <c r="H16">
        <f>+PptoCLP[[#This Row],[N° Ha]]*$H$2</f>
        <v>52.739199999999997</v>
      </c>
      <c r="I16">
        <f t="shared" si="5"/>
        <v>7</v>
      </c>
      <c r="K16" t="str">
        <f>+Antecedentes!$B$14</f>
        <v>Cerezas</v>
      </c>
      <c r="L16" t="s">
        <v>329</v>
      </c>
      <c r="M16" t="s">
        <v>612</v>
      </c>
      <c r="N16" t="s">
        <v>561</v>
      </c>
      <c r="O16" t="s">
        <v>565</v>
      </c>
      <c r="P16" t="s">
        <v>564</v>
      </c>
      <c r="Q16" s="8" t="s">
        <v>300</v>
      </c>
      <c r="R16" s="8" t="s">
        <v>306</v>
      </c>
      <c r="S16" s="8" t="s">
        <v>307</v>
      </c>
      <c r="T16" s="8" t="s">
        <v>556</v>
      </c>
      <c r="U16" s="193">
        <f>ROUNDUP(Cuarteles!C16+PptoCLP[[#This Row],[Holgura]],0)</f>
        <v>40</v>
      </c>
      <c r="V16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118771</v>
      </c>
      <c r="X16" s="166">
        <f>+PptoCLP[[#This Row],[Valor Unitario]]*PptoCLP[[#This Row],[Unidades]]</f>
        <v>4750840</v>
      </c>
      <c r="Y16" s="169">
        <f t="shared" si="1"/>
        <v>0.12</v>
      </c>
      <c r="Z16" s="170">
        <f>+PptoCLP[[#This Row],[%Gav]]*PptoCLP[[#This Row],[Valor Total]]</f>
        <v>570100.79999999993</v>
      </c>
      <c r="AA16" s="172">
        <f t="shared" si="2"/>
        <v>0.04</v>
      </c>
      <c r="AB16" s="170">
        <f>+PptoCLP[[#This Row],[%Imprevisto]]*SUM(X16,Z16)</f>
        <v>212837.63199999998</v>
      </c>
      <c r="AC16" s="169">
        <f t="shared" si="3"/>
        <v>0.1</v>
      </c>
      <c r="AD16" s="170">
        <f>PptoCLP[[#This Row],[%Margen]]*SUM(X16,Z16)</f>
        <v>532094.07999999996</v>
      </c>
      <c r="AE16" s="167">
        <f t="shared" si="4"/>
        <v>6065872.5120000001</v>
      </c>
      <c r="AG16" s="167">
        <f>+PptoCLP[[#This Row],[SubProyecto]]-(PptoCLP[[#This Row],[%Descuento]]*PptoCLP[[#This Row],[SubProyecto]])</f>
        <v>6065872.5120000001</v>
      </c>
      <c r="AH16" s="167">
        <f>+PptoCLP[[#This Row],[TotalProyecto]]/PptoCLP[[#This Row],[N° Ha]]</f>
        <v>460065.56883684249</v>
      </c>
      <c r="AI16" s="167"/>
    </row>
    <row r="17" spans="1:35" hidden="1" x14ac:dyDescent="0.35">
      <c r="A17" t="str">
        <f>+Antecedentes!$B$8</f>
        <v>Agrícola Peumo Ltda.</v>
      </c>
      <c r="B17" t="str">
        <f>+Antecedentes!$B$13</f>
        <v>Llave en Mano Rafia</v>
      </c>
      <c r="C17" t="s">
        <v>603</v>
      </c>
      <c r="D17" t="str">
        <f>+Antecedentes!$B$7</f>
        <v>513.1</v>
      </c>
      <c r="E17" s="194">
        <f>+Antecedentes!$B$15</f>
        <v>13.184799999999999</v>
      </c>
      <c r="F17">
        <v>2</v>
      </c>
      <c r="G17">
        <f>+PptoCLP[[#This Row],[Cuarteles]]*$G$2</f>
        <v>12</v>
      </c>
      <c r="H17">
        <f>+PptoCLP[[#This Row],[N° Ha]]*$H$2</f>
        <v>52.739199999999997</v>
      </c>
      <c r="I17">
        <f t="shared" si="5"/>
        <v>7</v>
      </c>
      <c r="K17" t="str">
        <f>+Antecedentes!$B$14</f>
        <v>Cerezas</v>
      </c>
      <c r="L17" t="s">
        <v>329</v>
      </c>
      <c r="M17" t="s">
        <v>613</v>
      </c>
      <c r="N17" t="s">
        <v>561</v>
      </c>
      <c r="O17" t="s">
        <v>566</v>
      </c>
      <c r="P17" t="s">
        <v>564</v>
      </c>
      <c r="Q17" s="8" t="s">
        <v>300</v>
      </c>
      <c r="R17" s="8" t="s">
        <v>306</v>
      </c>
      <c r="S17" s="8" t="s">
        <v>25</v>
      </c>
      <c r="T17" s="8" t="s">
        <v>556</v>
      </c>
      <c r="U17" s="241">
        <f>ROUNDUP(Cuarteles!C18+PptoCLP[[#This Row],[Holgura]],0)</f>
        <v>80</v>
      </c>
      <c r="V17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118771</v>
      </c>
      <c r="X17" s="166">
        <f>+PptoCLP[[#This Row],[Valor Unitario]]*PptoCLP[[#This Row],[Unidades]]</f>
        <v>9501680</v>
      </c>
      <c r="Y17" s="169">
        <f t="shared" si="1"/>
        <v>0.12</v>
      </c>
      <c r="Z17" s="170">
        <f>+PptoCLP[[#This Row],[%Gav]]*PptoCLP[[#This Row],[Valor Total]]</f>
        <v>1140201.5999999999</v>
      </c>
      <c r="AA17" s="172">
        <f t="shared" si="2"/>
        <v>0.04</v>
      </c>
      <c r="AB17" s="170">
        <f>+PptoCLP[[#This Row],[%Imprevisto]]*SUM(X17,Z17)</f>
        <v>425675.26399999997</v>
      </c>
      <c r="AC17" s="169">
        <f t="shared" si="3"/>
        <v>0.1</v>
      </c>
      <c r="AD17" s="170">
        <f>PptoCLP[[#This Row],[%Margen]]*SUM(X17,Z17)</f>
        <v>1064188.1599999999</v>
      </c>
      <c r="AE17" s="167">
        <f t="shared" si="4"/>
        <v>12131745.024</v>
      </c>
      <c r="AG17" s="167">
        <f>+PptoCLP[[#This Row],[SubProyecto]]-(PptoCLP[[#This Row],[%Descuento]]*PptoCLP[[#This Row],[SubProyecto]])</f>
        <v>12131745.024</v>
      </c>
      <c r="AH17" s="167">
        <f>+PptoCLP[[#This Row],[TotalProyecto]]/PptoCLP[[#This Row],[N° Ha]]</f>
        <v>920131.13767368498</v>
      </c>
      <c r="AI17" s="167"/>
    </row>
    <row r="18" spans="1:35" hidden="1" x14ac:dyDescent="0.35">
      <c r="A18" t="str">
        <f>+Antecedentes!$B$8</f>
        <v>Agrícola Peumo Ltda.</v>
      </c>
      <c r="B18" t="str">
        <f>+Antecedentes!$B$13</f>
        <v>Llave en Mano Rafia</v>
      </c>
      <c r="C18" t="s">
        <v>603</v>
      </c>
      <c r="D18" t="str">
        <f>+Antecedentes!$B$7</f>
        <v>513.1</v>
      </c>
      <c r="E18" s="194">
        <f>+Antecedentes!$B$15</f>
        <v>13.184799999999999</v>
      </c>
      <c r="F18">
        <v>2</v>
      </c>
      <c r="G18">
        <f>+PptoCLP[[#This Row],[Cuarteles]]*$G$2</f>
        <v>12</v>
      </c>
      <c r="H18">
        <f>+PptoCLP[[#This Row],[N° Ha]]*$H$2</f>
        <v>52.739199999999997</v>
      </c>
      <c r="I18">
        <f t="shared" si="5"/>
        <v>7</v>
      </c>
      <c r="K18" t="str">
        <f>+Antecedentes!$B$14</f>
        <v>Cerezas</v>
      </c>
      <c r="L18" t="s">
        <v>329</v>
      </c>
      <c r="M18" t="s">
        <v>614</v>
      </c>
      <c r="N18" t="s">
        <v>561</v>
      </c>
      <c r="O18" t="s">
        <v>567</v>
      </c>
      <c r="P18" t="s">
        <v>564</v>
      </c>
      <c r="Q18" s="8" t="s">
        <v>300</v>
      </c>
      <c r="R18" s="8" t="s">
        <v>306</v>
      </c>
      <c r="S18" s="8" t="s">
        <v>153</v>
      </c>
      <c r="T18" s="8" t="s">
        <v>30</v>
      </c>
      <c r="U18" s="241">
        <f>Cuarteles!C17+PptoCLP[[#This Row],[Holgura]]</f>
        <v>42</v>
      </c>
      <c r="V18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105328</v>
      </c>
      <c r="X18" s="166">
        <f>+PptoCLP[[#This Row],[Valor Unitario]]*PptoCLP[[#This Row],[Unidades]]</f>
        <v>4423776</v>
      </c>
      <c r="Y18" s="169">
        <f t="shared" si="1"/>
        <v>0.12</v>
      </c>
      <c r="Z18" s="170">
        <f>+PptoCLP[[#This Row],[%Gav]]*PptoCLP[[#This Row],[Valor Total]]</f>
        <v>530853.12</v>
      </c>
      <c r="AA18" s="172">
        <f t="shared" si="2"/>
        <v>0.04</v>
      </c>
      <c r="AB18" s="170">
        <f>+PptoCLP[[#This Row],[%Imprevisto]]*SUM(X18,Z18)</f>
        <v>198185.1648</v>
      </c>
      <c r="AC18" s="169">
        <f t="shared" si="3"/>
        <v>0.1</v>
      </c>
      <c r="AD18" s="170">
        <f>PptoCLP[[#This Row],[%Margen]]*SUM(X18,Z18)</f>
        <v>495462.91200000001</v>
      </c>
      <c r="AE18" s="167">
        <f t="shared" si="4"/>
        <v>5648277.196800001</v>
      </c>
      <c r="AG18" s="167">
        <f>+PptoCLP[[#This Row],[SubProyecto]]-(PptoCLP[[#This Row],[%Descuento]]*PptoCLP[[#This Row],[SubProyecto]])</f>
        <v>5648277.196800001</v>
      </c>
      <c r="AH18" s="167">
        <f>+PptoCLP[[#This Row],[TotalProyecto]]/PptoCLP[[#This Row],[N° Ha]]</f>
        <v>428393.08876888547</v>
      </c>
      <c r="AI18" s="167"/>
    </row>
    <row r="19" spans="1:35" hidden="1" x14ac:dyDescent="0.35">
      <c r="A19" t="str">
        <f>+Antecedentes!$B$8</f>
        <v>Agrícola Peumo Ltda.</v>
      </c>
      <c r="B19" t="str">
        <f>+Antecedentes!$B$13</f>
        <v>Llave en Mano Rafia</v>
      </c>
      <c r="C19" t="s">
        <v>603</v>
      </c>
      <c r="D19" t="str">
        <f>+Antecedentes!$B$7</f>
        <v>513.1</v>
      </c>
      <c r="E19" s="194">
        <f>+Antecedentes!$B$15</f>
        <v>13.184799999999999</v>
      </c>
      <c r="F19">
        <v>2</v>
      </c>
      <c r="G19">
        <f>+PptoCLP[[#This Row],[Cuarteles]]*$G$2</f>
        <v>12</v>
      </c>
      <c r="H19">
        <f>+PptoCLP[[#This Row],[N° Ha]]*$H$2</f>
        <v>52.739199999999997</v>
      </c>
      <c r="I19">
        <f t="shared" si="5"/>
        <v>7</v>
      </c>
      <c r="K19" t="str">
        <f>+Antecedentes!$B$14</f>
        <v>Cerezas</v>
      </c>
      <c r="L19" t="s">
        <v>329</v>
      </c>
      <c r="M19" t="s">
        <v>615</v>
      </c>
      <c r="N19" t="s">
        <v>561</v>
      </c>
      <c r="O19" t="s">
        <v>568</v>
      </c>
      <c r="P19" t="s">
        <v>564</v>
      </c>
      <c r="Q19" s="8" t="s">
        <v>300</v>
      </c>
      <c r="R19" s="8" t="s">
        <v>306</v>
      </c>
      <c r="S19" s="8" t="s">
        <v>20</v>
      </c>
      <c r="T19" s="8" t="s">
        <v>266</v>
      </c>
      <c r="U19" s="241">
        <f>Cuarteles!C15+PptoCLP[[#This Row],[Holgura]]</f>
        <v>10</v>
      </c>
      <c r="V19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260919</v>
      </c>
      <c r="X19" s="166">
        <f>+PptoCLP[[#This Row],[Valor Unitario]]*PptoCLP[[#This Row],[Unidades]]</f>
        <v>2609190</v>
      </c>
      <c r="Y19" s="169">
        <f t="shared" si="1"/>
        <v>0.12</v>
      </c>
      <c r="Z19" s="170">
        <f>+PptoCLP[[#This Row],[%Gav]]*PptoCLP[[#This Row],[Valor Total]]</f>
        <v>313102.8</v>
      </c>
      <c r="AA19" s="172">
        <f t="shared" si="2"/>
        <v>0.04</v>
      </c>
      <c r="AB19" s="170">
        <f>+PptoCLP[[#This Row],[%Imprevisto]]*SUM(X19,Z19)</f>
        <v>116891.712</v>
      </c>
      <c r="AC19" s="169">
        <f t="shared" si="3"/>
        <v>0.1</v>
      </c>
      <c r="AD19" s="170">
        <f>PptoCLP[[#This Row],[%Margen]]*SUM(X19,Z19)</f>
        <v>292229.27999999997</v>
      </c>
      <c r="AE19" s="167">
        <f t="shared" si="4"/>
        <v>3331413.7919999994</v>
      </c>
      <c r="AG19" s="167">
        <f>+PptoCLP[[#This Row],[SubProyecto]]-(PptoCLP[[#This Row],[%Descuento]]*PptoCLP[[#This Row],[SubProyecto]])</f>
        <v>3331413.7919999994</v>
      </c>
      <c r="AH19" s="167">
        <f>+PptoCLP[[#This Row],[TotalProyecto]]/PptoCLP[[#This Row],[N° Ha]]</f>
        <v>252670.78696681024</v>
      </c>
      <c r="AI19" s="167"/>
    </row>
    <row r="20" spans="1:35" hidden="1" x14ac:dyDescent="0.35">
      <c r="A20" t="str">
        <f>+Antecedentes!$B$8</f>
        <v>Agrícola Peumo Ltda.</v>
      </c>
      <c r="B20" t="str">
        <f>+Antecedentes!$B$13</f>
        <v>Llave en Mano Rafia</v>
      </c>
      <c r="C20" t="s">
        <v>603</v>
      </c>
      <c r="D20" t="str">
        <f>+Antecedentes!$B$7</f>
        <v>513.1</v>
      </c>
      <c r="E20" s="194">
        <f>+Antecedentes!$B$15</f>
        <v>13.184799999999999</v>
      </c>
      <c r="F20">
        <v>2</v>
      </c>
      <c r="G20">
        <f>+PptoCLP[[#This Row],[Cuarteles]]*$G$2</f>
        <v>12</v>
      </c>
      <c r="H20">
        <f>+PptoCLP[[#This Row],[N° Ha]]*$H$2</f>
        <v>52.739199999999997</v>
      </c>
      <c r="I20">
        <f t="shared" si="5"/>
        <v>7</v>
      </c>
      <c r="K20" t="str">
        <f>+Antecedentes!$B$14</f>
        <v>Cerezas</v>
      </c>
      <c r="L20" t="s">
        <v>329</v>
      </c>
      <c r="M20" t="s">
        <v>616</v>
      </c>
      <c r="N20" t="s">
        <v>561</v>
      </c>
      <c r="O20" t="s">
        <v>569</v>
      </c>
      <c r="P20" t="s">
        <v>564</v>
      </c>
      <c r="Q20" s="8" t="s">
        <v>300</v>
      </c>
      <c r="R20" s="8" t="s">
        <v>306</v>
      </c>
      <c r="S20" s="8" t="s">
        <v>204</v>
      </c>
      <c r="T20" s="8" t="s">
        <v>267</v>
      </c>
      <c r="U20" s="241">
        <f>Cuarteles!C19+PptoCLP[[#This Row],[Holgura]]</f>
        <v>18</v>
      </c>
      <c r="V20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141768</v>
      </c>
      <c r="X20" s="166">
        <f>+PptoCLP[[#This Row],[Valor Unitario]]*PptoCLP[[#This Row],[Unidades]]</f>
        <v>2551824</v>
      </c>
      <c r="Y20" s="169">
        <f t="shared" si="1"/>
        <v>0.12</v>
      </c>
      <c r="Z20" s="170">
        <f>+PptoCLP[[#This Row],[%Gav]]*PptoCLP[[#This Row],[Valor Total]]</f>
        <v>306218.88</v>
      </c>
      <c r="AA20" s="172">
        <f t="shared" si="2"/>
        <v>0.04</v>
      </c>
      <c r="AB20" s="170">
        <f>+PptoCLP[[#This Row],[%Imprevisto]]*SUM(X20,Z20)</f>
        <v>114321.71519999999</v>
      </c>
      <c r="AC20" s="169">
        <f t="shared" si="3"/>
        <v>0.1</v>
      </c>
      <c r="AD20" s="170">
        <f>PptoCLP[[#This Row],[%Margen]]*SUM(X20,Z20)</f>
        <v>285804.288</v>
      </c>
      <c r="AE20" s="167">
        <f t="shared" si="4"/>
        <v>3258168.8832</v>
      </c>
      <c r="AG20" s="167">
        <f>+PptoCLP[[#This Row],[SubProyecto]]-(PptoCLP[[#This Row],[%Descuento]]*PptoCLP[[#This Row],[SubProyecto]])</f>
        <v>3258168.8832</v>
      </c>
      <c r="AH20" s="167">
        <f>+PptoCLP[[#This Row],[TotalProyecto]]/PptoCLP[[#This Row],[N° Ha]]</f>
        <v>247115.53328074754</v>
      </c>
      <c r="AI20" s="167"/>
    </row>
    <row r="21" spans="1:35" hidden="1" x14ac:dyDescent="0.35">
      <c r="A21" t="str">
        <f>+Antecedentes!$B$8</f>
        <v>Agrícola Peumo Ltda.</v>
      </c>
      <c r="B21" t="str">
        <f>+Antecedentes!$B$13</f>
        <v>Llave en Mano Rafia</v>
      </c>
      <c r="C21" t="s">
        <v>603</v>
      </c>
      <c r="D21" t="str">
        <f>+Antecedentes!$B$7</f>
        <v>513.1</v>
      </c>
      <c r="E21" s="194">
        <f>+Antecedentes!$B$15</f>
        <v>13.184799999999999</v>
      </c>
      <c r="F21">
        <v>2</v>
      </c>
      <c r="G21">
        <f>+PptoCLP[[#This Row],[Cuarteles]]*$G$2</f>
        <v>12</v>
      </c>
      <c r="H21">
        <f>+PptoCLP[[#This Row],[N° Ha]]*$H$2</f>
        <v>52.739199999999997</v>
      </c>
      <c r="I21">
        <f t="shared" si="5"/>
        <v>7</v>
      </c>
      <c r="K21" t="str">
        <f>+Antecedentes!$B$14</f>
        <v>Cerezas</v>
      </c>
      <c r="L21" t="s">
        <v>329</v>
      </c>
      <c r="M21" t="s">
        <v>616</v>
      </c>
      <c r="N21" t="s">
        <v>561</v>
      </c>
      <c r="O21" t="s">
        <v>569</v>
      </c>
      <c r="P21" t="s">
        <v>564</v>
      </c>
      <c r="Q21" s="8" t="s">
        <v>300</v>
      </c>
      <c r="R21" s="8" t="s">
        <v>306</v>
      </c>
      <c r="S21" s="8" t="s">
        <v>308</v>
      </c>
      <c r="T21" s="8" t="s">
        <v>347</v>
      </c>
      <c r="U21" s="241">
        <f>Cuarteles!C20+PptoCLP[[#This Row],[Holgura]]</f>
        <v>9</v>
      </c>
      <c r="V21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59900</v>
      </c>
      <c r="X21" s="166">
        <f>+PptoCLP[[#This Row],[Valor Unitario]]*PptoCLP[[#This Row],[Unidades]]</f>
        <v>539100</v>
      </c>
      <c r="Y21" s="169">
        <f t="shared" si="1"/>
        <v>0.12</v>
      </c>
      <c r="Z21" s="170">
        <f>+PptoCLP[[#This Row],[%Gav]]*PptoCLP[[#This Row],[Valor Total]]</f>
        <v>64692</v>
      </c>
      <c r="AA21" s="172">
        <f t="shared" si="2"/>
        <v>0.04</v>
      </c>
      <c r="AB21" s="170">
        <f>+PptoCLP[[#This Row],[%Imprevisto]]*SUM(X21,Z21)</f>
        <v>24151.68</v>
      </c>
      <c r="AC21" s="169">
        <f t="shared" si="3"/>
        <v>0.1</v>
      </c>
      <c r="AD21" s="170">
        <f>PptoCLP[[#This Row],[%Margen]]*SUM(X21,Z21)</f>
        <v>60379.200000000004</v>
      </c>
      <c r="AE21" s="167">
        <f t="shared" si="4"/>
        <v>688322.88</v>
      </c>
      <c r="AG21" s="167">
        <f>+PptoCLP[[#This Row],[SubProyecto]]-(PptoCLP[[#This Row],[%Descuento]]*PptoCLP[[#This Row],[SubProyecto]])</f>
        <v>688322.88</v>
      </c>
      <c r="AH21" s="167">
        <f>+PptoCLP[[#This Row],[TotalProyecto]]/PptoCLP[[#This Row],[N° Ha]]</f>
        <v>52205.788483708515</v>
      </c>
      <c r="AI21" s="167"/>
    </row>
    <row r="22" spans="1:35" hidden="1" x14ac:dyDescent="0.35">
      <c r="A22" t="str">
        <f>+Antecedentes!$B$8</f>
        <v>Agrícola Peumo Ltda.</v>
      </c>
      <c r="B22" t="str">
        <f>+Antecedentes!$B$13</f>
        <v>Llave en Mano Rafia</v>
      </c>
      <c r="C22" t="s">
        <v>603</v>
      </c>
      <c r="D22" t="str">
        <f>+Antecedentes!$B$7</f>
        <v>513.1</v>
      </c>
      <c r="E22" s="194">
        <f>+Antecedentes!$B$15</f>
        <v>13.184799999999999</v>
      </c>
      <c r="F22">
        <v>2</v>
      </c>
      <c r="G22">
        <f>+PptoCLP[[#This Row],[Cuarteles]]*$G$2</f>
        <v>12</v>
      </c>
      <c r="H22">
        <f>+PptoCLP[[#This Row],[N° Ha]]*$H$2</f>
        <v>52.739199999999997</v>
      </c>
      <c r="I22">
        <f t="shared" si="5"/>
        <v>7</v>
      </c>
      <c r="K22" t="str">
        <f>+Antecedentes!$B$14</f>
        <v>Cerezas</v>
      </c>
      <c r="L22" t="s">
        <v>329</v>
      </c>
      <c r="M22" t="s">
        <v>616</v>
      </c>
      <c r="N22" t="s">
        <v>561</v>
      </c>
      <c r="O22" t="s">
        <v>569</v>
      </c>
      <c r="P22" t="s">
        <v>564</v>
      </c>
      <c r="Q22" s="8" t="s">
        <v>300</v>
      </c>
      <c r="R22" s="8" t="s">
        <v>306</v>
      </c>
      <c r="S22" s="8" t="s">
        <v>309</v>
      </c>
      <c r="T22" s="8" t="s">
        <v>348</v>
      </c>
      <c r="U22" s="241">
        <f>Cuarteles!C21+PptoCLP[[#This Row],[Holgura]]</f>
        <v>2</v>
      </c>
      <c r="V22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59800</v>
      </c>
      <c r="X22" s="166">
        <f>+PptoCLP[[#This Row],[Valor Unitario]]*PptoCLP[[#This Row],[Unidades]]</f>
        <v>119600</v>
      </c>
      <c r="Y22" s="169">
        <f t="shared" si="1"/>
        <v>0.12</v>
      </c>
      <c r="Z22" s="170">
        <f>+PptoCLP[[#This Row],[%Gav]]*PptoCLP[[#This Row],[Valor Total]]</f>
        <v>14352</v>
      </c>
      <c r="AA22" s="172">
        <f t="shared" si="2"/>
        <v>0.04</v>
      </c>
      <c r="AB22" s="170">
        <f>+PptoCLP[[#This Row],[%Imprevisto]]*SUM(X22,Z22)</f>
        <v>5358.08</v>
      </c>
      <c r="AC22" s="169">
        <f t="shared" si="3"/>
        <v>0.1</v>
      </c>
      <c r="AD22" s="170">
        <f>PptoCLP[[#This Row],[%Margen]]*SUM(X22,Z22)</f>
        <v>13395.2</v>
      </c>
      <c r="AE22" s="167">
        <f t="shared" si="4"/>
        <v>152705.28</v>
      </c>
      <c r="AG22" s="167">
        <f>+PptoCLP[[#This Row],[SubProyecto]]-(PptoCLP[[#This Row],[%Descuento]]*PptoCLP[[#This Row],[SubProyecto]])</f>
        <v>152705.28</v>
      </c>
      <c r="AH22" s="167">
        <f>+PptoCLP[[#This Row],[TotalProyecto]]/PptoCLP[[#This Row],[N° Ha]]</f>
        <v>11581.91857290213</v>
      </c>
      <c r="AI22" s="167"/>
    </row>
    <row r="23" spans="1:35" hidden="1" x14ac:dyDescent="0.35">
      <c r="A23" t="str">
        <f>+Antecedentes!$B$8</f>
        <v>Agrícola Peumo Ltda.</v>
      </c>
      <c r="B23" t="str">
        <f>+Antecedentes!$B$13</f>
        <v>Llave en Mano Rafia</v>
      </c>
      <c r="C23" t="s">
        <v>603</v>
      </c>
      <c r="D23" t="str">
        <f>+Antecedentes!$B$7</f>
        <v>513.1</v>
      </c>
      <c r="E23" s="194">
        <f>+Antecedentes!$B$15</f>
        <v>13.184799999999999</v>
      </c>
      <c r="F23">
        <v>2</v>
      </c>
      <c r="G23">
        <f>+PptoCLP[[#This Row],[Cuarteles]]*$G$2</f>
        <v>12</v>
      </c>
      <c r="H23">
        <f>+PptoCLP[[#This Row],[N° Ha]]*$H$2</f>
        <v>52.739199999999997</v>
      </c>
      <c r="I23">
        <f t="shared" si="5"/>
        <v>7</v>
      </c>
      <c r="K23" t="str">
        <f>+Antecedentes!$B$14</f>
        <v>Cerezas</v>
      </c>
      <c r="L23" t="s">
        <v>329</v>
      </c>
      <c r="M23" t="s">
        <v>617</v>
      </c>
      <c r="N23" t="s">
        <v>561</v>
      </c>
      <c r="O23" t="s">
        <v>604</v>
      </c>
      <c r="P23" t="s">
        <v>564</v>
      </c>
      <c r="Q23" s="8" t="s">
        <v>300</v>
      </c>
      <c r="R23" s="8" t="s">
        <v>310</v>
      </c>
      <c r="S23" s="8" t="s">
        <v>311</v>
      </c>
      <c r="T23" s="8" t="s">
        <v>268</v>
      </c>
      <c r="U23" s="193"/>
      <c r="V23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0</v>
      </c>
      <c r="X23" s="166">
        <f>+PptoCLP[[#This Row],[Valor Unitario]]*PptoCLP[[#This Row],[Unidades]]</f>
        <v>0</v>
      </c>
      <c r="Y23" s="169">
        <f t="shared" si="1"/>
        <v>0.12</v>
      </c>
      <c r="Z23" s="170">
        <f>+PptoCLP[[#This Row],[%Gav]]*PptoCLP[[#This Row],[Valor Total]]</f>
        <v>0</v>
      </c>
      <c r="AA23" s="172">
        <f t="shared" si="2"/>
        <v>0.04</v>
      </c>
      <c r="AB23" s="170">
        <f>+PptoCLP[[#This Row],[%Imprevisto]]*SUM(X23,Z23)</f>
        <v>0</v>
      </c>
      <c r="AC23" s="169">
        <f t="shared" si="3"/>
        <v>0.1</v>
      </c>
      <c r="AD23" s="170">
        <f>PptoCLP[[#This Row],[%Margen]]*SUM(X23,Z23)</f>
        <v>0</v>
      </c>
      <c r="AE23" s="167">
        <f t="shared" si="4"/>
        <v>0</v>
      </c>
      <c r="AG23" s="167">
        <f>+PptoCLP[[#This Row],[SubProyecto]]-(PptoCLP[[#This Row],[%Descuento]]*PptoCLP[[#This Row],[SubProyecto]])</f>
        <v>0</v>
      </c>
      <c r="AH23" s="167">
        <f>+PptoCLP[[#This Row],[TotalProyecto]]/PptoCLP[[#This Row],[N° Ha]]</f>
        <v>0</v>
      </c>
      <c r="AI23" s="167"/>
    </row>
    <row r="24" spans="1:35" hidden="1" x14ac:dyDescent="0.35">
      <c r="A24" t="str">
        <f>+Antecedentes!$B$8</f>
        <v>Agrícola Peumo Ltda.</v>
      </c>
      <c r="B24" t="str">
        <f>+Antecedentes!$B$13</f>
        <v>Llave en Mano Rafia</v>
      </c>
      <c r="C24" t="s">
        <v>603</v>
      </c>
      <c r="D24" t="str">
        <f>+Antecedentes!$B$7</f>
        <v>513.1</v>
      </c>
      <c r="E24" s="194">
        <f>+Antecedentes!$B$15</f>
        <v>13.184799999999999</v>
      </c>
      <c r="F24">
        <v>2</v>
      </c>
      <c r="G24">
        <f>+PptoCLP[[#This Row],[Cuarteles]]*$G$2</f>
        <v>12</v>
      </c>
      <c r="H24">
        <f>+PptoCLP[[#This Row],[N° Ha]]*$H$2</f>
        <v>52.739199999999997</v>
      </c>
      <c r="I24">
        <f t="shared" si="5"/>
        <v>7</v>
      </c>
      <c r="K24" t="str">
        <f>+Antecedentes!$B$14</f>
        <v>Cerezas</v>
      </c>
      <c r="L24" t="s">
        <v>329</v>
      </c>
      <c r="M24" t="s">
        <v>617</v>
      </c>
      <c r="N24" t="s">
        <v>561</v>
      </c>
      <c r="O24" t="s">
        <v>604</v>
      </c>
      <c r="P24" t="s">
        <v>564</v>
      </c>
      <c r="Q24" s="8" t="s">
        <v>300</v>
      </c>
      <c r="R24" s="8" t="s">
        <v>310</v>
      </c>
      <c r="S24" s="8" t="s">
        <v>312</v>
      </c>
      <c r="T24" s="8" t="s">
        <v>268</v>
      </c>
      <c r="U24" s="193"/>
      <c r="V24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0</v>
      </c>
      <c r="X24" s="166">
        <f>+PptoCLP[[#This Row],[Valor Unitario]]*PptoCLP[[#This Row],[Unidades]]</f>
        <v>0</v>
      </c>
      <c r="Y24" s="169">
        <f t="shared" si="1"/>
        <v>0.12</v>
      </c>
      <c r="Z24" s="170">
        <f>+PptoCLP[[#This Row],[%Gav]]*PptoCLP[[#This Row],[Valor Total]]</f>
        <v>0</v>
      </c>
      <c r="AA24" s="172">
        <f t="shared" si="2"/>
        <v>0.04</v>
      </c>
      <c r="AB24" s="170">
        <f>+PptoCLP[[#This Row],[%Imprevisto]]*SUM(X24,Z24)</f>
        <v>0</v>
      </c>
      <c r="AC24" s="169">
        <f t="shared" si="3"/>
        <v>0.1</v>
      </c>
      <c r="AD24" s="170">
        <f>PptoCLP[[#This Row],[%Margen]]*SUM(X24,Z24)</f>
        <v>0</v>
      </c>
      <c r="AE24" s="167">
        <f t="shared" si="4"/>
        <v>0</v>
      </c>
      <c r="AG24" s="167">
        <f>+PptoCLP[[#This Row],[SubProyecto]]-(PptoCLP[[#This Row],[%Descuento]]*PptoCLP[[#This Row],[SubProyecto]])</f>
        <v>0</v>
      </c>
      <c r="AH24" s="167">
        <f>+PptoCLP[[#This Row],[TotalProyecto]]/PptoCLP[[#This Row],[N° Ha]]</f>
        <v>0</v>
      </c>
      <c r="AI24" s="167"/>
    </row>
    <row r="25" spans="1:35" hidden="1" x14ac:dyDescent="0.35">
      <c r="A25" t="str">
        <f>+Antecedentes!$B$8</f>
        <v>Agrícola Peumo Ltda.</v>
      </c>
      <c r="B25" t="str">
        <f>+Antecedentes!$B$13</f>
        <v>Llave en Mano Rafia</v>
      </c>
      <c r="C25" t="s">
        <v>603</v>
      </c>
      <c r="D25" t="str">
        <f>+Antecedentes!$B$7</f>
        <v>513.1</v>
      </c>
      <c r="E25" s="194">
        <f>+Antecedentes!$B$15</f>
        <v>13.184799999999999</v>
      </c>
      <c r="F25">
        <v>2</v>
      </c>
      <c r="G25">
        <f>+PptoCLP[[#This Row],[Cuarteles]]*$G$2</f>
        <v>12</v>
      </c>
      <c r="H25">
        <f>+PptoCLP[[#This Row],[N° Ha]]*$H$2</f>
        <v>52.739199999999997</v>
      </c>
      <c r="I25">
        <f t="shared" si="5"/>
        <v>7</v>
      </c>
      <c r="K25" t="str">
        <f>+Antecedentes!$B$14</f>
        <v>Cerezas</v>
      </c>
      <c r="L25" t="s">
        <v>329</v>
      </c>
      <c r="M25" t="s">
        <v>614</v>
      </c>
      <c r="N25" t="s">
        <v>561</v>
      </c>
      <c r="O25" t="s">
        <v>567</v>
      </c>
      <c r="P25" t="s">
        <v>564</v>
      </c>
      <c r="Q25" s="8" t="s">
        <v>300</v>
      </c>
      <c r="R25" s="8" t="s">
        <v>310</v>
      </c>
      <c r="S25" s="8" t="s">
        <v>204</v>
      </c>
      <c r="T25" s="8" t="s">
        <v>269</v>
      </c>
      <c r="U25" s="193"/>
      <c r="V25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0</v>
      </c>
      <c r="X25" s="166">
        <f>+PptoCLP[[#This Row],[Valor Unitario]]*PptoCLP[[#This Row],[Unidades]]</f>
        <v>0</v>
      </c>
      <c r="Y25" s="169">
        <f t="shared" si="1"/>
        <v>0.12</v>
      </c>
      <c r="Z25" s="170">
        <f>+PptoCLP[[#This Row],[%Gav]]*PptoCLP[[#This Row],[Valor Total]]</f>
        <v>0</v>
      </c>
      <c r="AA25" s="172">
        <f t="shared" si="2"/>
        <v>0.04</v>
      </c>
      <c r="AB25" s="170">
        <f>+PptoCLP[[#This Row],[%Imprevisto]]*SUM(X25,Z25)</f>
        <v>0</v>
      </c>
      <c r="AC25" s="169">
        <f t="shared" si="3"/>
        <v>0.1</v>
      </c>
      <c r="AD25" s="170">
        <f>PptoCLP[[#This Row],[%Margen]]*SUM(X25,Z25)</f>
        <v>0</v>
      </c>
      <c r="AE25" s="167">
        <f t="shared" si="4"/>
        <v>0</v>
      </c>
      <c r="AG25" s="167">
        <f>+PptoCLP[[#This Row],[SubProyecto]]-(PptoCLP[[#This Row],[%Descuento]]*PptoCLP[[#This Row],[SubProyecto]])</f>
        <v>0</v>
      </c>
      <c r="AH25" s="167">
        <f>+PptoCLP[[#This Row],[TotalProyecto]]/PptoCLP[[#This Row],[N° Ha]]</f>
        <v>0</v>
      </c>
      <c r="AI25" s="167"/>
    </row>
    <row r="26" spans="1:35" hidden="1" x14ac:dyDescent="0.35">
      <c r="A26" t="str">
        <f>+Antecedentes!$B$8</f>
        <v>Agrícola Peumo Ltda.</v>
      </c>
      <c r="B26" t="str">
        <f>+Antecedentes!$B$13</f>
        <v>Llave en Mano Rafia</v>
      </c>
      <c r="C26" t="s">
        <v>603</v>
      </c>
      <c r="D26" t="str">
        <f>+Antecedentes!$B$7</f>
        <v>513.1</v>
      </c>
      <c r="E26" s="194">
        <f>+Antecedentes!$B$15</f>
        <v>13.184799999999999</v>
      </c>
      <c r="F26">
        <v>2</v>
      </c>
      <c r="G26">
        <f>+PptoCLP[[#This Row],[Cuarteles]]*$G$2</f>
        <v>12</v>
      </c>
      <c r="H26">
        <f>+PptoCLP[[#This Row],[N° Ha]]*$H$2</f>
        <v>52.739199999999997</v>
      </c>
      <c r="I26">
        <f t="shared" si="5"/>
        <v>7</v>
      </c>
      <c r="K26" t="str">
        <f>+Antecedentes!$B$14</f>
        <v>Cerezas</v>
      </c>
      <c r="L26" t="s">
        <v>329</v>
      </c>
      <c r="M26" t="s">
        <v>614</v>
      </c>
      <c r="N26" t="s">
        <v>561</v>
      </c>
      <c r="O26" t="s">
        <v>567</v>
      </c>
      <c r="P26" t="s">
        <v>564</v>
      </c>
      <c r="Q26" s="8" t="s">
        <v>300</v>
      </c>
      <c r="R26" s="8" t="s">
        <v>310</v>
      </c>
      <c r="S26" s="8" t="s">
        <v>313</v>
      </c>
      <c r="T26" s="8" t="s">
        <v>268</v>
      </c>
      <c r="U26" s="193"/>
      <c r="V26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0</v>
      </c>
      <c r="X26" s="166">
        <f>+PptoCLP[[#This Row],[Valor Unitario]]*PptoCLP[[#This Row],[Unidades]]</f>
        <v>0</v>
      </c>
      <c r="Y26" s="169">
        <f t="shared" si="1"/>
        <v>0.12</v>
      </c>
      <c r="Z26" s="170">
        <f>+PptoCLP[[#This Row],[%Gav]]*PptoCLP[[#This Row],[Valor Total]]</f>
        <v>0</v>
      </c>
      <c r="AA26" s="172">
        <f t="shared" si="2"/>
        <v>0.04</v>
      </c>
      <c r="AB26" s="170">
        <f>+PptoCLP[[#This Row],[%Imprevisto]]*SUM(X26,Z26)</f>
        <v>0</v>
      </c>
      <c r="AC26" s="169">
        <f t="shared" si="3"/>
        <v>0.1</v>
      </c>
      <c r="AD26" s="170">
        <f>PptoCLP[[#This Row],[%Margen]]*SUM(X26,Z26)</f>
        <v>0</v>
      </c>
      <c r="AE26" s="167">
        <f t="shared" si="4"/>
        <v>0</v>
      </c>
      <c r="AG26" s="167">
        <f>+PptoCLP[[#This Row],[SubProyecto]]-(PptoCLP[[#This Row],[%Descuento]]*PptoCLP[[#This Row],[SubProyecto]])</f>
        <v>0</v>
      </c>
      <c r="AH26" s="167">
        <f>+PptoCLP[[#This Row],[TotalProyecto]]/PptoCLP[[#This Row],[N° Ha]]</f>
        <v>0</v>
      </c>
      <c r="AI26" s="167"/>
    </row>
    <row r="27" spans="1:35" hidden="1" x14ac:dyDescent="0.35">
      <c r="A27" t="str">
        <f>+Antecedentes!$B$8</f>
        <v>Agrícola Peumo Ltda.</v>
      </c>
      <c r="B27" t="str">
        <f>+Antecedentes!$B$13</f>
        <v>Llave en Mano Rafia</v>
      </c>
      <c r="C27" t="s">
        <v>603</v>
      </c>
      <c r="D27" t="str">
        <f>+Antecedentes!$B$7</f>
        <v>513.1</v>
      </c>
      <c r="E27" s="194">
        <f>+Antecedentes!$B$15</f>
        <v>13.184799999999999</v>
      </c>
      <c r="F27">
        <v>2</v>
      </c>
      <c r="G27">
        <f>+PptoCLP[[#This Row],[Cuarteles]]*$G$2</f>
        <v>12</v>
      </c>
      <c r="H27">
        <f>+PptoCLP[[#This Row],[N° Ha]]*$H$2</f>
        <v>52.739199999999997</v>
      </c>
      <c r="I27">
        <f t="shared" si="5"/>
        <v>7</v>
      </c>
      <c r="K27" t="str">
        <f>+Antecedentes!$B$14</f>
        <v>Cerezas</v>
      </c>
      <c r="L27" t="s">
        <v>329</v>
      </c>
      <c r="M27" t="s">
        <v>616</v>
      </c>
      <c r="N27" t="s">
        <v>561</v>
      </c>
      <c r="O27" t="s">
        <v>569</v>
      </c>
      <c r="P27" t="s">
        <v>564</v>
      </c>
      <c r="Q27" s="8" t="s">
        <v>300</v>
      </c>
      <c r="R27" s="8" t="s">
        <v>310</v>
      </c>
      <c r="S27" s="8" t="s">
        <v>314</v>
      </c>
      <c r="T27" s="8" t="s">
        <v>270</v>
      </c>
      <c r="U27" s="193"/>
      <c r="V27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0</v>
      </c>
      <c r="X27" s="166">
        <f>+PptoCLP[[#This Row],[Valor Unitario]]*PptoCLP[[#This Row],[Unidades]]</f>
        <v>0</v>
      </c>
      <c r="Y27" s="169">
        <f t="shared" si="1"/>
        <v>0.12</v>
      </c>
      <c r="Z27" s="170">
        <f>+PptoCLP[[#This Row],[%Gav]]*PptoCLP[[#This Row],[Valor Total]]</f>
        <v>0</v>
      </c>
      <c r="AA27" s="172">
        <f t="shared" si="2"/>
        <v>0.04</v>
      </c>
      <c r="AB27" s="170">
        <f>+PptoCLP[[#This Row],[%Imprevisto]]*SUM(X27,Z27)</f>
        <v>0</v>
      </c>
      <c r="AC27" s="169">
        <f t="shared" si="3"/>
        <v>0.1</v>
      </c>
      <c r="AD27" s="170">
        <f>PptoCLP[[#This Row],[%Margen]]*SUM(X27,Z27)</f>
        <v>0</v>
      </c>
      <c r="AE27" s="167">
        <f t="shared" si="4"/>
        <v>0</v>
      </c>
      <c r="AG27" s="167">
        <f>+PptoCLP[[#This Row],[SubProyecto]]-(PptoCLP[[#This Row],[%Descuento]]*PptoCLP[[#This Row],[SubProyecto]])</f>
        <v>0</v>
      </c>
      <c r="AH27" s="167">
        <f>+PptoCLP[[#This Row],[TotalProyecto]]/PptoCLP[[#This Row],[N° Ha]]</f>
        <v>0</v>
      </c>
      <c r="AI27" s="167"/>
    </row>
    <row r="28" spans="1:35" hidden="1" x14ac:dyDescent="0.35">
      <c r="A28" t="str">
        <f>+Antecedentes!$B$8</f>
        <v>Agrícola Peumo Ltda.</v>
      </c>
      <c r="B28" t="str">
        <f>+Antecedentes!$B$13</f>
        <v>Llave en Mano Rafia</v>
      </c>
      <c r="C28" t="s">
        <v>603</v>
      </c>
      <c r="D28" t="str">
        <f>+Antecedentes!$B$7</f>
        <v>513.1</v>
      </c>
      <c r="E28" s="194">
        <f>+Antecedentes!$B$15</f>
        <v>13.184799999999999</v>
      </c>
      <c r="F28">
        <v>2</v>
      </c>
      <c r="G28">
        <f>+PptoCLP[[#This Row],[Cuarteles]]*$G$2</f>
        <v>12</v>
      </c>
      <c r="H28">
        <f>+PptoCLP[[#This Row],[N° Ha]]*$H$2</f>
        <v>52.739199999999997</v>
      </c>
      <c r="I28">
        <f t="shared" si="5"/>
        <v>7</v>
      </c>
      <c r="K28" t="str">
        <f>+Antecedentes!$B$14</f>
        <v>Cerezas</v>
      </c>
      <c r="L28" t="s">
        <v>329</v>
      </c>
      <c r="M28" t="s">
        <v>618</v>
      </c>
      <c r="N28" t="s">
        <v>561</v>
      </c>
      <c r="O28" t="s">
        <v>571</v>
      </c>
      <c r="P28" t="s">
        <v>564</v>
      </c>
      <c r="Q28" s="8" t="s">
        <v>300</v>
      </c>
      <c r="R28" s="8" t="s">
        <v>315</v>
      </c>
      <c r="S28" s="8" t="s">
        <v>316</v>
      </c>
      <c r="T28" s="8" t="s">
        <v>271</v>
      </c>
      <c r="U28" s="241">
        <f>(U9*4)+(U10*4)+(U11*8)+(U33*2)+PptoCLP[[#This Row],[Holgura]]</f>
        <v>6496</v>
      </c>
      <c r="V28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378</v>
      </c>
      <c r="X28" s="166">
        <f>+PptoCLP[[#This Row],[Valor Unitario]]*PptoCLP[[#This Row],[Unidades]]</f>
        <v>2455488</v>
      </c>
      <c r="Y28" s="169">
        <f t="shared" si="1"/>
        <v>0.12</v>
      </c>
      <c r="Z28" s="170">
        <f>+PptoCLP[[#This Row],[%Gav]]*PptoCLP[[#This Row],[Valor Total]]</f>
        <v>294658.56</v>
      </c>
      <c r="AA28" s="172">
        <f t="shared" si="2"/>
        <v>0.04</v>
      </c>
      <c r="AB28" s="170">
        <f>+PptoCLP[[#This Row],[%Imprevisto]]*SUM(X28,Z28)</f>
        <v>110005.8624</v>
      </c>
      <c r="AC28" s="169">
        <f t="shared" si="3"/>
        <v>0.1</v>
      </c>
      <c r="AD28" s="170">
        <f>PptoCLP[[#This Row],[%Margen]]*SUM(X28,Z28)+3000074</f>
        <v>3275088.656</v>
      </c>
      <c r="AE28" s="167">
        <f t="shared" si="4"/>
        <v>6135241.0784</v>
      </c>
      <c r="AG28" s="167">
        <f>+PptoCLP[[#This Row],[SubProyecto]]-(PptoCLP[[#This Row],[%Descuento]]*PptoCLP[[#This Row],[SubProyecto]])</f>
        <v>6135241.0784</v>
      </c>
      <c r="AH28" s="167">
        <f>+PptoCLP[[#This Row],[TotalProyecto]]/PptoCLP[[#This Row],[N° Ha]]</f>
        <v>465326.8216734422</v>
      </c>
      <c r="AI28" s="167"/>
    </row>
    <row r="29" spans="1:35" hidden="1" x14ac:dyDescent="0.35">
      <c r="A29" t="str">
        <f>+Antecedentes!$B$8</f>
        <v>Agrícola Peumo Ltda.</v>
      </c>
      <c r="B29" t="str">
        <f>+Antecedentes!$B$13</f>
        <v>Llave en Mano Rafia</v>
      </c>
      <c r="C29" t="s">
        <v>603</v>
      </c>
      <c r="D29" t="str">
        <f>+Antecedentes!$B$7</f>
        <v>513.1</v>
      </c>
      <c r="E29" s="194">
        <f>+Antecedentes!$B$15</f>
        <v>13.184799999999999</v>
      </c>
      <c r="F29">
        <v>2</v>
      </c>
      <c r="G29">
        <f>+PptoCLP[[#This Row],[Cuarteles]]*$G$2</f>
        <v>12</v>
      </c>
      <c r="H29">
        <f>+PptoCLP[[#This Row],[N° Ha]]*$H$2</f>
        <v>52.739199999999997</v>
      </c>
      <c r="I29">
        <f t="shared" si="5"/>
        <v>7</v>
      </c>
      <c r="K29" t="str">
        <f>+Antecedentes!$B$14</f>
        <v>Cerezas</v>
      </c>
      <c r="L29" t="s">
        <v>329</v>
      </c>
      <c r="M29" t="s">
        <v>618</v>
      </c>
      <c r="N29" t="s">
        <v>561</v>
      </c>
      <c r="O29" t="s">
        <v>571</v>
      </c>
      <c r="P29" t="s">
        <v>564</v>
      </c>
      <c r="Q29" s="8" t="s">
        <v>300</v>
      </c>
      <c r="R29" s="8" t="s">
        <v>315</v>
      </c>
      <c r="S29" s="8" t="s">
        <v>317</v>
      </c>
      <c r="T29" s="8" t="s">
        <v>272</v>
      </c>
      <c r="U29" s="241">
        <f>U8*2+PptoCLP[[#This Row],[Holgura]]</f>
        <v>3626</v>
      </c>
      <c r="V29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500</v>
      </c>
      <c r="X29" s="166">
        <f>+PptoCLP[[#This Row],[Valor Unitario]]*PptoCLP[[#This Row],[Unidades]]</f>
        <v>1813000</v>
      </c>
      <c r="Y29" s="169">
        <f t="shared" si="1"/>
        <v>0.12</v>
      </c>
      <c r="Z29" s="170">
        <f>+PptoCLP[[#This Row],[%Gav]]*PptoCLP[[#This Row],[Valor Total]]</f>
        <v>217560</v>
      </c>
      <c r="AA29" s="172">
        <f t="shared" si="2"/>
        <v>0.04</v>
      </c>
      <c r="AB29" s="170">
        <f>+PptoCLP[[#This Row],[%Imprevisto]]*SUM(X29,Z29)</f>
        <v>81222.400000000009</v>
      </c>
      <c r="AC29" s="169">
        <f t="shared" si="3"/>
        <v>0.1</v>
      </c>
      <c r="AD29" s="170">
        <f>PptoCLP[[#This Row],[%Margen]]*SUM(X29,Z29)</f>
        <v>203056</v>
      </c>
      <c r="AE29" s="167">
        <f t="shared" si="4"/>
        <v>2314838.4</v>
      </c>
      <c r="AG29" s="167">
        <f>+PptoCLP[[#This Row],[SubProyecto]]-(PptoCLP[[#This Row],[%Descuento]]*PptoCLP[[#This Row],[SubProyecto]])</f>
        <v>2314838.4</v>
      </c>
      <c r="AH29" s="167">
        <f>+PptoCLP[[#This Row],[TotalProyecto]]/PptoCLP[[#This Row],[N° Ha]]</f>
        <v>175568.71549056491</v>
      </c>
      <c r="AI29" s="167"/>
    </row>
    <row r="30" spans="1:35" hidden="1" x14ac:dyDescent="0.35">
      <c r="A30" t="str">
        <f>+Antecedentes!$B$8</f>
        <v>Agrícola Peumo Ltda.</v>
      </c>
      <c r="B30" t="str">
        <f>+Antecedentes!$B$13</f>
        <v>Llave en Mano Rafia</v>
      </c>
      <c r="C30" t="s">
        <v>603</v>
      </c>
      <c r="D30" t="str">
        <f>+Antecedentes!$B$7</f>
        <v>513.1</v>
      </c>
      <c r="E30" s="194">
        <f>+Antecedentes!$B$15</f>
        <v>13.184799999999999</v>
      </c>
      <c r="F30">
        <v>2</v>
      </c>
      <c r="G30">
        <f>+PptoCLP[[#This Row],[Cuarteles]]*$G$2</f>
        <v>12</v>
      </c>
      <c r="H30">
        <f>+PptoCLP[[#This Row],[N° Ha]]*$H$2</f>
        <v>52.739199999999997</v>
      </c>
      <c r="I30">
        <f t="shared" si="5"/>
        <v>7</v>
      </c>
      <c r="K30" t="str">
        <f>+Antecedentes!$B$14</f>
        <v>Cerezas</v>
      </c>
      <c r="L30" t="s">
        <v>329</v>
      </c>
      <c r="M30" t="s">
        <v>619</v>
      </c>
      <c r="N30" t="s">
        <v>561</v>
      </c>
      <c r="O30" t="s">
        <v>572</v>
      </c>
      <c r="P30" t="s">
        <v>564</v>
      </c>
      <c r="Q30" s="8" t="s">
        <v>300</v>
      </c>
      <c r="R30" s="8" t="s">
        <v>318</v>
      </c>
      <c r="S30" s="8" t="s">
        <v>318</v>
      </c>
      <c r="T30" s="8" t="s">
        <v>273</v>
      </c>
      <c r="U30" s="241">
        <f>ROUNDUP(((U8*2)/825)+PptoCLP[[#This Row],[Holgura]],0)</f>
        <v>7</v>
      </c>
      <c r="V30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55000</v>
      </c>
      <c r="W30">
        <v>2</v>
      </c>
      <c r="X30" s="166">
        <f>+PptoCLP[[#This Row],[Valor Unitario]]*PptoCLP[[#This Row],[Unidades]]</f>
        <v>385000</v>
      </c>
      <c r="Y30" s="169">
        <f t="shared" si="1"/>
        <v>0.12</v>
      </c>
      <c r="Z30" s="170">
        <f>+PptoCLP[[#This Row],[%Gav]]*PptoCLP[[#This Row],[Valor Total]]</f>
        <v>46200</v>
      </c>
      <c r="AA30" s="172">
        <f t="shared" si="2"/>
        <v>0.04</v>
      </c>
      <c r="AB30" s="170">
        <f>+PptoCLP[[#This Row],[%Imprevisto]]*SUM(X30,Z30)</f>
        <v>17248</v>
      </c>
      <c r="AC30" s="169">
        <f t="shared" si="3"/>
        <v>0.1</v>
      </c>
      <c r="AD30" s="170">
        <f>PptoCLP[[#This Row],[%Margen]]*SUM(X30,Z30)</f>
        <v>43120</v>
      </c>
      <c r="AE30" s="167">
        <f t="shared" si="4"/>
        <v>491568</v>
      </c>
      <c r="AG30" s="167">
        <f>+PptoCLP[[#This Row],[SubProyecto]]-(PptoCLP[[#This Row],[%Descuento]]*PptoCLP[[#This Row],[SubProyecto]])</f>
        <v>491568</v>
      </c>
      <c r="AH30" s="167">
        <f>+PptoCLP[[#This Row],[TotalProyecto]]/PptoCLP[[#This Row],[N° Ha]]</f>
        <v>37282.931860930774</v>
      </c>
      <c r="AI30" s="167"/>
    </row>
    <row r="31" spans="1:35" hidden="1" x14ac:dyDescent="0.35">
      <c r="A31" t="str">
        <f>+Antecedentes!$B$8</f>
        <v>Agrícola Peumo Ltda.</v>
      </c>
      <c r="B31" t="str">
        <f>+Antecedentes!$B$13</f>
        <v>Llave en Mano Rafia</v>
      </c>
      <c r="C31" t="s">
        <v>603</v>
      </c>
      <c r="D31" t="str">
        <f>+Antecedentes!$B$7</f>
        <v>513.1</v>
      </c>
      <c r="E31" s="194">
        <f>+Antecedentes!$B$15</f>
        <v>13.184799999999999</v>
      </c>
      <c r="F31">
        <v>2</v>
      </c>
      <c r="G31">
        <f>+PptoCLP[[#This Row],[Cuarteles]]*$G$2</f>
        <v>12</v>
      </c>
      <c r="H31">
        <f>+PptoCLP[[#This Row],[N° Ha]]*$H$2</f>
        <v>52.739199999999997</v>
      </c>
      <c r="I31">
        <f t="shared" si="5"/>
        <v>7</v>
      </c>
      <c r="K31" t="str">
        <f>+Antecedentes!$B$14</f>
        <v>Cerezas</v>
      </c>
      <c r="L31" t="s">
        <v>329</v>
      </c>
      <c r="M31" t="s">
        <v>619</v>
      </c>
      <c r="N31" t="s">
        <v>561</v>
      </c>
      <c r="O31" t="s">
        <v>572</v>
      </c>
      <c r="P31" t="s">
        <v>564</v>
      </c>
      <c r="Q31" s="8" t="s">
        <v>300</v>
      </c>
      <c r="R31" s="8" t="s">
        <v>318</v>
      </c>
      <c r="S31" s="8" t="s">
        <v>318</v>
      </c>
      <c r="T31" s="8" t="s">
        <v>274</v>
      </c>
      <c r="U31" s="193"/>
      <c r="V31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0</v>
      </c>
      <c r="X31" s="166">
        <f>+PptoCLP[[#This Row],[Valor Unitario]]*PptoCLP[[#This Row],[Unidades]]</f>
        <v>0</v>
      </c>
      <c r="Y31" s="169">
        <f t="shared" si="1"/>
        <v>0.12</v>
      </c>
      <c r="Z31" s="170">
        <f>+PptoCLP[[#This Row],[%Gav]]*PptoCLP[[#This Row],[Valor Total]]</f>
        <v>0</v>
      </c>
      <c r="AA31" s="172">
        <f t="shared" si="2"/>
        <v>0.04</v>
      </c>
      <c r="AB31" s="170">
        <f>+PptoCLP[[#This Row],[%Imprevisto]]*SUM(X31,Z31)</f>
        <v>0</v>
      </c>
      <c r="AC31" s="169">
        <f t="shared" si="3"/>
        <v>0.1</v>
      </c>
      <c r="AD31" s="170">
        <f>PptoCLP[[#This Row],[%Margen]]*SUM(X31,Z31)</f>
        <v>0</v>
      </c>
      <c r="AE31" s="167">
        <f t="shared" si="4"/>
        <v>0</v>
      </c>
      <c r="AG31" s="167">
        <f>+PptoCLP[[#This Row],[SubProyecto]]-(PptoCLP[[#This Row],[%Descuento]]*PptoCLP[[#This Row],[SubProyecto]])</f>
        <v>0</v>
      </c>
      <c r="AH31" s="167">
        <f>+PptoCLP[[#This Row],[TotalProyecto]]/PptoCLP[[#This Row],[N° Ha]]</f>
        <v>0</v>
      </c>
      <c r="AI31" s="167"/>
    </row>
    <row r="32" spans="1:35" hidden="1" x14ac:dyDescent="0.35">
      <c r="A32" t="str">
        <f>+Antecedentes!$B$8</f>
        <v>Agrícola Peumo Ltda.</v>
      </c>
      <c r="B32" t="str">
        <f>+Antecedentes!$B$13</f>
        <v>Llave en Mano Rafia</v>
      </c>
      <c r="C32" t="s">
        <v>603</v>
      </c>
      <c r="D32" t="str">
        <f>+Antecedentes!$B$7</f>
        <v>513.1</v>
      </c>
      <c r="E32" s="194">
        <f>+Antecedentes!$B$15</f>
        <v>13.184799999999999</v>
      </c>
      <c r="F32">
        <v>2</v>
      </c>
      <c r="G32">
        <f>+PptoCLP[[#This Row],[Cuarteles]]*$G$2</f>
        <v>12</v>
      </c>
      <c r="H32">
        <f>+PptoCLP[[#This Row],[N° Ha]]*$H$2</f>
        <v>52.739199999999997</v>
      </c>
      <c r="I32">
        <f t="shared" si="5"/>
        <v>7</v>
      </c>
      <c r="K32" t="str">
        <f>+Antecedentes!$B$14</f>
        <v>Cerezas</v>
      </c>
      <c r="L32" t="s">
        <v>329</v>
      </c>
      <c r="M32" t="s">
        <v>619</v>
      </c>
      <c r="N32" t="s">
        <v>561</v>
      </c>
      <c r="O32" t="s">
        <v>572</v>
      </c>
      <c r="P32" t="s">
        <v>564</v>
      </c>
      <c r="Q32" s="8" t="s">
        <v>300</v>
      </c>
      <c r="R32" s="8" t="s">
        <v>318</v>
      </c>
      <c r="S32" s="8" t="s">
        <v>318</v>
      </c>
      <c r="T32" s="8" t="s">
        <v>275</v>
      </c>
      <c r="U32" s="241">
        <f>(ROUNDUP((SUM((U13*2),(U9*8),(U10*4),(U11*10))/(156*25)),0)*2)+PptoCLP[[#This Row],[Holgura]]+((U14*4)/(156*25))</f>
        <v>4</v>
      </c>
      <c r="V32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55000</v>
      </c>
      <c r="X32" s="166">
        <f>+PptoCLP[[#This Row],[Valor Unitario]]*PptoCLP[[#This Row],[Unidades]]</f>
        <v>220000</v>
      </c>
      <c r="Y32" s="169">
        <f t="shared" si="1"/>
        <v>0.12</v>
      </c>
      <c r="Z32" s="170">
        <f>+PptoCLP[[#This Row],[%Gav]]*PptoCLP[[#This Row],[Valor Total]]</f>
        <v>26400</v>
      </c>
      <c r="AA32" s="172">
        <f t="shared" si="2"/>
        <v>0.04</v>
      </c>
      <c r="AB32" s="170">
        <f>+PptoCLP[[#This Row],[%Imprevisto]]*SUM(X32,Z32)</f>
        <v>9856</v>
      </c>
      <c r="AC32" s="169">
        <f t="shared" si="3"/>
        <v>0.1</v>
      </c>
      <c r="AD32" s="170">
        <f>PptoCLP[[#This Row],[%Margen]]*SUM(X32,Z32)</f>
        <v>24640</v>
      </c>
      <c r="AE32" s="167">
        <f t="shared" si="4"/>
        <v>280896</v>
      </c>
      <c r="AG32" s="167">
        <f>+PptoCLP[[#This Row],[SubProyecto]]-(PptoCLP[[#This Row],[%Descuento]]*PptoCLP[[#This Row],[SubProyecto]])</f>
        <v>280896</v>
      </c>
      <c r="AH32" s="167">
        <f>+PptoCLP[[#This Row],[TotalProyecto]]/PptoCLP[[#This Row],[N° Ha]]</f>
        <v>21304.532491960439</v>
      </c>
      <c r="AI32" s="167"/>
    </row>
    <row r="33" spans="1:35" hidden="1" x14ac:dyDescent="0.35">
      <c r="A33" t="str">
        <f>+Antecedentes!$B$8</f>
        <v>Agrícola Peumo Ltda.</v>
      </c>
      <c r="B33" t="str">
        <f>+Antecedentes!$B$13</f>
        <v>Llave en Mano Rafia</v>
      </c>
      <c r="C33" t="s">
        <v>603</v>
      </c>
      <c r="D33" t="str">
        <f>+Antecedentes!$B$7</f>
        <v>513.1</v>
      </c>
      <c r="E33" s="194">
        <f>+Antecedentes!$B$15</f>
        <v>13.184799999999999</v>
      </c>
      <c r="F33">
        <v>2</v>
      </c>
      <c r="G33">
        <f>+PptoCLP[[#This Row],[Cuarteles]]*$G$2</f>
        <v>12</v>
      </c>
      <c r="H33">
        <f>+PptoCLP[[#This Row],[N° Ha]]*$H$2</f>
        <v>52.739199999999997</v>
      </c>
      <c r="I33">
        <f t="shared" si="5"/>
        <v>7</v>
      </c>
      <c r="K33" t="str">
        <f>+Antecedentes!$B$14</f>
        <v>Cerezas</v>
      </c>
      <c r="L33" t="s">
        <v>329</v>
      </c>
      <c r="M33" t="s">
        <v>619</v>
      </c>
      <c r="N33" t="s">
        <v>561</v>
      </c>
      <c r="O33" t="s">
        <v>572</v>
      </c>
      <c r="P33" t="s">
        <v>564</v>
      </c>
      <c r="Q33" s="8" t="s">
        <v>300</v>
      </c>
      <c r="R33" s="8" t="s">
        <v>318</v>
      </c>
      <c r="S33" s="8" t="s">
        <v>318</v>
      </c>
      <c r="T33" s="8" t="s">
        <v>276</v>
      </c>
      <c r="U33" s="244">
        <f>Cuarteles!C27+Cuarteles!C28+Cuarteles!C29+PptoCLP[[#This Row],[Holgura]]</f>
        <v>816</v>
      </c>
      <c r="V33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8466</v>
      </c>
      <c r="X33" s="166">
        <f>+PptoCLP[[#This Row],[Valor Unitario]]*PptoCLP[[#This Row],[Unidades]]</f>
        <v>6908256</v>
      </c>
      <c r="Y33" s="169">
        <f t="shared" si="1"/>
        <v>0.12</v>
      </c>
      <c r="Z33" s="170">
        <f>+PptoCLP[[#This Row],[%Gav]]*PptoCLP[[#This Row],[Valor Total]]</f>
        <v>828990.72</v>
      </c>
      <c r="AA33" s="172">
        <f t="shared" si="2"/>
        <v>0.04</v>
      </c>
      <c r="AB33" s="170">
        <f>+PptoCLP[[#This Row],[%Imprevisto]]*SUM(X33,Z33)</f>
        <v>309489.8688</v>
      </c>
      <c r="AC33" s="169">
        <f t="shared" si="3"/>
        <v>0.1</v>
      </c>
      <c r="AD33" s="170">
        <f>PptoCLP[[#This Row],[%Margen]]*SUM(X33,Z33)</f>
        <v>773724.67200000002</v>
      </c>
      <c r="AE33" s="167">
        <f t="shared" si="4"/>
        <v>8820461.2608000003</v>
      </c>
      <c r="AG33" s="167">
        <f>+PptoCLP[[#This Row],[SubProyecto]]-(PptoCLP[[#This Row],[%Descuento]]*PptoCLP[[#This Row],[SubProyecto]])</f>
        <v>8820461.2608000003</v>
      </c>
      <c r="AH33" s="167">
        <f>+PptoCLP[[#This Row],[TotalProyecto]]/PptoCLP[[#This Row],[N° Ha]]</f>
        <v>668987.11097627576</v>
      </c>
      <c r="AI33" s="167"/>
    </row>
    <row r="34" spans="1:35" hidden="1" x14ac:dyDescent="0.35">
      <c r="A34" t="str">
        <f>+Antecedentes!$B$8</f>
        <v>Agrícola Peumo Ltda.</v>
      </c>
      <c r="B34" t="str">
        <f>+Antecedentes!$B$13</f>
        <v>Llave en Mano Rafia</v>
      </c>
      <c r="C34" t="s">
        <v>603</v>
      </c>
      <c r="D34" t="str">
        <f>+Antecedentes!$B$7</f>
        <v>513.1</v>
      </c>
      <c r="E34" s="194">
        <f>+Antecedentes!$B$15</f>
        <v>13.184799999999999</v>
      </c>
      <c r="F34">
        <v>2</v>
      </c>
      <c r="G34">
        <f>+PptoCLP[[#This Row],[Cuarteles]]*$G$2</f>
        <v>12</v>
      </c>
      <c r="H34">
        <f>+PptoCLP[[#This Row],[N° Ha]]*$H$2</f>
        <v>52.739199999999997</v>
      </c>
      <c r="I34">
        <f t="shared" si="5"/>
        <v>7</v>
      </c>
      <c r="K34" t="str">
        <f>+Antecedentes!$B$14</f>
        <v>Cerezas</v>
      </c>
      <c r="L34" t="s">
        <v>329</v>
      </c>
      <c r="M34" t="s">
        <v>619</v>
      </c>
      <c r="N34" t="s">
        <v>561</v>
      </c>
      <c r="O34" t="s">
        <v>572</v>
      </c>
      <c r="P34" t="s">
        <v>564</v>
      </c>
      <c r="Q34" s="8" t="s">
        <v>300</v>
      </c>
      <c r="R34" s="8" t="s">
        <v>318</v>
      </c>
      <c r="S34" s="8" t="s">
        <v>318</v>
      </c>
      <c r="T34" s="8" t="s">
        <v>277</v>
      </c>
      <c r="U34" s="241">
        <f>Cuarteles!C30</f>
        <v>724</v>
      </c>
      <c r="V34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1184</v>
      </c>
      <c r="X34" s="166">
        <f>+PptoCLP[[#This Row],[Valor Unitario]]*PptoCLP[[#This Row],[Unidades]]</f>
        <v>857216</v>
      </c>
      <c r="Y34" s="169">
        <f t="shared" si="1"/>
        <v>0.12</v>
      </c>
      <c r="Z34" s="170">
        <f>+PptoCLP[[#This Row],[%Gav]]*PptoCLP[[#This Row],[Valor Total]]</f>
        <v>102865.92</v>
      </c>
      <c r="AA34" s="172">
        <f t="shared" si="2"/>
        <v>0.04</v>
      </c>
      <c r="AB34" s="170">
        <f>+PptoCLP[[#This Row],[%Imprevisto]]*SUM(X34,Z34)</f>
        <v>38403.2768</v>
      </c>
      <c r="AC34" s="169">
        <f t="shared" si="3"/>
        <v>0.1</v>
      </c>
      <c r="AD34" s="170">
        <f>PptoCLP[[#This Row],[%Margen]]*SUM(X34,Z34)</f>
        <v>96008.19200000001</v>
      </c>
      <c r="AE34" s="167">
        <f t="shared" si="4"/>
        <v>1094493.3888000001</v>
      </c>
      <c r="AG34" s="167">
        <f>+PptoCLP[[#This Row],[SubProyecto]]-(PptoCLP[[#This Row],[%Descuento]]*PptoCLP[[#This Row],[SubProyecto]])</f>
        <v>1094493.3888000001</v>
      </c>
      <c r="AH34" s="167">
        <f>+PptoCLP[[#This Row],[TotalProyecto]]/PptoCLP[[#This Row],[N° Ha]]</f>
        <v>83011.755111947103</v>
      </c>
      <c r="AI34" s="167"/>
    </row>
    <row r="35" spans="1:35" hidden="1" x14ac:dyDescent="0.35">
      <c r="A35" t="str">
        <f>+Antecedentes!$B$8</f>
        <v>Agrícola Peumo Ltda.</v>
      </c>
      <c r="B35" t="str">
        <f>+Antecedentes!$B$13</f>
        <v>Llave en Mano Rafia</v>
      </c>
      <c r="C35" t="s">
        <v>603</v>
      </c>
      <c r="D35" t="str">
        <f>+Antecedentes!$B$7</f>
        <v>513.1</v>
      </c>
      <c r="E35" s="194">
        <f>+Antecedentes!$B$15</f>
        <v>13.184799999999999</v>
      </c>
      <c r="F35">
        <v>2</v>
      </c>
      <c r="G35">
        <f>+PptoCLP[[#This Row],[Cuarteles]]*$G$2</f>
        <v>12</v>
      </c>
      <c r="H35">
        <f>+PptoCLP[[#This Row],[N° Ha]]*$H$2</f>
        <v>52.739199999999997</v>
      </c>
      <c r="I35">
        <f t="shared" si="5"/>
        <v>7</v>
      </c>
      <c r="K35" t="str">
        <f>+Antecedentes!$B$14</f>
        <v>Cerezas</v>
      </c>
      <c r="L35" t="s">
        <v>329</v>
      </c>
      <c r="M35" t="s">
        <v>619</v>
      </c>
      <c r="N35" t="s">
        <v>561</v>
      </c>
      <c r="O35" t="s">
        <v>572</v>
      </c>
      <c r="P35" t="s">
        <v>564</v>
      </c>
      <c r="Q35" s="8" t="s">
        <v>300</v>
      </c>
      <c r="R35" s="8" t="s">
        <v>318</v>
      </c>
      <c r="S35" s="8" t="s">
        <v>318</v>
      </c>
      <c r="T35" s="8" t="s">
        <v>278</v>
      </c>
      <c r="U35" s="241">
        <v>1</v>
      </c>
      <c r="V35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550000</v>
      </c>
      <c r="X35" s="166">
        <f>+PptoCLP[[#This Row],[Valor Unitario]]*PptoCLP[[#This Row],[Unidades]]</f>
        <v>550000</v>
      </c>
      <c r="Y35" s="169">
        <f t="shared" si="1"/>
        <v>0.12</v>
      </c>
      <c r="Z35" s="170">
        <f>+PptoCLP[[#This Row],[%Gav]]*PptoCLP[[#This Row],[Valor Total]]</f>
        <v>66000</v>
      </c>
      <c r="AA35" s="172">
        <f t="shared" si="2"/>
        <v>0.04</v>
      </c>
      <c r="AB35" s="170">
        <f>+PptoCLP[[#This Row],[%Imprevisto]]*SUM(X35,Z35)</f>
        <v>24640</v>
      </c>
      <c r="AC35" s="169">
        <f t="shared" si="3"/>
        <v>0.1</v>
      </c>
      <c r="AD35" s="170">
        <f>PptoCLP[[#This Row],[%Margen]]*SUM(X35,Z35)</f>
        <v>61600</v>
      </c>
      <c r="AE35" s="167">
        <f t="shared" si="4"/>
        <v>702240</v>
      </c>
      <c r="AG35" s="167">
        <f>+PptoCLP[[#This Row],[SubProyecto]]-(PptoCLP[[#This Row],[%Descuento]]*PptoCLP[[#This Row],[SubProyecto]])</f>
        <v>702240</v>
      </c>
      <c r="AH35" s="167">
        <f>+PptoCLP[[#This Row],[TotalProyecto]]/PptoCLP[[#This Row],[N° Ha]]</f>
        <v>53261.331229901101</v>
      </c>
      <c r="AI35" s="167"/>
    </row>
    <row r="36" spans="1:35" hidden="1" x14ac:dyDescent="0.35">
      <c r="A36" t="str">
        <f>+Antecedentes!$B$8</f>
        <v>Agrícola Peumo Ltda.</v>
      </c>
      <c r="B36" t="str">
        <f>+Antecedentes!$B$13</f>
        <v>Llave en Mano Rafia</v>
      </c>
      <c r="C36" t="s">
        <v>603</v>
      </c>
      <c r="D36" t="str">
        <f>+Antecedentes!$B$7</f>
        <v>513.1</v>
      </c>
      <c r="E36" s="194">
        <f>+Antecedentes!$B$15</f>
        <v>13.184799999999999</v>
      </c>
      <c r="F36">
        <v>2</v>
      </c>
      <c r="G36">
        <f>+PptoCLP[[#This Row],[Cuarteles]]*$G$2</f>
        <v>12</v>
      </c>
      <c r="H36">
        <f>+PptoCLP[[#This Row],[N° Ha]]*$H$2</f>
        <v>52.739199999999997</v>
      </c>
      <c r="I36">
        <f t="shared" si="5"/>
        <v>7</v>
      </c>
      <c r="K36" t="str">
        <f>+Antecedentes!$B$14</f>
        <v>Cerezas</v>
      </c>
      <c r="L36" t="s">
        <v>329</v>
      </c>
      <c r="M36" t="s">
        <v>617</v>
      </c>
      <c r="N36" t="s">
        <v>561</v>
      </c>
      <c r="O36" t="s">
        <v>604</v>
      </c>
      <c r="P36" s="8" t="s">
        <v>319</v>
      </c>
      <c r="Q36" s="8" t="s">
        <v>300</v>
      </c>
      <c r="R36" s="8" t="s">
        <v>319</v>
      </c>
      <c r="S36" s="8" t="s">
        <v>320</v>
      </c>
      <c r="T36" s="8" t="s">
        <v>279</v>
      </c>
      <c r="U36" s="193"/>
      <c r="V36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0</v>
      </c>
      <c r="X36" s="166">
        <f>+PptoCLP[[#This Row],[Valor Unitario]]*PptoCLP[[#This Row],[Unidades]]</f>
        <v>0</v>
      </c>
      <c r="Y36" s="169">
        <f t="shared" si="1"/>
        <v>0.12</v>
      </c>
      <c r="Z36" s="170">
        <f>+PptoCLP[[#This Row],[%Gav]]*PptoCLP[[#This Row],[Valor Total]]</f>
        <v>0</v>
      </c>
      <c r="AA36" s="172">
        <f t="shared" si="2"/>
        <v>0.04</v>
      </c>
      <c r="AB36" s="170">
        <f>+PptoCLP[[#This Row],[%Imprevisto]]*SUM(X36,Z36)</f>
        <v>0</v>
      </c>
      <c r="AC36" s="169">
        <f t="shared" si="3"/>
        <v>0.1</v>
      </c>
      <c r="AD36" s="170">
        <f>PptoCLP[[#This Row],[%Margen]]*SUM(X36,Z36)</f>
        <v>0</v>
      </c>
      <c r="AE36" s="167">
        <f t="shared" si="4"/>
        <v>0</v>
      </c>
      <c r="AG36" s="167">
        <f>+PptoCLP[[#This Row],[SubProyecto]]-(PptoCLP[[#This Row],[%Descuento]]*PptoCLP[[#This Row],[SubProyecto]])</f>
        <v>0</v>
      </c>
      <c r="AH36" s="167">
        <f>+PptoCLP[[#This Row],[TotalProyecto]]/PptoCLP[[#This Row],[N° Ha]]</f>
        <v>0</v>
      </c>
      <c r="AI36" s="167"/>
    </row>
    <row r="37" spans="1:35" hidden="1" x14ac:dyDescent="0.35">
      <c r="A37" t="str">
        <f>+Antecedentes!$B$8</f>
        <v>Agrícola Peumo Ltda.</v>
      </c>
      <c r="B37" t="str">
        <f>+Antecedentes!$B$13</f>
        <v>Llave en Mano Rafia</v>
      </c>
      <c r="C37" t="s">
        <v>603</v>
      </c>
      <c r="D37" t="str">
        <f>+Antecedentes!$B$7</f>
        <v>513.1</v>
      </c>
      <c r="E37" s="194">
        <f>+Antecedentes!$B$15</f>
        <v>13.184799999999999</v>
      </c>
      <c r="F37">
        <v>2</v>
      </c>
      <c r="G37">
        <f>+PptoCLP[[#This Row],[Cuarteles]]*$G$2</f>
        <v>12</v>
      </c>
      <c r="H37">
        <f>+PptoCLP[[#This Row],[N° Ha]]*$H$2</f>
        <v>52.739199999999997</v>
      </c>
      <c r="I37">
        <f t="shared" si="5"/>
        <v>7</v>
      </c>
      <c r="K37" t="str">
        <f>+Antecedentes!$B$14</f>
        <v>Cerezas</v>
      </c>
      <c r="L37" t="s">
        <v>329</v>
      </c>
      <c r="M37" t="s">
        <v>612</v>
      </c>
      <c r="N37" t="s">
        <v>561</v>
      </c>
      <c r="O37" t="s">
        <v>565</v>
      </c>
      <c r="P37" s="8" t="s">
        <v>319</v>
      </c>
      <c r="Q37" s="8" t="s">
        <v>300</v>
      </c>
      <c r="R37" s="8" t="s">
        <v>319</v>
      </c>
      <c r="S37" s="8" t="s">
        <v>320</v>
      </c>
      <c r="T37" s="8" t="s">
        <v>280</v>
      </c>
      <c r="U37" s="246">
        <f>PptoCLP[[#This Row],[N° Ha]]</f>
        <v>13.184799999999999</v>
      </c>
      <c r="V37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900000</v>
      </c>
      <c r="X37" s="166">
        <f>+PptoCLP[[#This Row],[Valor Unitario]]*PptoCLP[[#This Row],[Unidades]]</f>
        <v>11866320</v>
      </c>
      <c r="Y37" s="169">
        <f t="shared" si="1"/>
        <v>0.12</v>
      </c>
      <c r="Z37" s="170">
        <f>+PptoCLP[[#This Row],[%Gav]]*PptoCLP[[#This Row],[Valor Total]]</f>
        <v>1423958.4</v>
      </c>
      <c r="AA37" s="172">
        <f t="shared" si="2"/>
        <v>0.04</v>
      </c>
      <c r="AB37" s="170">
        <f>+PptoCLP[[#This Row],[%Imprevisto]]*SUM(X37,Z37)</f>
        <v>531611.13600000006</v>
      </c>
      <c r="AC37" s="169">
        <f t="shared" si="3"/>
        <v>0.1</v>
      </c>
      <c r="AD37" s="170">
        <f>PptoCLP[[#This Row],[%Margen]]*SUM(X37,Z37)</f>
        <v>1329027.8400000001</v>
      </c>
      <c r="AE37" s="167">
        <f t="shared" si="4"/>
        <v>15150917.376</v>
      </c>
      <c r="AG37" s="167">
        <f>+PptoCLP[[#This Row],[SubProyecto]]-(PptoCLP[[#This Row],[%Descuento]]*PptoCLP[[#This Row],[SubProyecto]])</f>
        <v>15150917.376</v>
      </c>
      <c r="AH37" s="167">
        <f>+PptoCLP[[#This Row],[TotalProyecto]]/PptoCLP[[#This Row],[N° Ha]]</f>
        <v>1149120</v>
      </c>
      <c r="AI37" s="167"/>
    </row>
    <row r="38" spans="1:35" hidden="1" x14ac:dyDescent="0.35">
      <c r="A38" t="str">
        <f>+Antecedentes!$B$8</f>
        <v>Agrícola Peumo Ltda.</v>
      </c>
      <c r="B38" t="str">
        <f>+Antecedentes!$B$13</f>
        <v>Llave en Mano Rafia</v>
      </c>
      <c r="C38" t="s">
        <v>603</v>
      </c>
      <c r="D38" t="str">
        <f>+Antecedentes!$B$7</f>
        <v>513.1</v>
      </c>
      <c r="E38" s="194">
        <f>+Antecedentes!$B$15</f>
        <v>13.184799999999999</v>
      </c>
      <c r="F38">
        <v>2</v>
      </c>
      <c r="G38">
        <f>+PptoCLP[[#This Row],[Cuarteles]]*$G$2</f>
        <v>12</v>
      </c>
      <c r="H38">
        <f>+PptoCLP[[#This Row],[N° Ha]]*$H$2</f>
        <v>52.739199999999997</v>
      </c>
      <c r="I38">
        <f t="shared" si="5"/>
        <v>7</v>
      </c>
      <c r="K38" t="str">
        <f>+Antecedentes!$B$14</f>
        <v>Cerezas</v>
      </c>
      <c r="L38" t="s">
        <v>329</v>
      </c>
      <c r="M38" t="s">
        <v>612</v>
      </c>
      <c r="N38" t="s">
        <v>561</v>
      </c>
      <c r="O38" t="s">
        <v>565</v>
      </c>
      <c r="P38" s="8" t="s">
        <v>319</v>
      </c>
      <c r="Q38" s="8" t="s">
        <v>300</v>
      </c>
      <c r="R38" s="8" t="s">
        <v>319</v>
      </c>
      <c r="S38" s="8" t="s">
        <v>320</v>
      </c>
      <c r="T38" s="8" t="s">
        <v>281</v>
      </c>
      <c r="U38" s="241">
        <v>52.739199999999997</v>
      </c>
      <c r="V38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100000</v>
      </c>
      <c r="X38" s="166">
        <f>+PptoCLP[[#This Row],[Valor Unitario]]*PptoCLP[[#This Row],[Unidades]]</f>
        <v>5273920</v>
      </c>
      <c r="Y38" s="169">
        <f t="shared" si="1"/>
        <v>0.12</v>
      </c>
      <c r="Z38" s="170">
        <f>+PptoCLP[[#This Row],[%Gav]]*PptoCLP[[#This Row],[Valor Total]]</f>
        <v>632870.40000000002</v>
      </c>
      <c r="AA38" s="172">
        <f t="shared" si="2"/>
        <v>0.04</v>
      </c>
      <c r="AB38" s="170">
        <f>+PptoCLP[[#This Row],[%Imprevisto]]*SUM(X38,Z38)</f>
        <v>236271.61600000001</v>
      </c>
      <c r="AC38" s="169">
        <f t="shared" si="3"/>
        <v>0.1</v>
      </c>
      <c r="AD38" s="170">
        <f>PptoCLP[[#This Row],[%Margen]]*SUM(X38,Z38)</f>
        <v>590679.04000000004</v>
      </c>
      <c r="AE38" s="167">
        <f t="shared" si="4"/>
        <v>6733741.0560000008</v>
      </c>
      <c r="AG38" s="167">
        <f>+PptoCLP[[#This Row],[SubProyecto]]-(PptoCLP[[#This Row],[%Descuento]]*PptoCLP[[#This Row],[SubProyecto]])</f>
        <v>6733741.0560000008</v>
      </c>
      <c r="AH38" s="167">
        <f>+PptoCLP[[#This Row],[TotalProyecto]]/PptoCLP[[#This Row],[N° Ha]]</f>
        <v>510720.00000000012</v>
      </c>
      <c r="AI38" s="167"/>
    </row>
    <row r="39" spans="1:35" x14ac:dyDescent="0.35">
      <c r="A39" t="str">
        <f>+Antecedentes!$B$8</f>
        <v>Agrícola Peumo Ltda.</v>
      </c>
      <c r="B39" t="str">
        <f>+Antecedentes!$B$13</f>
        <v>Llave en Mano Rafia</v>
      </c>
      <c r="C39" t="s">
        <v>603</v>
      </c>
      <c r="D39" t="str">
        <f>+Antecedentes!$B$7</f>
        <v>513.1</v>
      </c>
      <c r="E39" s="194">
        <f>+Antecedentes!$B$15</f>
        <v>13.184799999999999</v>
      </c>
      <c r="F39">
        <v>2</v>
      </c>
      <c r="G39">
        <f>+PptoCLP[[#This Row],[Cuarteles]]*$G$2</f>
        <v>12</v>
      </c>
      <c r="H39">
        <f>+PptoCLP[[#This Row],[N° Ha]]*$H$2</f>
        <v>52.739199999999997</v>
      </c>
      <c r="I39">
        <f t="shared" si="5"/>
        <v>7</v>
      </c>
      <c r="K39" t="str">
        <f>+Antecedentes!$B$14</f>
        <v>Cerezas</v>
      </c>
      <c r="L39" t="s">
        <v>329</v>
      </c>
      <c r="M39" t="s">
        <v>607</v>
      </c>
      <c r="N39" t="s">
        <v>562</v>
      </c>
      <c r="O39" t="s">
        <v>108</v>
      </c>
      <c r="P39" s="8" t="s">
        <v>319</v>
      </c>
      <c r="Q39" s="8" t="s">
        <v>300</v>
      </c>
      <c r="R39" s="8" t="s">
        <v>319</v>
      </c>
      <c r="S39" s="8" t="s">
        <v>320</v>
      </c>
      <c r="T39" s="8" t="s">
        <v>282</v>
      </c>
      <c r="U39" s="241"/>
      <c r="V39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0</v>
      </c>
      <c r="X39" s="166">
        <f>+PptoCLP[[#This Row],[Valor Unitario]]*PptoCLP[[#This Row],[Unidades]]</f>
        <v>0</v>
      </c>
      <c r="Y39" s="169">
        <f t="shared" si="1"/>
        <v>0.12</v>
      </c>
      <c r="Z39" s="170">
        <f>+PptoCLP[[#This Row],[%Gav]]*PptoCLP[[#This Row],[Valor Total]]</f>
        <v>0</v>
      </c>
      <c r="AA39" s="172">
        <f t="shared" si="2"/>
        <v>0.04</v>
      </c>
      <c r="AB39" s="170">
        <f>+PptoCLP[[#This Row],[%Imprevisto]]*SUM(X39,Z39)</f>
        <v>0</v>
      </c>
      <c r="AC39" s="169">
        <f t="shared" si="3"/>
        <v>0.1</v>
      </c>
      <c r="AD39" s="170">
        <f>PptoCLP[[#This Row],[%Margen]]*SUM(X39,Z39)</f>
        <v>0</v>
      </c>
      <c r="AE39" s="167">
        <f t="shared" si="4"/>
        <v>0</v>
      </c>
      <c r="AG39" s="167">
        <f>+PptoCLP[[#This Row],[SubProyecto]]-(PptoCLP[[#This Row],[%Descuento]]*PptoCLP[[#This Row],[SubProyecto]])</f>
        <v>0</v>
      </c>
      <c r="AH39" s="167">
        <f>+PptoCLP[[#This Row],[TotalProyecto]]/PptoCLP[[#This Row],[N° Ha]]</f>
        <v>0</v>
      </c>
      <c r="AI39" s="167"/>
    </row>
    <row r="40" spans="1:35" x14ac:dyDescent="0.35">
      <c r="A40" t="str">
        <f>+Antecedentes!$B$8</f>
        <v>Agrícola Peumo Ltda.</v>
      </c>
      <c r="B40" t="str">
        <f>+Antecedentes!$B$13</f>
        <v>Llave en Mano Rafia</v>
      </c>
      <c r="C40" t="s">
        <v>603</v>
      </c>
      <c r="D40" t="str">
        <f>+Antecedentes!$B$7</f>
        <v>513.1</v>
      </c>
      <c r="E40" s="194">
        <f>+Antecedentes!$B$15</f>
        <v>13.184799999999999</v>
      </c>
      <c r="F40">
        <v>2</v>
      </c>
      <c r="G40">
        <f>+PptoCLP[[#This Row],[Cuarteles]]*$G$2</f>
        <v>12</v>
      </c>
      <c r="H40">
        <f>+PptoCLP[[#This Row],[N° Ha]]*$H$2</f>
        <v>52.739199999999997</v>
      </c>
      <c r="I40">
        <f t="shared" si="5"/>
        <v>7</v>
      </c>
      <c r="K40" t="str">
        <f>+Antecedentes!$B$14</f>
        <v>Cerezas</v>
      </c>
      <c r="L40" t="s">
        <v>329</v>
      </c>
      <c r="M40" t="s">
        <v>607</v>
      </c>
      <c r="N40" t="s">
        <v>562</v>
      </c>
      <c r="O40" t="s">
        <v>108</v>
      </c>
      <c r="P40" s="8" t="s">
        <v>319</v>
      </c>
      <c r="Q40" s="8" t="s">
        <v>300</v>
      </c>
      <c r="R40" s="8" t="s">
        <v>319</v>
      </c>
      <c r="S40" s="8" t="s">
        <v>320</v>
      </c>
      <c r="T40" s="8" t="s">
        <v>283</v>
      </c>
      <c r="U40" s="241">
        <f>+U38*7</f>
        <v>369.17439999999999</v>
      </c>
      <c r="V40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8000</v>
      </c>
      <c r="X40" s="166">
        <f>+PptoCLP[[#This Row],[Valor Unitario]]*PptoCLP[[#This Row],[Unidades]]</f>
        <v>2953395.1999999997</v>
      </c>
      <c r="Y40" s="169">
        <f t="shared" ref="Y40:Y47" si="6">+$Y$2</f>
        <v>0.12</v>
      </c>
      <c r="Z40" s="170">
        <f>+PptoCLP[[#This Row],[%Gav]]*PptoCLP[[#This Row],[Valor Total]]</f>
        <v>354407.42399999994</v>
      </c>
      <c r="AA40" s="172">
        <f t="shared" ref="AA40:AA50" si="7">+$AA$2</f>
        <v>0.04</v>
      </c>
      <c r="AB40" s="170">
        <f>+PptoCLP[[#This Row],[%Imprevisto]]*SUM(X40,Z40)</f>
        <v>132312.10496</v>
      </c>
      <c r="AC40" s="169">
        <f t="shared" ref="AC40:AC50" si="8">+$AC$2</f>
        <v>0.1</v>
      </c>
      <c r="AD40" s="170">
        <f>PptoCLP[[#This Row],[%Margen]]*SUM(X40,Z40)</f>
        <v>330780.26240000001</v>
      </c>
      <c r="AE40" s="167">
        <f t="shared" ref="AE40:AE63" si="9">+SUM(X40,Z40,AB40,AD40)</f>
        <v>3770894.9913599999</v>
      </c>
      <c r="AG40" s="167">
        <f>+PptoCLP[[#This Row],[SubProyecto]]-(PptoCLP[[#This Row],[%Descuento]]*PptoCLP[[#This Row],[SubProyecto]])</f>
        <v>3770894.9913599999</v>
      </c>
      <c r="AH40" s="167">
        <f>+PptoCLP[[#This Row],[TotalProyecto]]/PptoCLP[[#This Row],[N° Ha]]</f>
        <v>286003.20000000001</v>
      </c>
      <c r="AI40" s="167"/>
    </row>
    <row r="41" spans="1:35" x14ac:dyDescent="0.35">
      <c r="A41" t="str">
        <f>+Antecedentes!$B$8</f>
        <v>Agrícola Peumo Ltda.</v>
      </c>
      <c r="B41" t="str">
        <f>+Antecedentes!$B$13</f>
        <v>Llave en Mano Rafia</v>
      </c>
      <c r="C41" t="s">
        <v>603</v>
      </c>
      <c r="D41" t="str">
        <f>+Antecedentes!$B$7</f>
        <v>513.1</v>
      </c>
      <c r="E41" s="194">
        <f>+Antecedentes!$B$15</f>
        <v>13.184799999999999</v>
      </c>
      <c r="F41">
        <v>2</v>
      </c>
      <c r="G41">
        <f>+PptoCLP[[#This Row],[Cuarteles]]*$G$2</f>
        <v>12</v>
      </c>
      <c r="H41">
        <f>+PptoCLP[[#This Row],[N° Ha]]*$H$2</f>
        <v>52.739199999999997</v>
      </c>
      <c r="I41">
        <f t="shared" ref="I41:I63" si="10">+$I$2</f>
        <v>7</v>
      </c>
      <c r="K41" t="str">
        <f>+Antecedentes!$B$14</f>
        <v>Cerezas</v>
      </c>
      <c r="L41" t="s">
        <v>329</v>
      </c>
      <c r="M41" t="s">
        <v>607</v>
      </c>
      <c r="N41" t="s">
        <v>562</v>
      </c>
      <c r="O41" t="s">
        <v>108</v>
      </c>
      <c r="P41" s="8" t="s">
        <v>319</v>
      </c>
      <c r="Q41" s="8" t="s">
        <v>300</v>
      </c>
      <c r="R41" s="8" t="s">
        <v>319</v>
      </c>
      <c r="S41" s="8" t="s">
        <v>320</v>
      </c>
      <c r="T41" s="8" t="s">
        <v>284</v>
      </c>
      <c r="U41" s="241">
        <v>0</v>
      </c>
      <c r="V41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0</v>
      </c>
      <c r="X41" s="166">
        <f>+PptoCLP[[#This Row],[Valor Unitario]]*PptoCLP[[#This Row],[Unidades]]</f>
        <v>0</v>
      </c>
      <c r="Y41" s="169">
        <f t="shared" si="6"/>
        <v>0.12</v>
      </c>
      <c r="Z41" s="170">
        <f>+PptoCLP[[#This Row],[%Gav]]*PptoCLP[[#This Row],[Valor Total]]</f>
        <v>0</v>
      </c>
      <c r="AA41" s="172">
        <f t="shared" si="7"/>
        <v>0.04</v>
      </c>
      <c r="AB41" s="170">
        <f>+PptoCLP[[#This Row],[%Imprevisto]]*SUM(X41,Z41)</f>
        <v>0</v>
      </c>
      <c r="AC41" s="169">
        <f t="shared" si="8"/>
        <v>0.1</v>
      </c>
      <c r="AD41" s="170">
        <f>PptoCLP[[#This Row],[%Margen]]*SUM(X41,Z41)</f>
        <v>0</v>
      </c>
      <c r="AE41" s="167">
        <f t="shared" si="9"/>
        <v>0</v>
      </c>
      <c r="AG41" s="167">
        <f>+PptoCLP[[#This Row],[SubProyecto]]-(PptoCLP[[#This Row],[%Descuento]]*PptoCLP[[#This Row],[SubProyecto]])</f>
        <v>0</v>
      </c>
      <c r="AH41" s="167">
        <f>+PptoCLP[[#This Row],[TotalProyecto]]/PptoCLP[[#This Row],[N° Ha]]</f>
        <v>0</v>
      </c>
      <c r="AI41" s="167"/>
    </row>
    <row r="42" spans="1:35" hidden="1" x14ac:dyDescent="0.35">
      <c r="A42" t="str">
        <f>+Antecedentes!$B$8</f>
        <v>Agrícola Peumo Ltda.</v>
      </c>
      <c r="B42" t="str">
        <f>+Antecedentes!$B$13</f>
        <v>Llave en Mano Rafia</v>
      </c>
      <c r="C42" t="s">
        <v>603</v>
      </c>
      <c r="D42" t="str">
        <f>+Antecedentes!$B$7</f>
        <v>513.1</v>
      </c>
      <c r="E42" s="194">
        <f>+Antecedentes!$B$15</f>
        <v>13.184799999999999</v>
      </c>
      <c r="F42">
        <v>2</v>
      </c>
      <c r="G42">
        <f>+PptoCLP[[#This Row],[Cuarteles]]*$G$2</f>
        <v>12</v>
      </c>
      <c r="H42">
        <f>+PptoCLP[[#This Row],[N° Ha]]*$H$2</f>
        <v>52.739199999999997</v>
      </c>
      <c r="I42">
        <f t="shared" si="10"/>
        <v>7</v>
      </c>
      <c r="K42" t="str">
        <f>+Antecedentes!$B$14</f>
        <v>Cerezas</v>
      </c>
      <c r="L42" t="s">
        <v>329</v>
      </c>
      <c r="M42" t="s">
        <v>618</v>
      </c>
      <c r="N42" t="s">
        <v>561</v>
      </c>
      <c r="O42" t="s">
        <v>571</v>
      </c>
      <c r="P42" s="8" t="s">
        <v>319</v>
      </c>
      <c r="Q42" s="8" t="s">
        <v>300</v>
      </c>
      <c r="R42" s="8" t="s">
        <v>319</v>
      </c>
      <c r="S42" s="8" t="s">
        <v>320</v>
      </c>
      <c r="T42" s="8" t="s">
        <v>285</v>
      </c>
      <c r="U42" s="241">
        <f>+U8</f>
        <v>1813</v>
      </c>
      <c r="V42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1000</v>
      </c>
      <c r="X42" s="166">
        <f>+PptoCLP[[#This Row],[Valor Unitario]]*PptoCLP[[#This Row],[Unidades]]</f>
        <v>1813000</v>
      </c>
      <c r="Y42" s="169">
        <f t="shared" si="6"/>
        <v>0.12</v>
      </c>
      <c r="Z42" s="170">
        <f>+PptoCLP[[#This Row],[%Gav]]*PptoCLP[[#This Row],[Valor Total]]</f>
        <v>217560</v>
      </c>
      <c r="AA42" s="172">
        <f t="shared" si="7"/>
        <v>0.04</v>
      </c>
      <c r="AB42" s="170">
        <f>+PptoCLP[[#This Row],[%Imprevisto]]*SUM(X42,Z42)</f>
        <v>81222.400000000009</v>
      </c>
      <c r="AC42" s="169">
        <f t="shared" si="8"/>
        <v>0.1</v>
      </c>
      <c r="AD42" s="170">
        <f>PptoCLP[[#This Row],[%Margen]]*SUM(X42,Z42)</f>
        <v>203056</v>
      </c>
      <c r="AE42" s="167">
        <f t="shared" si="9"/>
        <v>2314838.4</v>
      </c>
      <c r="AG42" s="167">
        <f>+PptoCLP[[#This Row],[SubProyecto]]-(PptoCLP[[#This Row],[%Descuento]]*PptoCLP[[#This Row],[SubProyecto]])</f>
        <v>2314838.4</v>
      </c>
      <c r="AH42" s="167">
        <f>+PptoCLP[[#This Row],[TotalProyecto]]/PptoCLP[[#This Row],[N° Ha]]</f>
        <v>175568.71549056491</v>
      </c>
      <c r="AI42" s="167"/>
    </row>
    <row r="43" spans="1:35" x14ac:dyDescent="0.35">
      <c r="A43" t="str">
        <f>+Antecedentes!$B$8</f>
        <v>Agrícola Peumo Ltda.</v>
      </c>
      <c r="B43" t="str">
        <f>+Antecedentes!$B$13</f>
        <v>Llave en Mano Rafia</v>
      </c>
      <c r="C43" t="s">
        <v>603</v>
      </c>
      <c r="D43" t="str">
        <f>+Antecedentes!$B$7</f>
        <v>513.1</v>
      </c>
      <c r="E43" s="194">
        <f>+Antecedentes!$B$15</f>
        <v>13.184799999999999</v>
      </c>
      <c r="F43">
        <v>2</v>
      </c>
      <c r="G43">
        <f>+PptoCLP[[#This Row],[Cuarteles]]*$G$2</f>
        <v>12</v>
      </c>
      <c r="H43">
        <f>+PptoCLP[[#This Row],[N° Ha]]*$H$2</f>
        <v>52.739199999999997</v>
      </c>
      <c r="I43">
        <f t="shared" si="10"/>
        <v>7</v>
      </c>
      <c r="K43" t="str">
        <f>+Antecedentes!$B$14</f>
        <v>Cerezas</v>
      </c>
      <c r="L43" t="s">
        <v>329</v>
      </c>
      <c r="M43" t="s">
        <v>607</v>
      </c>
      <c r="N43" t="s">
        <v>562</v>
      </c>
      <c r="O43" t="s">
        <v>108</v>
      </c>
      <c r="P43" t="s">
        <v>321</v>
      </c>
      <c r="Q43" s="8" t="s">
        <v>300</v>
      </c>
      <c r="R43" s="8" t="s">
        <v>321</v>
      </c>
      <c r="S43" s="8" t="s">
        <v>321</v>
      </c>
      <c r="T43" s="8" t="s">
        <v>286</v>
      </c>
      <c r="U43" s="241">
        <f>+U8</f>
        <v>1813</v>
      </c>
      <c r="V43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1500</v>
      </c>
      <c r="X43" s="166">
        <f>+PptoCLP[[#This Row],[Valor Unitario]]*PptoCLP[[#This Row],[Unidades]]</f>
        <v>2719500</v>
      </c>
      <c r="Y43" s="169">
        <f t="shared" si="6"/>
        <v>0.12</v>
      </c>
      <c r="Z43" s="170">
        <f>+PptoCLP[[#This Row],[%Gav]]*PptoCLP[[#This Row],[Valor Total]]</f>
        <v>326340</v>
      </c>
      <c r="AA43" s="172">
        <f t="shared" si="7"/>
        <v>0.04</v>
      </c>
      <c r="AB43" s="170">
        <f>+PptoCLP[[#This Row],[%Imprevisto]]*SUM(X43,Z43)</f>
        <v>121833.60000000001</v>
      </c>
      <c r="AC43" s="169">
        <f t="shared" si="8"/>
        <v>0.1</v>
      </c>
      <c r="AD43" s="170">
        <f>PptoCLP[[#This Row],[%Margen]]*SUM(X43,Z43)</f>
        <v>304584</v>
      </c>
      <c r="AE43" s="167">
        <f t="shared" si="9"/>
        <v>3472257.6</v>
      </c>
      <c r="AG43" s="167">
        <f>+PptoCLP[[#This Row],[SubProyecto]]-(PptoCLP[[#This Row],[%Descuento]]*PptoCLP[[#This Row],[SubProyecto]])</f>
        <v>3472257.6</v>
      </c>
      <c r="AH43" s="167">
        <f>+PptoCLP[[#This Row],[TotalProyecto]]/PptoCLP[[#This Row],[N° Ha]]</f>
        <v>263353.07323584735</v>
      </c>
      <c r="AI43" s="167"/>
    </row>
    <row r="44" spans="1:35" x14ac:dyDescent="0.35">
      <c r="A44" t="str">
        <f>+Antecedentes!$B$8</f>
        <v>Agrícola Peumo Ltda.</v>
      </c>
      <c r="B44" t="str">
        <f>+Antecedentes!$B$13</f>
        <v>Llave en Mano Rafia</v>
      </c>
      <c r="C44" t="s">
        <v>603</v>
      </c>
      <c r="D44" t="str">
        <f>+Antecedentes!$B$7</f>
        <v>513.1</v>
      </c>
      <c r="E44" s="194">
        <f>+Antecedentes!$B$15</f>
        <v>13.184799999999999</v>
      </c>
      <c r="F44">
        <v>2</v>
      </c>
      <c r="G44">
        <f>+PptoCLP[[#This Row],[Cuarteles]]*$G$2</f>
        <v>12</v>
      </c>
      <c r="H44">
        <f>+PptoCLP[[#This Row],[N° Ha]]*$H$2</f>
        <v>52.739199999999997</v>
      </c>
      <c r="I44">
        <f t="shared" si="10"/>
        <v>7</v>
      </c>
      <c r="K44" t="str">
        <f>+Antecedentes!$B$14</f>
        <v>Cerezas</v>
      </c>
      <c r="L44" t="s">
        <v>329</v>
      </c>
      <c r="M44" t="s">
        <v>607</v>
      </c>
      <c r="N44" t="s">
        <v>562</v>
      </c>
      <c r="O44" t="s">
        <v>108</v>
      </c>
      <c r="P44" s="8" t="s">
        <v>319</v>
      </c>
      <c r="Q44" s="8" t="s">
        <v>300</v>
      </c>
      <c r="R44" s="8" t="s">
        <v>319</v>
      </c>
      <c r="S44" s="8" t="s">
        <v>320</v>
      </c>
      <c r="T44" s="8" t="s">
        <v>287</v>
      </c>
      <c r="U44" s="241">
        <f>+U8</f>
        <v>1813</v>
      </c>
      <c r="V44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2250</v>
      </c>
      <c r="X44" s="166">
        <f>+PptoCLP[[#This Row],[Valor Unitario]]*PptoCLP[[#This Row],[Unidades]]</f>
        <v>4079250</v>
      </c>
      <c r="Y44" s="169">
        <f t="shared" si="6"/>
        <v>0.12</v>
      </c>
      <c r="Z44" s="170">
        <f>+PptoCLP[[#This Row],[%Gav]]*PptoCLP[[#This Row],[Valor Total]]</f>
        <v>489510</v>
      </c>
      <c r="AA44" s="172">
        <f t="shared" si="7"/>
        <v>0.04</v>
      </c>
      <c r="AB44" s="170">
        <f>+PptoCLP[[#This Row],[%Imprevisto]]*SUM(X44,Z44)</f>
        <v>182750.4</v>
      </c>
      <c r="AC44" s="169">
        <f t="shared" si="8"/>
        <v>0.1</v>
      </c>
      <c r="AD44" s="170">
        <f>PptoCLP[[#This Row],[%Margen]]*SUM(X44,Z44)</f>
        <v>456876</v>
      </c>
      <c r="AE44" s="167">
        <f t="shared" si="9"/>
        <v>5208386.4000000004</v>
      </c>
      <c r="AG44" s="167">
        <f>+PptoCLP[[#This Row],[SubProyecto]]-(PptoCLP[[#This Row],[%Descuento]]*PptoCLP[[#This Row],[SubProyecto]])</f>
        <v>5208386.4000000004</v>
      </c>
      <c r="AH44" s="167">
        <f>+PptoCLP[[#This Row],[TotalProyecto]]/PptoCLP[[#This Row],[N° Ha]]</f>
        <v>395029.60985377105</v>
      </c>
      <c r="AI44" s="167"/>
    </row>
    <row r="45" spans="1:35" hidden="1" x14ac:dyDescent="0.35">
      <c r="A45" t="str">
        <f>+Antecedentes!$B$8</f>
        <v>Agrícola Peumo Ltda.</v>
      </c>
      <c r="B45" t="str">
        <f>+Antecedentes!$B$13</f>
        <v>Llave en Mano Rafia</v>
      </c>
      <c r="C45" t="s">
        <v>603</v>
      </c>
      <c r="D45" t="str">
        <f>+Antecedentes!$B$7</f>
        <v>513.1</v>
      </c>
      <c r="E45" s="194">
        <f>+Antecedentes!$B$15</f>
        <v>13.184799999999999</v>
      </c>
      <c r="F45">
        <v>2</v>
      </c>
      <c r="G45">
        <f>+PptoCLP[[#This Row],[Cuarteles]]*$G$2</f>
        <v>12</v>
      </c>
      <c r="H45">
        <f>+PptoCLP[[#This Row],[N° Ha]]*$H$2</f>
        <v>52.739199999999997</v>
      </c>
      <c r="I45">
        <f t="shared" si="10"/>
        <v>7</v>
      </c>
      <c r="K45" t="str">
        <f>+Antecedentes!$B$14</f>
        <v>Cerezas</v>
      </c>
      <c r="L45" t="s">
        <v>329</v>
      </c>
      <c r="M45" t="s">
        <v>620</v>
      </c>
      <c r="N45" t="s">
        <v>573</v>
      </c>
      <c r="O45" t="s">
        <v>574</v>
      </c>
      <c r="P45" t="s">
        <v>321</v>
      </c>
      <c r="Q45" s="8" t="s">
        <v>300</v>
      </c>
      <c r="R45" s="8" t="s">
        <v>321</v>
      </c>
      <c r="S45" s="8" t="s">
        <v>321</v>
      </c>
      <c r="T45" s="8" t="s">
        <v>288</v>
      </c>
      <c r="U45" s="244">
        <f>+U33</f>
        <v>816</v>
      </c>
      <c r="V45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3500</v>
      </c>
      <c r="X45" s="166">
        <f>+PptoCLP[[#This Row],[Valor Unitario]]*PptoCLP[[#This Row],[Unidades]]</f>
        <v>2856000</v>
      </c>
      <c r="Y45" s="169">
        <f t="shared" si="6"/>
        <v>0.12</v>
      </c>
      <c r="Z45" s="170">
        <f>+PptoCLP[[#This Row],[%Gav]]*PptoCLP[[#This Row],[Valor Total]]</f>
        <v>342720</v>
      </c>
      <c r="AA45" s="172">
        <f t="shared" si="7"/>
        <v>0.04</v>
      </c>
      <c r="AB45" s="170">
        <f>+PptoCLP[[#This Row],[%Imprevisto]]*SUM(X45,Z45)</f>
        <v>127948.8</v>
      </c>
      <c r="AC45" s="169">
        <f t="shared" si="8"/>
        <v>0.1</v>
      </c>
      <c r="AD45" s="170">
        <f>PptoCLP[[#This Row],[%Margen]]*SUM(X45,Z45)</f>
        <v>319872</v>
      </c>
      <c r="AE45" s="167">
        <f t="shared" si="9"/>
        <v>3646540.8</v>
      </c>
      <c r="AG45" s="167">
        <f>+PptoCLP[[#This Row],[SubProyecto]]-(PptoCLP[[#This Row],[%Descuento]]*PptoCLP[[#This Row],[SubProyecto]])</f>
        <v>3646540.8</v>
      </c>
      <c r="AH45" s="167">
        <f>+PptoCLP[[#This Row],[TotalProyecto]]/PptoCLP[[#This Row],[N° Ha]]</f>
        <v>276571.56725926825</v>
      </c>
      <c r="AI45" s="167"/>
    </row>
    <row r="46" spans="1:35" hidden="1" x14ac:dyDescent="0.35">
      <c r="A46" t="str">
        <f>+Antecedentes!$B$8</f>
        <v>Agrícola Peumo Ltda.</v>
      </c>
      <c r="B46" t="str">
        <f>+Antecedentes!$B$13</f>
        <v>Llave en Mano Rafia</v>
      </c>
      <c r="C46" t="s">
        <v>603</v>
      </c>
      <c r="D46" t="str">
        <f>+Antecedentes!$B$7</f>
        <v>513.1</v>
      </c>
      <c r="E46" s="194">
        <f>+Antecedentes!$B$15</f>
        <v>13.184799999999999</v>
      </c>
      <c r="F46">
        <v>2</v>
      </c>
      <c r="G46">
        <f>+PptoCLP[[#This Row],[Cuarteles]]*$G$2</f>
        <v>12</v>
      </c>
      <c r="H46">
        <f>+PptoCLP[[#This Row],[N° Ha]]*$H$2</f>
        <v>52.739199999999997</v>
      </c>
      <c r="I46">
        <f t="shared" si="10"/>
        <v>7</v>
      </c>
      <c r="K46" t="str">
        <f>+Antecedentes!$B$14</f>
        <v>Cerezas</v>
      </c>
      <c r="L46" t="s">
        <v>329</v>
      </c>
      <c r="M46" t="s">
        <v>619</v>
      </c>
      <c r="N46" t="s">
        <v>561</v>
      </c>
      <c r="O46" t="s">
        <v>572</v>
      </c>
      <c r="P46" s="8" t="s">
        <v>319</v>
      </c>
      <c r="Q46" s="8" t="s">
        <v>300</v>
      </c>
      <c r="R46" s="8" t="s">
        <v>319</v>
      </c>
      <c r="S46" s="8" t="s">
        <v>320</v>
      </c>
      <c r="T46" s="8" t="s">
        <v>289</v>
      </c>
      <c r="U46" s="244">
        <f>+U33</f>
        <v>816</v>
      </c>
      <c r="V46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1000</v>
      </c>
      <c r="X46" s="166">
        <f>+PptoCLP[[#This Row],[Valor Unitario]]*PptoCLP[[#This Row],[Unidades]]</f>
        <v>816000</v>
      </c>
      <c r="Y46" s="169">
        <f t="shared" si="6"/>
        <v>0.12</v>
      </c>
      <c r="Z46" s="170">
        <f>+PptoCLP[[#This Row],[%Gav]]*PptoCLP[[#This Row],[Valor Total]]</f>
        <v>97920</v>
      </c>
      <c r="AA46" s="172">
        <f t="shared" si="7"/>
        <v>0.04</v>
      </c>
      <c r="AB46" s="170">
        <f>+PptoCLP[[#This Row],[%Imprevisto]]*SUM(X46,Z46)</f>
        <v>36556.800000000003</v>
      </c>
      <c r="AC46" s="169">
        <f t="shared" si="8"/>
        <v>0.1</v>
      </c>
      <c r="AD46" s="170">
        <f>PptoCLP[[#This Row],[%Margen]]*SUM(X46,Z46)</f>
        <v>91392</v>
      </c>
      <c r="AE46" s="167">
        <f t="shared" si="9"/>
        <v>1041868.8</v>
      </c>
      <c r="AG46" s="167">
        <f>+PptoCLP[[#This Row],[SubProyecto]]-(PptoCLP[[#This Row],[%Descuento]]*PptoCLP[[#This Row],[SubProyecto]])</f>
        <v>1041868.8</v>
      </c>
      <c r="AH46" s="167">
        <f>+PptoCLP[[#This Row],[TotalProyecto]]/PptoCLP[[#This Row],[N° Ha]]</f>
        <v>79020.447788362362</v>
      </c>
      <c r="AI46" s="167"/>
    </row>
    <row r="47" spans="1:35" hidden="1" x14ac:dyDescent="0.35">
      <c r="A47" t="str">
        <f>+Antecedentes!$B$8</f>
        <v>Agrícola Peumo Ltda.</v>
      </c>
      <c r="B47" t="str">
        <f>+Antecedentes!$B$13</f>
        <v>Llave en Mano Rafia</v>
      </c>
      <c r="C47" t="s">
        <v>603</v>
      </c>
      <c r="D47" t="str">
        <f>+Antecedentes!$B$7</f>
        <v>513.1</v>
      </c>
      <c r="E47" s="194">
        <f>+Antecedentes!$B$15</f>
        <v>13.184799999999999</v>
      </c>
      <c r="F47">
        <v>2</v>
      </c>
      <c r="G47">
        <f>+PptoCLP[[#This Row],[Cuarteles]]*$G$2</f>
        <v>12</v>
      </c>
      <c r="H47">
        <f>+PptoCLP[[#This Row],[N° Ha]]*$H$2</f>
        <v>52.739199999999997</v>
      </c>
      <c r="I47">
        <f t="shared" si="10"/>
        <v>7</v>
      </c>
      <c r="K47" t="str">
        <f>+Antecedentes!$B$14</f>
        <v>Cerezas</v>
      </c>
      <c r="L47" t="s">
        <v>329</v>
      </c>
      <c r="M47" t="s">
        <v>619</v>
      </c>
      <c r="N47" t="s">
        <v>561</v>
      </c>
      <c r="O47" t="s">
        <v>572</v>
      </c>
      <c r="P47" t="s">
        <v>321</v>
      </c>
      <c r="Q47" s="8" t="s">
        <v>300</v>
      </c>
      <c r="R47" s="8" t="s">
        <v>321</v>
      </c>
      <c r="S47" s="8" t="s">
        <v>321</v>
      </c>
      <c r="T47" s="8" t="s">
        <v>290</v>
      </c>
      <c r="U47" s="241">
        <v>1</v>
      </c>
      <c r="V47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300000</v>
      </c>
      <c r="X47" s="166">
        <f>+PptoCLP[[#This Row],[Valor Unitario]]*PptoCLP[[#This Row],[Unidades]]</f>
        <v>300000</v>
      </c>
      <c r="Y47" s="169">
        <f t="shared" si="6"/>
        <v>0.12</v>
      </c>
      <c r="Z47" s="170">
        <f>+PptoCLP[[#This Row],[%Gav]]*PptoCLP[[#This Row],[Valor Total]]</f>
        <v>36000</v>
      </c>
      <c r="AA47" s="172">
        <f t="shared" si="7"/>
        <v>0.04</v>
      </c>
      <c r="AB47" s="170">
        <f>+PptoCLP[[#This Row],[%Imprevisto]]*SUM(X47,Z47)</f>
        <v>13440</v>
      </c>
      <c r="AC47" s="169">
        <f t="shared" si="8"/>
        <v>0.1</v>
      </c>
      <c r="AD47" s="170">
        <f>PptoCLP[[#This Row],[%Margen]]*SUM(X47,Z47)</f>
        <v>33600</v>
      </c>
      <c r="AE47" s="167">
        <f t="shared" si="9"/>
        <v>383040</v>
      </c>
      <c r="AG47" s="167">
        <f>+PptoCLP[[#This Row],[SubProyecto]]-(PptoCLP[[#This Row],[%Descuento]]*PptoCLP[[#This Row],[SubProyecto]])</f>
        <v>383040</v>
      </c>
      <c r="AH47" s="167">
        <f>+PptoCLP[[#This Row],[TotalProyecto]]/PptoCLP[[#This Row],[N° Ha]]</f>
        <v>29051.635216309693</v>
      </c>
      <c r="AI47" s="167"/>
    </row>
    <row r="48" spans="1:35" hidden="1" x14ac:dyDescent="0.35">
      <c r="A48" t="str">
        <f>+Antecedentes!$B$8</f>
        <v>Agrícola Peumo Ltda.</v>
      </c>
      <c r="B48" t="str">
        <f>+Antecedentes!$B$13</f>
        <v>Llave en Mano Rafia</v>
      </c>
      <c r="C48" t="s">
        <v>603</v>
      </c>
      <c r="D48" t="str">
        <f>+Antecedentes!$B$7</f>
        <v>513.1</v>
      </c>
      <c r="E48" s="194">
        <f>+Antecedentes!$B$15</f>
        <v>13.184799999999999</v>
      </c>
      <c r="F48">
        <v>2</v>
      </c>
      <c r="G48">
        <f>+PptoCLP[[#This Row],[Cuarteles]]*$G$2</f>
        <v>12</v>
      </c>
      <c r="H48">
        <f>+PptoCLP[[#This Row],[N° Ha]]*$H$2</f>
        <v>52.739199999999997</v>
      </c>
      <c r="I48">
        <f t="shared" si="10"/>
        <v>7</v>
      </c>
      <c r="K48" t="str">
        <f>+Antecedentes!$B$14</f>
        <v>Cerezas</v>
      </c>
      <c r="L48" t="s">
        <v>329</v>
      </c>
      <c r="M48" t="s">
        <v>622</v>
      </c>
      <c r="N48" t="s">
        <v>575</v>
      </c>
      <c r="O48" t="s">
        <v>577</v>
      </c>
      <c r="P48" s="8" t="s">
        <v>319</v>
      </c>
      <c r="Q48" s="8" t="s">
        <v>110</v>
      </c>
      <c r="R48" s="8" t="s">
        <v>319</v>
      </c>
      <c r="S48" s="8" t="s">
        <v>319</v>
      </c>
      <c r="T48" s="8" t="s">
        <v>291</v>
      </c>
      <c r="U48" s="241">
        <f>Cuarteles!C34</f>
        <v>2871</v>
      </c>
      <c r="V48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5700</v>
      </c>
      <c r="X48" s="166">
        <f>+PptoCLP[[#This Row],[Valor Unitario]]*PptoCLP[[#This Row],[Unidades]]</f>
        <v>16364700</v>
      </c>
      <c r="Y48" s="169">
        <v>0.08</v>
      </c>
      <c r="Z48" s="170">
        <f>+PptoCLP[[#This Row],[%Gav]]*PptoCLP[[#This Row],[Valor Total]]</f>
        <v>1309176</v>
      </c>
      <c r="AA48" s="172">
        <v>0.03</v>
      </c>
      <c r="AB48" s="170">
        <f>+PptoCLP[[#This Row],[%Imprevisto]]*SUM(X48,Z48)</f>
        <v>530216.28</v>
      </c>
      <c r="AC48" s="169">
        <v>0.08</v>
      </c>
      <c r="AD48" s="170">
        <f>PptoCLP[[#This Row],[%Margen]]*SUM(X48,Z48)</f>
        <v>1413910.08</v>
      </c>
      <c r="AE48" s="167">
        <f t="shared" si="9"/>
        <v>19618002.359999999</v>
      </c>
      <c r="AG48" s="167">
        <f>+PptoCLP[[#This Row],[SubProyecto]]-(PptoCLP[[#This Row],[%Descuento]]*PptoCLP[[#This Row],[SubProyecto]])</f>
        <v>19618002.359999999</v>
      </c>
      <c r="AH48" s="167">
        <f>+PptoCLP[[#This Row],[TotalProyecto]]/PptoCLP[[#This Row],[N° Ha]]</f>
        <v>1487925.6689521268</v>
      </c>
      <c r="AI48" s="167"/>
    </row>
    <row r="49" spans="1:35" hidden="1" x14ac:dyDescent="0.35">
      <c r="A49" t="str">
        <f>+Antecedentes!$B$8</f>
        <v>Agrícola Peumo Ltda.</v>
      </c>
      <c r="B49" t="str">
        <f>+Antecedentes!$B$13</f>
        <v>Llave en Mano Rafia</v>
      </c>
      <c r="C49" t="s">
        <v>603</v>
      </c>
      <c r="D49" t="str">
        <f>+Antecedentes!$B$7</f>
        <v>513.1</v>
      </c>
      <c r="E49" s="194">
        <f>+Antecedentes!$B$15</f>
        <v>13.184799999999999</v>
      </c>
      <c r="F49">
        <v>2</v>
      </c>
      <c r="G49">
        <f>+PptoCLP[[#This Row],[Cuarteles]]*$G$2</f>
        <v>12</v>
      </c>
      <c r="H49">
        <f>+PptoCLP[[#This Row],[N° Ha]]*$H$2</f>
        <v>52.739199999999997</v>
      </c>
      <c r="I49">
        <f t="shared" si="10"/>
        <v>7</v>
      </c>
      <c r="K49" t="str">
        <f>+Antecedentes!$B$14</f>
        <v>Cerezas</v>
      </c>
      <c r="L49" t="s">
        <v>329</v>
      </c>
      <c r="M49" t="s">
        <v>621</v>
      </c>
      <c r="N49" t="s">
        <v>575</v>
      </c>
      <c r="O49" t="s">
        <v>576</v>
      </c>
      <c r="P49" s="8" t="s">
        <v>319</v>
      </c>
      <c r="Q49" s="8" t="s">
        <v>585</v>
      </c>
      <c r="R49" s="8" t="s">
        <v>319</v>
      </c>
      <c r="S49" s="8" t="s">
        <v>319</v>
      </c>
      <c r="T49" s="8" t="s">
        <v>586</v>
      </c>
      <c r="U49" s="241">
        <f>Cuarteles!C35</f>
        <v>0</v>
      </c>
      <c r="V49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0</v>
      </c>
      <c r="X49" s="166">
        <f>+PptoCLP[[#This Row],[Valor Unitario]]*PptoCLP[[#This Row],[Unidades]]</f>
        <v>0</v>
      </c>
      <c r="Y49" s="169">
        <v>0.09</v>
      </c>
      <c r="Z49" s="170">
        <f>+PptoCLP[[#This Row],[%Gav]]*PptoCLP[[#This Row],[Valor Total]]</f>
        <v>0</v>
      </c>
      <c r="AA49" s="172">
        <v>0.05</v>
      </c>
      <c r="AB49" s="170">
        <f>+PptoCLP[[#This Row],[%Imprevisto]]*SUM(X49,Z49)</f>
        <v>0</v>
      </c>
      <c r="AC49" s="169">
        <v>0.1</v>
      </c>
      <c r="AD49" s="170">
        <f>PptoCLP[[#This Row],[%Margen]]*SUM(X49,Z49)</f>
        <v>0</v>
      </c>
      <c r="AE49" s="167">
        <f t="shared" ref="AE49" si="11">+SUM(X49,Z49,AB49,AD49)</f>
        <v>0</v>
      </c>
      <c r="AG49" s="167">
        <f>+PptoCLP[[#This Row],[SubProyecto]]-(PptoCLP[[#This Row],[%Descuento]]*PptoCLP[[#This Row],[SubProyecto]])</f>
        <v>0</v>
      </c>
      <c r="AH49" s="167">
        <f>+PptoCLP[[#This Row],[TotalProyecto]]/PptoCLP[[#This Row],[N° Ha]]</f>
        <v>0</v>
      </c>
      <c r="AI49" s="167"/>
    </row>
    <row r="50" spans="1:35" hidden="1" x14ac:dyDescent="0.35">
      <c r="A50" t="str">
        <f>+Antecedentes!$B$8</f>
        <v>Agrícola Peumo Ltda.</v>
      </c>
      <c r="B50" t="str">
        <f>+Antecedentes!$B$13</f>
        <v>Llave en Mano Rafia</v>
      </c>
      <c r="C50" t="s">
        <v>603</v>
      </c>
      <c r="D50" t="str">
        <f>+Antecedentes!$B$7</f>
        <v>513.1</v>
      </c>
      <c r="E50" s="194">
        <f>+Antecedentes!$B$15</f>
        <v>13.184799999999999</v>
      </c>
      <c r="F50">
        <v>2</v>
      </c>
      <c r="G50">
        <f>+PptoCLP[[#This Row],[Cuarteles]]*$G$2</f>
        <v>12</v>
      </c>
      <c r="H50">
        <f>+PptoCLP[[#This Row],[N° Ha]]*$H$2</f>
        <v>52.739199999999997</v>
      </c>
      <c r="I50">
        <f t="shared" si="10"/>
        <v>7</v>
      </c>
      <c r="K50" t="str">
        <f>+Antecedentes!$B$14</f>
        <v>Cerezas</v>
      </c>
      <c r="L50" t="s">
        <v>329</v>
      </c>
      <c r="M50" t="s">
        <v>622</v>
      </c>
      <c r="N50" t="s">
        <v>575</v>
      </c>
      <c r="O50" t="s">
        <v>577</v>
      </c>
      <c r="P50" s="8" t="s">
        <v>319</v>
      </c>
      <c r="Q50" s="8" t="s">
        <v>110</v>
      </c>
      <c r="R50" s="8" t="s">
        <v>319</v>
      </c>
      <c r="S50" s="8" t="s">
        <v>319</v>
      </c>
      <c r="T50" s="8" t="s">
        <v>292</v>
      </c>
      <c r="U50" s="241">
        <v>0</v>
      </c>
      <c r="V50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60000</v>
      </c>
      <c r="X50" s="166">
        <f>+PptoCLP[[#This Row],[Valor Unitario]]*PptoCLP[[#This Row],[Unidades]]</f>
        <v>0</v>
      </c>
      <c r="Y50" s="169">
        <v>0.14000000000000001</v>
      </c>
      <c r="Z50" s="170">
        <f>+PptoCLP[[#This Row],[%Gav]]*PptoCLP[[#This Row],[Valor Total]]</f>
        <v>0</v>
      </c>
      <c r="AA50" s="172">
        <f t="shared" si="7"/>
        <v>0.04</v>
      </c>
      <c r="AB50" s="170">
        <f>+PptoCLP[[#This Row],[%Imprevisto]]*SUM(X50,Z50)</f>
        <v>0</v>
      </c>
      <c r="AC50" s="169">
        <f t="shared" si="8"/>
        <v>0.1</v>
      </c>
      <c r="AD50" s="170">
        <f>PptoCLP[[#This Row],[%Margen]]*SUM(X50,Z50)</f>
        <v>0</v>
      </c>
      <c r="AE50" s="167">
        <f t="shared" si="9"/>
        <v>0</v>
      </c>
      <c r="AG50" s="167">
        <f>+PptoCLP[[#This Row],[SubProyecto]]-(PptoCLP[[#This Row],[%Descuento]]*PptoCLP[[#This Row],[SubProyecto]])</f>
        <v>0</v>
      </c>
      <c r="AH50" s="167">
        <f>+PptoCLP[[#This Row],[TotalProyecto]]/PptoCLP[[#This Row],[N° Ha]]</f>
        <v>0</v>
      </c>
      <c r="AI50" s="167"/>
    </row>
    <row r="51" spans="1:35" hidden="1" x14ac:dyDescent="0.35">
      <c r="A51" t="str">
        <f>+Antecedentes!$B$8</f>
        <v>Agrícola Peumo Ltda.</v>
      </c>
      <c r="B51" t="str">
        <f>+Antecedentes!$B$13</f>
        <v>Llave en Mano Rafia</v>
      </c>
      <c r="C51" t="s">
        <v>603</v>
      </c>
      <c r="D51" t="str">
        <f>+Antecedentes!$B$7</f>
        <v>513.1</v>
      </c>
      <c r="E51" s="194">
        <f>+Antecedentes!$B$15</f>
        <v>13.184799999999999</v>
      </c>
      <c r="F51">
        <v>2</v>
      </c>
      <c r="G51">
        <f>+PptoCLP[[#This Row],[Cuarteles]]*$G$2</f>
        <v>12</v>
      </c>
      <c r="H51">
        <f>+PptoCLP[[#This Row],[N° Ha]]*$H$2</f>
        <v>52.739199999999997</v>
      </c>
      <c r="I51">
        <f t="shared" si="10"/>
        <v>7</v>
      </c>
      <c r="K51" t="str">
        <f>+Antecedentes!$B$14</f>
        <v>Cerezas</v>
      </c>
      <c r="L51" t="s">
        <v>329</v>
      </c>
      <c r="M51" t="s">
        <v>622</v>
      </c>
      <c r="N51" t="s">
        <v>575</v>
      </c>
      <c r="O51" t="s">
        <v>577</v>
      </c>
      <c r="P51" s="8" t="s">
        <v>319</v>
      </c>
      <c r="Q51" s="8" t="s">
        <v>110</v>
      </c>
      <c r="R51" s="8" t="s">
        <v>322</v>
      </c>
      <c r="S51" s="8" t="s">
        <v>322</v>
      </c>
      <c r="T51" s="8" t="s">
        <v>293</v>
      </c>
      <c r="U51" s="241">
        <v>12</v>
      </c>
      <c r="V51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150000</v>
      </c>
      <c r="X51" s="166">
        <f>+PptoCLP[[#This Row],[Valor Unitario]]*PptoCLP[[#This Row],[Unidades]]</f>
        <v>1800000</v>
      </c>
      <c r="Y51" s="169">
        <v>0</v>
      </c>
      <c r="Z51" s="170">
        <f>+PptoCLP[[#This Row],[%Gav]]*PptoCLP[[#This Row],[Valor Total]]</f>
        <v>0</v>
      </c>
      <c r="AA51" s="172">
        <v>0</v>
      </c>
      <c r="AB51" s="170">
        <f>+PptoCLP[[#This Row],[%Imprevisto]]*SUM(X51,Z51)</f>
        <v>0</v>
      </c>
      <c r="AC51" s="169">
        <v>0</v>
      </c>
      <c r="AD51" s="170">
        <f>PptoCLP[[#This Row],[%Margen]]*SUM(X51,Z51)</f>
        <v>0</v>
      </c>
      <c r="AE51" s="167">
        <f t="shared" si="9"/>
        <v>1800000</v>
      </c>
      <c r="AG51" s="167">
        <f>+PptoCLP[[#This Row],[SubProyecto]]-(PptoCLP[[#This Row],[%Descuento]]*PptoCLP[[#This Row],[SubProyecto]])</f>
        <v>1800000</v>
      </c>
      <c r="AH51" s="167">
        <f>+PptoCLP[[#This Row],[TotalProyecto]]/PptoCLP[[#This Row],[N° Ha]]</f>
        <v>136520.84218190645</v>
      </c>
      <c r="AI51" s="167"/>
    </row>
    <row r="52" spans="1:35" hidden="1" x14ac:dyDescent="0.35">
      <c r="A52" t="str">
        <f>+Antecedentes!$B$8</f>
        <v>Agrícola Peumo Ltda.</v>
      </c>
      <c r="B52" t="str">
        <f>+Antecedentes!$B$13</f>
        <v>Llave en Mano Rafia</v>
      </c>
      <c r="C52" t="s">
        <v>603</v>
      </c>
      <c r="D52" t="str">
        <f>+Antecedentes!$B$7</f>
        <v>513.1</v>
      </c>
      <c r="E52" s="194">
        <f>+Antecedentes!$B$15</f>
        <v>13.184799999999999</v>
      </c>
      <c r="F52">
        <v>2</v>
      </c>
      <c r="G52">
        <f>+PptoCLP[[#This Row],[Cuarteles]]*$G$2</f>
        <v>12</v>
      </c>
      <c r="H52">
        <f>+PptoCLP[[#This Row],[N° Ha]]*$H$2</f>
        <v>52.739199999999997</v>
      </c>
      <c r="I52">
        <f t="shared" si="10"/>
        <v>7</v>
      </c>
      <c r="K52" t="str">
        <f>+Antecedentes!$B$14</f>
        <v>Cerezas</v>
      </c>
      <c r="L52" t="s">
        <v>329</v>
      </c>
      <c r="M52" t="s">
        <v>614</v>
      </c>
      <c r="N52" t="s">
        <v>561</v>
      </c>
      <c r="O52" t="s">
        <v>567</v>
      </c>
      <c r="P52" s="8" t="s">
        <v>319</v>
      </c>
      <c r="Q52" s="8" t="s">
        <v>323</v>
      </c>
      <c r="R52" s="8" t="s">
        <v>319</v>
      </c>
      <c r="S52" s="8" t="s">
        <v>319</v>
      </c>
      <c r="T52" s="8" t="s">
        <v>294</v>
      </c>
      <c r="U52" s="241">
        <f>+Cuarteles!C38+Cuarteles!C39</f>
        <v>3898</v>
      </c>
      <c r="V52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1200</v>
      </c>
      <c r="X52" s="166">
        <f>+PptoCLP[[#This Row],[Valor Unitario]]*PptoCLP[[#This Row],[Unidades]]</f>
        <v>4677600</v>
      </c>
      <c r="Y52" s="169">
        <v>0.13</v>
      </c>
      <c r="Z52" s="170">
        <f>+PptoCLP[[#This Row],[%Gav]]*PptoCLP[[#This Row],[Valor Total]]</f>
        <v>608088</v>
      </c>
      <c r="AA52" s="172">
        <v>0.04</v>
      </c>
      <c r="AB52" s="170">
        <f>+PptoCLP[[#This Row],[%Imprevisto]]*SUM(X52,Z52)</f>
        <v>211427.52000000002</v>
      </c>
      <c r="AC52" s="169">
        <v>0.1</v>
      </c>
      <c r="AD52" s="170">
        <f>PptoCLP[[#This Row],[%Margen]]*SUM(X52,Z52)</f>
        <v>528568.80000000005</v>
      </c>
      <c r="AE52" s="167">
        <f t="shared" si="9"/>
        <v>6025684.3199999994</v>
      </c>
      <c r="AG52" s="167">
        <f>+PptoCLP[[#This Row],[SubProyecto]]-(PptoCLP[[#This Row],[%Descuento]]*PptoCLP[[#This Row],[SubProyecto]])</f>
        <v>6025684.3199999994</v>
      </c>
      <c r="AH52" s="167">
        <f>+PptoCLP[[#This Row],[TotalProyecto]]/PptoCLP[[#This Row],[N° Ha]]</f>
        <v>457017.49893817119</v>
      </c>
      <c r="AI52" s="167"/>
    </row>
    <row r="53" spans="1:35" hidden="1" x14ac:dyDescent="0.35">
      <c r="A53" t="str">
        <f>+Antecedentes!$B$8</f>
        <v>Agrícola Peumo Ltda.</v>
      </c>
      <c r="B53" t="str">
        <f>+Antecedentes!$B$13</f>
        <v>Llave en Mano Rafia</v>
      </c>
      <c r="C53" t="s">
        <v>603</v>
      </c>
      <c r="D53" t="str">
        <f>+Antecedentes!$B$7</f>
        <v>513.1</v>
      </c>
      <c r="E53" s="194">
        <f>+Antecedentes!$B$15</f>
        <v>13.184799999999999</v>
      </c>
      <c r="F53">
        <v>2</v>
      </c>
      <c r="G53">
        <f>+PptoCLP[[#This Row],[Cuarteles]]*$G$2</f>
        <v>12</v>
      </c>
      <c r="H53">
        <f>+PptoCLP[[#This Row],[N° Ha]]*$H$2</f>
        <v>52.739199999999997</v>
      </c>
      <c r="I53">
        <f t="shared" si="10"/>
        <v>7</v>
      </c>
      <c r="K53" t="str">
        <f>+Antecedentes!$B$14</f>
        <v>Cerezas</v>
      </c>
      <c r="L53" t="s">
        <v>329</v>
      </c>
      <c r="M53" t="s">
        <v>614</v>
      </c>
      <c r="N53" t="s">
        <v>561</v>
      </c>
      <c r="O53" t="s">
        <v>567</v>
      </c>
      <c r="P53" s="8" t="s">
        <v>319</v>
      </c>
      <c r="Q53" s="8" t="s">
        <v>323</v>
      </c>
      <c r="R53" s="8" t="s">
        <v>319</v>
      </c>
      <c r="S53" s="8" t="s">
        <v>319</v>
      </c>
      <c r="T53" s="8" t="s">
        <v>295</v>
      </c>
      <c r="U53" s="241">
        <f>+Cuarteles!C38+Cuarteles!C39</f>
        <v>3898</v>
      </c>
      <c r="V53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1500</v>
      </c>
      <c r="X53" s="166">
        <f>+PptoCLP[[#This Row],[Valor Unitario]]*PptoCLP[[#This Row],[Unidades]]</f>
        <v>5847000</v>
      </c>
      <c r="Y53" s="169">
        <v>0.13</v>
      </c>
      <c r="Z53" s="170">
        <f>+PptoCLP[[#This Row],[%Gav]]*PptoCLP[[#This Row],[Valor Total]]</f>
        <v>760110</v>
      </c>
      <c r="AA53" s="172">
        <v>0.04</v>
      </c>
      <c r="AB53" s="170">
        <f>+PptoCLP[[#This Row],[%Imprevisto]]*SUM(X53,Z53)</f>
        <v>264284.40000000002</v>
      </c>
      <c r="AC53" s="169">
        <v>0.1</v>
      </c>
      <c r="AD53" s="170">
        <f>PptoCLP[[#This Row],[%Margen]]*SUM(X53,Z53)</f>
        <v>660711</v>
      </c>
      <c r="AE53" s="167">
        <f t="shared" si="9"/>
        <v>7532105.4000000004</v>
      </c>
      <c r="AG53" s="167">
        <f>+PptoCLP[[#This Row],[SubProyecto]]-(PptoCLP[[#This Row],[%Descuento]]*PptoCLP[[#This Row],[SubProyecto]])</f>
        <v>7532105.4000000004</v>
      </c>
      <c r="AH53" s="167">
        <f>+PptoCLP[[#This Row],[TotalProyecto]]/PptoCLP[[#This Row],[N° Ha]]</f>
        <v>571271.87367271411</v>
      </c>
      <c r="AI53" s="167"/>
    </row>
    <row r="54" spans="1:35" hidden="1" x14ac:dyDescent="0.35">
      <c r="A54" t="str">
        <f>+Antecedentes!$B$8</f>
        <v>Agrícola Peumo Ltda.</v>
      </c>
      <c r="B54" t="str">
        <f>+Antecedentes!$B$13</f>
        <v>Llave en Mano Rafia</v>
      </c>
      <c r="C54" t="s">
        <v>603</v>
      </c>
      <c r="D54" t="str">
        <f>+Antecedentes!$B$7</f>
        <v>513.1</v>
      </c>
      <c r="E54" s="194">
        <f>+Antecedentes!$B$15</f>
        <v>13.184799999999999</v>
      </c>
      <c r="F54">
        <v>2</v>
      </c>
      <c r="G54">
        <f>+PptoCLP[[#This Row],[Cuarteles]]*$G$2</f>
        <v>12</v>
      </c>
      <c r="H54">
        <f>+PptoCLP[[#This Row],[N° Ha]]*$H$2</f>
        <v>52.739199999999997</v>
      </c>
      <c r="I54">
        <f t="shared" si="10"/>
        <v>7</v>
      </c>
      <c r="K54" t="str">
        <f>+Antecedentes!$B$14</f>
        <v>Cerezas</v>
      </c>
      <c r="L54" t="s">
        <v>329</v>
      </c>
      <c r="M54" t="s">
        <v>614</v>
      </c>
      <c r="N54" t="s">
        <v>561</v>
      </c>
      <c r="O54" t="s">
        <v>567</v>
      </c>
      <c r="P54" s="8" t="s">
        <v>319</v>
      </c>
      <c r="Q54" s="8" t="s">
        <v>323</v>
      </c>
      <c r="R54" s="8" t="s">
        <v>319</v>
      </c>
      <c r="S54" s="8" t="s">
        <v>319</v>
      </c>
      <c r="T54" s="8" t="s">
        <v>296</v>
      </c>
      <c r="U54" s="241">
        <v>10</v>
      </c>
      <c r="V54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100000</v>
      </c>
      <c r="X54" s="166">
        <f>+PptoCLP[[#This Row],[Valor Unitario]]*PptoCLP[[#This Row],[Unidades]]</f>
        <v>1000000</v>
      </c>
      <c r="Y54" s="169">
        <v>0.13</v>
      </c>
      <c r="Z54" s="170">
        <f>+PptoCLP[[#This Row],[%Gav]]*PptoCLP[[#This Row],[Valor Total]]</f>
        <v>130000</v>
      </c>
      <c r="AA54" s="172">
        <v>0.04</v>
      </c>
      <c r="AB54" s="170">
        <f>+PptoCLP[[#This Row],[%Imprevisto]]*SUM(X54,Z54)</f>
        <v>45200</v>
      </c>
      <c r="AC54" s="169">
        <v>0.1</v>
      </c>
      <c r="AD54" s="170">
        <f>PptoCLP[[#This Row],[%Margen]]*SUM(X54,Z54)</f>
        <v>113000</v>
      </c>
      <c r="AE54" s="167">
        <f t="shared" si="9"/>
        <v>1288200</v>
      </c>
      <c r="AG54" s="167">
        <f>+PptoCLP[[#This Row],[SubProyecto]]-(PptoCLP[[#This Row],[%Descuento]]*PptoCLP[[#This Row],[SubProyecto]])</f>
        <v>1288200</v>
      </c>
      <c r="AH54" s="167">
        <f>+PptoCLP[[#This Row],[TotalProyecto]]/PptoCLP[[#This Row],[N° Ha]]</f>
        <v>97703.416054851041</v>
      </c>
      <c r="AI54" s="167"/>
    </row>
    <row r="55" spans="1:35" hidden="1" x14ac:dyDescent="0.35">
      <c r="A55" t="str">
        <f>+Antecedentes!$B$8</f>
        <v>Agrícola Peumo Ltda.</v>
      </c>
      <c r="B55" t="str">
        <f>+Antecedentes!$B$13</f>
        <v>Llave en Mano Rafia</v>
      </c>
      <c r="C55" t="s">
        <v>603</v>
      </c>
      <c r="D55" t="str">
        <f>+Antecedentes!$B$7</f>
        <v>513.1</v>
      </c>
      <c r="E55" s="194">
        <f>+Antecedentes!$B$15</f>
        <v>13.184799999999999</v>
      </c>
      <c r="F55">
        <v>2</v>
      </c>
      <c r="G55">
        <f>+PptoCLP[[#This Row],[Cuarteles]]*$G$2</f>
        <v>12</v>
      </c>
      <c r="H55">
        <f>+PptoCLP[[#This Row],[N° Ha]]*$H$2</f>
        <v>52.739199999999997</v>
      </c>
      <c r="I55">
        <f t="shared" si="10"/>
        <v>7</v>
      </c>
      <c r="K55" t="str">
        <f>+Antecedentes!$B$14</f>
        <v>Cerezas</v>
      </c>
      <c r="L55" t="s">
        <v>329</v>
      </c>
      <c r="M55" t="s">
        <v>614</v>
      </c>
      <c r="N55" t="s">
        <v>561</v>
      </c>
      <c r="O55" t="s">
        <v>567</v>
      </c>
      <c r="P55" t="s">
        <v>564</v>
      </c>
      <c r="Q55" s="8" t="s">
        <v>323</v>
      </c>
      <c r="R55" s="8" t="s">
        <v>245</v>
      </c>
      <c r="S55" s="8" t="s">
        <v>245</v>
      </c>
      <c r="T55" s="8" t="s">
        <v>297</v>
      </c>
      <c r="U55" s="241">
        <v>678</v>
      </c>
      <c r="V55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10700</v>
      </c>
      <c r="X55" s="166">
        <f>+PptoCLP[[#This Row],[Valor Unitario]]*PptoCLP[[#This Row],[Unidades]]</f>
        <v>7254600</v>
      </c>
      <c r="Y55" s="169">
        <v>0.13</v>
      </c>
      <c r="Z55" s="170">
        <f>+PptoCLP[[#This Row],[%Gav]]*PptoCLP[[#This Row],[Valor Total]]</f>
        <v>943098</v>
      </c>
      <c r="AA55" s="172">
        <v>0.04</v>
      </c>
      <c r="AB55" s="170">
        <f>+PptoCLP[[#This Row],[%Imprevisto]]*SUM(X55,Z55)</f>
        <v>327907.92</v>
      </c>
      <c r="AC55" s="169">
        <v>0.1</v>
      </c>
      <c r="AD55" s="170">
        <f>PptoCLP[[#This Row],[%Margen]]*SUM(X55,Z55)</f>
        <v>819769.8</v>
      </c>
      <c r="AE55" s="167">
        <f t="shared" si="9"/>
        <v>9345375.7200000007</v>
      </c>
      <c r="AG55" s="167">
        <f>+PptoCLP[[#This Row],[SubProyecto]]-(PptoCLP[[#This Row],[%Descuento]]*PptoCLP[[#This Row],[SubProyecto]])</f>
        <v>9345375.7200000007</v>
      </c>
      <c r="AH55" s="167">
        <f>+PptoCLP[[#This Row],[TotalProyecto]]/PptoCLP[[#This Row],[N° Ha]]</f>
        <v>708799.20211152243</v>
      </c>
      <c r="AI55" s="167"/>
    </row>
    <row r="56" spans="1:35" hidden="1" x14ac:dyDescent="0.35">
      <c r="A56" t="str">
        <f>+Antecedentes!$B$8</f>
        <v>Agrícola Peumo Ltda.</v>
      </c>
      <c r="B56" t="str">
        <f>+Antecedentes!$B$13</f>
        <v>Llave en Mano Rafia</v>
      </c>
      <c r="C56" t="s">
        <v>603</v>
      </c>
      <c r="D56" t="str">
        <f>+Antecedentes!$B$7</f>
        <v>513.1</v>
      </c>
      <c r="E56" s="194">
        <f>+Antecedentes!$B$15</f>
        <v>13.184799999999999</v>
      </c>
      <c r="F56">
        <v>2</v>
      </c>
      <c r="G56">
        <f>+PptoCLP[[#This Row],[Cuarteles]]*$G$2</f>
        <v>12</v>
      </c>
      <c r="H56">
        <f>+PptoCLP[[#This Row],[N° Ha]]*$H$2</f>
        <v>52.739199999999997</v>
      </c>
      <c r="I56">
        <f t="shared" si="10"/>
        <v>7</v>
      </c>
      <c r="K56" t="str">
        <f>+Antecedentes!$B$14</f>
        <v>Cerezas</v>
      </c>
      <c r="L56" t="s">
        <v>329</v>
      </c>
      <c r="M56" t="s">
        <v>614</v>
      </c>
      <c r="N56" t="s">
        <v>561</v>
      </c>
      <c r="O56" t="s">
        <v>567</v>
      </c>
      <c r="P56" t="s">
        <v>564</v>
      </c>
      <c r="Q56" s="8" t="s">
        <v>323</v>
      </c>
      <c r="R56" s="8" t="s">
        <v>245</v>
      </c>
      <c r="S56" s="8" t="s">
        <v>245</v>
      </c>
      <c r="T56" s="8" t="s">
        <v>224</v>
      </c>
      <c r="U56" s="241">
        <f>Cuarteles!C42+PptoCLP[[#This Row],[Holgura]]</f>
        <v>8</v>
      </c>
      <c r="V56" s="166">
        <v>118771</v>
      </c>
      <c r="W56">
        <v>0</v>
      </c>
      <c r="X56" s="166">
        <f>+PptoCLP[[#This Row],[Valor Unitario]]*PptoCLP[[#This Row],[Unidades]]</f>
        <v>950168</v>
      </c>
      <c r="Y56" s="169">
        <v>0.13</v>
      </c>
      <c r="Z56" s="170">
        <f>+PptoCLP[[#This Row],[%Gav]]*PptoCLP[[#This Row],[Valor Total]]</f>
        <v>123521.84000000001</v>
      </c>
      <c r="AA56" s="172">
        <v>0.04</v>
      </c>
      <c r="AB56" s="170">
        <f>+PptoCLP[[#This Row],[%Imprevisto]]*SUM(X56,Z56)</f>
        <v>42947.593600000007</v>
      </c>
      <c r="AC56" s="169">
        <v>0.1</v>
      </c>
      <c r="AD56" s="170">
        <f>PptoCLP[[#This Row],[%Margen]]*SUM(X56,Z56)</f>
        <v>107368.98400000001</v>
      </c>
      <c r="AE56" s="167">
        <f t="shared" si="9"/>
        <v>1224006.4176</v>
      </c>
      <c r="AG56" s="167">
        <f>+PptoCLP[[#This Row],[SubProyecto]]-(PptoCLP[[#This Row],[%Descuento]]*PptoCLP[[#This Row],[SubProyecto]])</f>
        <v>1224006.4176</v>
      </c>
      <c r="AH56" s="167">
        <f>+PptoCLP[[#This Row],[TotalProyecto]]/PptoCLP[[#This Row],[N° Ha]]</f>
        <v>92834.659426005717</v>
      </c>
      <c r="AI56" s="167"/>
    </row>
    <row r="57" spans="1:35" hidden="1" x14ac:dyDescent="0.35">
      <c r="A57" t="str">
        <f>+Antecedentes!$B$8</f>
        <v>Agrícola Peumo Ltda.</v>
      </c>
      <c r="B57" t="str">
        <f>+Antecedentes!$B$13</f>
        <v>Llave en Mano Rafia</v>
      </c>
      <c r="C57" t="s">
        <v>603</v>
      </c>
      <c r="D57" t="str">
        <f>+Antecedentes!$B$7</f>
        <v>513.1</v>
      </c>
      <c r="E57" s="194">
        <f>+Antecedentes!$B$15</f>
        <v>13.184799999999999</v>
      </c>
      <c r="F57">
        <v>2</v>
      </c>
      <c r="G57">
        <f>+PptoCLP[[#This Row],[Cuarteles]]*$G$2</f>
        <v>12</v>
      </c>
      <c r="H57">
        <f>+PptoCLP[[#This Row],[N° Ha]]*$H$2</f>
        <v>52.739199999999997</v>
      </c>
      <c r="I57">
        <f t="shared" si="10"/>
        <v>7</v>
      </c>
      <c r="K57" t="str">
        <f>+Antecedentes!$B$14</f>
        <v>Cerezas</v>
      </c>
      <c r="L57" t="s">
        <v>329</v>
      </c>
      <c r="M57" t="s">
        <v>614</v>
      </c>
      <c r="N57" t="s">
        <v>561</v>
      </c>
      <c r="O57" t="s">
        <v>567</v>
      </c>
      <c r="P57" t="s">
        <v>564</v>
      </c>
      <c r="Q57" s="8" t="s">
        <v>323</v>
      </c>
      <c r="R57" s="8" t="s">
        <v>245</v>
      </c>
      <c r="S57" s="8" t="s">
        <v>245</v>
      </c>
      <c r="T57" s="8" t="s">
        <v>227</v>
      </c>
      <c r="U57" s="241">
        <f>Cuarteles!C43</f>
        <v>5</v>
      </c>
      <c r="V57" s="166">
        <v>68200</v>
      </c>
      <c r="X57" s="166">
        <f>+PptoCLP[[#This Row],[Valor Unitario]]*PptoCLP[[#This Row],[Unidades]]</f>
        <v>341000</v>
      </c>
      <c r="Y57" s="169">
        <v>0.13</v>
      </c>
      <c r="Z57" s="170">
        <f>+PptoCLP[[#This Row],[%Gav]]*PptoCLP[[#This Row],[Valor Total]]</f>
        <v>44330</v>
      </c>
      <c r="AA57" s="172">
        <v>0.04</v>
      </c>
      <c r="AB57" s="170">
        <f>+PptoCLP[[#This Row],[%Imprevisto]]*SUM(X57,Z57)</f>
        <v>15413.2</v>
      </c>
      <c r="AC57" s="169">
        <v>0.1</v>
      </c>
      <c r="AD57" s="170">
        <f>PptoCLP[[#This Row],[%Margen]]*SUM(X57,Z57)</f>
        <v>38533</v>
      </c>
      <c r="AE57" s="167">
        <f t="shared" si="9"/>
        <v>439276.2</v>
      </c>
      <c r="AG57" s="167">
        <f>+PptoCLP[[#This Row],[SubProyecto]]-(PptoCLP[[#This Row],[%Descuento]]*PptoCLP[[#This Row],[SubProyecto]])</f>
        <v>439276.2</v>
      </c>
      <c r="AH57" s="167">
        <f>+PptoCLP[[#This Row],[TotalProyecto]]/PptoCLP[[#This Row],[N° Ha]]</f>
        <v>33316.86487470421</v>
      </c>
      <c r="AI57" s="167"/>
    </row>
    <row r="58" spans="1:35" hidden="1" x14ac:dyDescent="0.35">
      <c r="A58" t="str">
        <f>+Antecedentes!$B$8</f>
        <v>Agrícola Peumo Ltda.</v>
      </c>
      <c r="B58" t="str">
        <f>+Antecedentes!$B$13</f>
        <v>Llave en Mano Rafia</v>
      </c>
      <c r="C58" t="s">
        <v>603</v>
      </c>
      <c r="D58" t="str">
        <f>+Antecedentes!$B$7</f>
        <v>513.1</v>
      </c>
      <c r="E58" s="194">
        <f>+Antecedentes!$B$15</f>
        <v>13.184799999999999</v>
      </c>
      <c r="F58">
        <v>2</v>
      </c>
      <c r="G58">
        <f>+PptoCLP[[#This Row],[Cuarteles]]*$G$2</f>
        <v>12</v>
      </c>
      <c r="H58">
        <f>+PptoCLP[[#This Row],[N° Ha]]*$H$2</f>
        <v>52.739199999999997</v>
      </c>
      <c r="I58">
        <f t="shared" si="10"/>
        <v>7</v>
      </c>
      <c r="K58" t="str">
        <f>+Antecedentes!$B$14</f>
        <v>Cerezas</v>
      </c>
      <c r="L58" t="s">
        <v>329</v>
      </c>
      <c r="M58" t="s">
        <v>614</v>
      </c>
      <c r="N58" t="s">
        <v>561</v>
      </c>
      <c r="O58" t="s">
        <v>567</v>
      </c>
      <c r="P58" t="s">
        <v>564</v>
      </c>
      <c r="Q58" s="8" t="s">
        <v>323</v>
      </c>
      <c r="R58" s="8" t="s">
        <v>245</v>
      </c>
      <c r="S58" s="8" t="s">
        <v>245</v>
      </c>
      <c r="T58" s="8" t="s">
        <v>298</v>
      </c>
      <c r="U58" s="241">
        <v>10</v>
      </c>
      <c r="V58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8466</v>
      </c>
      <c r="X58" s="166">
        <f>+PptoCLP[[#This Row],[Valor Unitario]]*PptoCLP[[#This Row],[Unidades]]</f>
        <v>84660</v>
      </c>
      <c r="Y58" s="169">
        <v>0.13</v>
      </c>
      <c r="Z58" s="170">
        <f>+PptoCLP[[#This Row],[%Gav]]*PptoCLP[[#This Row],[Valor Total]]</f>
        <v>11005.800000000001</v>
      </c>
      <c r="AA58" s="172">
        <v>0.04</v>
      </c>
      <c r="AB58" s="170">
        <f>+PptoCLP[[#This Row],[%Imprevisto]]*SUM(X58,Z58)</f>
        <v>3826.6320000000001</v>
      </c>
      <c r="AC58" s="169">
        <v>0.1</v>
      </c>
      <c r="AD58" s="170">
        <f>PptoCLP[[#This Row],[%Margen]]*SUM(X58,Z58)</f>
        <v>9566.58</v>
      </c>
      <c r="AE58" s="167">
        <f t="shared" si="9"/>
        <v>109059.012</v>
      </c>
      <c r="AG58" s="167">
        <f>+PptoCLP[[#This Row],[SubProyecto]]-(PptoCLP[[#This Row],[%Descuento]]*PptoCLP[[#This Row],[SubProyecto]])</f>
        <v>109059.012</v>
      </c>
      <c r="AH58" s="167">
        <f>+PptoCLP[[#This Row],[TotalProyecto]]/PptoCLP[[#This Row],[N° Ha]]</f>
        <v>8271.5712032036899</v>
      </c>
      <c r="AI58" s="167"/>
    </row>
    <row r="59" spans="1:35" hidden="1" x14ac:dyDescent="0.35">
      <c r="A59" t="str">
        <f>+Antecedentes!$B$8</f>
        <v>Agrícola Peumo Ltda.</v>
      </c>
      <c r="B59" t="str">
        <f>+Antecedentes!$B$13</f>
        <v>Llave en Mano Rafia</v>
      </c>
      <c r="C59" t="s">
        <v>603</v>
      </c>
      <c r="D59" t="str">
        <f>+Antecedentes!$B$7</f>
        <v>513.1</v>
      </c>
      <c r="E59" s="194">
        <f>+Antecedentes!$B$15</f>
        <v>13.184799999999999</v>
      </c>
      <c r="F59">
        <v>2</v>
      </c>
      <c r="G59">
        <f>+PptoCLP[[#This Row],[Cuarteles]]*$G$2</f>
        <v>12</v>
      </c>
      <c r="H59">
        <f>+PptoCLP[[#This Row],[N° Ha]]*$H$2</f>
        <v>52.739199999999997</v>
      </c>
      <c r="I59">
        <f t="shared" si="10"/>
        <v>7</v>
      </c>
      <c r="K59" t="str">
        <f>+Antecedentes!$B$14</f>
        <v>Cerezas</v>
      </c>
      <c r="L59" t="s">
        <v>329</v>
      </c>
      <c r="M59" t="s">
        <v>614</v>
      </c>
      <c r="N59" t="s">
        <v>561</v>
      </c>
      <c r="O59" t="s">
        <v>567</v>
      </c>
      <c r="P59" t="s">
        <v>564</v>
      </c>
      <c r="Q59" s="8" t="s">
        <v>323</v>
      </c>
      <c r="R59" s="8" t="s">
        <v>245</v>
      </c>
      <c r="S59" s="8" t="s">
        <v>245</v>
      </c>
      <c r="T59" s="8" t="s">
        <v>299</v>
      </c>
      <c r="U59" s="241">
        <v>16</v>
      </c>
      <c r="V59" s="166">
        <f>IF(PptoCLP[[#This Row],[Item]]&lt;&gt;"Mano de Obra",_xlfn.XLOOKUP(PptoCLP[[#This Row],[Materiales]],MProductos[Producto],MProductos[CostoUnit],0,0),_xlfn.XLOOKUP(PptoCLP[[#This Row],[Materiales]],CostManoObra[Producto],CostManoObra[CostoUnit],0,0))</f>
        <v>24000</v>
      </c>
      <c r="X59" s="166">
        <f>+PptoCLP[[#This Row],[Valor Unitario]]*PptoCLP[[#This Row],[Unidades]]</f>
        <v>384000</v>
      </c>
      <c r="Y59" s="169">
        <v>0.13</v>
      </c>
      <c r="Z59" s="170">
        <f>+PptoCLP[[#This Row],[%Gav]]*PptoCLP[[#This Row],[Valor Total]]</f>
        <v>49920</v>
      </c>
      <c r="AA59" s="172">
        <v>0.04</v>
      </c>
      <c r="AB59" s="170">
        <f>+PptoCLP[[#This Row],[%Imprevisto]]*SUM(X59,Z59)</f>
        <v>17356.8</v>
      </c>
      <c r="AC59" s="169">
        <v>0.1</v>
      </c>
      <c r="AD59" s="170">
        <f>PptoCLP[[#This Row],[%Margen]]*SUM(X59,Z59)</f>
        <v>43392</v>
      </c>
      <c r="AE59" s="167">
        <f t="shared" si="9"/>
        <v>494668.79999999999</v>
      </c>
      <c r="AG59" s="167">
        <f>+PptoCLP[[#This Row],[SubProyecto]]-(PptoCLP[[#This Row],[%Descuento]]*PptoCLP[[#This Row],[SubProyecto]])</f>
        <v>494668.79999999999</v>
      </c>
      <c r="AH59" s="167">
        <f>+PptoCLP[[#This Row],[TotalProyecto]]/PptoCLP[[#This Row],[N° Ha]]</f>
        <v>37518.1117650628</v>
      </c>
      <c r="AI59" s="167"/>
    </row>
    <row r="60" spans="1:35" hidden="1" x14ac:dyDescent="0.35">
      <c r="A60" t="str">
        <f>+Antecedentes!$B$8</f>
        <v>Agrícola Peumo Ltda.</v>
      </c>
      <c r="B60" t="str">
        <f>+Antecedentes!$B$13</f>
        <v>Llave en Mano Rafia</v>
      </c>
      <c r="C60" t="s">
        <v>603</v>
      </c>
      <c r="D60" t="str">
        <f>+Antecedentes!$B$7</f>
        <v>513.1</v>
      </c>
      <c r="E60" s="194">
        <f>+Antecedentes!$B$15</f>
        <v>13.184799999999999</v>
      </c>
      <c r="F60">
        <v>2</v>
      </c>
      <c r="G60">
        <f>+PptoCLP[[#This Row],[Cuarteles]]*$G$2</f>
        <v>12</v>
      </c>
      <c r="H60">
        <f>+PptoCLP[[#This Row],[N° Ha]]*$H$2</f>
        <v>52.739199999999997</v>
      </c>
      <c r="I60">
        <f t="shared" si="10"/>
        <v>7</v>
      </c>
      <c r="K60" t="str">
        <f>+Antecedentes!$B$14</f>
        <v>Cerezas</v>
      </c>
      <c r="L60" t="s">
        <v>378</v>
      </c>
      <c r="M60" t="s">
        <v>621</v>
      </c>
      <c r="N60" t="s">
        <v>575</v>
      </c>
      <c r="O60" t="s">
        <v>576</v>
      </c>
      <c r="P60" t="s">
        <v>564</v>
      </c>
      <c r="Q60" s="8" t="s">
        <v>585</v>
      </c>
      <c r="R60" s="8" t="s">
        <v>379</v>
      </c>
      <c r="S60" s="8" t="s">
        <v>379</v>
      </c>
      <c r="T60" s="8" t="s">
        <v>484</v>
      </c>
      <c r="U60" s="241">
        <f>+'Cotizador Insumos MS'!E4</f>
        <v>0</v>
      </c>
      <c r="V60" s="200">
        <f>IF(PptoCLP[[#This Row],[Item]]&lt;&gt;"Mano de Obra",_xlfn.XLOOKUP(PptoCLP[[#This Row],[Materiales]],MProductos[Producto],MProductos[CostoUnit],0,0),_xlfn.XLOOKUP(PptoCLP[[#This Row],[Materiales]],CostManoObra[Producto],CostManoObra[CostoUnit],0,0))</f>
        <v>0.54</v>
      </c>
      <c r="X60" s="166">
        <f>+PptoCLP[[#This Row],[Valor Unitario]]*PptoCLP[[#This Row],[Unidades]]</f>
        <v>0</v>
      </c>
      <c r="Y60" s="169">
        <v>0</v>
      </c>
      <c r="Z60" s="170">
        <f>+PptoCLP[[#This Row],[%Gav]]*PptoCLP[[#This Row],[Valor Total]]</f>
        <v>0</v>
      </c>
      <c r="AA60" s="169">
        <v>0</v>
      </c>
      <c r="AB60" s="170">
        <f>+PptoCLP[[#This Row],[%Imprevisto]]*SUM(X60,Z60)</f>
        <v>0</v>
      </c>
      <c r="AC60" s="169">
        <v>0</v>
      </c>
      <c r="AD60" s="170">
        <f>PptoCLP[[#This Row],[%Margen]]*SUM(X60,Z60)</f>
        <v>0</v>
      </c>
      <c r="AE60" s="167">
        <f t="shared" si="9"/>
        <v>0</v>
      </c>
      <c r="AG60" s="167">
        <f>+PptoCLP[[#This Row],[SubProyecto]]-(PptoCLP[[#This Row],[%Descuento]]*PptoCLP[[#This Row],[SubProyecto]])</f>
        <v>0</v>
      </c>
      <c r="AH60" s="167">
        <f>+PptoCLP[[#This Row],[TotalProyecto]]/PptoCLP[[#This Row],[N° Ha]]</f>
        <v>0</v>
      </c>
      <c r="AI60" s="167"/>
    </row>
    <row r="61" spans="1:35" hidden="1" x14ac:dyDescent="0.35">
      <c r="A61" t="str">
        <f>+Antecedentes!$B$8</f>
        <v>Agrícola Peumo Ltda.</v>
      </c>
      <c r="B61" t="str">
        <f>+Antecedentes!$B$13</f>
        <v>Llave en Mano Rafia</v>
      </c>
      <c r="C61" t="s">
        <v>603</v>
      </c>
      <c r="D61" t="str">
        <f>+Antecedentes!$B$7</f>
        <v>513.1</v>
      </c>
      <c r="E61" s="194">
        <f>+Antecedentes!$B$15</f>
        <v>13.184799999999999</v>
      </c>
      <c r="F61">
        <v>2</v>
      </c>
      <c r="G61">
        <f>+PptoCLP[[#This Row],[Cuarteles]]*$G$2</f>
        <v>12</v>
      </c>
      <c r="H61">
        <f>+PptoCLP[[#This Row],[N° Ha]]*$H$2</f>
        <v>52.739199999999997</v>
      </c>
      <c r="I61">
        <f t="shared" si="10"/>
        <v>7</v>
      </c>
      <c r="K61" t="str">
        <f>+Antecedentes!$B$14</f>
        <v>Cerezas</v>
      </c>
      <c r="L61" t="s">
        <v>378</v>
      </c>
      <c r="M61" t="s">
        <v>621</v>
      </c>
      <c r="N61" t="s">
        <v>575</v>
      </c>
      <c r="O61" t="s">
        <v>576</v>
      </c>
      <c r="P61" t="s">
        <v>564</v>
      </c>
      <c r="Q61" s="8" t="s">
        <v>585</v>
      </c>
      <c r="R61" s="8" t="s">
        <v>379</v>
      </c>
      <c r="S61" s="8" t="s">
        <v>379</v>
      </c>
      <c r="T61" s="8" t="s">
        <v>381</v>
      </c>
      <c r="U61" s="241">
        <f>+'Cotizador Insumos MS'!E5</f>
        <v>0</v>
      </c>
      <c r="V61" s="200">
        <f>IF(PptoCLP[[#This Row],[Item]]&lt;&gt;"Mano de Obra",_xlfn.XLOOKUP(PptoCLP[[#This Row],[Materiales]],MProductos[Producto],MProductos[CostoUnit],0,0),_xlfn.XLOOKUP(PptoCLP[[#This Row],[Materiales]],CostManoObra[Producto],CostManoObra[CostoUnit],0,0))</f>
        <v>7.0000000000000007E-2</v>
      </c>
      <c r="X61" s="166">
        <f>+PptoCLP[[#This Row],[Valor Unitario]]*PptoCLP[[#This Row],[Unidades]]</f>
        <v>0</v>
      </c>
      <c r="Y61" s="169">
        <v>0</v>
      </c>
      <c r="Z61" s="170">
        <f>+PptoCLP[[#This Row],[%Gav]]*PptoCLP[[#This Row],[Valor Total]]</f>
        <v>0</v>
      </c>
      <c r="AA61" s="169">
        <v>0</v>
      </c>
      <c r="AB61" s="170">
        <f>+PptoCLP[[#This Row],[%Imprevisto]]*SUM(X61,Z61)</f>
        <v>0</v>
      </c>
      <c r="AC61" s="169">
        <v>0</v>
      </c>
      <c r="AD61" s="170">
        <f>PptoCLP[[#This Row],[%Margen]]*SUM(X61,Z61)</f>
        <v>0</v>
      </c>
      <c r="AE61" s="167">
        <f t="shared" si="9"/>
        <v>0</v>
      </c>
      <c r="AG61" s="167">
        <f>+PptoCLP[[#This Row],[SubProyecto]]-(PptoCLP[[#This Row],[%Descuento]]*PptoCLP[[#This Row],[SubProyecto]])</f>
        <v>0</v>
      </c>
      <c r="AH61" s="167">
        <f>+PptoCLP[[#This Row],[TotalProyecto]]/PptoCLP[[#This Row],[N° Ha]]</f>
        <v>0</v>
      </c>
      <c r="AI61" s="167"/>
    </row>
    <row r="62" spans="1:35" hidden="1" x14ac:dyDescent="0.35">
      <c r="A62" t="str">
        <f>+Antecedentes!$B$8</f>
        <v>Agrícola Peumo Ltda.</v>
      </c>
      <c r="B62" t="str">
        <f>+Antecedentes!$B$13</f>
        <v>Llave en Mano Rafia</v>
      </c>
      <c r="C62" t="s">
        <v>603</v>
      </c>
      <c r="D62" t="str">
        <f>+Antecedentes!$B$7</f>
        <v>513.1</v>
      </c>
      <c r="E62" s="194">
        <f>+Antecedentes!$B$15</f>
        <v>13.184799999999999</v>
      </c>
      <c r="F62">
        <v>2</v>
      </c>
      <c r="G62">
        <f>+PptoCLP[[#This Row],[Cuarteles]]*$G$2</f>
        <v>12</v>
      </c>
      <c r="H62">
        <f>+PptoCLP[[#This Row],[N° Ha]]*$H$2</f>
        <v>52.739199999999997</v>
      </c>
      <c r="I62">
        <f t="shared" si="10"/>
        <v>7</v>
      </c>
      <c r="K62" t="str">
        <f>+Antecedentes!$B$14</f>
        <v>Cerezas</v>
      </c>
      <c r="L62" t="s">
        <v>378</v>
      </c>
      <c r="M62" t="s">
        <v>621</v>
      </c>
      <c r="N62" t="s">
        <v>575</v>
      </c>
      <c r="O62" t="s">
        <v>576</v>
      </c>
      <c r="P62" t="s">
        <v>564</v>
      </c>
      <c r="Q62" s="8" t="s">
        <v>585</v>
      </c>
      <c r="R62" s="8" t="s">
        <v>379</v>
      </c>
      <c r="S62" s="8" t="s">
        <v>379</v>
      </c>
      <c r="T62" s="8" t="s">
        <v>382</v>
      </c>
      <c r="U62" s="241">
        <f>+'Cotizador Insumos MS'!E6</f>
        <v>0</v>
      </c>
      <c r="V62" s="200">
        <f>IF(PptoCLP[[#This Row],[Item]]&lt;&gt;"Mano de Obra",_xlfn.XLOOKUP(PptoCLP[[#This Row],[Materiales]],MProductos[Producto],MProductos[CostoUnit],0,0),_xlfn.XLOOKUP(PptoCLP[[#This Row],[Materiales]],CostManoObra[Producto],CostManoObra[CostoUnit],0,0))</f>
        <v>0.22</v>
      </c>
      <c r="X62" s="166">
        <f>+PptoCLP[[#This Row],[Valor Unitario]]*PptoCLP[[#This Row],[Unidades]]</f>
        <v>0</v>
      </c>
      <c r="Y62" s="169">
        <v>0</v>
      </c>
      <c r="Z62" s="170">
        <f>+PptoCLP[[#This Row],[%Gav]]*PptoCLP[[#This Row],[Valor Total]]</f>
        <v>0</v>
      </c>
      <c r="AA62" s="169">
        <v>0</v>
      </c>
      <c r="AB62" s="170">
        <f>+PptoCLP[[#This Row],[%Imprevisto]]*SUM(X62,Z62)</f>
        <v>0</v>
      </c>
      <c r="AC62" s="169">
        <v>0</v>
      </c>
      <c r="AD62" s="170">
        <f>PptoCLP[[#This Row],[%Margen]]*SUM(X62,Z62)</f>
        <v>0</v>
      </c>
      <c r="AE62" s="167">
        <f t="shared" si="9"/>
        <v>0</v>
      </c>
      <c r="AG62" s="167">
        <f>+PptoCLP[[#This Row],[SubProyecto]]-(PptoCLP[[#This Row],[%Descuento]]*PptoCLP[[#This Row],[SubProyecto]])</f>
        <v>0</v>
      </c>
      <c r="AH62" s="167">
        <f>+PptoCLP[[#This Row],[TotalProyecto]]/PptoCLP[[#This Row],[N° Ha]]</f>
        <v>0</v>
      </c>
      <c r="AI62" s="167"/>
    </row>
    <row r="63" spans="1:35" hidden="1" x14ac:dyDescent="0.35">
      <c r="A63" t="str">
        <f>+Antecedentes!$B$8</f>
        <v>Agrícola Peumo Ltda.</v>
      </c>
      <c r="B63" t="str">
        <f>+Antecedentes!$B$13</f>
        <v>Llave en Mano Rafia</v>
      </c>
      <c r="C63" t="s">
        <v>603</v>
      </c>
      <c r="D63" t="str">
        <f>+Antecedentes!$B$7</f>
        <v>513.1</v>
      </c>
      <c r="E63" s="194">
        <f>+Antecedentes!$B$15</f>
        <v>13.184799999999999</v>
      </c>
      <c r="F63">
        <v>2</v>
      </c>
      <c r="G63">
        <f>+PptoCLP[[#This Row],[Cuarteles]]*$G$2</f>
        <v>12</v>
      </c>
      <c r="H63">
        <f>+PptoCLP[[#This Row],[N° Ha]]*$H$2</f>
        <v>52.739199999999997</v>
      </c>
      <c r="I63">
        <f t="shared" si="10"/>
        <v>7</v>
      </c>
      <c r="K63" t="str">
        <f>+Antecedentes!$B$14</f>
        <v>Cerezas</v>
      </c>
      <c r="L63" t="s">
        <v>378</v>
      </c>
      <c r="M63" t="s">
        <v>621</v>
      </c>
      <c r="N63" t="s">
        <v>575</v>
      </c>
      <c r="O63" t="s">
        <v>576</v>
      </c>
      <c r="P63" t="s">
        <v>564</v>
      </c>
      <c r="Q63" s="8" t="s">
        <v>585</v>
      </c>
      <c r="R63" s="8" t="s">
        <v>379</v>
      </c>
      <c r="S63" s="8" t="s">
        <v>379</v>
      </c>
      <c r="T63" s="8" t="s">
        <v>383</v>
      </c>
      <c r="U63" s="241">
        <f>+'Cotizador Insumos MS'!E7</f>
        <v>0</v>
      </c>
      <c r="V63" s="200">
        <f>IF(PptoCLP[[#This Row],[Item]]&lt;&gt;"Mano de Obra",_xlfn.XLOOKUP(PptoCLP[[#This Row],[Materiales]],MProductos[Producto],MProductos[CostoUnit],0,0),_xlfn.XLOOKUP(PptoCLP[[#This Row],[Materiales]],CostManoObra[Producto],CostManoObra[CostoUnit],0,0))</f>
        <v>0.06</v>
      </c>
      <c r="X63" s="166">
        <f>+PptoCLP[[#This Row],[Valor Unitario]]*PptoCLP[[#This Row],[Unidades]]</f>
        <v>0</v>
      </c>
      <c r="Y63" s="169">
        <v>0</v>
      </c>
      <c r="Z63" s="170">
        <f>+PptoCLP[[#This Row],[%Gav]]*PptoCLP[[#This Row],[Valor Total]]</f>
        <v>0</v>
      </c>
      <c r="AA63" s="169">
        <v>0</v>
      </c>
      <c r="AB63" s="170">
        <f>+PptoCLP[[#This Row],[%Imprevisto]]*SUM(X63,Z63)</f>
        <v>0</v>
      </c>
      <c r="AC63" s="169">
        <v>0</v>
      </c>
      <c r="AD63" s="170">
        <f>PptoCLP[[#This Row],[%Margen]]*SUM(X63,Z63)</f>
        <v>0</v>
      </c>
      <c r="AE63" s="167">
        <f t="shared" si="9"/>
        <v>0</v>
      </c>
      <c r="AG63" s="167">
        <f>+PptoCLP[[#This Row],[SubProyecto]]-(PptoCLP[[#This Row],[%Descuento]]*PptoCLP[[#This Row],[SubProyecto]])</f>
        <v>0</v>
      </c>
      <c r="AH63" s="167">
        <f>+PptoCLP[[#This Row],[TotalProyecto]]/PptoCLP[[#This Row],[N° Ha]]</f>
        <v>0</v>
      </c>
      <c r="AI63" s="167"/>
    </row>
    <row r="64" spans="1:35" hidden="1" x14ac:dyDescent="0.35">
      <c r="A64" t="str">
        <f>+Antecedentes!$B$8</f>
        <v>Agrícola Peumo Ltda.</v>
      </c>
      <c r="B64" t="str">
        <f>+Antecedentes!$B$13</f>
        <v>Llave en Mano Rafia</v>
      </c>
      <c r="C64" t="s">
        <v>603</v>
      </c>
      <c r="D64" t="str">
        <f>+Antecedentes!$B$7</f>
        <v>513.1</v>
      </c>
      <c r="E64" s="194">
        <f>+Antecedentes!$B$15</f>
        <v>13.184799999999999</v>
      </c>
      <c r="F64">
        <v>2</v>
      </c>
      <c r="G64">
        <f>+PptoCLP[[#This Row],[Cuarteles]]*$G$2</f>
        <v>12</v>
      </c>
      <c r="H64">
        <f>+PptoCLP[[#This Row],[N° Ha]]*$H$2</f>
        <v>52.739199999999997</v>
      </c>
      <c r="I64">
        <f t="shared" ref="I64:I73" si="12">+$I$2</f>
        <v>7</v>
      </c>
      <c r="K64" t="str">
        <f>+Antecedentes!$B$14</f>
        <v>Cerezas</v>
      </c>
      <c r="L64" t="s">
        <v>378</v>
      </c>
      <c r="M64" t="s">
        <v>622</v>
      </c>
      <c r="N64" t="s">
        <v>575</v>
      </c>
      <c r="O64" t="s">
        <v>577</v>
      </c>
      <c r="P64" t="s">
        <v>564</v>
      </c>
      <c r="Q64" s="8" t="s">
        <v>110</v>
      </c>
      <c r="R64" s="8" t="s">
        <v>379</v>
      </c>
      <c r="S64" s="8" t="s">
        <v>379</v>
      </c>
      <c r="T64" s="8" t="s">
        <v>380</v>
      </c>
      <c r="U64" s="241">
        <v>157080</v>
      </c>
      <c r="V64" s="200">
        <f>IF(PptoCLP[[#This Row],[Item]]&lt;&gt;"Mano de Obra",_xlfn.XLOOKUP(PptoCLP[[#This Row],[Materiales]],MProductos[Producto],MProductos[CostoUnit],0,0),_xlfn.XLOOKUP(PptoCLP[[#This Row],[Materiales]],CostManoObra[Producto],CostManoObra[CostoUnit],0,0))</f>
        <v>0.79</v>
      </c>
      <c r="X64" s="166">
        <f>+PptoCLP[[#This Row],[Valor Unitario]]*PptoCLP[[#This Row],[Unidades]]</f>
        <v>124093.20000000001</v>
      </c>
      <c r="Y64" s="169">
        <v>0</v>
      </c>
      <c r="Z64" s="170">
        <f>+PptoCLP[[#This Row],[%Gav]]*PptoCLP[[#This Row],[Valor Total]]</f>
        <v>0</v>
      </c>
      <c r="AA64" s="169">
        <v>0</v>
      </c>
      <c r="AB64" s="170">
        <f>+PptoCLP[[#This Row],[%Imprevisto]]*SUM(X64,Z64)</f>
        <v>0</v>
      </c>
      <c r="AC64" s="169">
        <v>0</v>
      </c>
      <c r="AD64" s="170">
        <f>PptoCLP[[#This Row],[%Margen]]*SUM(X64,Z64)</f>
        <v>0</v>
      </c>
      <c r="AE64" s="167">
        <f t="shared" ref="AE64:AE73" si="13">+SUM(X64,Z64,AB64,AD64)</f>
        <v>124093.20000000001</v>
      </c>
      <c r="AG64" s="167">
        <f>+PptoCLP[[#This Row],[SubProyecto]]-(PptoCLP[[#This Row],[%Descuento]]*PptoCLP[[#This Row],[SubProyecto]])</f>
        <v>124093.20000000001</v>
      </c>
      <c r="AH64" s="167">
        <f>+PptoCLP[[#This Row],[TotalProyecto]]/PptoCLP[[#This Row],[N° Ha]]</f>
        <v>9411.8378739154196</v>
      </c>
      <c r="AI64" s="167"/>
    </row>
    <row r="65" spans="1:35" hidden="1" x14ac:dyDescent="0.35">
      <c r="A65" t="str">
        <f>+Antecedentes!$B$8</f>
        <v>Agrícola Peumo Ltda.</v>
      </c>
      <c r="B65" t="str">
        <f>+Antecedentes!$B$13</f>
        <v>Llave en Mano Rafia</v>
      </c>
      <c r="C65" t="s">
        <v>603</v>
      </c>
      <c r="D65" t="str">
        <f>+Antecedentes!$B$7</f>
        <v>513.1</v>
      </c>
      <c r="E65" s="194">
        <f>+Antecedentes!$B$15</f>
        <v>13.184799999999999</v>
      </c>
      <c r="F65">
        <v>2</v>
      </c>
      <c r="G65">
        <f>+PptoCLP[[#This Row],[Cuarteles]]*$G$2</f>
        <v>12</v>
      </c>
      <c r="H65">
        <f>+PptoCLP[[#This Row],[N° Ha]]*$H$2</f>
        <v>52.739199999999997</v>
      </c>
      <c r="I65">
        <f t="shared" si="12"/>
        <v>7</v>
      </c>
      <c r="K65" t="str">
        <f>+Antecedentes!$B$14</f>
        <v>Cerezas</v>
      </c>
      <c r="L65" t="s">
        <v>378</v>
      </c>
      <c r="M65" t="s">
        <v>622</v>
      </c>
      <c r="N65" t="s">
        <v>575</v>
      </c>
      <c r="O65" t="s">
        <v>577</v>
      </c>
      <c r="P65" t="s">
        <v>564</v>
      </c>
      <c r="Q65" s="8" t="s">
        <v>110</v>
      </c>
      <c r="R65" s="8" t="s">
        <v>379</v>
      </c>
      <c r="S65" s="8" t="s">
        <v>379</v>
      </c>
      <c r="T65" s="8" t="s">
        <v>381</v>
      </c>
      <c r="U65" s="241">
        <v>262002</v>
      </c>
      <c r="V65" s="200">
        <f>IF(PptoCLP[[#This Row],[Item]]&lt;&gt;"Mano de Obra",_xlfn.XLOOKUP(PptoCLP[[#This Row],[Materiales]],MProductos[Producto],MProductos[CostoUnit],0,0),_xlfn.XLOOKUP(PptoCLP[[#This Row],[Materiales]],CostManoObra[Producto],CostManoObra[CostoUnit],0,0))</f>
        <v>7.0000000000000007E-2</v>
      </c>
      <c r="X65" s="166">
        <f>+PptoCLP[[#This Row],[Valor Unitario]]*PptoCLP[[#This Row],[Unidades]]</f>
        <v>18340.140000000003</v>
      </c>
      <c r="Y65" s="169">
        <v>0</v>
      </c>
      <c r="Z65" s="170">
        <f>+PptoCLP[[#This Row],[%Gav]]*PptoCLP[[#This Row],[Valor Total]]</f>
        <v>0</v>
      </c>
      <c r="AA65" s="169">
        <v>0</v>
      </c>
      <c r="AB65" s="170">
        <f>+PptoCLP[[#This Row],[%Imprevisto]]*SUM(X65,Z65)</f>
        <v>0</v>
      </c>
      <c r="AC65" s="169">
        <v>0</v>
      </c>
      <c r="AD65" s="170">
        <f>PptoCLP[[#This Row],[%Margen]]*SUM(X65,Z65)</f>
        <v>0</v>
      </c>
      <c r="AE65" s="167">
        <f t="shared" si="13"/>
        <v>18340.140000000003</v>
      </c>
      <c r="AG65" s="167">
        <f>+PptoCLP[[#This Row],[SubProyecto]]-(PptoCLP[[#This Row],[%Descuento]]*PptoCLP[[#This Row],[SubProyecto]])</f>
        <v>18340.140000000003</v>
      </c>
      <c r="AH65" s="167">
        <f>+PptoCLP[[#This Row],[TotalProyecto]]/PptoCLP[[#This Row],[N° Ha]]</f>
        <v>1391.0063102967056</v>
      </c>
      <c r="AI65" s="167"/>
    </row>
    <row r="66" spans="1:35" hidden="1" x14ac:dyDescent="0.35">
      <c r="A66" t="str">
        <f>+Antecedentes!$B$8</f>
        <v>Agrícola Peumo Ltda.</v>
      </c>
      <c r="B66" t="str">
        <f>+Antecedentes!$B$13</f>
        <v>Llave en Mano Rafia</v>
      </c>
      <c r="C66" t="s">
        <v>603</v>
      </c>
      <c r="D66" t="str">
        <f>+Antecedentes!$B$7</f>
        <v>513.1</v>
      </c>
      <c r="E66" s="194">
        <f>+Antecedentes!$B$15</f>
        <v>13.184799999999999</v>
      </c>
      <c r="F66">
        <v>2</v>
      </c>
      <c r="G66">
        <f>+PptoCLP[[#This Row],[Cuarteles]]*$G$2</f>
        <v>12</v>
      </c>
      <c r="H66">
        <f>+PptoCLP[[#This Row],[N° Ha]]*$H$2</f>
        <v>52.739199999999997</v>
      </c>
      <c r="I66">
        <f t="shared" si="12"/>
        <v>7</v>
      </c>
      <c r="K66" t="str">
        <f>+Antecedentes!$B$14</f>
        <v>Cerezas</v>
      </c>
      <c r="L66" t="s">
        <v>378</v>
      </c>
      <c r="M66" t="s">
        <v>622</v>
      </c>
      <c r="N66" t="s">
        <v>575</v>
      </c>
      <c r="O66" t="s">
        <v>577</v>
      </c>
      <c r="P66" t="s">
        <v>564</v>
      </c>
      <c r="Q66" s="8" t="s">
        <v>110</v>
      </c>
      <c r="R66" s="8" t="s">
        <v>379</v>
      </c>
      <c r="S66" s="8" t="s">
        <v>379</v>
      </c>
      <c r="T66" s="8" t="s">
        <v>382</v>
      </c>
      <c r="U66" s="241"/>
      <c r="V66" s="200">
        <f>IF(PptoCLP[[#This Row],[Item]]&lt;&gt;"Mano de Obra",_xlfn.XLOOKUP(PptoCLP[[#This Row],[Materiales]],MProductos[Producto],MProductos[CostoUnit],0,0),_xlfn.XLOOKUP(PptoCLP[[#This Row],[Materiales]],CostManoObra[Producto],CostManoObra[CostoUnit],0,0))</f>
        <v>0.22</v>
      </c>
      <c r="X66" s="166">
        <f>+PptoCLP[[#This Row],[Valor Unitario]]*PptoCLP[[#This Row],[Unidades]]</f>
        <v>0</v>
      </c>
      <c r="Y66" s="169">
        <v>0</v>
      </c>
      <c r="Z66" s="170">
        <f>+PptoCLP[[#This Row],[%Gav]]*PptoCLP[[#This Row],[Valor Total]]</f>
        <v>0</v>
      </c>
      <c r="AA66" s="169">
        <v>0</v>
      </c>
      <c r="AB66" s="170">
        <f>+PptoCLP[[#This Row],[%Imprevisto]]*SUM(X66,Z66)</f>
        <v>0</v>
      </c>
      <c r="AC66" s="169">
        <v>0</v>
      </c>
      <c r="AD66" s="170">
        <f>PptoCLP[[#This Row],[%Margen]]*SUM(X66,Z66)</f>
        <v>0</v>
      </c>
      <c r="AE66" s="167">
        <f t="shared" si="13"/>
        <v>0</v>
      </c>
      <c r="AG66" s="167">
        <f>+PptoCLP[[#This Row],[SubProyecto]]-(PptoCLP[[#This Row],[%Descuento]]*PptoCLP[[#This Row],[SubProyecto]])</f>
        <v>0</v>
      </c>
      <c r="AH66" s="167">
        <f>+PptoCLP[[#This Row],[TotalProyecto]]/PptoCLP[[#This Row],[N° Ha]]</f>
        <v>0</v>
      </c>
      <c r="AI66" s="167"/>
    </row>
    <row r="67" spans="1:35" hidden="1" x14ac:dyDescent="0.35">
      <c r="A67" t="str">
        <f>+Antecedentes!$B$8</f>
        <v>Agrícola Peumo Ltda.</v>
      </c>
      <c r="B67" t="str">
        <f>+Antecedentes!$B$13</f>
        <v>Llave en Mano Rafia</v>
      </c>
      <c r="C67" t="s">
        <v>603</v>
      </c>
      <c r="D67" t="str">
        <f>+Antecedentes!$B$7</f>
        <v>513.1</v>
      </c>
      <c r="E67" s="194">
        <f>+Antecedentes!$B$15</f>
        <v>13.184799999999999</v>
      </c>
      <c r="F67">
        <v>2</v>
      </c>
      <c r="G67">
        <f>+PptoCLP[[#This Row],[Cuarteles]]*$G$2</f>
        <v>12</v>
      </c>
      <c r="H67">
        <f>+PptoCLP[[#This Row],[N° Ha]]*$H$2</f>
        <v>52.739199999999997</v>
      </c>
      <c r="I67">
        <f t="shared" si="12"/>
        <v>7</v>
      </c>
      <c r="K67" t="str">
        <f>+Antecedentes!$B$14</f>
        <v>Cerezas</v>
      </c>
      <c r="L67" t="s">
        <v>378</v>
      </c>
      <c r="M67" t="s">
        <v>622</v>
      </c>
      <c r="N67" t="s">
        <v>575</v>
      </c>
      <c r="O67" t="s">
        <v>577</v>
      </c>
      <c r="P67" t="s">
        <v>564</v>
      </c>
      <c r="Q67" s="8" t="s">
        <v>110</v>
      </c>
      <c r="R67" s="8" t="s">
        <v>379</v>
      </c>
      <c r="S67" s="8" t="s">
        <v>379</v>
      </c>
      <c r="T67" s="8" t="s">
        <v>383</v>
      </c>
      <c r="U67" s="241">
        <v>137172</v>
      </c>
      <c r="V67" s="200">
        <f>IF(PptoCLP[[#This Row],[Item]]&lt;&gt;"Mano de Obra",_xlfn.XLOOKUP(PptoCLP[[#This Row],[Materiales]],MProductos[Producto],MProductos[CostoUnit],0,0),_xlfn.XLOOKUP(PptoCLP[[#This Row],[Materiales]],CostManoObra[Producto],CostManoObra[CostoUnit],0,0))</f>
        <v>0.06</v>
      </c>
      <c r="X67" s="166">
        <f>+PptoCLP[[#This Row],[Valor Unitario]]*PptoCLP[[#This Row],[Unidades]]</f>
        <v>8230.32</v>
      </c>
      <c r="Y67" s="169">
        <v>0</v>
      </c>
      <c r="Z67" s="170">
        <f>+PptoCLP[[#This Row],[%Gav]]*PptoCLP[[#This Row],[Valor Total]]</f>
        <v>0</v>
      </c>
      <c r="AA67" s="169">
        <v>0</v>
      </c>
      <c r="AB67" s="170">
        <f>+PptoCLP[[#This Row],[%Imprevisto]]*SUM(X67,Z67)</f>
        <v>0</v>
      </c>
      <c r="AC67" s="169">
        <v>0</v>
      </c>
      <c r="AD67" s="170">
        <f>PptoCLP[[#This Row],[%Margen]]*SUM(X67,Z67)</f>
        <v>0</v>
      </c>
      <c r="AE67" s="167">
        <f t="shared" si="13"/>
        <v>8230.32</v>
      </c>
      <c r="AG67" s="167">
        <f>+PptoCLP[[#This Row],[SubProyecto]]-(PptoCLP[[#This Row],[%Descuento]]*PptoCLP[[#This Row],[SubProyecto]])</f>
        <v>8230.32</v>
      </c>
      <c r="AH67" s="167">
        <f>+PptoCLP[[#This Row],[TotalProyecto]]/PptoCLP[[#This Row],[N° Ha]]</f>
        <v>624.22789879254901</v>
      </c>
      <c r="AI67" s="167"/>
    </row>
    <row r="68" spans="1:35" hidden="1" x14ac:dyDescent="0.35">
      <c r="A68" t="str">
        <f>+Antecedentes!$B$8</f>
        <v>Agrícola Peumo Ltda.</v>
      </c>
      <c r="B68" t="str">
        <f>+Antecedentes!$B$13</f>
        <v>Llave en Mano Rafia</v>
      </c>
      <c r="C68" t="s">
        <v>603</v>
      </c>
      <c r="D68" t="str">
        <f>+Antecedentes!$B$7</f>
        <v>513.1</v>
      </c>
      <c r="E68" s="194">
        <f>+Antecedentes!$B$15</f>
        <v>13.184799999999999</v>
      </c>
      <c r="F68">
        <v>2</v>
      </c>
      <c r="G68">
        <f>+PptoCLP[[#This Row],[Cuarteles]]*$G$2</f>
        <v>12</v>
      </c>
      <c r="H68">
        <f>+PptoCLP[[#This Row],[N° Ha]]*$H$2</f>
        <v>52.739199999999997</v>
      </c>
      <c r="I68">
        <f t="shared" si="12"/>
        <v>7</v>
      </c>
      <c r="K68" t="str">
        <f>+Antecedentes!$B$14</f>
        <v>Cerezas</v>
      </c>
      <c r="L68" t="s">
        <v>378</v>
      </c>
      <c r="M68" t="s">
        <v>622</v>
      </c>
      <c r="N68" t="s">
        <v>575</v>
      </c>
      <c r="O68" t="s">
        <v>577</v>
      </c>
      <c r="P68" t="s">
        <v>564</v>
      </c>
      <c r="Q68" s="8" t="s">
        <v>110</v>
      </c>
      <c r="R68" s="8" t="s">
        <v>379</v>
      </c>
      <c r="S68" s="8" t="s">
        <v>379</v>
      </c>
      <c r="T68" s="8" t="s">
        <v>384</v>
      </c>
      <c r="U68" s="241">
        <v>120972</v>
      </c>
      <c r="V68" s="200">
        <f>IF(PptoCLP[[#This Row],[Item]]&lt;&gt;"Mano de Obra",_xlfn.XLOOKUP(PptoCLP[[#This Row],[Materiales]],MProductos[Producto],MProductos[CostoUnit],0,0),_xlfn.XLOOKUP(PptoCLP[[#This Row],[Materiales]],CostManoObra[Producto],CostManoObra[CostoUnit],0,0))</f>
        <v>0.2</v>
      </c>
      <c r="X68" s="166">
        <f>+PptoCLP[[#This Row],[Valor Unitario]]*PptoCLP[[#This Row],[Unidades]]</f>
        <v>24194.400000000001</v>
      </c>
      <c r="Y68" s="169">
        <v>0</v>
      </c>
      <c r="Z68" s="170">
        <f>+PptoCLP[[#This Row],[%Gav]]*PptoCLP[[#This Row],[Valor Total]]</f>
        <v>0</v>
      </c>
      <c r="AA68" s="169">
        <v>0</v>
      </c>
      <c r="AB68" s="170">
        <f>+PptoCLP[[#This Row],[%Imprevisto]]*SUM(X68,Z68)</f>
        <v>0</v>
      </c>
      <c r="AC68" s="169">
        <v>0</v>
      </c>
      <c r="AD68" s="170">
        <f>PptoCLP[[#This Row],[%Margen]]*SUM(X68,Z68)</f>
        <v>0</v>
      </c>
      <c r="AE68" s="167">
        <f t="shared" si="13"/>
        <v>24194.400000000001</v>
      </c>
      <c r="AG68" s="167">
        <f>+PptoCLP[[#This Row],[SubProyecto]]-(PptoCLP[[#This Row],[%Descuento]]*PptoCLP[[#This Row],[SubProyecto]])</f>
        <v>24194.400000000001</v>
      </c>
      <c r="AH68" s="167">
        <f>+PptoCLP[[#This Row],[TotalProyecto]]/PptoCLP[[#This Row],[N° Ha]]</f>
        <v>1835.0221467143986</v>
      </c>
      <c r="AI68" s="167"/>
    </row>
    <row r="69" spans="1:35" hidden="1" x14ac:dyDescent="0.35">
      <c r="A69" t="str">
        <f>+Antecedentes!$B$8</f>
        <v>Agrícola Peumo Ltda.</v>
      </c>
      <c r="B69" t="str">
        <f>+Antecedentes!$B$13</f>
        <v>Llave en Mano Rafia</v>
      </c>
      <c r="C69" t="s">
        <v>603</v>
      </c>
      <c r="D69" t="str">
        <f>+Antecedentes!$B$7</f>
        <v>513.1</v>
      </c>
      <c r="E69" s="194">
        <f>+Antecedentes!$B$15</f>
        <v>13.184799999999999</v>
      </c>
      <c r="F69">
        <v>2</v>
      </c>
      <c r="G69">
        <f>+PptoCLP[[#This Row],[Cuarteles]]*$G$2</f>
        <v>12</v>
      </c>
      <c r="H69">
        <f>+PptoCLP[[#This Row],[N° Ha]]*$H$2</f>
        <v>52.739199999999997</v>
      </c>
      <c r="I69">
        <f t="shared" si="12"/>
        <v>7</v>
      </c>
      <c r="K69" t="str">
        <f>+Antecedentes!$B$14</f>
        <v>Cerezas</v>
      </c>
      <c r="L69" t="s">
        <v>378</v>
      </c>
      <c r="M69" t="s">
        <v>614</v>
      </c>
      <c r="N69" t="s">
        <v>561</v>
      </c>
      <c r="O69" t="s">
        <v>567</v>
      </c>
      <c r="P69" t="s">
        <v>564</v>
      </c>
      <c r="Q69" s="8" t="s">
        <v>335</v>
      </c>
      <c r="R69" s="8" t="s">
        <v>379</v>
      </c>
      <c r="S69" s="8" t="s">
        <v>379</v>
      </c>
      <c r="T69" s="8" t="s">
        <v>385</v>
      </c>
      <c r="U69" s="241">
        <f>+Cuarteles!C38+Cuarteles!C39</f>
        <v>3898</v>
      </c>
      <c r="V69" s="200">
        <f>IF(PptoCLP[[#This Row],[Item]]&lt;&gt;"Mano de Obra",_xlfn.XLOOKUP(PptoCLP[[#This Row],[Materiales]],MProductos[Producto],MProductos[CostoUnit],0,0),_xlfn.XLOOKUP(PptoCLP[[#This Row],[Materiales]],CostManoObra[Producto],CostManoObra[CostoUnit],0,0))</f>
        <v>0</v>
      </c>
      <c r="X69" s="166">
        <f>+PptoCLP[[#This Row],[Valor Unitario]]*PptoCLP[[#This Row],[Unidades]]</f>
        <v>0</v>
      </c>
      <c r="Y69" s="169">
        <v>0</v>
      </c>
      <c r="Z69" s="170">
        <f>+PptoCLP[[#This Row],[%Gav]]*PptoCLP[[#This Row],[Valor Total]]</f>
        <v>0</v>
      </c>
      <c r="AA69" s="169">
        <v>0</v>
      </c>
      <c r="AB69" s="170">
        <f>+PptoCLP[[#This Row],[%Imprevisto]]*SUM(X69,Z69)</f>
        <v>0</v>
      </c>
      <c r="AC69" s="169">
        <v>0</v>
      </c>
      <c r="AD69" s="170">
        <f>PptoCLP[[#This Row],[%Margen]]*SUM(X69,Z69)</f>
        <v>0</v>
      </c>
      <c r="AE69" s="167">
        <f t="shared" si="13"/>
        <v>0</v>
      </c>
      <c r="AG69" s="167">
        <f>+PptoCLP[[#This Row],[SubProyecto]]-(PptoCLP[[#This Row],[%Descuento]]*PptoCLP[[#This Row],[SubProyecto]])</f>
        <v>0</v>
      </c>
      <c r="AH69" s="167">
        <f>+PptoCLP[[#This Row],[TotalProyecto]]/PptoCLP[[#This Row],[N° Ha]]</f>
        <v>0</v>
      </c>
      <c r="AI69" s="167"/>
    </row>
    <row r="70" spans="1:35" hidden="1" x14ac:dyDescent="0.35">
      <c r="A70" t="str">
        <f>+Antecedentes!$B$8</f>
        <v>Agrícola Peumo Ltda.</v>
      </c>
      <c r="B70" t="str">
        <f>+Antecedentes!$B$13</f>
        <v>Llave en Mano Rafia</v>
      </c>
      <c r="C70" t="s">
        <v>603</v>
      </c>
      <c r="D70" t="str">
        <f>+Antecedentes!$B$7</f>
        <v>513.1</v>
      </c>
      <c r="E70" s="194">
        <f>+Antecedentes!$B$15</f>
        <v>13.184799999999999</v>
      </c>
      <c r="F70">
        <v>2</v>
      </c>
      <c r="G70">
        <f>+PptoCLP[[#This Row],[Cuarteles]]*$G$2</f>
        <v>12</v>
      </c>
      <c r="H70">
        <f>+PptoCLP[[#This Row],[N° Ha]]*$H$2</f>
        <v>52.739199999999997</v>
      </c>
      <c r="I70">
        <f t="shared" si="12"/>
        <v>7</v>
      </c>
      <c r="K70" t="str">
        <f>+Antecedentes!$B$14</f>
        <v>Cerezas</v>
      </c>
      <c r="L70" t="s">
        <v>378</v>
      </c>
      <c r="M70" t="s">
        <v>614</v>
      </c>
      <c r="N70" t="s">
        <v>561</v>
      </c>
      <c r="O70" t="s">
        <v>567</v>
      </c>
      <c r="P70" t="s">
        <v>564</v>
      </c>
      <c r="Q70" s="8" t="s">
        <v>335</v>
      </c>
      <c r="R70" s="8" t="s">
        <v>379</v>
      </c>
      <c r="S70" s="8" t="s">
        <v>379</v>
      </c>
      <c r="T70" s="8" t="s">
        <v>391</v>
      </c>
      <c r="U70" s="246">
        <f>+U69*4.2</f>
        <v>16371.6</v>
      </c>
      <c r="V70" s="200">
        <f>IF(PptoCLP[[#This Row],[Item]]&lt;&gt;"Mano de Obra",_xlfn.XLOOKUP(PptoCLP[[#This Row],[Materiales]],MProductos[Producto],MProductos[CostoUnit],0,0),_xlfn.XLOOKUP(PptoCLP[[#This Row],[Materiales]],CostManoObra[Producto],CostManoObra[CostoUnit],0,0))</f>
        <v>0.79</v>
      </c>
      <c r="X70" s="166">
        <f>+PptoCLP[[#This Row],[Valor Unitario]]*PptoCLP[[#This Row],[Unidades]]</f>
        <v>12933.564</v>
      </c>
      <c r="Y70" s="169">
        <v>0</v>
      </c>
      <c r="Z70" s="170">
        <f>+PptoCLP[[#This Row],[%Gav]]*PptoCLP[[#This Row],[Valor Total]]</f>
        <v>0</v>
      </c>
      <c r="AA70" s="169">
        <v>0</v>
      </c>
      <c r="AB70" s="170">
        <f>+PptoCLP[[#This Row],[%Imprevisto]]*SUM(X70,Z70)</f>
        <v>0</v>
      </c>
      <c r="AC70" s="169">
        <v>0</v>
      </c>
      <c r="AD70" s="170">
        <f>PptoCLP[[#This Row],[%Margen]]*SUM(X70,Z70)</f>
        <v>0</v>
      </c>
      <c r="AE70" s="167">
        <f t="shared" si="13"/>
        <v>12933.564</v>
      </c>
      <c r="AG70" s="167">
        <f>+PptoCLP[[#This Row],[SubProyecto]]-(PptoCLP[[#This Row],[%Descuento]]*PptoCLP[[#This Row],[SubProyecto]])</f>
        <v>12933.564</v>
      </c>
      <c r="AH70" s="167">
        <f>+PptoCLP[[#This Row],[TotalProyecto]]/PptoCLP[[#This Row],[N° Ha]]</f>
        <v>980.94502760754813</v>
      </c>
      <c r="AI70" s="167"/>
    </row>
    <row r="71" spans="1:35" hidden="1" x14ac:dyDescent="0.35">
      <c r="A71" t="str">
        <f>+Antecedentes!$B$8</f>
        <v>Agrícola Peumo Ltda.</v>
      </c>
      <c r="B71" t="str">
        <f>+Antecedentes!$B$13</f>
        <v>Llave en Mano Rafia</v>
      </c>
      <c r="C71" t="s">
        <v>603</v>
      </c>
      <c r="D71" t="str">
        <f>+Antecedentes!$B$7</f>
        <v>513.1</v>
      </c>
      <c r="E71" s="194">
        <f>+Antecedentes!$B$15</f>
        <v>13.184799999999999</v>
      </c>
      <c r="F71">
        <v>2</v>
      </c>
      <c r="G71">
        <f>+PptoCLP[[#This Row],[Cuarteles]]*$G$2</f>
        <v>12</v>
      </c>
      <c r="H71">
        <f>+PptoCLP[[#This Row],[N° Ha]]*$H$2</f>
        <v>52.739199999999997</v>
      </c>
      <c r="I71">
        <f t="shared" si="12"/>
        <v>7</v>
      </c>
      <c r="K71" t="str">
        <f>+Antecedentes!$B$14</f>
        <v>Cerezas</v>
      </c>
      <c r="L71" t="s">
        <v>378</v>
      </c>
      <c r="M71" t="s">
        <v>614</v>
      </c>
      <c r="N71" t="s">
        <v>561</v>
      </c>
      <c r="O71" t="s">
        <v>567</v>
      </c>
      <c r="P71" t="s">
        <v>564</v>
      </c>
      <c r="Q71" s="8" t="s">
        <v>335</v>
      </c>
      <c r="R71" s="8" t="s">
        <v>379</v>
      </c>
      <c r="S71" s="8" t="s">
        <v>379</v>
      </c>
      <c r="T71" s="8" t="s">
        <v>392</v>
      </c>
      <c r="U71" s="246">
        <f>ROUNDUP(((U69/4)*12)/417,0)*417</f>
        <v>12093</v>
      </c>
      <c r="V71" s="247">
        <f>IF(PptoCLP[[#This Row],[Item]]&lt;&gt;"Mano de Obra",_xlfn.XLOOKUP(PptoCLP[[#This Row],[Materiales]],MProductos[Producto],MProductos[CostoUnit],0,0),_xlfn.XLOOKUP(PptoCLP[[#This Row],[Materiales]],CostManoObra[Producto],CostManoObra[CostoUnit],0,0))</f>
        <v>0.06</v>
      </c>
      <c r="X71" s="166">
        <f>+PptoCLP[[#This Row],[Valor Unitario]]*PptoCLP[[#This Row],[Unidades]]</f>
        <v>725.57999999999993</v>
      </c>
      <c r="Y71" s="169">
        <v>0</v>
      </c>
      <c r="Z71" s="170">
        <f>+PptoCLP[[#This Row],[%Gav]]*PptoCLP[[#This Row],[Valor Total]]</f>
        <v>0</v>
      </c>
      <c r="AA71" s="169">
        <v>0</v>
      </c>
      <c r="AB71" s="170">
        <f>+PptoCLP[[#This Row],[%Imprevisto]]*SUM(X71,Z71)</f>
        <v>0</v>
      </c>
      <c r="AC71" s="169">
        <v>0</v>
      </c>
      <c r="AD71" s="170">
        <f>PptoCLP[[#This Row],[%Margen]]*SUM(X71,Z71)</f>
        <v>0</v>
      </c>
      <c r="AE71" s="167">
        <f t="shared" si="13"/>
        <v>725.57999999999993</v>
      </c>
      <c r="AG71" s="167">
        <f>+PptoCLP[[#This Row],[SubProyecto]]-(PptoCLP[[#This Row],[%Descuento]]*PptoCLP[[#This Row],[SubProyecto]])</f>
        <v>725.57999999999993</v>
      </c>
      <c r="AH71" s="167">
        <f>+PptoCLP[[#This Row],[TotalProyecto]]/PptoCLP[[#This Row],[N° Ha]]</f>
        <v>55.031551483526485</v>
      </c>
      <c r="AI71" s="167"/>
    </row>
    <row r="72" spans="1:35" hidden="1" x14ac:dyDescent="0.35">
      <c r="A72" t="str">
        <f>+Antecedentes!$B$8</f>
        <v>Agrícola Peumo Ltda.</v>
      </c>
      <c r="B72" t="str">
        <f>+Antecedentes!$B$13</f>
        <v>Llave en Mano Rafia</v>
      </c>
      <c r="C72" t="s">
        <v>603</v>
      </c>
      <c r="D72" t="str">
        <f>+Antecedentes!$B$7</f>
        <v>513.1</v>
      </c>
      <c r="E72" s="194">
        <f>+Antecedentes!$B$15</f>
        <v>13.184799999999999</v>
      </c>
      <c r="F72">
        <v>2</v>
      </c>
      <c r="G72">
        <f>+PptoCLP[[#This Row],[Cuarteles]]*$G$2</f>
        <v>12</v>
      </c>
      <c r="H72">
        <f>+PptoCLP[[#This Row],[N° Ha]]*$H$2</f>
        <v>52.739199999999997</v>
      </c>
      <c r="I72">
        <f t="shared" si="12"/>
        <v>7</v>
      </c>
      <c r="K72" t="str">
        <f>+Antecedentes!$B$14</f>
        <v>Cerezas</v>
      </c>
      <c r="L72" t="s">
        <v>378</v>
      </c>
      <c r="M72" t="s">
        <v>614</v>
      </c>
      <c r="N72" t="s">
        <v>561</v>
      </c>
      <c r="O72" t="s">
        <v>567</v>
      </c>
      <c r="P72" t="s">
        <v>564</v>
      </c>
      <c r="Q72" s="8" t="s">
        <v>335</v>
      </c>
      <c r="R72" s="8" t="s">
        <v>379</v>
      </c>
      <c r="S72" s="8" t="s">
        <v>379</v>
      </c>
      <c r="T72" s="8" t="s">
        <v>393</v>
      </c>
      <c r="U72" s="246">
        <f>+ROUNDUP((U69/0.5)*4/2000,0)*2000</f>
        <v>32000</v>
      </c>
      <c r="V72" s="200">
        <f>IF(PptoCLP[[#This Row],[Item]]&lt;&gt;"Mano de Obra",_xlfn.XLOOKUP(PptoCLP[[#This Row],[Materiales]],MProductos[Producto],MProductos[CostoUnit],0,0),_xlfn.XLOOKUP(PptoCLP[[#This Row],[Materiales]],CostManoObra[Producto],CostManoObra[CostoUnit],0,0))</f>
        <v>7.0000000000000007E-2</v>
      </c>
      <c r="X72" s="166">
        <f>+PptoCLP[[#This Row],[Valor Unitario]]*PptoCLP[[#This Row],[Unidades]]</f>
        <v>2240</v>
      </c>
      <c r="Y72" s="169">
        <v>0</v>
      </c>
      <c r="Z72" s="170">
        <f>+PptoCLP[[#This Row],[%Gav]]*PptoCLP[[#This Row],[Valor Total]]</f>
        <v>0</v>
      </c>
      <c r="AA72" s="169">
        <v>0</v>
      </c>
      <c r="AB72" s="170">
        <f>+PptoCLP[[#This Row],[%Imprevisto]]*SUM(X72,Z72)</f>
        <v>0</v>
      </c>
      <c r="AC72" s="169">
        <v>0</v>
      </c>
      <c r="AD72" s="170">
        <f>PptoCLP[[#This Row],[%Margen]]*SUM(X72,Z72)</f>
        <v>0</v>
      </c>
      <c r="AE72" s="167">
        <f t="shared" si="13"/>
        <v>2240</v>
      </c>
      <c r="AG72" s="167">
        <f>+PptoCLP[[#This Row],[SubProyecto]]-(PptoCLP[[#This Row],[%Descuento]]*PptoCLP[[#This Row],[SubProyecto]])</f>
        <v>2240</v>
      </c>
      <c r="AH72" s="167">
        <f>+PptoCLP[[#This Row],[TotalProyecto]]/PptoCLP[[#This Row],[N° Ha]]</f>
        <v>169.89260360415025</v>
      </c>
      <c r="AI72" s="167"/>
    </row>
    <row r="73" spans="1:35" hidden="1" x14ac:dyDescent="0.35">
      <c r="A73" t="str">
        <f>+Antecedentes!$B$8</f>
        <v>Agrícola Peumo Ltda.</v>
      </c>
      <c r="B73" t="str">
        <f>+Antecedentes!$B$13</f>
        <v>Llave en Mano Rafia</v>
      </c>
      <c r="C73" t="s">
        <v>603</v>
      </c>
      <c r="D73" t="str">
        <f>+Antecedentes!$B$7</f>
        <v>513.1</v>
      </c>
      <c r="E73" s="194">
        <f>+Antecedentes!$B$15</f>
        <v>13.184799999999999</v>
      </c>
      <c r="F73">
        <v>2</v>
      </c>
      <c r="G73">
        <f>+PptoCLP[[#This Row],[Cuarteles]]*$G$2</f>
        <v>12</v>
      </c>
      <c r="H73">
        <f>+PptoCLP[[#This Row],[N° Ha]]*$H$2</f>
        <v>52.739199999999997</v>
      </c>
      <c r="I73">
        <f t="shared" si="12"/>
        <v>7</v>
      </c>
      <c r="K73" t="str">
        <f>+Antecedentes!$B$14</f>
        <v>Cerezas</v>
      </c>
      <c r="L73" t="s">
        <v>378</v>
      </c>
      <c r="M73" t="s">
        <v>614</v>
      </c>
      <c r="N73" t="s">
        <v>561</v>
      </c>
      <c r="O73" t="s">
        <v>567</v>
      </c>
      <c r="P73" t="s">
        <v>564</v>
      </c>
      <c r="Q73" s="8" t="s">
        <v>335</v>
      </c>
      <c r="R73" s="8" t="s">
        <v>379</v>
      </c>
      <c r="S73" s="8" t="s">
        <v>379</v>
      </c>
      <c r="T73" s="8" t="s">
        <v>394</v>
      </c>
      <c r="U73" s="246">
        <f>ROUNDUP(U69/500,0)*500</f>
        <v>4000</v>
      </c>
      <c r="V73" s="200">
        <f>IF(PptoCLP[[#This Row],[Item]]&lt;&gt;"Mano de Obra",_xlfn.XLOOKUP(PptoCLP[[#This Row],[Materiales]],MProductos[Producto],MProductos[CostoUnit],0,0),_xlfn.XLOOKUP(PptoCLP[[#This Row],[Materiales]],CostManoObra[Producto],CostManoObra[CostoUnit],0,0))</f>
        <v>0.22</v>
      </c>
      <c r="X73" s="166">
        <f>+PptoCLP[[#This Row],[Valor Unitario]]*PptoCLP[[#This Row],[Unidades]]</f>
        <v>880</v>
      </c>
      <c r="Y73" s="169">
        <v>0</v>
      </c>
      <c r="Z73" s="170">
        <f>+PptoCLP[[#This Row],[%Gav]]*PptoCLP[[#This Row],[Valor Total]]</f>
        <v>0</v>
      </c>
      <c r="AA73" s="169">
        <v>0</v>
      </c>
      <c r="AB73" s="170">
        <f>+PptoCLP[[#This Row],[%Imprevisto]]*SUM(X73,Z73)</f>
        <v>0</v>
      </c>
      <c r="AC73" s="169">
        <v>0</v>
      </c>
      <c r="AD73" s="170">
        <f>PptoCLP[[#This Row],[%Margen]]*SUM(X73,Z73)</f>
        <v>0</v>
      </c>
      <c r="AE73" s="167">
        <f t="shared" si="13"/>
        <v>880</v>
      </c>
      <c r="AG73" s="167">
        <f>+PptoCLP[[#This Row],[SubProyecto]]-(PptoCLP[[#This Row],[%Descuento]]*PptoCLP[[#This Row],[SubProyecto]])</f>
        <v>880</v>
      </c>
      <c r="AH73" s="167">
        <f>+PptoCLP[[#This Row],[TotalProyecto]]/PptoCLP[[#This Row],[N° Ha]]</f>
        <v>66.7435228444876</v>
      </c>
      <c r="AI73" s="167"/>
    </row>
    <row r="74" spans="1:35" x14ac:dyDescent="0.35">
      <c r="Q74" s="8"/>
      <c r="R74" s="8"/>
      <c r="S74" s="8"/>
      <c r="T74" s="8"/>
      <c r="V74" s="170"/>
      <c r="X74" s="170">
        <f>SUBTOTAL(109,PptoCLP[Valor Total])</f>
        <v>67382515.200000003</v>
      </c>
      <c r="Z74" s="170">
        <f>SUBTOTAL(109,PptoCLP[TotalGav])</f>
        <v>8085901.824</v>
      </c>
      <c r="AB74" s="170">
        <f>SUBTOTAL(109,PptoCLP[TotalImprevisto])</f>
        <v>3018736.68096</v>
      </c>
      <c r="AD74" s="170">
        <f>SUBTOTAL(109,PptoCLP[TotalMargen])</f>
        <v>7546841.7024000008</v>
      </c>
      <c r="AE74" s="167">
        <f>SUBTOTAL(109,PptoCLP[SubProyecto])</f>
        <v>86033995.407359987</v>
      </c>
      <c r="AG74" s="167">
        <f>SUBTOTAL(109,PptoCLP[TotalProyecto])</f>
        <v>86033995.407359987</v>
      </c>
      <c r="AH74" s="167">
        <f>SUBTOTAL(109,PptoCLP[Cost/ha])</f>
        <v>6525240.8384928107</v>
      </c>
    </row>
    <row r="91" spans="15:15" x14ac:dyDescent="0.35">
      <c r="O91" s="166"/>
    </row>
  </sheetData>
  <conditionalFormatting sqref="M11">
    <cfRule type="duplicateValues" dxfId="1" priority="2"/>
  </conditionalFormatting>
  <conditionalFormatting sqref="M12">
    <cfRule type="duplicateValues" dxfId="0" priority="1"/>
  </conditionalFormatting>
  <pageMargins left="0.7" right="0.7" top="0.75" bottom="0.75" header="0.3" footer="0.3"/>
  <pageSetup orientation="portrait" r:id="rId1"/>
  <ignoredErrors>
    <ignoredError sqref="U72 U4:U8 U10:U12" calculatedColumn="1"/>
  </ignoredErrors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A274B-5278-44DE-ACFE-0980F58D8FBC}">
  <sheetPr codeName="Hoja7"/>
  <dimension ref="B2:CL173"/>
  <sheetViews>
    <sheetView topLeftCell="E1" zoomScale="57" zoomScaleNormal="60" workbookViewId="0">
      <selection activeCell="AD16" sqref="AD16"/>
    </sheetView>
  </sheetViews>
  <sheetFormatPr baseColWidth="10" defaultColWidth="10.7265625" defaultRowHeight="14.5" x14ac:dyDescent="0.35"/>
  <cols>
    <col min="1" max="1" width="2.54296875" customWidth="1"/>
    <col min="2" max="2" width="30.36328125" bestFit="1" customWidth="1"/>
    <col min="3" max="3" width="22.90625" bestFit="1" customWidth="1"/>
    <col min="4" max="4" width="18.453125" bestFit="1" customWidth="1"/>
    <col min="5" max="5" width="31.6328125" bestFit="1" customWidth="1"/>
    <col min="6" max="6" width="13.26953125" bestFit="1" customWidth="1"/>
    <col min="7" max="7" width="21.54296875" bestFit="1" customWidth="1"/>
    <col min="8" max="8" width="12.26953125" bestFit="1" customWidth="1"/>
    <col min="9" max="9" width="27.1796875" bestFit="1" customWidth="1"/>
    <col min="11" max="11" width="27" bestFit="1" customWidth="1"/>
    <col min="12" max="12" width="11" bestFit="1" customWidth="1"/>
    <col min="13" max="13" width="18.453125" bestFit="1" customWidth="1"/>
    <col min="14" max="14" width="31.6328125" bestFit="1" customWidth="1"/>
    <col min="15" max="17" width="11.81640625" bestFit="1" customWidth="1"/>
    <col min="18" max="18" width="27.1796875" bestFit="1" customWidth="1"/>
    <col min="20" max="20" width="27" bestFit="1" customWidth="1"/>
    <col min="21" max="21" width="11.54296875" bestFit="1" customWidth="1"/>
    <col min="22" max="22" width="18.453125" bestFit="1" customWidth="1"/>
    <col min="23" max="23" width="31.6328125" bestFit="1" customWidth="1"/>
    <col min="24" max="26" width="12.26953125" bestFit="1" customWidth="1"/>
    <col min="27" max="27" width="27.1796875" bestFit="1" customWidth="1"/>
    <col min="29" max="29" width="27" bestFit="1" customWidth="1"/>
    <col min="30" max="30" width="11" bestFit="1" customWidth="1"/>
    <col min="31" max="31" width="18.453125" bestFit="1" customWidth="1"/>
    <col min="32" max="32" width="31.6328125" bestFit="1" customWidth="1"/>
    <col min="33" max="33" width="8.36328125" bestFit="1" customWidth="1"/>
    <col min="34" max="34" width="11.81640625" bestFit="1" customWidth="1"/>
    <col min="35" max="35" width="10.6328125" bestFit="1" customWidth="1"/>
    <col min="36" max="36" width="27.1796875" bestFit="1" customWidth="1"/>
    <col min="38" max="38" width="27" bestFit="1" customWidth="1"/>
    <col min="39" max="39" width="9.6328125" bestFit="1" customWidth="1"/>
    <col min="40" max="40" width="18.453125" bestFit="1" customWidth="1"/>
    <col min="41" max="41" width="31.6328125" bestFit="1" customWidth="1"/>
    <col min="42" max="42" width="5.36328125" bestFit="1" customWidth="1"/>
    <col min="43" max="43" width="7.90625" bestFit="1" customWidth="1"/>
    <col min="44" max="44" width="8.36328125" bestFit="1" customWidth="1"/>
    <col min="45" max="45" width="27.1796875" bestFit="1" customWidth="1"/>
    <col min="47" max="47" width="27" bestFit="1" customWidth="1"/>
    <col min="48" max="48" width="9.6328125" bestFit="1" customWidth="1"/>
    <col min="49" max="49" width="18.453125" bestFit="1" customWidth="1"/>
    <col min="50" max="50" width="31.6328125" bestFit="1" customWidth="1"/>
    <col min="51" max="51" width="5.36328125" bestFit="1" customWidth="1"/>
    <col min="52" max="52" width="7.90625" bestFit="1" customWidth="1"/>
    <col min="53" max="53" width="8.36328125" bestFit="1" customWidth="1"/>
    <col min="54" max="54" width="27.1796875" bestFit="1" customWidth="1"/>
    <col min="56" max="56" width="27" bestFit="1" customWidth="1"/>
    <col min="57" max="57" width="9.6328125" bestFit="1" customWidth="1"/>
    <col min="58" max="58" width="18.453125" bestFit="1" customWidth="1"/>
    <col min="59" max="59" width="31.6328125" bestFit="1" customWidth="1"/>
    <col min="60" max="60" width="5.36328125" bestFit="1" customWidth="1"/>
    <col min="61" max="61" width="7.90625" bestFit="1" customWidth="1"/>
    <col min="62" max="62" width="8.36328125" bestFit="1" customWidth="1"/>
    <col min="63" max="63" width="27.1796875" bestFit="1" customWidth="1"/>
    <col min="65" max="65" width="27" bestFit="1" customWidth="1"/>
    <col min="66" max="66" width="9.6328125" bestFit="1" customWidth="1"/>
    <col min="67" max="67" width="18.453125" bestFit="1" customWidth="1"/>
    <col min="68" max="68" width="31.6328125" bestFit="1" customWidth="1"/>
    <col min="69" max="69" width="5.36328125" bestFit="1" customWidth="1"/>
    <col min="70" max="70" width="7.90625" bestFit="1" customWidth="1"/>
    <col min="71" max="71" width="8.36328125" bestFit="1" customWidth="1"/>
    <col min="72" max="72" width="27.1796875" bestFit="1" customWidth="1"/>
    <col min="74" max="74" width="27" bestFit="1" customWidth="1"/>
    <col min="75" max="75" width="9.6328125" bestFit="1" customWidth="1"/>
    <col min="76" max="76" width="18.453125" bestFit="1" customWidth="1"/>
    <col min="77" max="77" width="31.6328125" bestFit="1" customWidth="1"/>
    <col min="78" max="78" width="5.36328125" bestFit="1" customWidth="1"/>
    <col min="79" max="79" width="7.90625" bestFit="1" customWidth="1"/>
    <col min="80" max="80" width="8.36328125" bestFit="1" customWidth="1"/>
    <col min="81" max="81" width="27.1796875" bestFit="1" customWidth="1"/>
    <col min="83" max="83" width="27" bestFit="1" customWidth="1"/>
    <col min="84" max="84" width="9.6328125" bestFit="1" customWidth="1"/>
    <col min="85" max="85" width="18.453125" bestFit="1" customWidth="1"/>
    <col min="86" max="86" width="31.6328125" bestFit="1" customWidth="1"/>
    <col min="87" max="87" width="5.36328125" bestFit="1" customWidth="1"/>
    <col min="88" max="88" width="7.90625" bestFit="1" customWidth="1"/>
    <col min="89" max="89" width="8.36328125" bestFit="1" customWidth="1"/>
    <col min="90" max="90" width="27.1796875" bestFit="1" customWidth="1"/>
  </cols>
  <sheetData>
    <row r="2" spans="2:90" x14ac:dyDescent="0.35">
      <c r="C2" s="195" t="s">
        <v>360</v>
      </c>
      <c r="D2" s="196">
        <f>+C12+L12+U12+AD12+AM12+AV12+BE12+BN12+BW12</f>
        <v>13.184799999999999</v>
      </c>
      <c r="E2" s="8"/>
      <c r="F2" s="8"/>
      <c r="G2" s="8"/>
    </row>
    <row r="3" spans="2:90" x14ac:dyDescent="0.35">
      <c r="C3" s="18" t="s">
        <v>243</v>
      </c>
      <c r="D3" s="18" t="s">
        <v>387</v>
      </c>
      <c r="E3" s="18" t="s">
        <v>388</v>
      </c>
      <c r="F3" s="101" t="s">
        <v>389</v>
      </c>
      <c r="G3" s="18" t="s">
        <v>390</v>
      </c>
    </row>
    <row r="4" spans="2:90" x14ac:dyDescent="0.35">
      <c r="C4" s="101" t="s">
        <v>380</v>
      </c>
      <c r="D4" s="197">
        <f>+D16+M16+V16+AE16+AN16+AW16+BF16+BO16+BX16</f>
        <v>103562.79999999999</v>
      </c>
      <c r="E4" s="198">
        <f>+D4</f>
        <v>103562.79999999999</v>
      </c>
      <c r="F4" s="101">
        <v>1</v>
      </c>
      <c r="G4" s="198">
        <f>+F4*E4</f>
        <v>103562.79999999999</v>
      </c>
    </row>
    <row r="5" spans="2:90" x14ac:dyDescent="0.35">
      <c r="C5" s="18" t="s">
        <v>381</v>
      </c>
      <c r="D5" s="198">
        <f>+F16+O16+X16+AG16+AP16+AY16+BH16+BQ16+BZ16</f>
        <v>185554.14448051952</v>
      </c>
      <c r="E5" s="199">
        <f>+ROUNDUP(D5/2000,0)*2000</f>
        <v>186000</v>
      </c>
      <c r="F5" s="101">
        <v>1</v>
      </c>
      <c r="G5" s="198">
        <f t="shared" ref="G5:G8" si="0">+F5*E5</f>
        <v>186000</v>
      </c>
    </row>
    <row r="6" spans="2:90" x14ac:dyDescent="0.35">
      <c r="C6" s="18" t="s">
        <v>382</v>
      </c>
      <c r="D6" s="198">
        <f>+H16+Q16+Z16+AI16+AR16+BA16+BJ16+BS16+CB16</f>
        <v>67995</v>
      </c>
      <c r="E6" s="199">
        <f>+ROUNDUP(D6/500,0)*500</f>
        <v>68000</v>
      </c>
      <c r="F6" s="101">
        <v>1</v>
      </c>
      <c r="G6" s="198">
        <f t="shared" si="0"/>
        <v>68000</v>
      </c>
    </row>
    <row r="7" spans="2:90" x14ac:dyDescent="0.35">
      <c r="C7" s="18" t="s">
        <v>383</v>
      </c>
      <c r="D7" s="198">
        <f>+G16+P16+Y16+AH16+AQ16+AZ16+BI16+BR16+CA16</f>
        <v>108748.10227272726</v>
      </c>
      <c r="E7" s="199">
        <f>+ROUNDUP(D5/417,0)*417</f>
        <v>185565</v>
      </c>
      <c r="F7" s="101">
        <v>1</v>
      </c>
      <c r="G7" s="198">
        <f t="shared" si="0"/>
        <v>185565</v>
      </c>
      <c r="H7" s="8"/>
    </row>
    <row r="8" spans="2:90" x14ac:dyDescent="0.35">
      <c r="C8" s="18" t="s">
        <v>384</v>
      </c>
      <c r="D8" s="198">
        <f>+I16+R16+AA16+AJ16+AS16+BB16+BK16+BT16+CC16</f>
        <v>95869.937229437201</v>
      </c>
      <c r="E8" s="199">
        <f>+ROUNDUP(D8/500,0)*500</f>
        <v>96000</v>
      </c>
      <c r="F8" s="101">
        <v>1</v>
      </c>
      <c r="G8" s="198">
        <f t="shared" si="0"/>
        <v>96000</v>
      </c>
      <c r="H8" s="8"/>
    </row>
    <row r="9" spans="2:90" x14ac:dyDescent="0.35">
      <c r="B9" s="8"/>
      <c r="C9" s="8"/>
      <c r="D9" s="8"/>
      <c r="E9" s="8"/>
      <c r="F9" s="8"/>
      <c r="G9" s="8"/>
      <c r="H9" s="8"/>
    </row>
    <row r="10" spans="2:90" s="8" customFormat="1" x14ac:dyDescent="0.35">
      <c r="B10" s="308" t="s">
        <v>349</v>
      </c>
      <c r="C10" s="308"/>
      <c r="K10" s="309" t="s">
        <v>350</v>
      </c>
      <c r="L10" s="309"/>
      <c r="M10" s="309"/>
      <c r="N10" s="309"/>
      <c r="T10" s="309" t="s">
        <v>351</v>
      </c>
      <c r="U10" s="309"/>
      <c r="V10" s="309"/>
      <c r="W10" s="309"/>
      <c r="AC10" s="306" t="s">
        <v>352</v>
      </c>
      <c r="AD10" s="306"/>
      <c r="AE10" s="306"/>
      <c r="AF10" s="306"/>
      <c r="AL10" s="306" t="s">
        <v>353</v>
      </c>
      <c r="AM10" s="306"/>
      <c r="AN10" s="306"/>
      <c r="AO10" s="306"/>
      <c r="AU10" s="306" t="s">
        <v>354</v>
      </c>
      <c r="AV10" s="306"/>
      <c r="AW10" s="306"/>
      <c r="AX10" s="306"/>
      <c r="BD10" s="306" t="s">
        <v>355</v>
      </c>
      <c r="BE10" s="306"/>
      <c r="BF10" s="306"/>
      <c r="BG10" s="306"/>
      <c r="BM10" s="307" t="s">
        <v>356</v>
      </c>
      <c r="BN10" s="307"/>
      <c r="BO10" s="307"/>
      <c r="BP10" s="307"/>
      <c r="BV10" s="306" t="s">
        <v>357</v>
      </c>
      <c r="BW10" s="306"/>
      <c r="BX10" s="306"/>
      <c r="BY10" s="306"/>
      <c r="CD10"/>
      <c r="CE10" s="306" t="s">
        <v>370</v>
      </c>
      <c r="CF10" s="306"/>
      <c r="CG10" s="306"/>
      <c r="CH10" s="306"/>
    </row>
    <row r="11" spans="2:90" s="8" customFormat="1" x14ac:dyDescent="0.35">
      <c r="B11" s="101" t="s">
        <v>358</v>
      </c>
      <c r="C11" s="175">
        <f>+Datos!$C$12</f>
        <v>1</v>
      </c>
      <c r="D11" s="101" t="s">
        <v>93</v>
      </c>
      <c r="E11" s="115">
        <f>+Datos!G9</f>
        <v>4</v>
      </c>
      <c r="K11" s="177" t="s">
        <v>358</v>
      </c>
      <c r="L11" s="178">
        <f>+Datos!W12</f>
        <v>2</v>
      </c>
      <c r="M11" s="179" t="s">
        <v>359</v>
      </c>
      <c r="N11" s="115">
        <f>+Datos!AA9</f>
        <v>4</v>
      </c>
      <c r="T11" s="177" t="s">
        <v>358</v>
      </c>
      <c r="U11" s="178">
        <f>+Datos!AQ12</f>
        <v>3</v>
      </c>
      <c r="V11" s="179" t="s">
        <v>359</v>
      </c>
      <c r="W11" s="115">
        <f>+Datos!AU9</f>
        <v>4</v>
      </c>
      <c r="AC11" s="177" t="s">
        <v>358</v>
      </c>
      <c r="AD11" s="178">
        <f>+Datos!BK12</f>
        <v>4</v>
      </c>
      <c r="AE11" s="179" t="s">
        <v>359</v>
      </c>
      <c r="AF11" s="180">
        <f>+Datos!BO9</f>
        <v>4.5</v>
      </c>
      <c r="AL11" s="177" t="s">
        <v>358</v>
      </c>
      <c r="AM11" s="190">
        <f>+Datos!CE12</f>
        <v>5</v>
      </c>
      <c r="AN11" s="179" t="s">
        <v>359</v>
      </c>
      <c r="AO11" s="115">
        <f>+Datos!CI9</f>
        <v>0</v>
      </c>
      <c r="AU11" s="177" t="s">
        <v>358</v>
      </c>
      <c r="AV11" s="178">
        <f>+Datos!CY12</f>
        <v>6</v>
      </c>
      <c r="AW11" s="179" t="s">
        <v>359</v>
      </c>
      <c r="AX11" s="115">
        <f>+Datos!DC9</f>
        <v>0</v>
      </c>
      <c r="BD11" s="177" t="s">
        <v>358</v>
      </c>
      <c r="BE11" s="178">
        <f>+Datos!DS12</f>
        <v>7</v>
      </c>
      <c r="BF11" s="179" t="s">
        <v>359</v>
      </c>
      <c r="BG11" s="115">
        <f>+Datos!DW9</f>
        <v>0</v>
      </c>
      <c r="BM11" s="177" t="s">
        <v>358</v>
      </c>
      <c r="BN11" s="178">
        <f>+Datos!EM12</f>
        <v>8</v>
      </c>
      <c r="BO11" s="179" t="s">
        <v>359</v>
      </c>
      <c r="BP11" s="115">
        <f>+Datos!EQ9</f>
        <v>0</v>
      </c>
      <c r="BV11" s="177" t="s">
        <v>358</v>
      </c>
      <c r="BW11" s="178">
        <f>+Datos!FG12</f>
        <v>9</v>
      </c>
      <c r="BX11" s="179" t="s">
        <v>359</v>
      </c>
      <c r="BY11" s="115">
        <f>+Datos!FK9</f>
        <v>0</v>
      </c>
      <c r="CD11"/>
      <c r="CE11" s="177" t="s">
        <v>358</v>
      </c>
      <c r="CF11" s="178">
        <f>+Datos!GA12</f>
        <v>10</v>
      </c>
      <c r="CG11" s="179" t="s">
        <v>359</v>
      </c>
      <c r="CH11" s="115">
        <f>+Datos!GE9</f>
        <v>0</v>
      </c>
    </row>
    <row r="12" spans="2:90" s="8" customFormat="1" x14ac:dyDescent="0.35">
      <c r="B12" s="101" t="s">
        <v>360</v>
      </c>
      <c r="C12" s="115">
        <f>+Datos!$C$9</f>
        <v>4.0937999999999999</v>
      </c>
      <c r="K12" s="101" t="s">
        <v>360</v>
      </c>
      <c r="L12" s="115">
        <f>+Datos!W9</f>
        <v>2.7578</v>
      </c>
      <c r="T12" s="101" t="s">
        <v>360</v>
      </c>
      <c r="U12" s="115">
        <f>+Datos!AQ9</f>
        <v>4.5044000000000004</v>
      </c>
      <c r="AC12" s="101" t="s">
        <v>360</v>
      </c>
      <c r="AD12" s="115">
        <f>+Datos!BK9</f>
        <v>1.8288</v>
      </c>
      <c r="AL12" s="101" t="s">
        <v>360</v>
      </c>
      <c r="AM12" s="115">
        <f>+Datos!CE9</f>
        <v>0</v>
      </c>
      <c r="AU12" s="101" t="s">
        <v>360</v>
      </c>
      <c r="AV12" s="115">
        <f>+Datos!CY9</f>
        <v>0</v>
      </c>
      <c r="BD12" s="101" t="s">
        <v>360</v>
      </c>
      <c r="BE12" s="115">
        <f>+Datos!DS9</f>
        <v>0</v>
      </c>
      <c r="BM12" s="101" t="s">
        <v>360</v>
      </c>
      <c r="BN12" s="115">
        <f>+Datos!EM9</f>
        <v>0</v>
      </c>
      <c r="BV12" s="101" t="s">
        <v>360</v>
      </c>
      <c r="BW12" s="115">
        <f>+Datos!FG9</f>
        <v>0</v>
      </c>
      <c r="CD12"/>
      <c r="CE12" s="101" t="s">
        <v>360</v>
      </c>
      <c r="CF12" s="115">
        <f>+Datos!GA9</f>
        <v>0</v>
      </c>
    </row>
    <row r="13" spans="2:90" s="8" customFormat="1" x14ac:dyDescent="0.35">
      <c r="B13" s="181" t="s">
        <v>361</v>
      </c>
      <c r="C13" s="182">
        <v>2.2000000000000002</v>
      </c>
      <c r="K13" s="183" t="s">
        <v>361</v>
      </c>
      <c r="L13" s="182">
        <v>2</v>
      </c>
      <c r="T13" s="183" t="s">
        <v>361</v>
      </c>
      <c r="U13" s="182">
        <v>2</v>
      </c>
      <c r="AC13" s="183" t="s">
        <v>361</v>
      </c>
      <c r="AD13" s="189"/>
      <c r="AL13" s="183" t="s">
        <v>361</v>
      </c>
      <c r="AM13" s="189"/>
      <c r="AU13" s="183" t="s">
        <v>361</v>
      </c>
      <c r="AV13" s="189"/>
      <c r="BD13" s="183" t="s">
        <v>361</v>
      </c>
      <c r="BE13" s="189"/>
      <c r="BM13" s="183" t="s">
        <v>361</v>
      </c>
      <c r="BN13" s="189"/>
      <c r="BV13" s="183" t="s">
        <v>361</v>
      </c>
      <c r="BW13" s="189"/>
      <c r="CD13"/>
      <c r="CE13" s="183" t="s">
        <v>361</v>
      </c>
      <c r="CF13" s="189"/>
    </row>
    <row r="14" spans="2:90" s="8" customFormat="1" x14ac:dyDescent="0.35">
      <c r="B14" s="184" t="s">
        <v>362</v>
      </c>
      <c r="C14" s="185">
        <f>+Datos!$C$13</f>
        <v>12</v>
      </c>
      <c r="K14" s="184" t="s">
        <v>362</v>
      </c>
      <c r="L14" s="185">
        <f>+Datos!W13</f>
        <v>12</v>
      </c>
      <c r="T14" s="184" t="s">
        <v>362</v>
      </c>
      <c r="U14" s="185">
        <f>+Datos!AQ13</f>
        <v>12</v>
      </c>
      <c r="AC14" s="184" t="s">
        <v>362</v>
      </c>
      <c r="AD14" s="185">
        <f>+Datos!BK13</f>
        <v>11</v>
      </c>
      <c r="AL14" s="184" t="s">
        <v>362</v>
      </c>
      <c r="AM14" s="185">
        <f>+Datos!CE13</f>
        <v>0</v>
      </c>
      <c r="AU14" s="184" t="s">
        <v>362</v>
      </c>
      <c r="AV14" s="185">
        <f>+Datos!CY13</f>
        <v>0</v>
      </c>
      <c r="BD14" s="184" t="s">
        <v>362</v>
      </c>
      <c r="BE14" s="185">
        <f>+Datos!DS13</f>
        <v>0</v>
      </c>
      <c r="BM14" s="184" t="s">
        <v>362</v>
      </c>
      <c r="BN14" s="185">
        <f>+Datos!EM13</f>
        <v>0</v>
      </c>
      <c r="BV14" s="184" t="s">
        <v>362</v>
      </c>
      <c r="BW14" s="185">
        <f>+Datos!FG13</f>
        <v>0</v>
      </c>
      <c r="CD14"/>
      <c r="CE14" s="184" t="s">
        <v>362</v>
      </c>
      <c r="CF14" s="185">
        <f>+Datos!GA13</f>
        <v>0</v>
      </c>
    </row>
    <row r="15" spans="2:90" s="8" customFormat="1" x14ac:dyDescent="0.35">
      <c r="B15" s="181" t="s">
        <v>363</v>
      </c>
      <c r="C15" s="181">
        <v>0.5</v>
      </c>
      <c r="E15" s="186">
        <v>1040</v>
      </c>
      <c r="K15" s="183" t="s">
        <v>363</v>
      </c>
      <c r="L15" s="183">
        <v>0.7</v>
      </c>
      <c r="T15" s="183" t="s">
        <v>363</v>
      </c>
      <c r="U15" s="183">
        <v>0.7</v>
      </c>
      <c r="AC15" s="183" t="s">
        <v>363</v>
      </c>
      <c r="AD15" s="183">
        <v>0.7</v>
      </c>
      <c r="AL15" s="183" t="s">
        <v>363</v>
      </c>
      <c r="AM15" s="183"/>
      <c r="AU15" s="183" t="s">
        <v>363</v>
      </c>
      <c r="AV15" s="183"/>
      <c r="BD15" s="183" t="s">
        <v>363</v>
      </c>
      <c r="BE15" s="183"/>
      <c r="BM15" s="183" t="s">
        <v>363</v>
      </c>
      <c r="BN15" s="183"/>
      <c r="BV15" s="183" t="s">
        <v>363</v>
      </c>
      <c r="BW15" s="183"/>
      <c r="CD15"/>
      <c r="CE15" s="183" t="s">
        <v>363</v>
      </c>
      <c r="CF15" s="183"/>
    </row>
    <row r="16" spans="2:90" s="8" customFormat="1" x14ac:dyDescent="0.35">
      <c r="B16" s="187">
        <f>+MAX(B18:B173)</f>
        <v>106</v>
      </c>
      <c r="C16" s="187">
        <f t="shared" ref="C16:H16" si="1">+SUM(C18:C173)</f>
        <v>10234.5</v>
      </c>
      <c r="D16" s="187">
        <f t="shared" si="1"/>
        <v>30940.799999999988</v>
      </c>
      <c r="E16" s="187">
        <f t="shared" si="1"/>
        <v>906</v>
      </c>
      <c r="F16" s="187">
        <f t="shared" si="1"/>
        <v>73386</v>
      </c>
      <c r="G16" s="187">
        <f t="shared" si="1"/>
        <v>35334</v>
      </c>
      <c r="H16" s="187">
        <f t="shared" si="1"/>
        <v>23556</v>
      </c>
      <c r="I16" s="187">
        <f>+SUM(I18:I79)</f>
        <v>24856</v>
      </c>
      <c r="K16" s="187">
        <f>+MAX(K18:K173)</f>
        <v>55</v>
      </c>
      <c r="L16" s="187">
        <f t="shared" ref="L16:R16" si="2">+SUM(L18:L173)</f>
        <v>6894.5</v>
      </c>
      <c r="M16" s="187">
        <f t="shared" si="2"/>
        <v>27578</v>
      </c>
      <c r="N16" s="187">
        <f t="shared" si="2"/>
        <v>574.54166666666674</v>
      </c>
      <c r="O16" s="187">
        <f t="shared" si="2"/>
        <v>34718.732142857145</v>
      </c>
      <c r="P16" s="187">
        <f t="shared" si="2"/>
        <v>22407.125</v>
      </c>
      <c r="Q16" s="187">
        <f t="shared" si="2"/>
        <v>13789</v>
      </c>
      <c r="R16" s="187">
        <f t="shared" si="2"/>
        <v>21996.738095238084</v>
      </c>
      <c r="T16" s="187">
        <f>+MAX(T18:T173)</f>
        <v>76</v>
      </c>
      <c r="U16" s="187">
        <f t="shared" ref="U16:AA16" si="3">+SUM(U18:U173)</f>
        <v>11261</v>
      </c>
      <c r="V16" s="187">
        <f t="shared" si="3"/>
        <v>45044</v>
      </c>
      <c r="W16" s="187">
        <f t="shared" si="3"/>
        <v>938.41666666666697</v>
      </c>
      <c r="X16" s="187">
        <f t="shared" si="3"/>
        <v>56707.17857142858</v>
      </c>
      <c r="Y16" s="187">
        <f t="shared" si="3"/>
        <v>36598.25</v>
      </c>
      <c r="Z16" s="187">
        <f t="shared" si="3"/>
        <v>22522</v>
      </c>
      <c r="AA16" s="187">
        <f t="shared" si="3"/>
        <v>35927.952380952353</v>
      </c>
      <c r="AC16" s="187">
        <f>+MAX(AC18:AC173)</f>
        <v>30</v>
      </c>
      <c r="AD16" s="187">
        <f t="shared" ref="AD16:AJ16" si="4">+SUM(AD18:AD173)</f>
        <v>4064</v>
      </c>
      <c r="AE16" s="187">
        <f t="shared" si="4"/>
        <v>0</v>
      </c>
      <c r="AF16" s="187">
        <f t="shared" si="4"/>
        <v>369.4545454545455</v>
      </c>
      <c r="AG16" s="187">
        <f t="shared" si="4"/>
        <v>20742.23376623377</v>
      </c>
      <c r="AH16" s="187">
        <f t="shared" si="4"/>
        <v>14408.72727272727</v>
      </c>
      <c r="AI16" s="187">
        <f t="shared" si="4"/>
        <v>8128</v>
      </c>
      <c r="AJ16" s="187">
        <f t="shared" si="4"/>
        <v>13089.246753246754</v>
      </c>
      <c r="AL16" s="187">
        <f>+MAX(AL18:AL173)</f>
        <v>0</v>
      </c>
      <c r="AM16" s="187">
        <f t="shared" ref="AM16:AS16" si="5">+SUM(AM18:AM173)</f>
        <v>0</v>
      </c>
      <c r="AN16" s="187">
        <f t="shared" si="5"/>
        <v>0</v>
      </c>
      <c r="AO16" s="187">
        <f t="shared" si="5"/>
        <v>0</v>
      </c>
      <c r="AP16" s="187">
        <f t="shared" si="5"/>
        <v>0</v>
      </c>
      <c r="AQ16" s="187">
        <f t="shared" si="5"/>
        <v>0</v>
      </c>
      <c r="AR16" s="187">
        <f t="shared" si="5"/>
        <v>0</v>
      </c>
      <c r="AS16" s="187">
        <f t="shared" si="5"/>
        <v>0</v>
      </c>
      <c r="AU16" s="187">
        <f>+MAX(AU18:AU173)</f>
        <v>0</v>
      </c>
      <c r="AV16" s="187">
        <f t="shared" ref="AV16:BB16" si="6">+SUM(AV18:AV173)</f>
        <v>0</v>
      </c>
      <c r="AW16" s="187">
        <f t="shared" si="6"/>
        <v>0</v>
      </c>
      <c r="AX16" s="187">
        <f t="shared" si="6"/>
        <v>0</v>
      </c>
      <c r="AY16" s="187">
        <f t="shared" si="6"/>
        <v>0</v>
      </c>
      <c r="AZ16" s="187">
        <f t="shared" si="6"/>
        <v>0</v>
      </c>
      <c r="BA16" s="187">
        <f t="shared" si="6"/>
        <v>0</v>
      </c>
      <c r="BB16" s="187">
        <f t="shared" si="6"/>
        <v>0</v>
      </c>
      <c r="BD16" s="187">
        <f>+MAX(BD18:BD173)</f>
        <v>0</v>
      </c>
      <c r="BE16" s="187">
        <f t="shared" ref="BE16:BK16" si="7">+SUM(BE18:BE173)</f>
        <v>0</v>
      </c>
      <c r="BF16" s="187">
        <f t="shared" si="7"/>
        <v>0</v>
      </c>
      <c r="BG16" s="187">
        <f t="shared" si="7"/>
        <v>0</v>
      </c>
      <c r="BH16" s="187">
        <f t="shared" si="7"/>
        <v>0</v>
      </c>
      <c r="BI16" s="187">
        <f t="shared" si="7"/>
        <v>0</v>
      </c>
      <c r="BJ16" s="187">
        <f t="shared" si="7"/>
        <v>0</v>
      </c>
      <c r="BK16" s="187">
        <f t="shared" si="7"/>
        <v>0</v>
      </c>
      <c r="BM16" s="187">
        <f>+MAX(BM18:BM173)</f>
        <v>0</v>
      </c>
      <c r="BN16" s="187">
        <f t="shared" ref="BN16:BT16" si="8">+SUM(BN18:BN173)</f>
        <v>0</v>
      </c>
      <c r="BO16" s="187">
        <f t="shared" si="8"/>
        <v>0</v>
      </c>
      <c r="BP16" s="187">
        <f t="shared" si="8"/>
        <v>0</v>
      </c>
      <c r="BQ16" s="187">
        <f t="shared" si="8"/>
        <v>0</v>
      </c>
      <c r="BR16" s="187">
        <f t="shared" si="8"/>
        <v>0</v>
      </c>
      <c r="BS16" s="187">
        <f t="shared" si="8"/>
        <v>0</v>
      </c>
      <c r="BT16" s="187">
        <f t="shared" si="8"/>
        <v>0</v>
      </c>
      <c r="BV16" s="187">
        <f>+MAX(BV18:BV173)</f>
        <v>0</v>
      </c>
      <c r="BW16" s="187">
        <f t="shared" ref="BW16:CC16" si="9">+SUM(BW18:BW173)</f>
        <v>0</v>
      </c>
      <c r="BX16" s="187">
        <f t="shared" si="9"/>
        <v>0</v>
      </c>
      <c r="BY16" s="187">
        <f t="shared" si="9"/>
        <v>0</v>
      </c>
      <c r="BZ16" s="187">
        <f t="shared" si="9"/>
        <v>0</v>
      </c>
      <c r="CA16" s="187">
        <f t="shared" si="9"/>
        <v>0</v>
      </c>
      <c r="CB16" s="187">
        <f t="shared" si="9"/>
        <v>0</v>
      </c>
      <c r="CC16" s="187">
        <f t="shared" si="9"/>
        <v>0</v>
      </c>
      <c r="CD16"/>
      <c r="CE16" s="187">
        <f>+MAX(CE18:CE173)</f>
        <v>0</v>
      </c>
      <c r="CF16" s="187">
        <f t="shared" ref="CF16:CL16" si="10">+SUM(CF18:CF173)</f>
        <v>0</v>
      </c>
      <c r="CG16" s="187">
        <f t="shared" si="10"/>
        <v>0</v>
      </c>
      <c r="CH16" s="187">
        <f t="shared" si="10"/>
        <v>0</v>
      </c>
      <c r="CI16" s="187">
        <f t="shared" si="10"/>
        <v>0</v>
      </c>
      <c r="CJ16" s="187">
        <f t="shared" si="10"/>
        <v>0</v>
      </c>
      <c r="CK16" s="187">
        <f t="shared" si="10"/>
        <v>0</v>
      </c>
      <c r="CL16" s="187">
        <f t="shared" si="10"/>
        <v>0</v>
      </c>
    </row>
    <row r="17" spans="2:90" s="8" customFormat="1" x14ac:dyDescent="0.35">
      <c r="B17" s="101" t="s">
        <v>106</v>
      </c>
      <c r="C17" s="101" t="s">
        <v>109</v>
      </c>
      <c r="D17" s="176" t="s">
        <v>364</v>
      </c>
      <c r="E17" s="176" t="s">
        <v>365</v>
      </c>
      <c r="F17" s="176" t="s">
        <v>366</v>
      </c>
      <c r="G17" s="176" t="s">
        <v>367</v>
      </c>
      <c r="H17" s="176" t="s">
        <v>368</v>
      </c>
      <c r="I17" s="176" t="s">
        <v>369</v>
      </c>
      <c r="K17" s="70" t="s">
        <v>106</v>
      </c>
      <c r="L17" s="70" t="s">
        <v>109</v>
      </c>
      <c r="M17" s="176" t="s">
        <v>364</v>
      </c>
      <c r="N17" s="176" t="s">
        <v>365</v>
      </c>
      <c r="O17" s="176" t="s">
        <v>366</v>
      </c>
      <c r="P17" s="176" t="s">
        <v>367</v>
      </c>
      <c r="Q17" s="176" t="s">
        <v>368</v>
      </c>
      <c r="R17" s="176" t="s">
        <v>369</v>
      </c>
      <c r="T17" s="70" t="s">
        <v>106</v>
      </c>
      <c r="U17" s="70" t="s">
        <v>109</v>
      </c>
      <c r="V17" s="176" t="s">
        <v>364</v>
      </c>
      <c r="W17" s="176" t="s">
        <v>365</v>
      </c>
      <c r="X17" s="176" t="s">
        <v>366</v>
      </c>
      <c r="Y17" s="176" t="s">
        <v>367</v>
      </c>
      <c r="Z17" s="176" t="s">
        <v>368</v>
      </c>
      <c r="AA17" s="176" t="s">
        <v>369</v>
      </c>
      <c r="AC17" s="70" t="s">
        <v>106</v>
      </c>
      <c r="AD17" s="70" t="s">
        <v>109</v>
      </c>
      <c r="AE17" s="176" t="s">
        <v>364</v>
      </c>
      <c r="AF17" s="176" t="s">
        <v>365</v>
      </c>
      <c r="AG17" s="176" t="s">
        <v>366</v>
      </c>
      <c r="AH17" s="176" t="s">
        <v>367</v>
      </c>
      <c r="AI17" s="176" t="s">
        <v>368</v>
      </c>
      <c r="AJ17" s="176" t="s">
        <v>369</v>
      </c>
      <c r="AL17" s="70" t="s">
        <v>106</v>
      </c>
      <c r="AM17" s="70" t="s">
        <v>109</v>
      </c>
      <c r="AN17" s="176" t="s">
        <v>364</v>
      </c>
      <c r="AO17" s="176" t="s">
        <v>365</v>
      </c>
      <c r="AP17" s="176" t="s">
        <v>366</v>
      </c>
      <c r="AQ17" s="176" t="s">
        <v>367</v>
      </c>
      <c r="AR17" s="176" t="s">
        <v>368</v>
      </c>
      <c r="AS17" s="176" t="s">
        <v>369</v>
      </c>
      <c r="AU17" s="70" t="s">
        <v>106</v>
      </c>
      <c r="AV17" s="70" t="s">
        <v>109</v>
      </c>
      <c r="AW17" s="176" t="s">
        <v>364</v>
      </c>
      <c r="AX17" s="176" t="s">
        <v>365</v>
      </c>
      <c r="AY17" s="176" t="s">
        <v>366</v>
      </c>
      <c r="AZ17" s="176" t="s">
        <v>367</v>
      </c>
      <c r="BA17" s="176" t="s">
        <v>368</v>
      </c>
      <c r="BB17" s="176" t="s">
        <v>369</v>
      </c>
      <c r="BD17" s="70" t="s">
        <v>106</v>
      </c>
      <c r="BE17" s="70" t="s">
        <v>109</v>
      </c>
      <c r="BF17" s="176" t="s">
        <v>364</v>
      </c>
      <c r="BG17" s="176" t="s">
        <v>365</v>
      </c>
      <c r="BH17" s="176" t="s">
        <v>366</v>
      </c>
      <c r="BI17" s="176" t="s">
        <v>367</v>
      </c>
      <c r="BJ17" s="176" t="s">
        <v>368</v>
      </c>
      <c r="BK17" s="176" t="s">
        <v>369</v>
      </c>
      <c r="BM17" s="70" t="s">
        <v>106</v>
      </c>
      <c r="BN17" s="70" t="s">
        <v>109</v>
      </c>
      <c r="BO17" s="176" t="s">
        <v>364</v>
      </c>
      <c r="BP17" s="176" t="s">
        <v>365</v>
      </c>
      <c r="BQ17" s="176" t="s">
        <v>366</v>
      </c>
      <c r="BR17" s="176" t="s">
        <v>367</v>
      </c>
      <c r="BS17" s="176" t="s">
        <v>368</v>
      </c>
      <c r="BT17" s="176" t="s">
        <v>369</v>
      </c>
      <c r="BV17" s="70" t="s">
        <v>106</v>
      </c>
      <c r="BW17" s="70" t="s">
        <v>109</v>
      </c>
      <c r="BX17" s="176" t="s">
        <v>364</v>
      </c>
      <c r="BY17" s="176" t="s">
        <v>365</v>
      </c>
      <c r="BZ17" s="176" t="s">
        <v>366</v>
      </c>
      <c r="CA17" s="176" t="s">
        <v>367</v>
      </c>
      <c r="CB17" s="176" t="s">
        <v>368</v>
      </c>
      <c r="CC17" s="176" t="s">
        <v>369</v>
      </c>
      <c r="CD17"/>
      <c r="CE17" s="70" t="s">
        <v>106</v>
      </c>
      <c r="CF17" s="70" t="s">
        <v>109</v>
      </c>
      <c r="CG17" s="176" t="s">
        <v>364</v>
      </c>
      <c r="CH17" s="176" t="s">
        <v>365</v>
      </c>
      <c r="CI17" s="176" t="s">
        <v>366</v>
      </c>
      <c r="CJ17" s="176" t="s">
        <v>367</v>
      </c>
      <c r="CK17" s="176" t="s">
        <v>368</v>
      </c>
      <c r="CL17" s="176" t="s">
        <v>369</v>
      </c>
    </row>
    <row r="18" spans="2:90" s="8" customFormat="1" x14ac:dyDescent="0.35">
      <c r="B18" s="115">
        <f>+Datos!B16</f>
        <v>1</v>
      </c>
      <c r="C18" s="115">
        <f>IF(B18="","",Datos!E16)</f>
        <v>7</v>
      </c>
      <c r="D18" s="180">
        <f>+E18*$C$13*$C$14*2</f>
        <v>0</v>
      </c>
      <c r="E18" s="180">
        <f>+Datos!F16</f>
        <v>0</v>
      </c>
      <c r="F18" s="187">
        <f>IF(E18="","",((C$14/C$15)*3+6+3)*E18)</f>
        <v>0</v>
      </c>
      <c r="G18" s="187">
        <f>IF(E18="","",E18*3*2*6.5)</f>
        <v>0</v>
      </c>
      <c r="H18" s="187">
        <f>IF(E18="","",E18*(C$14+1)*2)</f>
        <v>0</v>
      </c>
      <c r="I18" s="187">
        <f>IF(E18="","",(((C$14/C$15)+2)*2)*E18)</f>
        <v>0</v>
      </c>
      <c r="K18" s="115">
        <f>+Datos!V16</f>
        <v>1</v>
      </c>
      <c r="L18" s="188">
        <f>IF(K18="","",Datos!Y16)</f>
        <v>150</v>
      </c>
      <c r="M18" s="180">
        <f>IF(L18="","",L18*L$13*2)</f>
        <v>600</v>
      </c>
      <c r="N18" s="180">
        <f>IF(L18="","",L18/L$14)</f>
        <v>12.5</v>
      </c>
      <c r="O18" s="187">
        <f>IF(N18="","",((L$14/L$15)*3+6+3)*N18)</f>
        <v>755.35714285714289</v>
      </c>
      <c r="P18" s="187">
        <f>IF(N18="","",N18*3*2*6.5)</f>
        <v>487.5</v>
      </c>
      <c r="Q18" s="187">
        <f>IF(N18="","",N18*(L$14)*2)</f>
        <v>300</v>
      </c>
      <c r="R18" s="187">
        <f>IF(N18="","",(((L$14/L$15)+2)*2)*N18)</f>
        <v>478.57142857142856</v>
      </c>
      <c r="T18" s="115">
        <f>+Datos!AP16</f>
        <v>1</v>
      </c>
      <c r="U18" s="188">
        <f>IF(T18="","",Datos!AS16)</f>
        <v>161</v>
      </c>
      <c r="V18" s="180">
        <f>IF(U18="","",U18*U$13*2)</f>
        <v>644</v>
      </c>
      <c r="W18" s="180">
        <f>IF(U18="","",U18/U$14)</f>
        <v>13.416666666666666</v>
      </c>
      <c r="X18" s="187">
        <f>IF(W18="","",((U$14/U$15)*3+6+3)*W18)</f>
        <v>810.75</v>
      </c>
      <c r="Y18" s="187">
        <f>IF(W18="","",W18*3*2*6.5)</f>
        <v>523.25</v>
      </c>
      <c r="Z18" s="187">
        <f>IF(W18="","",W18*(U$14)*2)</f>
        <v>322</v>
      </c>
      <c r="AA18" s="187">
        <f>IF(W18="","",(((U$14/U$15)+2)*2)*W18)</f>
        <v>513.66666666666663</v>
      </c>
      <c r="AC18" s="115">
        <f>+Datos!BJ16</f>
        <v>1</v>
      </c>
      <c r="AD18" s="188">
        <f>IF(AC18="","",Datos!BM16)</f>
        <v>199.5</v>
      </c>
      <c r="AE18" s="180">
        <f>IF(AD18="","",AD18*AD$13*2)</f>
        <v>0</v>
      </c>
      <c r="AF18" s="180">
        <f>IF(AD18="","",AD18/AD$14)</f>
        <v>18.136363636363637</v>
      </c>
      <c r="AG18" s="187">
        <f>IF(AF18="","",((AD$14/AD$15)*3+6+3)*AF18)</f>
        <v>1018.2272727272727</v>
      </c>
      <c r="AH18" s="187">
        <f>IF(AF18="","",AF18*3*2*6.5)</f>
        <v>707.31818181818176</v>
      </c>
      <c r="AI18" s="187">
        <f>IF(AF18="","",AF18*(AD$14)*2)</f>
        <v>399</v>
      </c>
      <c r="AJ18" s="187">
        <f>IF(AF18="","",(((AD$14/AD$15)+2)*2)*AF18)</f>
        <v>642.54545454545462</v>
      </c>
      <c r="AL18" s="115" t="str">
        <f>+Datos!CD16</f>
        <v/>
      </c>
      <c r="AM18" s="188" t="str">
        <f>IF(AL18="","",Datos!CG16)</f>
        <v/>
      </c>
      <c r="AN18" s="180" t="str">
        <f>IF(AM18="","",AM18*AM$13*2)</f>
        <v/>
      </c>
      <c r="AO18" s="180" t="str">
        <f>IF(AM18="","",AM18/AM$14)</f>
        <v/>
      </c>
      <c r="AP18" s="187" t="str">
        <f>IF(AO18="","",((AM$14/AM$15)*3+6+3)*AO18)</f>
        <v/>
      </c>
      <c r="AQ18" s="187" t="str">
        <f>IF(AO18="","",AO18*3*2*6.5)</f>
        <v/>
      </c>
      <c r="AR18" s="187" t="str">
        <f>IF(AO18="","",AO18*(AM$14)*2)</f>
        <v/>
      </c>
      <c r="AS18" s="187" t="str">
        <f>IF(AO18="","",(((AM$14/AM$15)+2)*2)*AO18)</f>
        <v/>
      </c>
      <c r="AU18" s="115" t="str">
        <f>+Datos!CX16</f>
        <v/>
      </c>
      <c r="AV18" s="188" t="str">
        <f>IF(AU18="","",Datos!DA16)</f>
        <v/>
      </c>
      <c r="AW18" s="180" t="str">
        <f>IF(AV18="","",AV18*AV$13*2)</f>
        <v/>
      </c>
      <c r="AX18" s="180" t="str">
        <f>IF(AV18="","",AV18/AV$14)</f>
        <v/>
      </c>
      <c r="AY18" s="187" t="str">
        <f>IF(AX18="","",((AV$14/AV$15)*3+6+3)*AX18)</f>
        <v/>
      </c>
      <c r="AZ18" s="187" t="str">
        <f>IF(AX18="","",AX18*3*2*6.5)</f>
        <v/>
      </c>
      <c r="BA18" s="187" t="str">
        <f>IF(AX18="","",AX18*(AV$14)*2)</f>
        <v/>
      </c>
      <c r="BB18" s="187" t="str">
        <f>IF(AX18="","",(((AV$14/AV$15)+2)*2)*AX18)</f>
        <v/>
      </c>
      <c r="BD18" s="115" t="str">
        <f>+Datos!DR16</f>
        <v/>
      </c>
      <c r="BE18" s="188" t="str">
        <f>IF(BD18="","",Datos!DU16)</f>
        <v/>
      </c>
      <c r="BF18" s="180" t="str">
        <f>IF(BE18="","",BE18*BE$13*2)</f>
        <v/>
      </c>
      <c r="BG18" s="180" t="str">
        <f>IF(BE18="","",BE18/BE$14)</f>
        <v/>
      </c>
      <c r="BH18" s="187" t="str">
        <f>IF(BG18="","",((BE$14/BE$15)*3+6+3)*BG18)</f>
        <v/>
      </c>
      <c r="BI18" s="187" t="str">
        <f>IF(BG18="","",BG18*3*2*6.5)</f>
        <v/>
      </c>
      <c r="BJ18" s="187" t="str">
        <f>IF(BG18="","",BG18*(BE$14)*2)</f>
        <v/>
      </c>
      <c r="BK18" s="187" t="str">
        <f>IF(BG18="","",(((BE$14/BE$15)+2)*2)*BG18)</f>
        <v/>
      </c>
      <c r="BM18" s="115" t="str">
        <f>+Datos!EL16</f>
        <v/>
      </c>
      <c r="BN18" s="188" t="str">
        <f>IF(BM18="","",Datos!EO16)</f>
        <v/>
      </c>
      <c r="BO18" s="180" t="str">
        <f>IF(BN18="","",BN18*BN$13*2)</f>
        <v/>
      </c>
      <c r="BP18" s="180" t="str">
        <f>IF(BN18="","",BN18/BN$14)</f>
        <v/>
      </c>
      <c r="BQ18" s="187" t="str">
        <f>IF(BP18="","",((BN$14/BN$15)*3+6+3)*BP18)</f>
        <v/>
      </c>
      <c r="BR18" s="187" t="str">
        <f>IF(BP18="","",BP18*3*2*6.5)</f>
        <v/>
      </c>
      <c r="BS18" s="187" t="str">
        <f>IF(BP18="","",BP18*(BN$14)*2)</f>
        <v/>
      </c>
      <c r="BT18" s="187" t="str">
        <f>IF(BP18="","",(((BN$14/BN$15)+2)*2)*BP18)</f>
        <v/>
      </c>
      <c r="BV18" s="115" t="str">
        <f>+Datos!FF16</f>
        <v/>
      </c>
      <c r="BW18" s="188" t="str">
        <f>IF(BV18="","",Datos!FI16)</f>
        <v/>
      </c>
      <c r="BX18" s="180" t="str">
        <f>IF(BW18="","",BW18*BW$13*2)</f>
        <v/>
      </c>
      <c r="BY18" s="180" t="str">
        <f>IF(BW18="","",BW18/BW$14)</f>
        <v/>
      </c>
      <c r="BZ18" s="187" t="str">
        <f>IF(BY18="","",((BW$14/BW$15)*3+6+3)*BY18)</f>
        <v/>
      </c>
      <c r="CA18" s="187" t="str">
        <f>IF(BY18="","",BY18*3*2*6.5)</f>
        <v/>
      </c>
      <c r="CB18" s="187" t="str">
        <f>IF(BY18="","",BY18*(BW$14)*2)</f>
        <v/>
      </c>
      <c r="CC18" s="187" t="str">
        <f>IF(BY18="","",(((BW$14/BW$15)+2)*2)*BY18)</f>
        <v/>
      </c>
      <c r="CD18"/>
      <c r="CE18" s="115" t="str">
        <f>+Datos!FZ16</f>
        <v/>
      </c>
      <c r="CF18" s="188" t="str">
        <f>IF(CE18="","",Datos!GC16)</f>
        <v/>
      </c>
      <c r="CG18" s="180" t="str">
        <f>IF(CF18="","",CF18*CF$13*2)</f>
        <v/>
      </c>
      <c r="CH18" s="180" t="str">
        <f>IF(CF18="","",CF18/CF$14)</f>
        <v/>
      </c>
      <c r="CI18" s="187" t="str">
        <f>IF(CH18="","",((CF$14/CF$15)*3+6+3)*CH18)</f>
        <v/>
      </c>
      <c r="CJ18" s="187" t="str">
        <f>IF(CH18="","",CH18*3*2*6.5)</f>
        <v/>
      </c>
      <c r="CK18" s="187" t="str">
        <f>IF(CH18="","",CH18*(CF$14)*2)</f>
        <v/>
      </c>
      <c r="CL18" s="187" t="str">
        <f>IF(CH18="","",(((CF$14/CF$15)+2)*2)*CH18)</f>
        <v/>
      </c>
    </row>
    <row r="19" spans="2:90" s="8" customFormat="1" x14ac:dyDescent="0.35">
      <c r="B19" s="115">
        <f>+Datos!B17</f>
        <v>2</v>
      </c>
      <c r="C19" s="115">
        <f>IF(B19="","",Datos!E17)</f>
        <v>12</v>
      </c>
      <c r="D19" s="180">
        <f t="shared" ref="D19:D82" si="11">+E19*$C$13*$C$14*2</f>
        <v>105.60000000000001</v>
      </c>
      <c r="E19" s="180">
        <f>+Datos!F17</f>
        <v>2</v>
      </c>
      <c r="F19" s="187">
        <f t="shared" ref="F19:F82" si="12">IF(E19="","",((C$14/C$15)*3+6+3)*E19)</f>
        <v>162</v>
      </c>
      <c r="G19" s="187">
        <f t="shared" ref="G19:G82" si="13">IF(E19="","",E19*3*2*6.5)</f>
        <v>78</v>
      </c>
      <c r="H19" s="187">
        <f t="shared" ref="H19:H82" si="14">IF(E19="","",E19*(C$14+1)*2)</f>
        <v>52</v>
      </c>
      <c r="I19" s="187">
        <f t="shared" ref="I19:I82" si="15">IF(E19="","",(((C$14/C$15)+2)*2)*E19)</f>
        <v>104</v>
      </c>
      <c r="K19" s="115">
        <f>+Datos!V17</f>
        <v>2</v>
      </c>
      <c r="L19" s="188">
        <f>IF(K19="","",Datos!Y17)</f>
        <v>152</v>
      </c>
      <c r="M19" s="180">
        <f t="shared" ref="M19:M82" si="16">IF(L19="","",L19*L$13*2)</f>
        <v>608</v>
      </c>
      <c r="N19" s="180">
        <f t="shared" ref="N19:N82" si="17">IF(L19="","",L19/L$14)</f>
        <v>12.666666666666666</v>
      </c>
      <c r="O19" s="187">
        <f t="shared" ref="O19:O82" si="18">IF(N19="","",((L$14/L$15)*3+6+3)*N19)</f>
        <v>765.42857142857144</v>
      </c>
      <c r="P19" s="187">
        <f t="shared" ref="P19:P82" si="19">IF(N19="","",N19*3*2*6.5)</f>
        <v>494</v>
      </c>
      <c r="Q19" s="187">
        <f t="shared" ref="Q19:Q82" si="20">IF(N19="","",N19*(L$14)*2)</f>
        <v>304</v>
      </c>
      <c r="R19" s="187">
        <f t="shared" ref="R19:R82" si="21">IF(N19="","",(((L$14/L$15)+2)*2)*N19)</f>
        <v>484.95238095238091</v>
      </c>
      <c r="T19" s="115">
        <f>+Datos!AP17</f>
        <v>2</v>
      </c>
      <c r="U19" s="188">
        <f>IF(T19="","",Datos!AS17)</f>
        <v>162</v>
      </c>
      <c r="V19" s="180">
        <f t="shared" ref="V19:V82" si="22">IF(U19="","",U19*U$13*2)</f>
        <v>648</v>
      </c>
      <c r="W19" s="180">
        <f t="shared" ref="W19:W82" si="23">IF(U19="","",U19/U$14)</f>
        <v>13.5</v>
      </c>
      <c r="X19" s="187">
        <f t="shared" ref="X19:X82" si="24">IF(W19="","",((U$14/U$15)*3+6+3)*W19)</f>
        <v>815.78571428571433</v>
      </c>
      <c r="Y19" s="187">
        <f t="shared" ref="Y19:Y82" si="25">IF(W19="","",W19*3*2*6.5)</f>
        <v>526.5</v>
      </c>
      <c r="Z19" s="187">
        <f t="shared" ref="Z19:Z82" si="26">IF(W19="","",W19*(U$14)*2)</f>
        <v>324</v>
      </c>
      <c r="AA19" s="187">
        <f t="shared" ref="AA19:AA82" si="27">IF(W19="","",(((U$14/U$15)+2)*2)*W19)</f>
        <v>516.85714285714289</v>
      </c>
      <c r="AC19" s="115">
        <f>+Datos!BJ17</f>
        <v>2</v>
      </c>
      <c r="AD19" s="188">
        <f>IF(AC19="","",Datos!BM17)</f>
        <v>199</v>
      </c>
      <c r="AE19" s="180">
        <f t="shared" ref="AE19:AE82" si="28">IF(AD19="","",AD19*AD$13*2)</f>
        <v>0</v>
      </c>
      <c r="AF19" s="180">
        <f t="shared" ref="AF19:AF82" si="29">IF(AD19="","",AD19/AD$14)</f>
        <v>18.09090909090909</v>
      </c>
      <c r="AG19" s="187">
        <f t="shared" ref="AG19:AG82" si="30">IF(AF19="","",((AD$14/AD$15)*3+6+3)*AF19)</f>
        <v>1015.6753246753246</v>
      </c>
      <c r="AH19" s="187">
        <f t="shared" ref="AH19:AH82" si="31">IF(AF19="","",AF19*3*2*6.5)</f>
        <v>705.5454545454545</v>
      </c>
      <c r="AI19" s="187">
        <f t="shared" ref="AI19:AI82" si="32">IF(AF19="","",AF19*(AD$14)*2)</f>
        <v>398</v>
      </c>
      <c r="AJ19" s="187">
        <f t="shared" ref="AJ19:AJ82" si="33">IF(AF19="","",(((AD$14/AD$15)+2)*2)*AF19)</f>
        <v>640.93506493506493</v>
      </c>
      <c r="AL19" s="115" t="str">
        <f>+Datos!CD17</f>
        <v/>
      </c>
      <c r="AM19" s="188" t="str">
        <f>IF(AL19="","",Datos!CG17)</f>
        <v/>
      </c>
      <c r="AN19" s="180" t="str">
        <f t="shared" ref="AN19:AN82" si="34">IF(AM19="","",AM19*AM$13*2)</f>
        <v/>
      </c>
      <c r="AO19" s="180" t="str">
        <f t="shared" ref="AO19:AO82" si="35">IF(AM19="","",AM19/AM$14)</f>
        <v/>
      </c>
      <c r="AP19" s="187" t="str">
        <f t="shared" ref="AP19:AP82" si="36">IF(AO19="","",((AM$14/AM$15)*3+6+3)*AO19)</f>
        <v/>
      </c>
      <c r="AQ19" s="187" t="str">
        <f t="shared" ref="AQ19:AQ82" si="37">IF(AO19="","",AO19*3*2*6.5)</f>
        <v/>
      </c>
      <c r="AR19" s="187" t="str">
        <f t="shared" ref="AR19:AR82" si="38">IF(AO19="","",AO19*(AM$14)*2)</f>
        <v/>
      </c>
      <c r="AS19" s="187" t="str">
        <f t="shared" ref="AS19:AS82" si="39">IF(AO19="","",(((AM$14/AM$15)+2)*2)*AO19)</f>
        <v/>
      </c>
      <c r="AU19" s="115" t="str">
        <f>+Datos!CX17</f>
        <v/>
      </c>
      <c r="AV19" s="188" t="str">
        <f>IF(AU19="","",Datos!DA17)</f>
        <v/>
      </c>
      <c r="AW19" s="180" t="str">
        <f t="shared" ref="AW19:AW82" si="40">IF(AV19="","",AV19*AV$13*2)</f>
        <v/>
      </c>
      <c r="AX19" s="180" t="str">
        <f t="shared" ref="AX19:AX82" si="41">IF(AV19="","",AV19/AV$14)</f>
        <v/>
      </c>
      <c r="AY19" s="187" t="str">
        <f t="shared" ref="AY19:AY82" si="42">IF(AX19="","",((AV$14/AV$15)*3+6+3)*AX19)</f>
        <v/>
      </c>
      <c r="AZ19" s="187" t="str">
        <f t="shared" ref="AZ19:AZ82" si="43">IF(AX19="","",AX19*3*2*6.5)</f>
        <v/>
      </c>
      <c r="BA19" s="187" t="str">
        <f t="shared" ref="BA19:BA82" si="44">IF(AX19="","",AX19*(AV$14)*2)</f>
        <v/>
      </c>
      <c r="BB19" s="187" t="str">
        <f t="shared" ref="BB19:BB82" si="45">IF(AX19="","",(((AV$14/AV$15)+2)*2)*AX19)</f>
        <v/>
      </c>
      <c r="BD19" s="115" t="str">
        <f>+Datos!DR17</f>
        <v/>
      </c>
      <c r="BE19" s="188" t="str">
        <f>IF(BD19="","",Datos!DU17)</f>
        <v/>
      </c>
      <c r="BF19" s="180" t="str">
        <f t="shared" ref="BF19:BF82" si="46">IF(BE19="","",BE19*BE$13*2)</f>
        <v/>
      </c>
      <c r="BG19" s="180" t="str">
        <f t="shared" ref="BG19:BG82" si="47">IF(BE19="","",BE19/BE$14)</f>
        <v/>
      </c>
      <c r="BH19" s="187" t="str">
        <f t="shared" ref="BH19:BH82" si="48">IF(BG19="","",((BE$14/BE$15)*3+6+3)*BG19)</f>
        <v/>
      </c>
      <c r="BI19" s="187" t="str">
        <f t="shared" ref="BI19:BI82" si="49">IF(BG19="","",BG19*3*2*6.5)</f>
        <v/>
      </c>
      <c r="BJ19" s="187" t="str">
        <f t="shared" ref="BJ19:BJ82" si="50">IF(BG19="","",BG19*(BE$14)*2)</f>
        <v/>
      </c>
      <c r="BK19" s="187" t="str">
        <f t="shared" ref="BK19:BK82" si="51">IF(BG19="","",(((BE$14/BE$15)+2)*2)*BG19)</f>
        <v/>
      </c>
      <c r="BM19" s="115" t="str">
        <f>+Datos!EL17</f>
        <v/>
      </c>
      <c r="BN19" s="188" t="str">
        <f>IF(BM19="","",Datos!EO17)</f>
        <v/>
      </c>
      <c r="BO19" s="180" t="str">
        <f t="shared" ref="BO19:BO82" si="52">IF(BN19="","",BN19*BN$13*2)</f>
        <v/>
      </c>
      <c r="BP19" s="180" t="str">
        <f t="shared" ref="BP19:BP82" si="53">IF(BN19="","",BN19/BN$14)</f>
        <v/>
      </c>
      <c r="BQ19" s="187" t="str">
        <f t="shared" ref="BQ19:BQ82" si="54">IF(BP19="","",((BN$14/BN$15)*3+6+3)*BP19)</f>
        <v/>
      </c>
      <c r="BR19" s="187" t="str">
        <f t="shared" ref="BR19:BR82" si="55">IF(BP19="","",BP19*3*2*6.5)</f>
        <v/>
      </c>
      <c r="BS19" s="187" t="str">
        <f t="shared" ref="BS19:BS82" si="56">IF(BP19="","",BP19*(BN$14)*2)</f>
        <v/>
      </c>
      <c r="BT19" s="187" t="str">
        <f t="shared" ref="BT19:BT82" si="57">IF(BP19="","",(((BN$14/BN$15)+2)*2)*BP19)</f>
        <v/>
      </c>
      <c r="BV19" s="115" t="str">
        <f>+Datos!FF17</f>
        <v/>
      </c>
      <c r="BW19" s="188" t="str">
        <f>IF(BV19="","",Datos!FI17)</f>
        <v/>
      </c>
      <c r="BX19" s="180" t="str">
        <f t="shared" ref="BX19:BX82" si="58">IF(BW19="","",BW19*BW$13*2)</f>
        <v/>
      </c>
      <c r="BY19" s="180" t="str">
        <f t="shared" ref="BY19:BY82" si="59">IF(BW19="","",BW19/BW$14)</f>
        <v/>
      </c>
      <c r="BZ19" s="187" t="str">
        <f t="shared" ref="BZ19:BZ82" si="60">IF(BY19="","",((BW$14/BW$15)*3+6+3)*BY19)</f>
        <v/>
      </c>
      <c r="CA19" s="187" t="str">
        <f t="shared" ref="CA19:CA82" si="61">IF(BY19="","",BY19*3*2*6.5)</f>
        <v/>
      </c>
      <c r="CB19" s="187" t="str">
        <f t="shared" ref="CB19:CB82" si="62">IF(BY19="","",BY19*(BW$14)*2)</f>
        <v/>
      </c>
      <c r="CC19" s="187" t="str">
        <f t="shared" ref="CC19:CC82" si="63">IF(BY19="","",(((BW$14/BW$15)+2)*2)*BY19)</f>
        <v/>
      </c>
      <c r="CD19"/>
      <c r="CE19" s="115" t="str">
        <f>+Datos!FZ17</f>
        <v/>
      </c>
      <c r="CF19" s="188" t="str">
        <f>IF(CE19="","",Datos!GC17)</f>
        <v/>
      </c>
      <c r="CG19" s="180" t="str">
        <f t="shared" ref="CG19:CG82" si="64">IF(CF19="","",CF19*CF$13*2)</f>
        <v/>
      </c>
      <c r="CH19" s="180" t="str">
        <f t="shared" ref="CH19:CH82" si="65">IF(CF19="","",CF19/CF$14)</f>
        <v/>
      </c>
      <c r="CI19" s="187" t="str">
        <f t="shared" ref="CI19:CI82" si="66">IF(CH19="","",((CF$14/CF$15)*3+6+3)*CH19)</f>
        <v/>
      </c>
      <c r="CJ19" s="187" t="str">
        <f t="shared" ref="CJ19:CJ82" si="67">IF(CH19="","",CH19*3*2*6.5)</f>
        <v/>
      </c>
      <c r="CK19" s="187" t="str">
        <f t="shared" ref="CK19:CK82" si="68">IF(CH19="","",CH19*(CF$14)*2)</f>
        <v/>
      </c>
      <c r="CL19" s="187" t="str">
        <f t="shared" ref="CL19:CL82" si="69">IF(CH19="","",(((CF$14/CF$15)+2)*2)*CH19)</f>
        <v/>
      </c>
    </row>
    <row r="20" spans="2:90" s="8" customFormat="1" x14ac:dyDescent="0.35">
      <c r="B20" s="115">
        <f>+Datos!B18</f>
        <v>3</v>
      </c>
      <c r="C20" s="115">
        <f>IF(B20="","",Datos!E18)</f>
        <v>15</v>
      </c>
      <c r="D20" s="180">
        <f t="shared" si="11"/>
        <v>105.60000000000001</v>
      </c>
      <c r="E20" s="180">
        <f>+Datos!F18</f>
        <v>2</v>
      </c>
      <c r="F20" s="187">
        <f t="shared" si="12"/>
        <v>162</v>
      </c>
      <c r="G20" s="187">
        <f t="shared" si="13"/>
        <v>78</v>
      </c>
      <c r="H20" s="187">
        <f t="shared" si="14"/>
        <v>52</v>
      </c>
      <c r="I20" s="187">
        <f t="shared" si="15"/>
        <v>104</v>
      </c>
      <c r="K20" s="115">
        <f>+Datos!V18</f>
        <v>3</v>
      </c>
      <c r="L20" s="188">
        <f>IF(K20="","",Datos!Y18)</f>
        <v>153</v>
      </c>
      <c r="M20" s="180">
        <f t="shared" si="16"/>
        <v>612</v>
      </c>
      <c r="N20" s="180">
        <f t="shared" si="17"/>
        <v>12.75</v>
      </c>
      <c r="O20" s="187">
        <f t="shared" si="18"/>
        <v>770.46428571428578</v>
      </c>
      <c r="P20" s="187">
        <f t="shared" si="19"/>
        <v>497.25</v>
      </c>
      <c r="Q20" s="187">
        <f t="shared" si="20"/>
        <v>306</v>
      </c>
      <c r="R20" s="187">
        <f t="shared" si="21"/>
        <v>488.14285714285711</v>
      </c>
      <c r="T20" s="115">
        <f>+Datos!AP18</f>
        <v>3</v>
      </c>
      <c r="U20" s="188">
        <f>IF(T20="","",Datos!AS18)</f>
        <v>162</v>
      </c>
      <c r="V20" s="180">
        <f t="shared" si="22"/>
        <v>648</v>
      </c>
      <c r="W20" s="180">
        <f t="shared" si="23"/>
        <v>13.5</v>
      </c>
      <c r="X20" s="187">
        <f t="shared" si="24"/>
        <v>815.78571428571433</v>
      </c>
      <c r="Y20" s="187">
        <f t="shared" si="25"/>
        <v>526.5</v>
      </c>
      <c r="Z20" s="187">
        <f t="shared" si="26"/>
        <v>324</v>
      </c>
      <c r="AA20" s="187">
        <f t="shared" si="27"/>
        <v>516.85714285714289</v>
      </c>
      <c r="AC20" s="115">
        <f>+Datos!BJ18</f>
        <v>3</v>
      </c>
      <c r="AD20" s="188">
        <f>IF(AC20="","",Datos!BM18)</f>
        <v>198.5</v>
      </c>
      <c r="AE20" s="180">
        <f t="shared" si="28"/>
        <v>0</v>
      </c>
      <c r="AF20" s="180">
        <f t="shared" si="29"/>
        <v>18.045454545454547</v>
      </c>
      <c r="AG20" s="187">
        <f t="shared" si="30"/>
        <v>1013.1233766233768</v>
      </c>
      <c r="AH20" s="187">
        <f t="shared" si="31"/>
        <v>703.77272727272737</v>
      </c>
      <c r="AI20" s="187">
        <f t="shared" si="32"/>
        <v>397</v>
      </c>
      <c r="AJ20" s="187">
        <f t="shared" si="33"/>
        <v>639.32467532467535</v>
      </c>
      <c r="AL20" s="115" t="str">
        <f>+Datos!CD18</f>
        <v/>
      </c>
      <c r="AM20" s="188" t="str">
        <f>IF(AL20="","",Datos!CG18)</f>
        <v/>
      </c>
      <c r="AN20" s="180" t="str">
        <f t="shared" si="34"/>
        <v/>
      </c>
      <c r="AO20" s="180" t="str">
        <f t="shared" si="35"/>
        <v/>
      </c>
      <c r="AP20" s="187" t="str">
        <f t="shared" si="36"/>
        <v/>
      </c>
      <c r="AQ20" s="187" t="str">
        <f t="shared" si="37"/>
        <v/>
      </c>
      <c r="AR20" s="187" t="str">
        <f t="shared" si="38"/>
        <v/>
      </c>
      <c r="AS20" s="187" t="str">
        <f t="shared" si="39"/>
        <v/>
      </c>
      <c r="AU20" s="115" t="str">
        <f>+Datos!CX18</f>
        <v/>
      </c>
      <c r="AV20" s="188" t="str">
        <f>IF(AU20="","",Datos!DA18)</f>
        <v/>
      </c>
      <c r="AW20" s="180" t="str">
        <f t="shared" si="40"/>
        <v/>
      </c>
      <c r="AX20" s="180" t="str">
        <f t="shared" si="41"/>
        <v/>
      </c>
      <c r="AY20" s="187" t="str">
        <f t="shared" si="42"/>
        <v/>
      </c>
      <c r="AZ20" s="187" t="str">
        <f t="shared" si="43"/>
        <v/>
      </c>
      <c r="BA20" s="187" t="str">
        <f t="shared" si="44"/>
        <v/>
      </c>
      <c r="BB20" s="187" t="str">
        <f t="shared" si="45"/>
        <v/>
      </c>
      <c r="BD20" s="115" t="str">
        <f>+Datos!DR18</f>
        <v/>
      </c>
      <c r="BE20" s="188" t="str">
        <f>IF(BD20="","",Datos!DU18)</f>
        <v/>
      </c>
      <c r="BF20" s="180" t="str">
        <f t="shared" si="46"/>
        <v/>
      </c>
      <c r="BG20" s="180" t="str">
        <f t="shared" si="47"/>
        <v/>
      </c>
      <c r="BH20" s="187" t="str">
        <f t="shared" si="48"/>
        <v/>
      </c>
      <c r="BI20" s="187" t="str">
        <f t="shared" si="49"/>
        <v/>
      </c>
      <c r="BJ20" s="187" t="str">
        <f t="shared" si="50"/>
        <v/>
      </c>
      <c r="BK20" s="187" t="str">
        <f t="shared" si="51"/>
        <v/>
      </c>
      <c r="BM20" s="115" t="str">
        <f>+Datos!EL18</f>
        <v/>
      </c>
      <c r="BN20" s="188" t="str">
        <f>IF(BM20="","",Datos!EO18)</f>
        <v/>
      </c>
      <c r="BO20" s="180" t="str">
        <f t="shared" si="52"/>
        <v/>
      </c>
      <c r="BP20" s="180" t="str">
        <f t="shared" si="53"/>
        <v/>
      </c>
      <c r="BQ20" s="187" t="str">
        <f t="shared" si="54"/>
        <v/>
      </c>
      <c r="BR20" s="187" t="str">
        <f t="shared" si="55"/>
        <v/>
      </c>
      <c r="BS20" s="187" t="str">
        <f t="shared" si="56"/>
        <v/>
      </c>
      <c r="BT20" s="187" t="str">
        <f t="shared" si="57"/>
        <v/>
      </c>
      <c r="BV20" s="115" t="str">
        <f>+Datos!FF18</f>
        <v/>
      </c>
      <c r="BW20" s="188" t="str">
        <f>IF(BV20="","",Datos!FI18)</f>
        <v/>
      </c>
      <c r="BX20" s="180" t="str">
        <f t="shared" si="58"/>
        <v/>
      </c>
      <c r="BY20" s="180" t="str">
        <f t="shared" si="59"/>
        <v/>
      </c>
      <c r="BZ20" s="187" t="str">
        <f t="shared" si="60"/>
        <v/>
      </c>
      <c r="CA20" s="187" t="str">
        <f t="shared" si="61"/>
        <v/>
      </c>
      <c r="CB20" s="187" t="str">
        <f t="shared" si="62"/>
        <v/>
      </c>
      <c r="CC20" s="187" t="str">
        <f t="shared" si="63"/>
        <v/>
      </c>
      <c r="CD20"/>
      <c r="CE20" s="115" t="str">
        <f>+Datos!FZ18</f>
        <v/>
      </c>
      <c r="CF20" s="188" t="str">
        <f>IF(CE20="","",Datos!GC18)</f>
        <v/>
      </c>
      <c r="CG20" s="180" t="str">
        <f t="shared" si="64"/>
        <v/>
      </c>
      <c r="CH20" s="180" t="str">
        <f t="shared" si="65"/>
        <v/>
      </c>
      <c r="CI20" s="187" t="str">
        <f t="shared" si="66"/>
        <v/>
      </c>
      <c r="CJ20" s="187" t="str">
        <f t="shared" si="67"/>
        <v/>
      </c>
      <c r="CK20" s="187" t="str">
        <f t="shared" si="68"/>
        <v/>
      </c>
      <c r="CL20" s="187" t="str">
        <f t="shared" si="69"/>
        <v/>
      </c>
    </row>
    <row r="21" spans="2:90" s="8" customFormat="1" x14ac:dyDescent="0.35">
      <c r="B21" s="115">
        <f>+Datos!B19</f>
        <v>4</v>
      </c>
      <c r="C21" s="115">
        <f>IF(B21="","",Datos!E19)</f>
        <v>19</v>
      </c>
      <c r="D21" s="180">
        <f t="shared" si="11"/>
        <v>105.60000000000001</v>
      </c>
      <c r="E21" s="180">
        <f>+Datos!F19</f>
        <v>2</v>
      </c>
      <c r="F21" s="187">
        <f t="shared" si="12"/>
        <v>162</v>
      </c>
      <c r="G21" s="187">
        <f t="shared" si="13"/>
        <v>78</v>
      </c>
      <c r="H21" s="187">
        <f t="shared" si="14"/>
        <v>52</v>
      </c>
      <c r="I21" s="187">
        <f t="shared" si="15"/>
        <v>104</v>
      </c>
      <c r="K21" s="115">
        <f>+Datos!V19</f>
        <v>4</v>
      </c>
      <c r="L21" s="188">
        <f>IF(K21="","",Datos!Y19)</f>
        <v>155.5</v>
      </c>
      <c r="M21" s="180">
        <f t="shared" si="16"/>
        <v>622</v>
      </c>
      <c r="N21" s="180">
        <f t="shared" si="17"/>
        <v>12.958333333333334</v>
      </c>
      <c r="O21" s="187">
        <f t="shared" si="18"/>
        <v>783.05357142857144</v>
      </c>
      <c r="P21" s="187">
        <f t="shared" si="19"/>
        <v>505.375</v>
      </c>
      <c r="Q21" s="187">
        <f t="shared" si="20"/>
        <v>311</v>
      </c>
      <c r="R21" s="187">
        <f t="shared" si="21"/>
        <v>496.11904761904765</v>
      </c>
      <c r="T21" s="115">
        <f>+Datos!AP19</f>
        <v>4</v>
      </c>
      <c r="U21" s="188">
        <f>IF(T21="","",Datos!AS19)</f>
        <v>163</v>
      </c>
      <c r="V21" s="180">
        <f t="shared" si="22"/>
        <v>652</v>
      </c>
      <c r="W21" s="180">
        <f t="shared" si="23"/>
        <v>13.583333333333334</v>
      </c>
      <c r="X21" s="187">
        <f t="shared" si="24"/>
        <v>820.82142857142867</v>
      </c>
      <c r="Y21" s="187">
        <f t="shared" si="25"/>
        <v>529.75</v>
      </c>
      <c r="Z21" s="187">
        <f t="shared" si="26"/>
        <v>326</v>
      </c>
      <c r="AA21" s="187">
        <f t="shared" si="27"/>
        <v>520.04761904761904</v>
      </c>
      <c r="AC21" s="115">
        <f>+Datos!BJ19</f>
        <v>4</v>
      </c>
      <c r="AD21" s="188">
        <f>IF(AC21="","",Datos!BM19)</f>
        <v>197.5</v>
      </c>
      <c r="AE21" s="180">
        <f t="shared" si="28"/>
        <v>0</v>
      </c>
      <c r="AF21" s="180">
        <f t="shared" si="29"/>
        <v>17.954545454545453</v>
      </c>
      <c r="AG21" s="187">
        <f t="shared" si="30"/>
        <v>1008.0194805194805</v>
      </c>
      <c r="AH21" s="187">
        <f t="shared" si="31"/>
        <v>700.22727272727263</v>
      </c>
      <c r="AI21" s="187">
        <f t="shared" si="32"/>
        <v>395</v>
      </c>
      <c r="AJ21" s="187">
        <f t="shared" si="33"/>
        <v>636.10389610389609</v>
      </c>
      <c r="AL21" s="115" t="str">
        <f>+Datos!CD19</f>
        <v/>
      </c>
      <c r="AM21" s="188" t="str">
        <f>IF(AL21="","",Datos!CG19)</f>
        <v/>
      </c>
      <c r="AN21" s="180" t="str">
        <f t="shared" si="34"/>
        <v/>
      </c>
      <c r="AO21" s="180" t="str">
        <f t="shared" si="35"/>
        <v/>
      </c>
      <c r="AP21" s="187" t="str">
        <f t="shared" si="36"/>
        <v/>
      </c>
      <c r="AQ21" s="187" t="str">
        <f t="shared" si="37"/>
        <v/>
      </c>
      <c r="AR21" s="187" t="str">
        <f t="shared" si="38"/>
        <v/>
      </c>
      <c r="AS21" s="187" t="str">
        <f t="shared" si="39"/>
        <v/>
      </c>
      <c r="AU21" s="115" t="str">
        <f>+Datos!CX19</f>
        <v/>
      </c>
      <c r="AV21" s="188" t="str">
        <f>IF(AU21="","",Datos!DA19)</f>
        <v/>
      </c>
      <c r="AW21" s="180" t="str">
        <f t="shared" si="40"/>
        <v/>
      </c>
      <c r="AX21" s="180" t="str">
        <f t="shared" si="41"/>
        <v/>
      </c>
      <c r="AY21" s="187" t="str">
        <f t="shared" si="42"/>
        <v/>
      </c>
      <c r="AZ21" s="187" t="str">
        <f t="shared" si="43"/>
        <v/>
      </c>
      <c r="BA21" s="187" t="str">
        <f t="shared" si="44"/>
        <v/>
      </c>
      <c r="BB21" s="187" t="str">
        <f t="shared" si="45"/>
        <v/>
      </c>
      <c r="BD21" s="115" t="str">
        <f>+Datos!DR19</f>
        <v/>
      </c>
      <c r="BE21" s="188" t="str">
        <f>IF(BD21="","",Datos!DU19)</f>
        <v/>
      </c>
      <c r="BF21" s="180" t="str">
        <f t="shared" si="46"/>
        <v/>
      </c>
      <c r="BG21" s="180" t="str">
        <f t="shared" si="47"/>
        <v/>
      </c>
      <c r="BH21" s="187" t="str">
        <f t="shared" si="48"/>
        <v/>
      </c>
      <c r="BI21" s="187" t="str">
        <f t="shared" si="49"/>
        <v/>
      </c>
      <c r="BJ21" s="187" t="str">
        <f t="shared" si="50"/>
        <v/>
      </c>
      <c r="BK21" s="187" t="str">
        <f t="shared" si="51"/>
        <v/>
      </c>
      <c r="BM21" s="115" t="str">
        <f>+Datos!EL19</f>
        <v/>
      </c>
      <c r="BN21" s="188" t="str">
        <f>IF(BM21="","",Datos!EO19)</f>
        <v/>
      </c>
      <c r="BO21" s="180" t="str">
        <f t="shared" si="52"/>
        <v/>
      </c>
      <c r="BP21" s="180" t="str">
        <f t="shared" si="53"/>
        <v/>
      </c>
      <c r="BQ21" s="187" t="str">
        <f t="shared" si="54"/>
        <v/>
      </c>
      <c r="BR21" s="187" t="str">
        <f t="shared" si="55"/>
        <v/>
      </c>
      <c r="BS21" s="187" t="str">
        <f t="shared" si="56"/>
        <v/>
      </c>
      <c r="BT21" s="187" t="str">
        <f t="shared" si="57"/>
        <v/>
      </c>
      <c r="BV21" s="115" t="str">
        <f>+Datos!FF19</f>
        <v/>
      </c>
      <c r="BW21" s="188" t="str">
        <f>IF(BV21="","",Datos!FI19)</f>
        <v/>
      </c>
      <c r="BX21" s="180" t="str">
        <f t="shared" si="58"/>
        <v/>
      </c>
      <c r="BY21" s="180" t="str">
        <f t="shared" si="59"/>
        <v/>
      </c>
      <c r="BZ21" s="187" t="str">
        <f t="shared" si="60"/>
        <v/>
      </c>
      <c r="CA21" s="187" t="str">
        <f t="shared" si="61"/>
        <v/>
      </c>
      <c r="CB21" s="187" t="str">
        <f t="shared" si="62"/>
        <v/>
      </c>
      <c r="CC21" s="187" t="str">
        <f t="shared" si="63"/>
        <v/>
      </c>
      <c r="CD21"/>
      <c r="CE21" s="115" t="str">
        <f>+Datos!FZ19</f>
        <v/>
      </c>
      <c r="CF21" s="188" t="str">
        <f>IF(CE21="","",Datos!GC19)</f>
        <v/>
      </c>
      <c r="CG21" s="180" t="str">
        <f t="shared" si="64"/>
        <v/>
      </c>
      <c r="CH21" s="180" t="str">
        <f t="shared" si="65"/>
        <v/>
      </c>
      <c r="CI21" s="187" t="str">
        <f t="shared" si="66"/>
        <v/>
      </c>
      <c r="CJ21" s="187" t="str">
        <f t="shared" si="67"/>
        <v/>
      </c>
      <c r="CK21" s="187" t="str">
        <f t="shared" si="68"/>
        <v/>
      </c>
      <c r="CL21" s="187" t="str">
        <f t="shared" si="69"/>
        <v/>
      </c>
    </row>
    <row r="22" spans="2:90" s="8" customFormat="1" x14ac:dyDescent="0.35">
      <c r="B22" s="115">
        <f>+Datos!B20</f>
        <v>5</v>
      </c>
      <c r="C22" s="115">
        <f>IF(B22="","",Datos!E20)</f>
        <v>24</v>
      </c>
      <c r="D22" s="180">
        <f t="shared" si="11"/>
        <v>158.4</v>
      </c>
      <c r="E22" s="180">
        <f>+Datos!F20</f>
        <v>3</v>
      </c>
      <c r="F22" s="187">
        <f t="shared" si="12"/>
        <v>243</v>
      </c>
      <c r="G22" s="187">
        <f t="shared" si="13"/>
        <v>117</v>
      </c>
      <c r="H22" s="187">
        <f t="shared" si="14"/>
        <v>78</v>
      </c>
      <c r="I22" s="187">
        <f t="shared" si="15"/>
        <v>156</v>
      </c>
      <c r="K22" s="115">
        <f>+Datos!V20</f>
        <v>5</v>
      </c>
      <c r="L22" s="188">
        <f>IF(K22="","",Datos!Y20)</f>
        <v>157</v>
      </c>
      <c r="M22" s="180">
        <f t="shared" si="16"/>
        <v>628</v>
      </c>
      <c r="N22" s="180">
        <f t="shared" si="17"/>
        <v>13.083333333333334</v>
      </c>
      <c r="O22" s="187">
        <f t="shared" si="18"/>
        <v>790.60714285714289</v>
      </c>
      <c r="P22" s="187">
        <f t="shared" si="19"/>
        <v>510.25</v>
      </c>
      <c r="Q22" s="187">
        <f t="shared" si="20"/>
        <v>314</v>
      </c>
      <c r="R22" s="187">
        <f t="shared" si="21"/>
        <v>500.90476190476193</v>
      </c>
      <c r="T22" s="115">
        <f>+Datos!AP20</f>
        <v>5</v>
      </c>
      <c r="U22" s="188">
        <f>IF(T22="","",Datos!AS20)</f>
        <v>163</v>
      </c>
      <c r="V22" s="180">
        <f t="shared" si="22"/>
        <v>652</v>
      </c>
      <c r="W22" s="180">
        <f t="shared" si="23"/>
        <v>13.583333333333334</v>
      </c>
      <c r="X22" s="187">
        <f t="shared" si="24"/>
        <v>820.82142857142867</v>
      </c>
      <c r="Y22" s="187">
        <f t="shared" si="25"/>
        <v>529.75</v>
      </c>
      <c r="Z22" s="187">
        <f t="shared" si="26"/>
        <v>326</v>
      </c>
      <c r="AA22" s="187">
        <f t="shared" si="27"/>
        <v>520.04761904761904</v>
      </c>
      <c r="AC22" s="115">
        <f>+Datos!BJ20</f>
        <v>5</v>
      </c>
      <c r="AD22" s="188">
        <f>IF(AC22="","",Datos!BM20)</f>
        <v>197</v>
      </c>
      <c r="AE22" s="180">
        <f t="shared" si="28"/>
        <v>0</v>
      </c>
      <c r="AF22" s="180">
        <f t="shared" si="29"/>
        <v>17.90909090909091</v>
      </c>
      <c r="AG22" s="187">
        <f t="shared" si="30"/>
        <v>1005.4675324675326</v>
      </c>
      <c r="AH22" s="187">
        <f t="shared" si="31"/>
        <v>698.4545454545455</v>
      </c>
      <c r="AI22" s="187">
        <f t="shared" si="32"/>
        <v>394</v>
      </c>
      <c r="AJ22" s="187">
        <f t="shared" si="33"/>
        <v>634.49350649350652</v>
      </c>
      <c r="AL22" s="115" t="str">
        <f>+Datos!CD20</f>
        <v/>
      </c>
      <c r="AM22" s="188" t="str">
        <f>IF(AL22="","",Datos!CG20)</f>
        <v/>
      </c>
      <c r="AN22" s="180" t="str">
        <f t="shared" si="34"/>
        <v/>
      </c>
      <c r="AO22" s="180" t="str">
        <f t="shared" si="35"/>
        <v/>
      </c>
      <c r="AP22" s="187" t="str">
        <f t="shared" si="36"/>
        <v/>
      </c>
      <c r="AQ22" s="187" t="str">
        <f t="shared" si="37"/>
        <v/>
      </c>
      <c r="AR22" s="187" t="str">
        <f t="shared" si="38"/>
        <v/>
      </c>
      <c r="AS22" s="187" t="str">
        <f t="shared" si="39"/>
        <v/>
      </c>
      <c r="AU22" s="115" t="str">
        <f>+Datos!CX20</f>
        <v/>
      </c>
      <c r="AV22" s="188" t="str">
        <f>IF(AU22="","",Datos!DA20)</f>
        <v/>
      </c>
      <c r="AW22" s="180" t="str">
        <f t="shared" si="40"/>
        <v/>
      </c>
      <c r="AX22" s="180" t="str">
        <f t="shared" si="41"/>
        <v/>
      </c>
      <c r="AY22" s="187" t="str">
        <f t="shared" si="42"/>
        <v/>
      </c>
      <c r="AZ22" s="187" t="str">
        <f t="shared" si="43"/>
        <v/>
      </c>
      <c r="BA22" s="187" t="str">
        <f t="shared" si="44"/>
        <v/>
      </c>
      <c r="BB22" s="187" t="str">
        <f t="shared" si="45"/>
        <v/>
      </c>
      <c r="BD22" s="115" t="str">
        <f>+Datos!DR20</f>
        <v/>
      </c>
      <c r="BE22" s="188" t="str">
        <f>IF(BD22="","",Datos!DU20)</f>
        <v/>
      </c>
      <c r="BF22" s="180" t="str">
        <f t="shared" si="46"/>
        <v/>
      </c>
      <c r="BG22" s="180" t="str">
        <f t="shared" si="47"/>
        <v/>
      </c>
      <c r="BH22" s="187" t="str">
        <f t="shared" si="48"/>
        <v/>
      </c>
      <c r="BI22" s="187" t="str">
        <f t="shared" si="49"/>
        <v/>
      </c>
      <c r="BJ22" s="187" t="str">
        <f t="shared" si="50"/>
        <v/>
      </c>
      <c r="BK22" s="187" t="str">
        <f t="shared" si="51"/>
        <v/>
      </c>
      <c r="BM22" s="115" t="str">
        <f>+Datos!EL20</f>
        <v/>
      </c>
      <c r="BN22" s="188" t="str">
        <f>IF(BM22="","",Datos!EO20)</f>
        <v/>
      </c>
      <c r="BO22" s="180" t="str">
        <f t="shared" si="52"/>
        <v/>
      </c>
      <c r="BP22" s="180" t="str">
        <f t="shared" si="53"/>
        <v/>
      </c>
      <c r="BQ22" s="187" t="str">
        <f t="shared" si="54"/>
        <v/>
      </c>
      <c r="BR22" s="187" t="str">
        <f t="shared" si="55"/>
        <v/>
      </c>
      <c r="BS22" s="187" t="str">
        <f t="shared" si="56"/>
        <v/>
      </c>
      <c r="BT22" s="187" t="str">
        <f t="shared" si="57"/>
        <v/>
      </c>
      <c r="BV22" s="115" t="str">
        <f>+Datos!FF20</f>
        <v/>
      </c>
      <c r="BW22" s="188" t="str">
        <f>IF(BV22="","",Datos!FI20)</f>
        <v/>
      </c>
      <c r="BX22" s="180" t="str">
        <f t="shared" si="58"/>
        <v/>
      </c>
      <c r="BY22" s="180" t="str">
        <f t="shared" si="59"/>
        <v/>
      </c>
      <c r="BZ22" s="187" t="str">
        <f t="shared" si="60"/>
        <v/>
      </c>
      <c r="CA22" s="187" t="str">
        <f t="shared" si="61"/>
        <v/>
      </c>
      <c r="CB22" s="187" t="str">
        <f t="shared" si="62"/>
        <v/>
      </c>
      <c r="CC22" s="187" t="str">
        <f t="shared" si="63"/>
        <v/>
      </c>
      <c r="CD22"/>
      <c r="CE22" s="115" t="str">
        <f>+Datos!FZ20</f>
        <v/>
      </c>
      <c r="CF22" s="188" t="str">
        <f>IF(CE22="","",Datos!GC20)</f>
        <v/>
      </c>
      <c r="CG22" s="180" t="str">
        <f t="shared" si="64"/>
        <v/>
      </c>
      <c r="CH22" s="180" t="str">
        <f t="shared" si="65"/>
        <v/>
      </c>
      <c r="CI22" s="187" t="str">
        <f t="shared" si="66"/>
        <v/>
      </c>
      <c r="CJ22" s="187" t="str">
        <f t="shared" si="67"/>
        <v/>
      </c>
      <c r="CK22" s="187" t="str">
        <f t="shared" si="68"/>
        <v/>
      </c>
      <c r="CL22" s="187" t="str">
        <f t="shared" si="69"/>
        <v/>
      </c>
    </row>
    <row r="23" spans="2:90" s="8" customFormat="1" x14ac:dyDescent="0.35">
      <c r="B23" s="115">
        <f>+Datos!B21</f>
        <v>6</v>
      </c>
      <c r="C23" s="115">
        <f>IF(B23="","",Datos!E21)</f>
        <v>30</v>
      </c>
      <c r="D23" s="180">
        <f t="shared" si="11"/>
        <v>158.4</v>
      </c>
      <c r="E23" s="180">
        <f>+Datos!F21</f>
        <v>3</v>
      </c>
      <c r="F23" s="187">
        <f t="shared" si="12"/>
        <v>243</v>
      </c>
      <c r="G23" s="187">
        <f t="shared" si="13"/>
        <v>117</v>
      </c>
      <c r="H23" s="187">
        <f t="shared" si="14"/>
        <v>78</v>
      </c>
      <c r="I23" s="187">
        <f t="shared" si="15"/>
        <v>156</v>
      </c>
      <c r="K23" s="115">
        <f>+Datos!V21</f>
        <v>6</v>
      </c>
      <c r="L23" s="188">
        <f>IF(K23="","",Datos!Y21)</f>
        <v>159</v>
      </c>
      <c r="M23" s="180">
        <f t="shared" si="16"/>
        <v>636</v>
      </c>
      <c r="N23" s="180">
        <f t="shared" si="17"/>
        <v>13.25</v>
      </c>
      <c r="O23" s="187">
        <f t="shared" si="18"/>
        <v>800.67857142857144</v>
      </c>
      <c r="P23" s="187">
        <f t="shared" si="19"/>
        <v>516.75</v>
      </c>
      <c r="Q23" s="187">
        <f t="shared" si="20"/>
        <v>318</v>
      </c>
      <c r="R23" s="187">
        <f t="shared" si="21"/>
        <v>507.28571428571428</v>
      </c>
      <c r="T23" s="115">
        <f>+Datos!AP21</f>
        <v>6</v>
      </c>
      <c r="U23" s="188">
        <f>IF(T23="","",Datos!AS21)</f>
        <v>163.5</v>
      </c>
      <c r="V23" s="180">
        <f t="shared" si="22"/>
        <v>654</v>
      </c>
      <c r="W23" s="180">
        <f t="shared" si="23"/>
        <v>13.625</v>
      </c>
      <c r="X23" s="187">
        <f t="shared" si="24"/>
        <v>823.33928571428578</v>
      </c>
      <c r="Y23" s="187">
        <f t="shared" si="25"/>
        <v>531.375</v>
      </c>
      <c r="Z23" s="187">
        <f t="shared" si="26"/>
        <v>327</v>
      </c>
      <c r="AA23" s="187">
        <f t="shared" si="27"/>
        <v>521.64285714285711</v>
      </c>
      <c r="AC23" s="115">
        <f>+Datos!BJ21</f>
        <v>6</v>
      </c>
      <c r="AD23" s="188">
        <f>IF(AC23="","",Datos!BM21)</f>
        <v>197</v>
      </c>
      <c r="AE23" s="180">
        <f t="shared" si="28"/>
        <v>0</v>
      </c>
      <c r="AF23" s="180">
        <f t="shared" si="29"/>
        <v>17.90909090909091</v>
      </c>
      <c r="AG23" s="187">
        <f t="shared" si="30"/>
        <v>1005.4675324675326</v>
      </c>
      <c r="AH23" s="187">
        <f t="shared" si="31"/>
        <v>698.4545454545455</v>
      </c>
      <c r="AI23" s="187">
        <f t="shared" si="32"/>
        <v>394</v>
      </c>
      <c r="AJ23" s="187">
        <f t="shared" si="33"/>
        <v>634.49350649350652</v>
      </c>
      <c r="AL23" s="115" t="str">
        <f>+Datos!CD21</f>
        <v/>
      </c>
      <c r="AM23" s="188" t="str">
        <f>IF(AL23="","",Datos!CG21)</f>
        <v/>
      </c>
      <c r="AN23" s="180" t="str">
        <f t="shared" si="34"/>
        <v/>
      </c>
      <c r="AO23" s="180" t="str">
        <f t="shared" si="35"/>
        <v/>
      </c>
      <c r="AP23" s="187" t="str">
        <f t="shared" si="36"/>
        <v/>
      </c>
      <c r="AQ23" s="187" t="str">
        <f t="shared" si="37"/>
        <v/>
      </c>
      <c r="AR23" s="187" t="str">
        <f t="shared" si="38"/>
        <v/>
      </c>
      <c r="AS23" s="187" t="str">
        <f t="shared" si="39"/>
        <v/>
      </c>
      <c r="AU23" s="115" t="str">
        <f>+Datos!CX21</f>
        <v/>
      </c>
      <c r="AV23" s="188" t="str">
        <f>IF(AU23="","",Datos!DA21)</f>
        <v/>
      </c>
      <c r="AW23" s="180" t="str">
        <f t="shared" si="40"/>
        <v/>
      </c>
      <c r="AX23" s="180" t="str">
        <f t="shared" si="41"/>
        <v/>
      </c>
      <c r="AY23" s="187" t="str">
        <f t="shared" si="42"/>
        <v/>
      </c>
      <c r="AZ23" s="187" t="str">
        <f t="shared" si="43"/>
        <v/>
      </c>
      <c r="BA23" s="187" t="str">
        <f t="shared" si="44"/>
        <v/>
      </c>
      <c r="BB23" s="187" t="str">
        <f t="shared" si="45"/>
        <v/>
      </c>
      <c r="BD23" s="115" t="str">
        <f>+Datos!DR21</f>
        <v/>
      </c>
      <c r="BE23" s="188" t="str">
        <f>IF(BD23="","",Datos!DU21)</f>
        <v/>
      </c>
      <c r="BF23" s="180" t="str">
        <f t="shared" si="46"/>
        <v/>
      </c>
      <c r="BG23" s="180" t="str">
        <f t="shared" si="47"/>
        <v/>
      </c>
      <c r="BH23" s="187" t="str">
        <f t="shared" si="48"/>
        <v/>
      </c>
      <c r="BI23" s="187" t="str">
        <f t="shared" si="49"/>
        <v/>
      </c>
      <c r="BJ23" s="187" t="str">
        <f t="shared" si="50"/>
        <v/>
      </c>
      <c r="BK23" s="187" t="str">
        <f t="shared" si="51"/>
        <v/>
      </c>
      <c r="BM23" s="115" t="str">
        <f>+Datos!EL21</f>
        <v/>
      </c>
      <c r="BN23" s="188" t="str">
        <f>IF(BM23="","",Datos!EO21)</f>
        <v/>
      </c>
      <c r="BO23" s="180" t="str">
        <f t="shared" si="52"/>
        <v/>
      </c>
      <c r="BP23" s="180" t="str">
        <f t="shared" si="53"/>
        <v/>
      </c>
      <c r="BQ23" s="187" t="str">
        <f t="shared" si="54"/>
        <v/>
      </c>
      <c r="BR23" s="187" t="str">
        <f t="shared" si="55"/>
        <v/>
      </c>
      <c r="BS23" s="187" t="str">
        <f t="shared" si="56"/>
        <v/>
      </c>
      <c r="BT23" s="187" t="str">
        <f t="shared" si="57"/>
        <v/>
      </c>
      <c r="BV23" s="115" t="str">
        <f>+Datos!FF21</f>
        <v/>
      </c>
      <c r="BW23" s="188" t="str">
        <f>IF(BV23="","",Datos!FI21)</f>
        <v/>
      </c>
      <c r="BX23" s="180" t="str">
        <f t="shared" si="58"/>
        <v/>
      </c>
      <c r="BY23" s="180" t="str">
        <f t="shared" si="59"/>
        <v/>
      </c>
      <c r="BZ23" s="187" t="str">
        <f t="shared" si="60"/>
        <v/>
      </c>
      <c r="CA23" s="187" t="str">
        <f t="shared" si="61"/>
        <v/>
      </c>
      <c r="CB23" s="187" t="str">
        <f t="shared" si="62"/>
        <v/>
      </c>
      <c r="CC23" s="187" t="str">
        <f t="shared" si="63"/>
        <v/>
      </c>
      <c r="CD23"/>
      <c r="CE23" s="115" t="str">
        <f>+Datos!FZ21</f>
        <v/>
      </c>
      <c r="CF23" s="188" t="str">
        <f>IF(CE23="","",Datos!GC21)</f>
        <v/>
      </c>
      <c r="CG23" s="180" t="str">
        <f t="shared" si="64"/>
        <v/>
      </c>
      <c r="CH23" s="180" t="str">
        <f t="shared" si="65"/>
        <v/>
      </c>
      <c r="CI23" s="187" t="str">
        <f t="shared" si="66"/>
        <v/>
      </c>
      <c r="CJ23" s="187" t="str">
        <f t="shared" si="67"/>
        <v/>
      </c>
      <c r="CK23" s="187" t="str">
        <f t="shared" si="68"/>
        <v/>
      </c>
      <c r="CL23" s="187" t="str">
        <f t="shared" si="69"/>
        <v/>
      </c>
    </row>
    <row r="24" spans="2:90" s="8" customFormat="1" x14ac:dyDescent="0.35">
      <c r="B24" s="115">
        <f>+Datos!B22</f>
        <v>7</v>
      </c>
      <c r="C24" s="115">
        <f>IF(B24="","",Datos!E22)</f>
        <v>35.5</v>
      </c>
      <c r="D24" s="180">
        <f t="shared" si="11"/>
        <v>158.4</v>
      </c>
      <c r="E24" s="180">
        <f>+Datos!F22</f>
        <v>3</v>
      </c>
      <c r="F24" s="187">
        <f t="shared" si="12"/>
        <v>243</v>
      </c>
      <c r="G24" s="187">
        <f t="shared" si="13"/>
        <v>117</v>
      </c>
      <c r="H24" s="187">
        <f t="shared" si="14"/>
        <v>78</v>
      </c>
      <c r="I24" s="187">
        <f t="shared" si="15"/>
        <v>156</v>
      </c>
      <c r="K24" s="115">
        <f>+Datos!V22</f>
        <v>7</v>
      </c>
      <c r="L24" s="188">
        <f>IF(K24="","",Datos!Y22)</f>
        <v>162</v>
      </c>
      <c r="M24" s="180">
        <f t="shared" si="16"/>
        <v>648</v>
      </c>
      <c r="N24" s="180">
        <f t="shared" si="17"/>
        <v>13.5</v>
      </c>
      <c r="O24" s="187">
        <f t="shared" si="18"/>
        <v>815.78571428571433</v>
      </c>
      <c r="P24" s="187">
        <f t="shared" si="19"/>
        <v>526.5</v>
      </c>
      <c r="Q24" s="187">
        <f t="shared" si="20"/>
        <v>324</v>
      </c>
      <c r="R24" s="187">
        <f t="shared" si="21"/>
        <v>516.85714285714289</v>
      </c>
      <c r="T24" s="115">
        <f>+Datos!AP22</f>
        <v>7</v>
      </c>
      <c r="U24" s="188">
        <f>IF(T24="","",Datos!AS22)</f>
        <v>162</v>
      </c>
      <c r="V24" s="180">
        <f t="shared" si="22"/>
        <v>648</v>
      </c>
      <c r="W24" s="180">
        <f t="shared" si="23"/>
        <v>13.5</v>
      </c>
      <c r="X24" s="187">
        <f t="shared" si="24"/>
        <v>815.78571428571433</v>
      </c>
      <c r="Y24" s="187">
        <f t="shared" si="25"/>
        <v>526.5</v>
      </c>
      <c r="Z24" s="187">
        <f t="shared" si="26"/>
        <v>324</v>
      </c>
      <c r="AA24" s="187">
        <f t="shared" si="27"/>
        <v>516.85714285714289</v>
      </c>
      <c r="AC24" s="115">
        <f>+Datos!BJ22</f>
        <v>7</v>
      </c>
      <c r="AD24" s="188">
        <f>IF(AC24="","",Datos!BM22)</f>
        <v>197</v>
      </c>
      <c r="AE24" s="180">
        <f t="shared" si="28"/>
        <v>0</v>
      </c>
      <c r="AF24" s="180">
        <f t="shared" si="29"/>
        <v>17.90909090909091</v>
      </c>
      <c r="AG24" s="187">
        <f t="shared" si="30"/>
        <v>1005.4675324675326</v>
      </c>
      <c r="AH24" s="187">
        <f t="shared" si="31"/>
        <v>698.4545454545455</v>
      </c>
      <c r="AI24" s="187">
        <f t="shared" si="32"/>
        <v>394</v>
      </c>
      <c r="AJ24" s="187">
        <f t="shared" si="33"/>
        <v>634.49350649350652</v>
      </c>
      <c r="AL24" s="115" t="str">
        <f>+Datos!CD22</f>
        <v/>
      </c>
      <c r="AM24" s="188" t="str">
        <f>IF(AL24="","",Datos!CG22)</f>
        <v/>
      </c>
      <c r="AN24" s="180" t="str">
        <f t="shared" si="34"/>
        <v/>
      </c>
      <c r="AO24" s="180" t="str">
        <f t="shared" si="35"/>
        <v/>
      </c>
      <c r="AP24" s="187" t="str">
        <f t="shared" si="36"/>
        <v/>
      </c>
      <c r="AQ24" s="187" t="str">
        <f t="shared" si="37"/>
        <v/>
      </c>
      <c r="AR24" s="187" t="str">
        <f t="shared" si="38"/>
        <v/>
      </c>
      <c r="AS24" s="187" t="str">
        <f t="shared" si="39"/>
        <v/>
      </c>
      <c r="AU24" s="115" t="str">
        <f>+Datos!CX22</f>
        <v/>
      </c>
      <c r="AV24" s="188" t="str">
        <f>IF(AU24="","",Datos!DA22)</f>
        <v/>
      </c>
      <c r="AW24" s="180" t="str">
        <f t="shared" si="40"/>
        <v/>
      </c>
      <c r="AX24" s="180" t="str">
        <f t="shared" si="41"/>
        <v/>
      </c>
      <c r="AY24" s="187" t="str">
        <f t="shared" si="42"/>
        <v/>
      </c>
      <c r="AZ24" s="187" t="str">
        <f t="shared" si="43"/>
        <v/>
      </c>
      <c r="BA24" s="187" t="str">
        <f t="shared" si="44"/>
        <v/>
      </c>
      <c r="BB24" s="187" t="str">
        <f t="shared" si="45"/>
        <v/>
      </c>
      <c r="BD24" s="115" t="str">
        <f>+Datos!DR22</f>
        <v/>
      </c>
      <c r="BE24" s="188" t="str">
        <f>IF(BD24="","",Datos!DU22)</f>
        <v/>
      </c>
      <c r="BF24" s="180" t="str">
        <f t="shared" si="46"/>
        <v/>
      </c>
      <c r="BG24" s="180" t="str">
        <f t="shared" si="47"/>
        <v/>
      </c>
      <c r="BH24" s="187" t="str">
        <f t="shared" si="48"/>
        <v/>
      </c>
      <c r="BI24" s="187" t="str">
        <f t="shared" si="49"/>
        <v/>
      </c>
      <c r="BJ24" s="187" t="str">
        <f t="shared" si="50"/>
        <v/>
      </c>
      <c r="BK24" s="187" t="str">
        <f t="shared" si="51"/>
        <v/>
      </c>
      <c r="BM24" s="115" t="str">
        <f>+Datos!EL22</f>
        <v/>
      </c>
      <c r="BN24" s="188" t="str">
        <f>IF(BM24="","",Datos!EO22)</f>
        <v/>
      </c>
      <c r="BO24" s="180" t="str">
        <f t="shared" si="52"/>
        <v/>
      </c>
      <c r="BP24" s="180" t="str">
        <f t="shared" si="53"/>
        <v/>
      </c>
      <c r="BQ24" s="187" t="str">
        <f t="shared" si="54"/>
        <v/>
      </c>
      <c r="BR24" s="187" t="str">
        <f t="shared" si="55"/>
        <v/>
      </c>
      <c r="BS24" s="187" t="str">
        <f t="shared" si="56"/>
        <v/>
      </c>
      <c r="BT24" s="187" t="str">
        <f t="shared" si="57"/>
        <v/>
      </c>
      <c r="BV24" s="115" t="str">
        <f>+Datos!FF22</f>
        <v/>
      </c>
      <c r="BW24" s="188" t="str">
        <f>IF(BV24="","",Datos!FI22)</f>
        <v/>
      </c>
      <c r="BX24" s="180" t="str">
        <f t="shared" si="58"/>
        <v/>
      </c>
      <c r="BY24" s="180" t="str">
        <f t="shared" si="59"/>
        <v/>
      </c>
      <c r="BZ24" s="187" t="str">
        <f t="shared" si="60"/>
        <v/>
      </c>
      <c r="CA24" s="187" t="str">
        <f t="shared" si="61"/>
        <v/>
      </c>
      <c r="CB24" s="187" t="str">
        <f t="shared" si="62"/>
        <v/>
      </c>
      <c r="CC24" s="187" t="str">
        <f t="shared" si="63"/>
        <v/>
      </c>
      <c r="CD24"/>
      <c r="CE24" s="115" t="str">
        <f>+Datos!FZ22</f>
        <v/>
      </c>
      <c r="CF24" s="188" t="str">
        <f>IF(CE24="","",Datos!GC22)</f>
        <v/>
      </c>
      <c r="CG24" s="180" t="str">
        <f t="shared" si="64"/>
        <v/>
      </c>
      <c r="CH24" s="180" t="str">
        <f t="shared" si="65"/>
        <v/>
      </c>
      <c r="CI24" s="187" t="str">
        <f t="shared" si="66"/>
        <v/>
      </c>
      <c r="CJ24" s="187" t="str">
        <f t="shared" si="67"/>
        <v/>
      </c>
      <c r="CK24" s="187" t="str">
        <f t="shared" si="68"/>
        <v/>
      </c>
      <c r="CL24" s="187" t="str">
        <f t="shared" si="69"/>
        <v/>
      </c>
    </row>
    <row r="25" spans="2:90" s="8" customFormat="1" x14ac:dyDescent="0.35">
      <c r="B25" s="115">
        <f>+Datos!B23</f>
        <v>8</v>
      </c>
      <c r="C25" s="115">
        <f>IF(B25="","",Datos!E23)</f>
        <v>40</v>
      </c>
      <c r="D25" s="180">
        <f t="shared" si="11"/>
        <v>211.20000000000002</v>
      </c>
      <c r="E25" s="180">
        <f>+Datos!F23</f>
        <v>4</v>
      </c>
      <c r="F25" s="187">
        <f t="shared" si="12"/>
        <v>324</v>
      </c>
      <c r="G25" s="187">
        <f t="shared" si="13"/>
        <v>156</v>
      </c>
      <c r="H25" s="187">
        <f t="shared" si="14"/>
        <v>104</v>
      </c>
      <c r="I25" s="187">
        <f t="shared" si="15"/>
        <v>208</v>
      </c>
      <c r="K25" s="115">
        <f>+Datos!V23</f>
        <v>8</v>
      </c>
      <c r="L25" s="188">
        <f>IF(K25="","",Datos!Y23)</f>
        <v>165</v>
      </c>
      <c r="M25" s="180">
        <f t="shared" si="16"/>
        <v>660</v>
      </c>
      <c r="N25" s="180">
        <f t="shared" si="17"/>
        <v>13.75</v>
      </c>
      <c r="O25" s="187">
        <f t="shared" si="18"/>
        <v>830.89285714285722</v>
      </c>
      <c r="P25" s="187">
        <f t="shared" si="19"/>
        <v>536.25</v>
      </c>
      <c r="Q25" s="187">
        <f t="shared" si="20"/>
        <v>330</v>
      </c>
      <c r="R25" s="187">
        <f t="shared" si="21"/>
        <v>526.42857142857144</v>
      </c>
      <c r="T25" s="115">
        <f>+Datos!AP23</f>
        <v>8</v>
      </c>
      <c r="U25" s="188">
        <f>IF(T25="","",Datos!AS23)</f>
        <v>163</v>
      </c>
      <c r="V25" s="180">
        <f t="shared" si="22"/>
        <v>652</v>
      </c>
      <c r="W25" s="180">
        <f t="shared" si="23"/>
        <v>13.583333333333334</v>
      </c>
      <c r="X25" s="187">
        <f t="shared" si="24"/>
        <v>820.82142857142867</v>
      </c>
      <c r="Y25" s="187">
        <f t="shared" si="25"/>
        <v>529.75</v>
      </c>
      <c r="Z25" s="187">
        <f t="shared" si="26"/>
        <v>326</v>
      </c>
      <c r="AA25" s="187">
        <f t="shared" si="27"/>
        <v>520.04761904761904</v>
      </c>
      <c r="AC25" s="115">
        <f>+Datos!BJ23</f>
        <v>8</v>
      </c>
      <c r="AD25" s="188">
        <f>IF(AC25="","",Datos!BM23)</f>
        <v>195.5</v>
      </c>
      <c r="AE25" s="180">
        <f t="shared" si="28"/>
        <v>0</v>
      </c>
      <c r="AF25" s="180">
        <f t="shared" si="29"/>
        <v>17.772727272727273</v>
      </c>
      <c r="AG25" s="187">
        <f t="shared" si="30"/>
        <v>997.81168831168839</v>
      </c>
      <c r="AH25" s="187">
        <f t="shared" si="31"/>
        <v>693.13636363636363</v>
      </c>
      <c r="AI25" s="187">
        <f t="shared" si="32"/>
        <v>391</v>
      </c>
      <c r="AJ25" s="187">
        <f t="shared" si="33"/>
        <v>629.66233766233768</v>
      </c>
      <c r="AL25" s="115" t="str">
        <f>+Datos!CD23</f>
        <v/>
      </c>
      <c r="AM25" s="188" t="str">
        <f>IF(AL25="","",Datos!CG23)</f>
        <v/>
      </c>
      <c r="AN25" s="180" t="str">
        <f t="shared" si="34"/>
        <v/>
      </c>
      <c r="AO25" s="180" t="str">
        <f t="shared" si="35"/>
        <v/>
      </c>
      <c r="AP25" s="187" t="str">
        <f t="shared" si="36"/>
        <v/>
      </c>
      <c r="AQ25" s="187" t="str">
        <f t="shared" si="37"/>
        <v/>
      </c>
      <c r="AR25" s="187" t="str">
        <f t="shared" si="38"/>
        <v/>
      </c>
      <c r="AS25" s="187" t="str">
        <f t="shared" si="39"/>
        <v/>
      </c>
      <c r="AU25" s="115" t="str">
        <f>+Datos!CX23</f>
        <v/>
      </c>
      <c r="AV25" s="188" t="str">
        <f>IF(AU25="","",Datos!DA23)</f>
        <v/>
      </c>
      <c r="AW25" s="180" t="str">
        <f t="shared" si="40"/>
        <v/>
      </c>
      <c r="AX25" s="180" t="str">
        <f t="shared" si="41"/>
        <v/>
      </c>
      <c r="AY25" s="187" t="str">
        <f t="shared" si="42"/>
        <v/>
      </c>
      <c r="AZ25" s="187" t="str">
        <f t="shared" si="43"/>
        <v/>
      </c>
      <c r="BA25" s="187" t="str">
        <f t="shared" si="44"/>
        <v/>
      </c>
      <c r="BB25" s="187" t="str">
        <f t="shared" si="45"/>
        <v/>
      </c>
      <c r="BD25" s="115" t="str">
        <f>+Datos!DR23</f>
        <v/>
      </c>
      <c r="BE25" s="188" t="str">
        <f>IF(BD25="","",Datos!DU23)</f>
        <v/>
      </c>
      <c r="BF25" s="180" t="str">
        <f t="shared" si="46"/>
        <v/>
      </c>
      <c r="BG25" s="180" t="str">
        <f t="shared" si="47"/>
        <v/>
      </c>
      <c r="BH25" s="187" t="str">
        <f t="shared" si="48"/>
        <v/>
      </c>
      <c r="BI25" s="187" t="str">
        <f t="shared" si="49"/>
        <v/>
      </c>
      <c r="BJ25" s="187" t="str">
        <f t="shared" si="50"/>
        <v/>
      </c>
      <c r="BK25" s="187" t="str">
        <f t="shared" si="51"/>
        <v/>
      </c>
      <c r="BM25" s="115" t="str">
        <f>+Datos!EL23</f>
        <v/>
      </c>
      <c r="BN25" s="188" t="str">
        <f>IF(BM25="","",Datos!EO23)</f>
        <v/>
      </c>
      <c r="BO25" s="180" t="str">
        <f t="shared" si="52"/>
        <v/>
      </c>
      <c r="BP25" s="180" t="str">
        <f t="shared" si="53"/>
        <v/>
      </c>
      <c r="BQ25" s="187" t="str">
        <f t="shared" si="54"/>
        <v/>
      </c>
      <c r="BR25" s="187" t="str">
        <f t="shared" si="55"/>
        <v/>
      </c>
      <c r="BS25" s="187" t="str">
        <f t="shared" si="56"/>
        <v/>
      </c>
      <c r="BT25" s="187" t="str">
        <f t="shared" si="57"/>
        <v/>
      </c>
      <c r="BV25" s="115" t="str">
        <f>+Datos!FF23</f>
        <v/>
      </c>
      <c r="BW25" s="188" t="str">
        <f>IF(BV25="","",Datos!FI23)</f>
        <v/>
      </c>
      <c r="BX25" s="180" t="str">
        <f t="shared" si="58"/>
        <v/>
      </c>
      <c r="BY25" s="180" t="str">
        <f t="shared" si="59"/>
        <v/>
      </c>
      <c r="BZ25" s="187" t="str">
        <f t="shared" si="60"/>
        <v/>
      </c>
      <c r="CA25" s="187" t="str">
        <f t="shared" si="61"/>
        <v/>
      </c>
      <c r="CB25" s="187" t="str">
        <f t="shared" si="62"/>
        <v/>
      </c>
      <c r="CC25" s="187" t="str">
        <f t="shared" si="63"/>
        <v/>
      </c>
      <c r="CD25"/>
      <c r="CE25" s="115" t="str">
        <f>+Datos!FZ23</f>
        <v/>
      </c>
      <c r="CF25" s="188" t="str">
        <f>IF(CE25="","",Datos!GC23)</f>
        <v/>
      </c>
      <c r="CG25" s="180" t="str">
        <f t="shared" si="64"/>
        <v/>
      </c>
      <c r="CH25" s="180" t="str">
        <f t="shared" si="65"/>
        <v/>
      </c>
      <c r="CI25" s="187" t="str">
        <f t="shared" si="66"/>
        <v/>
      </c>
      <c r="CJ25" s="187" t="str">
        <f t="shared" si="67"/>
        <v/>
      </c>
      <c r="CK25" s="187" t="str">
        <f t="shared" si="68"/>
        <v/>
      </c>
      <c r="CL25" s="187" t="str">
        <f t="shared" si="69"/>
        <v/>
      </c>
    </row>
    <row r="26" spans="2:90" s="8" customFormat="1" x14ac:dyDescent="0.35">
      <c r="B26" s="115">
        <f>+Datos!B24</f>
        <v>9</v>
      </c>
      <c r="C26" s="115">
        <f>IF(B26="","",Datos!E24)</f>
        <v>46</v>
      </c>
      <c r="D26" s="180">
        <f t="shared" si="11"/>
        <v>211.20000000000002</v>
      </c>
      <c r="E26" s="180">
        <f>+Datos!F24</f>
        <v>4</v>
      </c>
      <c r="F26" s="187">
        <f t="shared" si="12"/>
        <v>324</v>
      </c>
      <c r="G26" s="187">
        <f t="shared" si="13"/>
        <v>156</v>
      </c>
      <c r="H26" s="187">
        <f t="shared" si="14"/>
        <v>104</v>
      </c>
      <c r="I26" s="187">
        <f t="shared" si="15"/>
        <v>208</v>
      </c>
      <c r="K26" s="115">
        <f>+Datos!V24</f>
        <v>9</v>
      </c>
      <c r="L26" s="188">
        <f>IF(K26="","",Datos!Y24)</f>
        <v>167.5</v>
      </c>
      <c r="M26" s="180">
        <f t="shared" si="16"/>
        <v>670</v>
      </c>
      <c r="N26" s="180">
        <f t="shared" si="17"/>
        <v>13.958333333333334</v>
      </c>
      <c r="O26" s="187">
        <f t="shared" si="18"/>
        <v>843.48214285714289</v>
      </c>
      <c r="P26" s="187">
        <f t="shared" si="19"/>
        <v>544.375</v>
      </c>
      <c r="Q26" s="187">
        <f t="shared" si="20"/>
        <v>335</v>
      </c>
      <c r="R26" s="187">
        <f t="shared" si="21"/>
        <v>534.40476190476193</v>
      </c>
      <c r="T26" s="115">
        <f>+Datos!AP24</f>
        <v>9</v>
      </c>
      <c r="U26" s="188">
        <f>IF(T26="","",Datos!AS24)</f>
        <v>163</v>
      </c>
      <c r="V26" s="180">
        <f t="shared" si="22"/>
        <v>652</v>
      </c>
      <c r="W26" s="180">
        <f t="shared" si="23"/>
        <v>13.583333333333334</v>
      </c>
      <c r="X26" s="187">
        <f t="shared" si="24"/>
        <v>820.82142857142867</v>
      </c>
      <c r="Y26" s="187">
        <f t="shared" si="25"/>
        <v>529.75</v>
      </c>
      <c r="Z26" s="187">
        <f t="shared" si="26"/>
        <v>326</v>
      </c>
      <c r="AA26" s="187">
        <f t="shared" si="27"/>
        <v>520.04761904761904</v>
      </c>
      <c r="AC26" s="115">
        <f>+Datos!BJ24</f>
        <v>9</v>
      </c>
      <c r="AD26" s="188">
        <f>IF(AC26="","",Datos!BM24)</f>
        <v>194</v>
      </c>
      <c r="AE26" s="180">
        <f t="shared" si="28"/>
        <v>0</v>
      </c>
      <c r="AF26" s="180">
        <f t="shared" si="29"/>
        <v>17.636363636363637</v>
      </c>
      <c r="AG26" s="187">
        <f t="shared" si="30"/>
        <v>990.15584415584419</v>
      </c>
      <c r="AH26" s="187">
        <f t="shared" si="31"/>
        <v>687.81818181818176</v>
      </c>
      <c r="AI26" s="187">
        <f t="shared" si="32"/>
        <v>388</v>
      </c>
      <c r="AJ26" s="187">
        <f t="shared" si="33"/>
        <v>624.83116883116884</v>
      </c>
      <c r="AL26" s="115" t="str">
        <f>+Datos!CD24</f>
        <v/>
      </c>
      <c r="AM26" s="188" t="str">
        <f>IF(AL26="","",Datos!CG24)</f>
        <v/>
      </c>
      <c r="AN26" s="180" t="str">
        <f t="shared" si="34"/>
        <v/>
      </c>
      <c r="AO26" s="180" t="str">
        <f t="shared" si="35"/>
        <v/>
      </c>
      <c r="AP26" s="187" t="str">
        <f t="shared" si="36"/>
        <v/>
      </c>
      <c r="AQ26" s="187" t="str">
        <f t="shared" si="37"/>
        <v/>
      </c>
      <c r="AR26" s="187" t="str">
        <f t="shared" si="38"/>
        <v/>
      </c>
      <c r="AS26" s="187" t="str">
        <f t="shared" si="39"/>
        <v/>
      </c>
      <c r="AU26" s="115" t="str">
        <f>+Datos!CX24</f>
        <v/>
      </c>
      <c r="AV26" s="188" t="str">
        <f>IF(AU26="","",Datos!DA24)</f>
        <v/>
      </c>
      <c r="AW26" s="180" t="str">
        <f t="shared" si="40"/>
        <v/>
      </c>
      <c r="AX26" s="180" t="str">
        <f t="shared" si="41"/>
        <v/>
      </c>
      <c r="AY26" s="187" t="str">
        <f t="shared" si="42"/>
        <v/>
      </c>
      <c r="AZ26" s="187" t="str">
        <f t="shared" si="43"/>
        <v/>
      </c>
      <c r="BA26" s="187" t="str">
        <f t="shared" si="44"/>
        <v/>
      </c>
      <c r="BB26" s="187" t="str">
        <f t="shared" si="45"/>
        <v/>
      </c>
      <c r="BD26" s="115" t="str">
        <f>+Datos!DR24</f>
        <v/>
      </c>
      <c r="BE26" s="188" t="str">
        <f>IF(BD26="","",Datos!DU24)</f>
        <v/>
      </c>
      <c r="BF26" s="180" t="str">
        <f t="shared" si="46"/>
        <v/>
      </c>
      <c r="BG26" s="180" t="str">
        <f t="shared" si="47"/>
        <v/>
      </c>
      <c r="BH26" s="187" t="str">
        <f t="shared" si="48"/>
        <v/>
      </c>
      <c r="BI26" s="187" t="str">
        <f t="shared" si="49"/>
        <v/>
      </c>
      <c r="BJ26" s="187" t="str">
        <f t="shared" si="50"/>
        <v/>
      </c>
      <c r="BK26" s="187" t="str">
        <f t="shared" si="51"/>
        <v/>
      </c>
      <c r="BM26" s="115" t="str">
        <f>+Datos!EL24</f>
        <v/>
      </c>
      <c r="BN26" s="188" t="str">
        <f>IF(BM26="","",Datos!EO24)</f>
        <v/>
      </c>
      <c r="BO26" s="180" t="str">
        <f t="shared" si="52"/>
        <v/>
      </c>
      <c r="BP26" s="180" t="str">
        <f t="shared" si="53"/>
        <v/>
      </c>
      <c r="BQ26" s="187" t="str">
        <f t="shared" si="54"/>
        <v/>
      </c>
      <c r="BR26" s="187" t="str">
        <f t="shared" si="55"/>
        <v/>
      </c>
      <c r="BS26" s="187" t="str">
        <f t="shared" si="56"/>
        <v/>
      </c>
      <c r="BT26" s="187" t="str">
        <f t="shared" si="57"/>
        <v/>
      </c>
      <c r="BV26" s="115" t="str">
        <f>+Datos!FF24</f>
        <v/>
      </c>
      <c r="BW26" s="188" t="str">
        <f>IF(BV26="","",Datos!FI24)</f>
        <v/>
      </c>
      <c r="BX26" s="180" t="str">
        <f t="shared" si="58"/>
        <v/>
      </c>
      <c r="BY26" s="180" t="str">
        <f t="shared" si="59"/>
        <v/>
      </c>
      <c r="BZ26" s="187" t="str">
        <f t="shared" si="60"/>
        <v/>
      </c>
      <c r="CA26" s="187" t="str">
        <f t="shared" si="61"/>
        <v/>
      </c>
      <c r="CB26" s="187" t="str">
        <f t="shared" si="62"/>
        <v/>
      </c>
      <c r="CC26" s="187" t="str">
        <f t="shared" si="63"/>
        <v/>
      </c>
      <c r="CD26"/>
      <c r="CE26" s="115" t="str">
        <f>+Datos!FZ24</f>
        <v/>
      </c>
      <c r="CF26" s="188" t="str">
        <f>IF(CE26="","",Datos!GC24)</f>
        <v/>
      </c>
      <c r="CG26" s="180" t="str">
        <f t="shared" si="64"/>
        <v/>
      </c>
      <c r="CH26" s="180" t="str">
        <f t="shared" si="65"/>
        <v/>
      </c>
      <c r="CI26" s="187" t="str">
        <f t="shared" si="66"/>
        <v/>
      </c>
      <c r="CJ26" s="187" t="str">
        <f t="shared" si="67"/>
        <v/>
      </c>
      <c r="CK26" s="187" t="str">
        <f t="shared" si="68"/>
        <v/>
      </c>
      <c r="CL26" s="187" t="str">
        <f t="shared" si="69"/>
        <v/>
      </c>
    </row>
    <row r="27" spans="2:90" s="8" customFormat="1" x14ac:dyDescent="0.35">
      <c r="B27" s="115">
        <f>+Datos!B25</f>
        <v>10</v>
      </c>
      <c r="C27" s="115">
        <f>IF(B27="","",Datos!E25)</f>
        <v>47.5</v>
      </c>
      <c r="D27" s="180">
        <f t="shared" si="11"/>
        <v>211.20000000000002</v>
      </c>
      <c r="E27" s="180">
        <f>+Datos!F25</f>
        <v>4</v>
      </c>
      <c r="F27" s="187">
        <f t="shared" si="12"/>
        <v>324</v>
      </c>
      <c r="G27" s="187">
        <f t="shared" si="13"/>
        <v>156</v>
      </c>
      <c r="H27" s="187">
        <f t="shared" si="14"/>
        <v>104</v>
      </c>
      <c r="I27" s="187">
        <f t="shared" si="15"/>
        <v>208</v>
      </c>
      <c r="K27" s="115">
        <f>+Datos!V25</f>
        <v>10</v>
      </c>
      <c r="L27" s="188">
        <f>IF(K27="","",Datos!Y25)</f>
        <v>169.5</v>
      </c>
      <c r="M27" s="180">
        <f t="shared" si="16"/>
        <v>678</v>
      </c>
      <c r="N27" s="180">
        <f t="shared" si="17"/>
        <v>14.125</v>
      </c>
      <c r="O27" s="187">
        <f t="shared" si="18"/>
        <v>853.55357142857144</v>
      </c>
      <c r="P27" s="187">
        <f t="shared" si="19"/>
        <v>550.875</v>
      </c>
      <c r="Q27" s="187">
        <f t="shared" si="20"/>
        <v>339</v>
      </c>
      <c r="R27" s="187">
        <f t="shared" si="21"/>
        <v>540.78571428571422</v>
      </c>
      <c r="T27" s="115">
        <f>+Datos!AP25</f>
        <v>10</v>
      </c>
      <c r="U27" s="188">
        <f>IF(T27="","",Datos!AS25)</f>
        <v>162</v>
      </c>
      <c r="V27" s="180">
        <f t="shared" si="22"/>
        <v>648</v>
      </c>
      <c r="W27" s="180">
        <f t="shared" si="23"/>
        <v>13.5</v>
      </c>
      <c r="X27" s="187">
        <f t="shared" si="24"/>
        <v>815.78571428571433</v>
      </c>
      <c r="Y27" s="187">
        <f t="shared" si="25"/>
        <v>526.5</v>
      </c>
      <c r="Z27" s="187">
        <f t="shared" si="26"/>
        <v>324</v>
      </c>
      <c r="AA27" s="187">
        <f t="shared" si="27"/>
        <v>516.85714285714289</v>
      </c>
      <c r="AC27" s="115">
        <f>+Datos!BJ25</f>
        <v>10</v>
      </c>
      <c r="AD27" s="188">
        <f>IF(AC27="","",Datos!BM25)</f>
        <v>194</v>
      </c>
      <c r="AE27" s="180">
        <f t="shared" si="28"/>
        <v>0</v>
      </c>
      <c r="AF27" s="180">
        <f t="shared" si="29"/>
        <v>17.636363636363637</v>
      </c>
      <c r="AG27" s="187">
        <f t="shared" si="30"/>
        <v>990.15584415584419</v>
      </c>
      <c r="AH27" s="187">
        <f t="shared" si="31"/>
        <v>687.81818181818176</v>
      </c>
      <c r="AI27" s="187">
        <f t="shared" si="32"/>
        <v>388</v>
      </c>
      <c r="AJ27" s="187">
        <f t="shared" si="33"/>
        <v>624.83116883116884</v>
      </c>
      <c r="AL27" s="115" t="str">
        <f>+Datos!CD25</f>
        <v/>
      </c>
      <c r="AM27" s="188" t="str">
        <f>IF(AL27="","",Datos!CG25)</f>
        <v/>
      </c>
      <c r="AN27" s="180" t="str">
        <f t="shared" si="34"/>
        <v/>
      </c>
      <c r="AO27" s="180" t="str">
        <f t="shared" si="35"/>
        <v/>
      </c>
      <c r="AP27" s="187" t="str">
        <f t="shared" si="36"/>
        <v/>
      </c>
      <c r="AQ27" s="187" t="str">
        <f t="shared" si="37"/>
        <v/>
      </c>
      <c r="AR27" s="187" t="str">
        <f t="shared" si="38"/>
        <v/>
      </c>
      <c r="AS27" s="187" t="str">
        <f t="shared" si="39"/>
        <v/>
      </c>
      <c r="AU27" s="115" t="str">
        <f>+Datos!CX25</f>
        <v/>
      </c>
      <c r="AV27" s="188" t="str">
        <f>IF(AU27="","",Datos!DA25)</f>
        <v/>
      </c>
      <c r="AW27" s="180" t="str">
        <f t="shared" si="40"/>
        <v/>
      </c>
      <c r="AX27" s="180" t="str">
        <f t="shared" si="41"/>
        <v/>
      </c>
      <c r="AY27" s="187" t="str">
        <f t="shared" si="42"/>
        <v/>
      </c>
      <c r="AZ27" s="187" t="str">
        <f t="shared" si="43"/>
        <v/>
      </c>
      <c r="BA27" s="187" t="str">
        <f t="shared" si="44"/>
        <v/>
      </c>
      <c r="BB27" s="187" t="str">
        <f t="shared" si="45"/>
        <v/>
      </c>
      <c r="BD27" s="115" t="str">
        <f>+Datos!DR25</f>
        <v/>
      </c>
      <c r="BE27" s="188" t="str">
        <f>IF(BD27="","",Datos!DU25)</f>
        <v/>
      </c>
      <c r="BF27" s="180" t="str">
        <f t="shared" si="46"/>
        <v/>
      </c>
      <c r="BG27" s="180" t="str">
        <f t="shared" si="47"/>
        <v/>
      </c>
      <c r="BH27" s="187" t="str">
        <f t="shared" si="48"/>
        <v/>
      </c>
      <c r="BI27" s="187" t="str">
        <f t="shared" si="49"/>
        <v/>
      </c>
      <c r="BJ27" s="187" t="str">
        <f t="shared" si="50"/>
        <v/>
      </c>
      <c r="BK27" s="187" t="str">
        <f t="shared" si="51"/>
        <v/>
      </c>
      <c r="BM27" s="115" t="str">
        <f>+Datos!EL25</f>
        <v/>
      </c>
      <c r="BN27" s="188" t="str">
        <f>IF(BM27="","",Datos!EO25)</f>
        <v/>
      </c>
      <c r="BO27" s="180" t="str">
        <f t="shared" si="52"/>
        <v/>
      </c>
      <c r="BP27" s="180" t="str">
        <f t="shared" si="53"/>
        <v/>
      </c>
      <c r="BQ27" s="187" t="str">
        <f t="shared" si="54"/>
        <v/>
      </c>
      <c r="BR27" s="187" t="str">
        <f t="shared" si="55"/>
        <v/>
      </c>
      <c r="BS27" s="187" t="str">
        <f t="shared" si="56"/>
        <v/>
      </c>
      <c r="BT27" s="187" t="str">
        <f t="shared" si="57"/>
        <v/>
      </c>
      <c r="BV27" s="115" t="str">
        <f>+Datos!FF25</f>
        <v/>
      </c>
      <c r="BW27" s="188" t="str">
        <f>IF(BV27="","",Datos!FI25)</f>
        <v/>
      </c>
      <c r="BX27" s="180" t="str">
        <f t="shared" si="58"/>
        <v/>
      </c>
      <c r="BY27" s="180" t="str">
        <f t="shared" si="59"/>
        <v/>
      </c>
      <c r="BZ27" s="187" t="str">
        <f t="shared" si="60"/>
        <v/>
      </c>
      <c r="CA27" s="187" t="str">
        <f t="shared" si="61"/>
        <v/>
      </c>
      <c r="CB27" s="187" t="str">
        <f t="shared" si="62"/>
        <v/>
      </c>
      <c r="CC27" s="187" t="str">
        <f t="shared" si="63"/>
        <v/>
      </c>
      <c r="CD27"/>
      <c r="CE27" s="115" t="str">
        <f>+Datos!FZ25</f>
        <v/>
      </c>
      <c r="CF27" s="188" t="str">
        <f>IF(CE27="","",Datos!GC25)</f>
        <v/>
      </c>
      <c r="CG27" s="180" t="str">
        <f t="shared" si="64"/>
        <v/>
      </c>
      <c r="CH27" s="180" t="str">
        <f t="shared" si="65"/>
        <v/>
      </c>
      <c r="CI27" s="187" t="str">
        <f t="shared" si="66"/>
        <v/>
      </c>
      <c r="CJ27" s="187" t="str">
        <f t="shared" si="67"/>
        <v/>
      </c>
      <c r="CK27" s="187" t="str">
        <f t="shared" si="68"/>
        <v/>
      </c>
      <c r="CL27" s="187" t="str">
        <f t="shared" si="69"/>
        <v/>
      </c>
    </row>
    <row r="28" spans="2:90" s="8" customFormat="1" x14ac:dyDescent="0.35">
      <c r="B28" s="115">
        <f>+Datos!B26</f>
        <v>11</v>
      </c>
      <c r="C28" s="115">
        <f>IF(B28="","",Datos!E26)</f>
        <v>51.5</v>
      </c>
      <c r="D28" s="180">
        <f t="shared" si="11"/>
        <v>264</v>
      </c>
      <c r="E28" s="180">
        <f>+Datos!F26</f>
        <v>5</v>
      </c>
      <c r="F28" s="187">
        <f t="shared" si="12"/>
        <v>405</v>
      </c>
      <c r="G28" s="187">
        <f t="shared" si="13"/>
        <v>195</v>
      </c>
      <c r="H28" s="187">
        <f t="shared" si="14"/>
        <v>130</v>
      </c>
      <c r="I28" s="187">
        <f t="shared" si="15"/>
        <v>260</v>
      </c>
      <c r="K28" s="115">
        <f>+Datos!V26</f>
        <v>11</v>
      </c>
      <c r="L28" s="188">
        <f>IF(K28="","",Datos!Y26)</f>
        <v>172</v>
      </c>
      <c r="M28" s="180">
        <f t="shared" si="16"/>
        <v>688</v>
      </c>
      <c r="N28" s="180">
        <f t="shared" si="17"/>
        <v>14.333333333333334</v>
      </c>
      <c r="O28" s="187">
        <f t="shared" si="18"/>
        <v>866.14285714285722</v>
      </c>
      <c r="P28" s="187">
        <f t="shared" si="19"/>
        <v>559</v>
      </c>
      <c r="Q28" s="187">
        <f t="shared" si="20"/>
        <v>344</v>
      </c>
      <c r="R28" s="187">
        <f t="shared" si="21"/>
        <v>548.76190476190482</v>
      </c>
      <c r="T28" s="115">
        <f>+Datos!AP26</f>
        <v>11</v>
      </c>
      <c r="U28" s="188">
        <f>IF(T28="","",Datos!AS26)</f>
        <v>163</v>
      </c>
      <c r="V28" s="180">
        <f t="shared" si="22"/>
        <v>652</v>
      </c>
      <c r="W28" s="180">
        <f t="shared" si="23"/>
        <v>13.583333333333334</v>
      </c>
      <c r="X28" s="187">
        <f t="shared" si="24"/>
        <v>820.82142857142867</v>
      </c>
      <c r="Y28" s="187">
        <f t="shared" si="25"/>
        <v>529.75</v>
      </c>
      <c r="Z28" s="187">
        <f t="shared" si="26"/>
        <v>326</v>
      </c>
      <c r="AA28" s="187">
        <f t="shared" si="27"/>
        <v>520.04761904761904</v>
      </c>
      <c r="AC28" s="115">
        <f>+Datos!BJ26</f>
        <v>11</v>
      </c>
      <c r="AD28" s="188">
        <f>IF(AC28="","",Datos!BM26)</f>
        <v>193</v>
      </c>
      <c r="AE28" s="180">
        <f t="shared" si="28"/>
        <v>0</v>
      </c>
      <c r="AF28" s="180">
        <f t="shared" si="29"/>
        <v>17.545454545454547</v>
      </c>
      <c r="AG28" s="187">
        <f t="shared" si="30"/>
        <v>985.05194805194822</v>
      </c>
      <c r="AH28" s="187">
        <f t="shared" si="31"/>
        <v>684.27272727272737</v>
      </c>
      <c r="AI28" s="187">
        <f t="shared" si="32"/>
        <v>386</v>
      </c>
      <c r="AJ28" s="187">
        <f t="shared" si="33"/>
        <v>621.61038961038969</v>
      </c>
      <c r="AL28" s="115" t="str">
        <f>+Datos!CD26</f>
        <v/>
      </c>
      <c r="AM28" s="188" t="str">
        <f>IF(AL28="","",Datos!CG26)</f>
        <v/>
      </c>
      <c r="AN28" s="180" t="str">
        <f t="shared" si="34"/>
        <v/>
      </c>
      <c r="AO28" s="180" t="str">
        <f t="shared" si="35"/>
        <v/>
      </c>
      <c r="AP28" s="187" t="str">
        <f t="shared" si="36"/>
        <v/>
      </c>
      <c r="AQ28" s="187" t="str">
        <f t="shared" si="37"/>
        <v/>
      </c>
      <c r="AR28" s="187" t="str">
        <f t="shared" si="38"/>
        <v/>
      </c>
      <c r="AS28" s="187" t="str">
        <f t="shared" si="39"/>
        <v/>
      </c>
      <c r="AU28" s="115" t="str">
        <f>+Datos!CX26</f>
        <v/>
      </c>
      <c r="AV28" s="188" t="str">
        <f>IF(AU28="","",Datos!DA26)</f>
        <v/>
      </c>
      <c r="AW28" s="180" t="str">
        <f t="shared" si="40"/>
        <v/>
      </c>
      <c r="AX28" s="180" t="str">
        <f t="shared" si="41"/>
        <v/>
      </c>
      <c r="AY28" s="187" t="str">
        <f t="shared" si="42"/>
        <v/>
      </c>
      <c r="AZ28" s="187" t="str">
        <f t="shared" si="43"/>
        <v/>
      </c>
      <c r="BA28" s="187" t="str">
        <f t="shared" si="44"/>
        <v/>
      </c>
      <c r="BB28" s="187" t="str">
        <f t="shared" si="45"/>
        <v/>
      </c>
      <c r="BD28" s="115" t="str">
        <f>+Datos!DR26</f>
        <v/>
      </c>
      <c r="BE28" s="188" t="str">
        <f>IF(BD28="","",Datos!DU26)</f>
        <v/>
      </c>
      <c r="BF28" s="180" t="str">
        <f t="shared" si="46"/>
        <v/>
      </c>
      <c r="BG28" s="180" t="str">
        <f t="shared" si="47"/>
        <v/>
      </c>
      <c r="BH28" s="187" t="str">
        <f t="shared" si="48"/>
        <v/>
      </c>
      <c r="BI28" s="187" t="str">
        <f t="shared" si="49"/>
        <v/>
      </c>
      <c r="BJ28" s="187" t="str">
        <f t="shared" si="50"/>
        <v/>
      </c>
      <c r="BK28" s="187" t="str">
        <f t="shared" si="51"/>
        <v/>
      </c>
      <c r="BM28" s="115" t="str">
        <f>+Datos!EL26</f>
        <v/>
      </c>
      <c r="BN28" s="188" t="str">
        <f>IF(BM28="","",Datos!EO26)</f>
        <v/>
      </c>
      <c r="BO28" s="180" t="str">
        <f t="shared" si="52"/>
        <v/>
      </c>
      <c r="BP28" s="180" t="str">
        <f t="shared" si="53"/>
        <v/>
      </c>
      <c r="BQ28" s="187" t="str">
        <f t="shared" si="54"/>
        <v/>
      </c>
      <c r="BR28" s="187" t="str">
        <f t="shared" si="55"/>
        <v/>
      </c>
      <c r="BS28" s="187" t="str">
        <f t="shared" si="56"/>
        <v/>
      </c>
      <c r="BT28" s="187" t="str">
        <f t="shared" si="57"/>
        <v/>
      </c>
      <c r="BV28" s="115" t="str">
        <f>+Datos!FF26</f>
        <v/>
      </c>
      <c r="BW28" s="188" t="str">
        <f>IF(BV28="","",Datos!FI26)</f>
        <v/>
      </c>
      <c r="BX28" s="180" t="str">
        <f t="shared" si="58"/>
        <v/>
      </c>
      <c r="BY28" s="180" t="str">
        <f t="shared" si="59"/>
        <v/>
      </c>
      <c r="BZ28" s="187" t="str">
        <f t="shared" si="60"/>
        <v/>
      </c>
      <c r="CA28" s="187" t="str">
        <f t="shared" si="61"/>
        <v/>
      </c>
      <c r="CB28" s="187" t="str">
        <f t="shared" si="62"/>
        <v/>
      </c>
      <c r="CC28" s="187" t="str">
        <f t="shared" si="63"/>
        <v/>
      </c>
      <c r="CD28"/>
      <c r="CE28" s="115" t="str">
        <f>+Datos!FZ26</f>
        <v/>
      </c>
      <c r="CF28" s="188" t="str">
        <f>IF(CE28="","",Datos!GC26)</f>
        <v/>
      </c>
      <c r="CG28" s="180" t="str">
        <f t="shared" si="64"/>
        <v/>
      </c>
      <c r="CH28" s="180" t="str">
        <f t="shared" si="65"/>
        <v/>
      </c>
      <c r="CI28" s="187" t="str">
        <f t="shared" si="66"/>
        <v/>
      </c>
      <c r="CJ28" s="187" t="str">
        <f t="shared" si="67"/>
        <v/>
      </c>
      <c r="CK28" s="187" t="str">
        <f t="shared" si="68"/>
        <v/>
      </c>
      <c r="CL28" s="187" t="str">
        <f t="shared" si="69"/>
        <v/>
      </c>
    </row>
    <row r="29" spans="2:90" s="8" customFormat="1" x14ac:dyDescent="0.35">
      <c r="B29" s="115">
        <f>+Datos!B27</f>
        <v>12</v>
      </c>
      <c r="C29" s="115">
        <f>IF(B29="","",Datos!E27)</f>
        <v>54</v>
      </c>
      <c r="D29" s="180">
        <f t="shared" si="11"/>
        <v>264</v>
      </c>
      <c r="E29" s="180">
        <f>+Datos!F27</f>
        <v>5</v>
      </c>
      <c r="F29" s="187">
        <f t="shared" si="12"/>
        <v>405</v>
      </c>
      <c r="G29" s="187">
        <f t="shared" si="13"/>
        <v>195</v>
      </c>
      <c r="H29" s="187">
        <f t="shared" si="14"/>
        <v>130</v>
      </c>
      <c r="I29" s="187">
        <f t="shared" si="15"/>
        <v>260</v>
      </c>
      <c r="K29" s="115">
        <f>+Datos!V27</f>
        <v>12</v>
      </c>
      <c r="L29" s="188">
        <f>IF(K29="","",Datos!Y27)</f>
        <v>173</v>
      </c>
      <c r="M29" s="180">
        <f t="shared" si="16"/>
        <v>692</v>
      </c>
      <c r="N29" s="180">
        <f t="shared" si="17"/>
        <v>14.416666666666666</v>
      </c>
      <c r="O29" s="187">
        <f t="shared" si="18"/>
        <v>871.17857142857144</v>
      </c>
      <c r="P29" s="187">
        <f t="shared" si="19"/>
        <v>562.25</v>
      </c>
      <c r="Q29" s="187">
        <f t="shared" si="20"/>
        <v>346</v>
      </c>
      <c r="R29" s="187">
        <f t="shared" si="21"/>
        <v>551.95238095238096</v>
      </c>
      <c r="T29" s="115">
        <f>+Datos!AP27</f>
        <v>12</v>
      </c>
      <c r="U29" s="188">
        <f>IF(T29="","",Datos!AS27)</f>
        <v>162</v>
      </c>
      <c r="V29" s="180">
        <f t="shared" si="22"/>
        <v>648</v>
      </c>
      <c r="W29" s="180">
        <f t="shared" si="23"/>
        <v>13.5</v>
      </c>
      <c r="X29" s="187">
        <f t="shared" si="24"/>
        <v>815.78571428571433</v>
      </c>
      <c r="Y29" s="187">
        <f t="shared" si="25"/>
        <v>526.5</v>
      </c>
      <c r="Z29" s="187">
        <f t="shared" si="26"/>
        <v>324</v>
      </c>
      <c r="AA29" s="187">
        <f t="shared" si="27"/>
        <v>516.85714285714289</v>
      </c>
      <c r="AC29" s="115">
        <f>+Datos!BJ27</f>
        <v>12</v>
      </c>
      <c r="AD29" s="188">
        <f>IF(AC29="","",Datos!BM27)</f>
        <v>189.5</v>
      </c>
      <c r="AE29" s="180">
        <f t="shared" si="28"/>
        <v>0</v>
      </c>
      <c r="AF29" s="180">
        <f t="shared" si="29"/>
        <v>17.227272727272727</v>
      </c>
      <c r="AG29" s="187">
        <f t="shared" si="30"/>
        <v>967.18831168831173</v>
      </c>
      <c r="AH29" s="187">
        <f t="shared" si="31"/>
        <v>671.86363636363637</v>
      </c>
      <c r="AI29" s="187">
        <f t="shared" si="32"/>
        <v>379</v>
      </c>
      <c r="AJ29" s="187">
        <f t="shared" si="33"/>
        <v>610.33766233766232</v>
      </c>
      <c r="AL29" s="115" t="str">
        <f>+Datos!CD27</f>
        <v/>
      </c>
      <c r="AM29" s="188" t="str">
        <f>IF(AL29="","",Datos!CG27)</f>
        <v/>
      </c>
      <c r="AN29" s="180" t="str">
        <f t="shared" si="34"/>
        <v/>
      </c>
      <c r="AO29" s="180" t="str">
        <f t="shared" si="35"/>
        <v/>
      </c>
      <c r="AP29" s="187" t="str">
        <f t="shared" si="36"/>
        <v/>
      </c>
      <c r="AQ29" s="187" t="str">
        <f t="shared" si="37"/>
        <v/>
      </c>
      <c r="AR29" s="187" t="str">
        <f t="shared" si="38"/>
        <v/>
      </c>
      <c r="AS29" s="187" t="str">
        <f t="shared" si="39"/>
        <v/>
      </c>
      <c r="AU29" s="115" t="str">
        <f>+Datos!CX27</f>
        <v/>
      </c>
      <c r="AV29" s="188" t="str">
        <f>IF(AU29="","",Datos!DA27)</f>
        <v/>
      </c>
      <c r="AW29" s="180" t="str">
        <f t="shared" si="40"/>
        <v/>
      </c>
      <c r="AX29" s="180" t="str">
        <f t="shared" si="41"/>
        <v/>
      </c>
      <c r="AY29" s="187" t="str">
        <f t="shared" si="42"/>
        <v/>
      </c>
      <c r="AZ29" s="187" t="str">
        <f t="shared" si="43"/>
        <v/>
      </c>
      <c r="BA29" s="187" t="str">
        <f t="shared" si="44"/>
        <v/>
      </c>
      <c r="BB29" s="187" t="str">
        <f t="shared" si="45"/>
        <v/>
      </c>
      <c r="BD29" s="115" t="str">
        <f>+Datos!DR27</f>
        <v/>
      </c>
      <c r="BE29" s="188" t="str">
        <f>IF(BD29="","",Datos!DU27)</f>
        <v/>
      </c>
      <c r="BF29" s="180" t="str">
        <f t="shared" si="46"/>
        <v/>
      </c>
      <c r="BG29" s="180" t="str">
        <f t="shared" si="47"/>
        <v/>
      </c>
      <c r="BH29" s="187" t="str">
        <f t="shared" si="48"/>
        <v/>
      </c>
      <c r="BI29" s="187" t="str">
        <f t="shared" si="49"/>
        <v/>
      </c>
      <c r="BJ29" s="187" t="str">
        <f t="shared" si="50"/>
        <v/>
      </c>
      <c r="BK29" s="187" t="str">
        <f t="shared" si="51"/>
        <v/>
      </c>
      <c r="BM29" s="115" t="str">
        <f>+Datos!EL27</f>
        <v/>
      </c>
      <c r="BN29" s="188" t="str">
        <f>IF(BM29="","",Datos!EO27)</f>
        <v/>
      </c>
      <c r="BO29" s="180" t="str">
        <f t="shared" si="52"/>
        <v/>
      </c>
      <c r="BP29" s="180" t="str">
        <f t="shared" si="53"/>
        <v/>
      </c>
      <c r="BQ29" s="187" t="str">
        <f t="shared" si="54"/>
        <v/>
      </c>
      <c r="BR29" s="187" t="str">
        <f t="shared" si="55"/>
        <v/>
      </c>
      <c r="BS29" s="187" t="str">
        <f t="shared" si="56"/>
        <v/>
      </c>
      <c r="BT29" s="187" t="str">
        <f t="shared" si="57"/>
        <v/>
      </c>
      <c r="BV29" s="115" t="str">
        <f>+Datos!FF27</f>
        <v/>
      </c>
      <c r="BW29" s="188" t="str">
        <f>IF(BV29="","",Datos!FI27)</f>
        <v/>
      </c>
      <c r="BX29" s="180" t="str">
        <f t="shared" si="58"/>
        <v/>
      </c>
      <c r="BY29" s="180" t="str">
        <f t="shared" si="59"/>
        <v/>
      </c>
      <c r="BZ29" s="187" t="str">
        <f t="shared" si="60"/>
        <v/>
      </c>
      <c r="CA29" s="187" t="str">
        <f t="shared" si="61"/>
        <v/>
      </c>
      <c r="CB29" s="187" t="str">
        <f t="shared" si="62"/>
        <v/>
      </c>
      <c r="CC29" s="187" t="str">
        <f t="shared" si="63"/>
        <v/>
      </c>
      <c r="CD29"/>
      <c r="CE29" s="115" t="str">
        <f>+Datos!FZ27</f>
        <v/>
      </c>
      <c r="CF29" s="188" t="str">
        <f>IF(CE29="","",Datos!GC27)</f>
        <v/>
      </c>
      <c r="CG29" s="180" t="str">
        <f t="shared" si="64"/>
        <v/>
      </c>
      <c r="CH29" s="180" t="str">
        <f t="shared" si="65"/>
        <v/>
      </c>
      <c r="CI29" s="187" t="str">
        <f t="shared" si="66"/>
        <v/>
      </c>
      <c r="CJ29" s="187" t="str">
        <f t="shared" si="67"/>
        <v/>
      </c>
      <c r="CK29" s="187" t="str">
        <f t="shared" si="68"/>
        <v/>
      </c>
      <c r="CL29" s="187" t="str">
        <f t="shared" si="69"/>
        <v/>
      </c>
    </row>
    <row r="30" spans="2:90" s="8" customFormat="1" x14ac:dyDescent="0.35">
      <c r="B30" s="115">
        <f>+Datos!B28</f>
        <v>13</v>
      </c>
      <c r="C30" s="115">
        <f>IF(B30="","",Datos!E28)</f>
        <v>56</v>
      </c>
      <c r="D30" s="180">
        <f t="shared" si="11"/>
        <v>264</v>
      </c>
      <c r="E30" s="180">
        <f>+Datos!F28</f>
        <v>5</v>
      </c>
      <c r="F30" s="187">
        <f t="shared" si="12"/>
        <v>405</v>
      </c>
      <c r="G30" s="187">
        <f t="shared" si="13"/>
        <v>195</v>
      </c>
      <c r="H30" s="187">
        <f t="shared" si="14"/>
        <v>130</v>
      </c>
      <c r="I30" s="187">
        <f t="shared" si="15"/>
        <v>260</v>
      </c>
      <c r="K30" s="115">
        <f>+Datos!V28</f>
        <v>13</v>
      </c>
      <c r="L30" s="188">
        <f>IF(K30="","",Datos!Y28)</f>
        <v>175</v>
      </c>
      <c r="M30" s="180">
        <f t="shared" si="16"/>
        <v>700</v>
      </c>
      <c r="N30" s="180">
        <f t="shared" si="17"/>
        <v>14.583333333333334</v>
      </c>
      <c r="O30" s="187">
        <f t="shared" si="18"/>
        <v>881.25000000000011</v>
      </c>
      <c r="P30" s="187">
        <f t="shared" si="19"/>
        <v>568.75</v>
      </c>
      <c r="Q30" s="187">
        <f t="shared" si="20"/>
        <v>350</v>
      </c>
      <c r="R30" s="187">
        <f t="shared" si="21"/>
        <v>558.33333333333337</v>
      </c>
      <c r="T30" s="115">
        <f>+Datos!AP28</f>
        <v>13</v>
      </c>
      <c r="U30" s="188">
        <f>IF(T30="","",Datos!AS28)</f>
        <v>162</v>
      </c>
      <c r="V30" s="180">
        <f t="shared" si="22"/>
        <v>648</v>
      </c>
      <c r="W30" s="180">
        <f t="shared" si="23"/>
        <v>13.5</v>
      </c>
      <c r="X30" s="187">
        <f t="shared" si="24"/>
        <v>815.78571428571433</v>
      </c>
      <c r="Y30" s="187">
        <f t="shared" si="25"/>
        <v>526.5</v>
      </c>
      <c r="Z30" s="187">
        <f t="shared" si="26"/>
        <v>324</v>
      </c>
      <c r="AA30" s="187">
        <f t="shared" si="27"/>
        <v>516.85714285714289</v>
      </c>
      <c r="AC30" s="115">
        <f>+Datos!BJ28</f>
        <v>13</v>
      </c>
      <c r="AD30" s="188">
        <f>IF(AC30="","",Datos!BM28)</f>
        <v>184</v>
      </c>
      <c r="AE30" s="180">
        <f t="shared" si="28"/>
        <v>0</v>
      </c>
      <c r="AF30" s="180">
        <f t="shared" si="29"/>
        <v>16.727272727272727</v>
      </c>
      <c r="AG30" s="187">
        <f t="shared" si="30"/>
        <v>939.11688311688317</v>
      </c>
      <c r="AH30" s="187">
        <f t="shared" si="31"/>
        <v>652.36363636363637</v>
      </c>
      <c r="AI30" s="187">
        <f t="shared" si="32"/>
        <v>368</v>
      </c>
      <c r="AJ30" s="187">
        <f t="shared" si="33"/>
        <v>592.62337662337666</v>
      </c>
      <c r="AL30" s="115" t="str">
        <f>+Datos!CD28</f>
        <v/>
      </c>
      <c r="AM30" s="188" t="str">
        <f>IF(AL30="","",Datos!CG28)</f>
        <v/>
      </c>
      <c r="AN30" s="180" t="str">
        <f t="shared" si="34"/>
        <v/>
      </c>
      <c r="AO30" s="180" t="str">
        <f t="shared" si="35"/>
        <v/>
      </c>
      <c r="AP30" s="187" t="str">
        <f t="shared" si="36"/>
        <v/>
      </c>
      <c r="AQ30" s="187" t="str">
        <f t="shared" si="37"/>
        <v/>
      </c>
      <c r="AR30" s="187" t="str">
        <f t="shared" si="38"/>
        <v/>
      </c>
      <c r="AS30" s="187" t="str">
        <f t="shared" si="39"/>
        <v/>
      </c>
      <c r="AU30" s="115" t="str">
        <f>+Datos!CX28</f>
        <v/>
      </c>
      <c r="AV30" s="188" t="str">
        <f>IF(AU30="","",Datos!DA28)</f>
        <v/>
      </c>
      <c r="AW30" s="180" t="str">
        <f t="shared" si="40"/>
        <v/>
      </c>
      <c r="AX30" s="180" t="str">
        <f t="shared" si="41"/>
        <v/>
      </c>
      <c r="AY30" s="187" t="str">
        <f t="shared" si="42"/>
        <v/>
      </c>
      <c r="AZ30" s="187" t="str">
        <f t="shared" si="43"/>
        <v/>
      </c>
      <c r="BA30" s="187" t="str">
        <f t="shared" si="44"/>
        <v/>
      </c>
      <c r="BB30" s="187" t="str">
        <f t="shared" si="45"/>
        <v/>
      </c>
      <c r="BD30" s="115" t="str">
        <f>+Datos!DR28</f>
        <v/>
      </c>
      <c r="BE30" s="188" t="str">
        <f>IF(BD30="","",Datos!DU28)</f>
        <v/>
      </c>
      <c r="BF30" s="180" t="str">
        <f t="shared" si="46"/>
        <v/>
      </c>
      <c r="BG30" s="180" t="str">
        <f t="shared" si="47"/>
        <v/>
      </c>
      <c r="BH30" s="187" t="str">
        <f t="shared" si="48"/>
        <v/>
      </c>
      <c r="BI30" s="187" t="str">
        <f t="shared" si="49"/>
        <v/>
      </c>
      <c r="BJ30" s="187" t="str">
        <f t="shared" si="50"/>
        <v/>
      </c>
      <c r="BK30" s="187" t="str">
        <f t="shared" si="51"/>
        <v/>
      </c>
      <c r="BM30" s="115" t="str">
        <f>+Datos!EL28</f>
        <v/>
      </c>
      <c r="BN30" s="188" t="str">
        <f>IF(BM30="","",Datos!EO28)</f>
        <v/>
      </c>
      <c r="BO30" s="180" t="str">
        <f t="shared" si="52"/>
        <v/>
      </c>
      <c r="BP30" s="180" t="str">
        <f t="shared" si="53"/>
        <v/>
      </c>
      <c r="BQ30" s="187" t="str">
        <f t="shared" si="54"/>
        <v/>
      </c>
      <c r="BR30" s="187" t="str">
        <f t="shared" si="55"/>
        <v/>
      </c>
      <c r="BS30" s="187" t="str">
        <f t="shared" si="56"/>
        <v/>
      </c>
      <c r="BT30" s="187" t="str">
        <f t="shared" si="57"/>
        <v/>
      </c>
      <c r="BV30" s="115" t="str">
        <f>+Datos!FF28</f>
        <v/>
      </c>
      <c r="BW30" s="188" t="str">
        <f>IF(BV30="","",Datos!FI28)</f>
        <v/>
      </c>
      <c r="BX30" s="180" t="str">
        <f t="shared" si="58"/>
        <v/>
      </c>
      <c r="BY30" s="180" t="str">
        <f t="shared" si="59"/>
        <v/>
      </c>
      <c r="BZ30" s="187" t="str">
        <f t="shared" si="60"/>
        <v/>
      </c>
      <c r="CA30" s="187" t="str">
        <f t="shared" si="61"/>
        <v/>
      </c>
      <c r="CB30" s="187" t="str">
        <f t="shared" si="62"/>
        <v/>
      </c>
      <c r="CC30" s="187" t="str">
        <f t="shared" si="63"/>
        <v/>
      </c>
      <c r="CD30"/>
      <c r="CE30" s="115" t="str">
        <f>+Datos!FZ28</f>
        <v/>
      </c>
      <c r="CF30" s="188" t="str">
        <f>IF(CE30="","",Datos!GC28)</f>
        <v/>
      </c>
      <c r="CG30" s="180" t="str">
        <f t="shared" si="64"/>
        <v/>
      </c>
      <c r="CH30" s="180" t="str">
        <f t="shared" si="65"/>
        <v/>
      </c>
      <c r="CI30" s="187" t="str">
        <f t="shared" si="66"/>
        <v/>
      </c>
      <c r="CJ30" s="187" t="str">
        <f t="shared" si="67"/>
        <v/>
      </c>
      <c r="CK30" s="187" t="str">
        <f t="shared" si="68"/>
        <v/>
      </c>
      <c r="CL30" s="187" t="str">
        <f t="shared" si="69"/>
        <v/>
      </c>
    </row>
    <row r="31" spans="2:90" s="8" customFormat="1" x14ac:dyDescent="0.35">
      <c r="B31" s="115">
        <f>+Datos!B29</f>
        <v>14</v>
      </c>
      <c r="C31" s="115">
        <f>IF(B31="","",Datos!E29)</f>
        <v>59</v>
      </c>
      <c r="D31" s="180">
        <f t="shared" si="11"/>
        <v>264</v>
      </c>
      <c r="E31" s="180">
        <f>+Datos!F29</f>
        <v>5</v>
      </c>
      <c r="F31" s="187">
        <f t="shared" si="12"/>
        <v>405</v>
      </c>
      <c r="G31" s="187">
        <f t="shared" si="13"/>
        <v>195</v>
      </c>
      <c r="H31" s="187">
        <f t="shared" si="14"/>
        <v>130</v>
      </c>
      <c r="I31" s="187">
        <f t="shared" si="15"/>
        <v>260</v>
      </c>
      <c r="K31" s="115">
        <f>+Datos!V29</f>
        <v>14</v>
      </c>
      <c r="L31" s="188">
        <f>IF(K31="","",Datos!Y29)</f>
        <v>178</v>
      </c>
      <c r="M31" s="180">
        <f t="shared" si="16"/>
        <v>712</v>
      </c>
      <c r="N31" s="180">
        <f t="shared" si="17"/>
        <v>14.833333333333334</v>
      </c>
      <c r="O31" s="187">
        <f t="shared" si="18"/>
        <v>896.35714285714289</v>
      </c>
      <c r="P31" s="187">
        <f t="shared" si="19"/>
        <v>578.5</v>
      </c>
      <c r="Q31" s="187">
        <f t="shared" si="20"/>
        <v>356</v>
      </c>
      <c r="R31" s="187">
        <f t="shared" si="21"/>
        <v>567.90476190476193</v>
      </c>
      <c r="T31" s="115">
        <f>+Datos!AP29</f>
        <v>14</v>
      </c>
      <c r="U31" s="188">
        <f>IF(T31="","",Datos!AS29)</f>
        <v>162.5</v>
      </c>
      <c r="V31" s="180">
        <f t="shared" si="22"/>
        <v>650</v>
      </c>
      <c r="W31" s="180">
        <f t="shared" si="23"/>
        <v>13.541666666666666</v>
      </c>
      <c r="X31" s="187">
        <f t="shared" si="24"/>
        <v>818.30357142857144</v>
      </c>
      <c r="Y31" s="187">
        <f t="shared" si="25"/>
        <v>528.125</v>
      </c>
      <c r="Z31" s="187">
        <f t="shared" si="26"/>
        <v>325</v>
      </c>
      <c r="AA31" s="187">
        <f t="shared" si="27"/>
        <v>518.45238095238096</v>
      </c>
      <c r="AC31" s="115">
        <f>+Datos!BJ29</f>
        <v>14</v>
      </c>
      <c r="AD31" s="188">
        <f>IF(AC31="","",Datos!BM29)</f>
        <v>175.5</v>
      </c>
      <c r="AE31" s="180">
        <f t="shared" si="28"/>
        <v>0</v>
      </c>
      <c r="AF31" s="180">
        <f t="shared" si="29"/>
        <v>15.954545454545455</v>
      </c>
      <c r="AG31" s="187">
        <f t="shared" si="30"/>
        <v>895.73376623376635</v>
      </c>
      <c r="AH31" s="187">
        <f t="shared" si="31"/>
        <v>622.22727272727275</v>
      </c>
      <c r="AI31" s="187">
        <f t="shared" si="32"/>
        <v>351</v>
      </c>
      <c r="AJ31" s="187">
        <f t="shared" si="33"/>
        <v>565.24675324675331</v>
      </c>
      <c r="AL31" s="115" t="str">
        <f>+Datos!CD29</f>
        <v/>
      </c>
      <c r="AM31" s="188" t="str">
        <f>IF(AL31="","",Datos!CG29)</f>
        <v/>
      </c>
      <c r="AN31" s="180" t="str">
        <f t="shared" si="34"/>
        <v/>
      </c>
      <c r="AO31" s="180" t="str">
        <f t="shared" si="35"/>
        <v/>
      </c>
      <c r="AP31" s="187" t="str">
        <f t="shared" si="36"/>
        <v/>
      </c>
      <c r="AQ31" s="187" t="str">
        <f t="shared" si="37"/>
        <v/>
      </c>
      <c r="AR31" s="187" t="str">
        <f t="shared" si="38"/>
        <v/>
      </c>
      <c r="AS31" s="187" t="str">
        <f t="shared" si="39"/>
        <v/>
      </c>
      <c r="AU31" s="115" t="str">
        <f>+Datos!CX29</f>
        <v/>
      </c>
      <c r="AV31" s="188" t="str">
        <f>IF(AU31="","",Datos!DA29)</f>
        <v/>
      </c>
      <c r="AW31" s="180" t="str">
        <f t="shared" si="40"/>
        <v/>
      </c>
      <c r="AX31" s="180" t="str">
        <f t="shared" si="41"/>
        <v/>
      </c>
      <c r="AY31" s="187" t="str">
        <f t="shared" si="42"/>
        <v/>
      </c>
      <c r="AZ31" s="187" t="str">
        <f t="shared" si="43"/>
        <v/>
      </c>
      <c r="BA31" s="187" t="str">
        <f t="shared" si="44"/>
        <v/>
      </c>
      <c r="BB31" s="187" t="str">
        <f t="shared" si="45"/>
        <v/>
      </c>
      <c r="BD31" s="115" t="str">
        <f>+Datos!DR29</f>
        <v/>
      </c>
      <c r="BE31" s="188" t="str">
        <f>IF(BD31="","",Datos!DU29)</f>
        <v/>
      </c>
      <c r="BF31" s="180" t="str">
        <f t="shared" si="46"/>
        <v/>
      </c>
      <c r="BG31" s="180" t="str">
        <f t="shared" si="47"/>
        <v/>
      </c>
      <c r="BH31" s="187" t="str">
        <f t="shared" si="48"/>
        <v/>
      </c>
      <c r="BI31" s="187" t="str">
        <f t="shared" si="49"/>
        <v/>
      </c>
      <c r="BJ31" s="187" t="str">
        <f t="shared" si="50"/>
        <v/>
      </c>
      <c r="BK31" s="187" t="str">
        <f t="shared" si="51"/>
        <v/>
      </c>
      <c r="BM31" s="115" t="str">
        <f>+Datos!EL29</f>
        <v/>
      </c>
      <c r="BN31" s="188" t="str">
        <f>IF(BM31="","",Datos!EO29)</f>
        <v/>
      </c>
      <c r="BO31" s="180" t="str">
        <f t="shared" si="52"/>
        <v/>
      </c>
      <c r="BP31" s="180" t="str">
        <f t="shared" si="53"/>
        <v/>
      </c>
      <c r="BQ31" s="187" t="str">
        <f t="shared" si="54"/>
        <v/>
      </c>
      <c r="BR31" s="187" t="str">
        <f t="shared" si="55"/>
        <v/>
      </c>
      <c r="BS31" s="187" t="str">
        <f t="shared" si="56"/>
        <v/>
      </c>
      <c r="BT31" s="187" t="str">
        <f t="shared" si="57"/>
        <v/>
      </c>
      <c r="BV31" s="115" t="str">
        <f>+Datos!FF29</f>
        <v/>
      </c>
      <c r="BW31" s="188" t="str">
        <f>IF(BV31="","",Datos!FI29)</f>
        <v/>
      </c>
      <c r="BX31" s="180" t="str">
        <f t="shared" si="58"/>
        <v/>
      </c>
      <c r="BY31" s="180" t="str">
        <f t="shared" si="59"/>
        <v/>
      </c>
      <c r="BZ31" s="187" t="str">
        <f t="shared" si="60"/>
        <v/>
      </c>
      <c r="CA31" s="187" t="str">
        <f t="shared" si="61"/>
        <v/>
      </c>
      <c r="CB31" s="187" t="str">
        <f t="shared" si="62"/>
        <v/>
      </c>
      <c r="CC31" s="187" t="str">
        <f t="shared" si="63"/>
        <v/>
      </c>
      <c r="CD31"/>
      <c r="CE31" s="115" t="str">
        <f>+Datos!FZ29</f>
        <v/>
      </c>
      <c r="CF31" s="188" t="str">
        <f>IF(CE31="","",Datos!GC29)</f>
        <v/>
      </c>
      <c r="CG31" s="180" t="str">
        <f t="shared" si="64"/>
        <v/>
      </c>
      <c r="CH31" s="180" t="str">
        <f t="shared" si="65"/>
        <v/>
      </c>
      <c r="CI31" s="187" t="str">
        <f t="shared" si="66"/>
        <v/>
      </c>
      <c r="CJ31" s="187" t="str">
        <f t="shared" si="67"/>
        <v/>
      </c>
      <c r="CK31" s="187" t="str">
        <f t="shared" si="68"/>
        <v/>
      </c>
      <c r="CL31" s="187" t="str">
        <f t="shared" si="69"/>
        <v/>
      </c>
    </row>
    <row r="32" spans="2:90" s="8" customFormat="1" x14ac:dyDescent="0.35">
      <c r="B32" s="115">
        <f>+Datos!B30</f>
        <v>15</v>
      </c>
      <c r="C32" s="115">
        <f>IF(B32="","",Datos!E30)</f>
        <v>60.5</v>
      </c>
      <c r="D32" s="180">
        <f t="shared" si="11"/>
        <v>316.8</v>
      </c>
      <c r="E32" s="180">
        <f>+Datos!F30</f>
        <v>6</v>
      </c>
      <c r="F32" s="187">
        <f t="shared" si="12"/>
        <v>486</v>
      </c>
      <c r="G32" s="187">
        <f t="shared" si="13"/>
        <v>234</v>
      </c>
      <c r="H32" s="187">
        <f t="shared" si="14"/>
        <v>156</v>
      </c>
      <c r="I32" s="187">
        <f t="shared" si="15"/>
        <v>312</v>
      </c>
      <c r="K32" s="115">
        <f>+Datos!V30</f>
        <v>15</v>
      </c>
      <c r="L32" s="188">
        <f>IF(K32="","",Datos!Y30)</f>
        <v>179</v>
      </c>
      <c r="M32" s="180">
        <f t="shared" si="16"/>
        <v>716</v>
      </c>
      <c r="N32" s="180">
        <f t="shared" si="17"/>
        <v>14.916666666666666</v>
      </c>
      <c r="O32" s="187">
        <f t="shared" si="18"/>
        <v>901.39285714285711</v>
      </c>
      <c r="P32" s="187">
        <f t="shared" si="19"/>
        <v>581.75</v>
      </c>
      <c r="Q32" s="187">
        <f t="shared" si="20"/>
        <v>358</v>
      </c>
      <c r="R32" s="187">
        <f t="shared" si="21"/>
        <v>571.09523809523807</v>
      </c>
      <c r="T32" s="115">
        <f>+Datos!AP30</f>
        <v>15</v>
      </c>
      <c r="U32" s="188">
        <f>IF(T32="","",Datos!AS30)</f>
        <v>163</v>
      </c>
      <c r="V32" s="180">
        <f t="shared" si="22"/>
        <v>652</v>
      </c>
      <c r="W32" s="180">
        <f t="shared" si="23"/>
        <v>13.583333333333334</v>
      </c>
      <c r="X32" s="187">
        <f t="shared" si="24"/>
        <v>820.82142857142867</v>
      </c>
      <c r="Y32" s="187">
        <f t="shared" si="25"/>
        <v>529.75</v>
      </c>
      <c r="Z32" s="187">
        <f t="shared" si="26"/>
        <v>326</v>
      </c>
      <c r="AA32" s="187">
        <f t="shared" si="27"/>
        <v>520.04761904761904</v>
      </c>
      <c r="AC32" s="115">
        <f>+Datos!BJ30</f>
        <v>15</v>
      </c>
      <c r="AD32" s="188">
        <f>IF(AC32="","",Datos!BM30)</f>
        <v>168.5</v>
      </c>
      <c r="AE32" s="180">
        <f t="shared" si="28"/>
        <v>0</v>
      </c>
      <c r="AF32" s="180">
        <f t="shared" si="29"/>
        <v>15.318181818181818</v>
      </c>
      <c r="AG32" s="187">
        <f t="shared" si="30"/>
        <v>860.0064935064936</v>
      </c>
      <c r="AH32" s="187">
        <f t="shared" si="31"/>
        <v>597.40909090909088</v>
      </c>
      <c r="AI32" s="187">
        <f t="shared" si="32"/>
        <v>337</v>
      </c>
      <c r="AJ32" s="187">
        <f t="shared" si="33"/>
        <v>542.7012987012987</v>
      </c>
      <c r="AL32" s="115" t="str">
        <f>+Datos!CD30</f>
        <v/>
      </c>
      <c r="AM32" s="188" t="str">
        <f>IF(AL32="","",Datos!CG30)</f>
        <v/>
      </c>
      <c r="AN32" s="180" t="str">
        <f t="shared" si="34"/>
        <v/>
      </c>
      <c r="AO32" s="180" t="str">
        <f t="shared" si="35"/>
        <v/>
      </c>
      <c r="AP32" s="187" t="str">
        <f t="shared" si="36"/>
        <v/>
      </c>
      <c r="AQ32" s="187" t="str">
        <f t="shared" si="37"/>
        <v/>
      </c>
      <c r="AR32" s="187" t="str">
        <f t="shared" si="38"/>
        <v/>
      </c>
      <c r="AS32" s="187" t="str">
        <f t="shared" si="39"/>
        <v/>
      </c>
      <c r="AU32" s="115" t="str">
        <f>+Datos!CX30</f>
        <v/>
      </c>
      <c r="AV32" s="188" t="str">
        <f>IF(AU32="","",Datos!DA30)</f>
        <v/>
      </c>
      <c r="AW32" s="180" t="str">
        <f t="shared" si="40"/>
        <v/>
      </c>
      <c r="AX32" s="180" t="str">
        <f t="shared" si="41"/>
        <v/>
      </c>
      <c r="AY32" s="187" t="str">
        <f t="shared" si="42"/>
        <v/>
      </c>
      <c r="AZ32" s="187" t="str">
        <f t="shared" si="43"/>
        <v/>
      </c>
      <c r="BA32" s="187" t="str">
        <f t="shared" si="44"/>
        <v/>
      </c>
      <c r="BB32" s="187" t="str">
        <f t="shared" si="45"/>
        <v/>
      </c>
      <c r="BD32" s="115" t="str">
        <f>+Datos!DR30</f>
        <v/>
      </c>
      <c r="BE32" s="188" t="str">
        <f>IF(BD32="","",Datos!DU30)</f>
        <v/>
      </c>
      <c r="BF32" s="180" t="str">
        <f t="shared" si="46"/>
        <v/>
      </c>
      <c r="BG32" s="180" t="str">
        <f t="shared" si="47"/>
        <v/>
      </c>
      <c r="BH32" s="187" t="str">
        <f t="shared" si="48"/>
        <v/>
      </c>
      <c r="BI32" s="187" t="str">
        <f t="shared" si="49"/>
        <v/>
      </c>
      <c r="BJ32" s="187" t="str">
        <f t="shared" si="50"/>
        <v/>
      </c>
      <c r="BK32" s="187" t="str">
        <f t="shared" si="51"/>
        <v/>
      </c>
      <c r="BM32" s="115" t="str">
        <f>+Datos!EL30</f>
        <v/>
      </c>
      <c r="BN32" s="188" t="str">
        <f>IF(BM32="","",Datos!EO30)</f>
        <v/>
      </c>
      <c r="BO32" s="180" t="str">
        <f t="shared" si="52"/>
        <v/>
      </c>
      <c r="BP32" s="180" t="str">
        <f t="shared" si="53"/>
        <v/>
      </c>
      <c r="BQ32" s="187" t="str">
        <f t="shared" si="54"/>
        <v/>
      </c>
      <c r="BR32" s="187" t="str">
        <f t="shared" si="55"/>
        <v/>
      </c>
      <c r="BS32" s="187" t="str">
        <f t="shared" si="56"/>
        <v/>
      </c>
      <c r="BT32" s="187" t="str">
        <f t="shared" si="57"/>
        <v/>
      </c>
      <c r="BV32" s="115" t="str">
        <f>+Datos!FF30</f>
        <v/>
      </c>
      <c r="BW32" s="188" t="str">
        <f>IF(BV32="","",Datos!FI30)</f>
        <v/>
      </c>
      <c r="BX32" s="180" t="str">
        <f t="shared" si="58"/>
        <v/>
      </c>
      <c r="BY32" s="180" t="str">
        <f t="shared" si="59"/>
        <v/>
      </c>
      <c r="BZ32" s="187" t="str">
        <f t="shared" si="60"/>
        <v/>
      </c>
      <c r="CA32" s="187" t="str">
        <f t="shared" si="61"/>
        <v/>
      </c>
      <c r="CB32" s="187" t="str">
        <f t="shared" si="62"/>
        <v/>
      </c>
      <c r="CC32" s="187" t="str">
        <f t="shared" si="63"/>
        <v/>
      </c>
      <c r="CD32"/>
      <c r="CE32" s="115" t="str">
        <f>+Datos!FZ30</f>
        <v/>
      </c>
      <c r="CF32" s="188" t="str">
        <f>IF(CE32="","",Datos!GC30)</f>
        <v/>
      </c>
      <c r="CG32" s="180" t="str">
        <f t="shared" si="64"/>
        <v/>
      </c>
      <c r="CH32" s="180" t="str">
        <f t="shared" si="65"/>
        <v/>
      </c>
      <c r="CI32" s="187" t="str">
        <f t="shared" si="66"/>
        <v/>
      </c>
      <c r="CJ32" s="187" t="str">
        <f t="shared" si="67"/>
        <v/>
      </c>
      <c r="CK32" s="187" t="str">
        <f t="shared" si="68"/>
        <v/>
      </c>
      <c r="CL32" s="187" t="str">
        <f t="shared" si="69"/>
        <v/>
      </c>
    </row>
    <row r="33" spans="2:90" s="8" customFormat="1" x14ac:dyDescent="0.35">
      <c r="B33" s="115">
        <f>+Datos!B31</f>
        <v>16</v>
      </c>
      <c r="C33" s="115">
        <f>IF(B33="","",Datos!E31)</f>
        <v>64</v>
      </c>
      <c r="D33" s="180">
        <f t="shared" si="11"/>
        <v>316.8</v>
      </c>
      <c r="E33" s="180">
        <f>+Datos!F31</f>
        <v>6</v>
      </c>
      <c r="F33" s="187">
        <f t="shared" si="12"/>
        <v>486</v>
      </c>
      <c r="G33" s="187">
        <f t="shared" si="13"/>
        <v>234</v>
      </c>
      <c r="H33" s="187">
        <f t="shared" si="14"/>
        <v>156</v>
      </c>
      <c r="I33" s="187">
        <f t="shared" si="15"/>
        <v>312</v>
      </c>
      <c r="K33" s="115">
        <f>+Datos!V31</f>
        <v>16</v>
      </c>
      <c r="L33" s="188">
        <f>IF(K33="","",Datos!Y31)</f>
        <v>181</v>
      </c>
      <c r="M33" s="180">
        <f t="shared" si="16"/>
        <v>724</v>
      </c>
      <c r="N33" s="180">
        <f t="shared" si="17"/>
        <v>15.083333333333334</v>
      </c>
      <c r="O33" s="187">
        <f t="shared" si="18"/>
        <v>911.46428571428578</v>
      </c>
      <c r="P33" s="187">
        <f t="shared" si="19"/>
        <v>588.25</v>
      </c>
      <c r="Q33" s="187">
        <f t="shared" si="20"/>
        <v>362</v>
      </c>
      <c r="R33" s="187">
        <f t="shared" si="21"/>
        <v>577.47619047619048</v>
      </c>
      <c r="T33" s="115">
        <f>+Datos!AP31</f>
        <v>16</v>
      </c>
      <c r="U33" s="188">
        <f>IF(T33="","",Datos!AS31)</f>
        <v>163</v>
      </c>
      <c r="V33" s="180">
        <f t="shared" si="22"/>
        <v>652</v>
      </c>
      <c r="W33" s="180">
        <f t="shared" si="23"/>
        <v>13.583333333333334</v>
      </c>
      <c r="X33" s="187">
        <f t="shared" si="24"/>
        <v>820.82142857142867</v>
      </c>
      <c r="Y33" s="187">
        <f t="shared" si="25"/>
        <v>529.75</v>
      </c>
      <c r="Z33" s="187">
        <f t="shared" si="26"/>
        <v>326</v>
      </c>
      <c r="AA33" s="187">
        <f t="shared" si="27"/>
        <v>520.04761904761904</v>
      </c>
      <c r="AC33" s="115">
        <f>+Datos!BJ31</f>
        <v>16</v>
      </c>
      <c r="AD33" s="188">
        <f>IF(AC33="","",Datos!BM31)</f>
        <v>156.5</v>
      </c>
      <c r="AE33" s="180">
        <f t="shared" si="28"/>
        <v>0</v>
      </c>
      <c r="AF33" s="180">
        <f t="shared" si="29"/>
        <v>14.227272727272727</v>
      </c>
      <c r="AG33" s="187">
        <f t="shared" si="30"/>
        <v>798.75974025974028</v>
      </c>
      <c r="AH33" s="187">
        <f t="shared" si="31"/>
        <v>554.86363636363637</v>
      </c>
      <c r="AI33" s="187">
        <f t="shared" si="32"/>
        <v>313</v>
      </c>
      <c r="AJ33" s="187">
        <f t="shared" si="33"/>
        <v>504.05194805194805</v>
      </c>
      <c r="AL33" s="115" t="str">
        <f>+Datos!CD31</f>
        <v/>
      </c>
      <c r="AM33" s="188" t="str">
        <f>IF(AL33="","",Datos!CG31)</f>
        <v/>
      </c>
      <c r="AN33" s="180" t="str">
        <f t="shared" si="34"/>
        <v/>
      </c>
      <c r="AO33" s="180" t="str">
        <f t="shared" si="35"/>
        <v/>
      </c>
      <c r="AP33" s="187" t="str">
        <f t="shared" si="36"/>
        <v/>
      </c>
      <c r="AQ33" s="187" t="str">
        <f t="shared" si="37"/>
        <v/>
      </c>
      <c r="AR33" s="187" t="str">
        <f t="shared" si="38"/>
        <v/>
      </c>
      <c r="AS33" s="187" t="str">
        <f t="shared" si="39"/>
        <v/>
      </c>
      <c r="AU33" s="115" t="str">
        <f>+Datos!CX31</f>
        <v/>
      </c>
      <c r="AV33" s="188" t="str">
        <f>IF(AU33="","",Datos!DA31)</f>
        <v/>
      </c>
      <c r="AW33" s="180" t="str">
        <f t="shared" si="40"/>
        <v/>
      </c>
      <c r="AX33" s="180" t="str">
        <f t="shared" si="41"/>
        <v/>
      </c>
      <c r="AY33" s="187" t="str">
        <f t="shared" si="42"/>
        <v/>
      </c>
      <c r="AZ33" s="187" t="str">
        <f t="shared" si="43"/>
        <v/>
      </c>
      <c r="BA33" s="187" t="str">
        <f t="shared" si="44"/>
        <v/>
      </c>
      <c r="BB33" s="187" t="str">
        <f t="shared" si="45"/>
        <v/>
      </c>
      <c r="BD33" s="115" t="str">
        <f>+Datos!DR31</f>
        <v/>
      </c>
      <c r="BE33" s="188" t="str">
        <f>IF(BD33="","",Datos!DU31)</f>
        <v/>
      </c>
      <c r="BF33" s="180" t="str">
        <f t="shared" si="46"/>
        <v/>
      </c>
      <c r="BG33" s="180" t="str">
        <f t="shared" si="47"/>
        <v/>
      </c>
      <c r="BH33" s="187" t="str">
        <f t="shared" si="48"/>
        <v/>
      </c>
      <c r="BI33" s="187" t="str">
        <f t="shared" si="49"/>
        <v/>
      </c>
      <c r="BJ33" s="187" t="str">
        <f t="shared" si="50"/>
        <v/>
      </c>
      <c r="BK33" s="187" t="str">
        <f t="shared" si="51"/>
        <v/>
      </c>
      <c r="BM33" s="115" t="str">
        <f>+Datos!EL31</f>
        <v/>
      </c>
      <c r="BN33" s="188" t="str">
        <f>IF(BM33="","",Datos!EO31)</f>
        <v/>
      </c>
      <c r="BO33" s="180" t="str">
        <f t="shared" si="52"/>
        <v/>
      </c>
      <c r="BP33" s="180" t="str">
        <f t="shared" si="53"/>
        <v/>
      </c>
      <c r="BQ33" s="187" t="str">
        <f t="shared" si="54"/>
        <v/>
      </c>
      <c r="BR33" s="187" t="str">
        <f t="shared" si="55"/>
        <v/>
      </c>
      <c r="BS33" s="187" t="str">
        <f t="shared" si="56"/>
        <v/>
      </c>
      <c r="BT33" s="187" t="str">
        <f t="shared" si="57"/>
        <v/>
      </c>
      <c r="BV33" s="115" t="str">
        <f>+Datos!FF31</f>
        <v/>
      </c>
      <c r="BW33" s="188" t="str">
        <f>IF(BV33="","",Datos!FI31)</f>
        <v/>
      </c>
      <c r="BX33" s="180" t="str">
        <f t="shared" si="58"/>
        <v/>
      </c>
      <c r="BY33" s="180" t="str">
        <f t="shared" si="59"/>
        <v/>
      </c>
      <c r="BZ33" s="187" t="str">
        <f t="shared" si="60"/>
        <v/>
      </c>
      <c r="CA33" s="187" t="str">
        <f t="shared" si="61"/>
        <v/>
      </c>
      <c r="CB33" s="187" t="str">
        <f t="shared" si="62"/>
        <v/>
      </c>
      <c r="CC33" s="187" t="str">
        <f t="shared" si="63"/>
        <v/>
      </c>
      <c r="CD33"/>
      <c r="CE33" s="115" t="str">
        <f>+Datos!FZ31</f>
        <v/>
      </c>
      <c r="CF33" s="188" t="str">
        <f>IF(CE33="","",Datos!GC31)</f>
        <v/>
      </c>
      <c r="CG33" s="180" t="str">
        <f t="shared" si="64"/>
        <v/>
      </c>
      <c r="CH33" s="180" t="str">
        <f t="shared" si="65"/>
        <v/>
      </c>
      <c r="CI33" s="187" t="str">
        <f t="shared" si="66"/>
        <v/>
      </c>
      <c r="CJ33" s="187" t="str">
        <f t="shared" si="67"/>
        <v/>
      </c>
      <c r="CK33" s="187" t="str">
        <f t="shared" si="68"/>
        <v/>
      </c>
      <c r="CL33" s="187" t="str">
        <f t="shared" si="69"/>
        <v/>
      </c>
    </row>
    <row r="34" spans="2:90" s="8" customFormat="1" x14ac:dyDescent="0.35">
      <c r="B34" s="115">
        <f>+Datos!B32</f>
        <v>17</v>
      </c>
      <c r="C34" s="115">
        <f>IF(B34="","",Datos!E32)</f>
        <v>67</v>
      </c>
      <c r="D34" s="180">
        <f t="shared" si="11"/>
        <v>316.8</v>
      </c>
      <c r="E34" s="180">
        <f>+Datos!F32</f>
        <v>6</v>
      </c>
      <c r="F34" s="187">
        <f t="shared" si="12"/>
        <v>486</v>
      </c>
      <c r="G34" s="187">
        <f t="shared" si="13"/>
        <v>234</v>
      </c>
      <c r="H34" s="187">
        <f t="shared" si="14"/>
        <v>156</v>
      </c>
      <c r="I34" s="187">
        <f t="shared" si="15"/>
        <v>312</v>
      </c>
      <c r="K34" s="115">
        <f>+Datos!V32</f>
        <v>17</v>
      </c>
      <c r="L34" s="188">
        <f>IF(K34="","",Datos!Y32)</f>
        <v>182</v>
      </c>
      <c r="M34" s="180">
        <f t="shared" si="16"/>
        <v>728</v>
      </c>
      <c r="N34" s="180">
        <f t="shared" si="17"/>
        <v>15.166666666666666</v>
      </c>
      <c r="O34" s="187">
        <f t="shared" si="18"/>
        <v>916.5</v>
      </c>
      <c r="P34" s="187">
        <f t="shared" si="19"/>
        <v>591.5</v>
      </c>
      <c r="Q34" s="187">
        <f t="shared" si="20"/>
        <v>364</v>
      </c>
      <c r="R34" s="187">
        <f t="shared" si="21"/>
        <v>580.66666666666663</v>
      </c>
      <c r="T34" s="115">
        <f>+Datos!AP32</f>
        <v>17</v>
      </c>
      <c r="U34" s="188">
        <f>IF(T34="","",Datos!AS32)</f>
        <v>163</v>
      </c>
      <c r="V34" s="180">
        <f t="shared" si="22"/>
        <v>652</v>
      </c>
      <c r="W34" s="180">
        <f t="shared" si="23"/>
        <v>13.583333333333334</v>
      </c>
      <c r="X34" s="187">
        <f t="shared" si="24"/>
        <v>820.82142857142867</v>
      </c>
      <c r="Y34" s="187">
        <f t="shared" si="25"/>
        <v>529.75</v>
      </c>
      <c r="Z34" s="187">
        <f t="shared" si="26"/>
        <v>326</v>
      </c>
      <c r="AA34" s="187">
        <f t="shared" si="27"/>
        <v>520.04761904761904</v>
      </c>
      <c r="AC34" s="115">
        <f>+Datos!BJ32</f>
        <v>17</v>
      </c>
      <c r="AD34" s="188">
        <f>IF(AC34="","",Datos!BM32)</f>
        <v>146.5</v>
      </c>
      <c r="AE34" s="180">
        <f t="shared" si="28"/>
        <v>0</v>
      </c>
      <c r="AF34" s="180">
        <f t="shared" si="29"/>
        <v>13.318181818181818</v>
      </c>
      <c r="AG34" s="187">
        <f t="shared" si="30"/>
        <v>747.72077922077926</v>
      </c>
      <c r="AH34" s="187">
        <f t="shared" si="31"/>
        <v>519.40909090909088</v>
      </c>
      <c r="AI34" s="187">
        <f t="shared" si="32"/>
        <v>293</v>
      </c>
      <c r="AJ34" s="187">
        <f t="shared" si="33"/>
        <v>471.84415584415586</v>
      </c>
      <c r="AL34" s="115" t="str">
        <f>+Datos!CD32</f>
        <v/>
      </c>
      <c r="AM34" s="188" t="str">
        <f>IF(AL34="","",Datos!CG32)</f>
        <v/>
      </c>
      <c r="AN34" s="180" t="str">
        <f t="shared" si="34"/>
        <v/>
      </c>
      <c r="AO34" s="180" t="str">
        <f t="shared" si="35"/>
        <v/>
      </c>
      <c r="AP34" s="187" t="str">
        <f t="shared" si="36"/>
        <v/>
      </c>
      <c r="AQ34" s="187" t="str">
        <f t="shared" si="37"/>
        <v/>
      </c>
      <c r="AR34" s="187" t="str">
        <f t="shared" si="38"/>
        <v/>
      </c>
      <c r="AS34" s="187" t="str">
        <f t="shared" si="39"/>
        <v/>
      </c>
      <c r="AU34" s="115" t="str">
        <f>+Datos!CX32</f>
        <v/>
      </c>
      <c r="AV34" s="188" t="str">
        <f>IF(AU34="","",Datos!DA32)</f>
        <v/>
      </c>
      <c r="AW34" s="180" t="str">
        <f t="shared" si="40"/>
        <v/>
      </c>
      <c r="AX34" s="180" t="str">
        <f t="shared" si="41"/>
        <v/>
      </c>
      <c r="AY34" s="187" t="str">
        <f t="shared" si="42"/>
        <v/>
      </c>
      <c r="AZ34" s="187" t="str">
        <f t="shared" si="43"/>
        <v/>
      </c>
      <c r="BA34" s="187" t="str">
        <f t="shared" si="44"/>
        <v/>
      </c>
      <c r="BB34" s="187" t="str">
        <f t="shared" si="45"/>
        <v/>
      </c>
      <c r="BD34" s="115" t="str">
        <f>+Datos!DR32</f>
        <v/>
      </c>
      <c r="BE34" s="188" t="str">
        <f>IF(BD34="","",Datos!DU32)</f>
        <v/>
      </c>
      <c r="BF34" s="180" t="str">
        <f t="shared" si="46"/>
        <v/>
      </c>
      <c r="BG34" s="180" t="str">
        <f t="shared" si="47"/>
        <v/>
      </c>
      <c r="BH34" s="187" t="str">
        <f t="shared" si="48"/>
        <v/>
      </c>
      <c r="BI34" s="187" t="str">
        <f t="shared" si="49"/>
        <v/>
      </c>
      <c r="BJ34" s="187" t="str">
        <f t="shared" si="50"/>
        <v/>
      </c>
      <c r="BK34" s="187" t="str">
        <f t="shared" si="51"/>
        <v/>
      </c>
      <c r="BM34" s="115" t="str">
        <f>+Datos!EL32</f>
        <v/>
      </c>
      <c r="BN34" s="188" t="str">
        <f>IF(BM34="","",Datos!EO32)</f>
        <v/>
      </c>
      <c r="BO34" s="180" t="str">
        <f t="shared" si="52"/>
        <v/>
      </c>
      <c r="BP34" s="180" t="str">
        <f t="shared" si="53"/>
        <v/>
      </c>
      <c r="BQ34" s="187" t="str">
        <f t="shared" si="54"/>
        <v/>
      </c>
      <c r="BR34" s="187" t="str">
        <f t="shared" si="55"/>
        <v/>
      </c>
      <c r="BS34" s="187" t="str">
        <f t="shared" si="56"/>
        <v/>
      </c>
      <c r="BT34" s="187" t="str">
        <f t="shared" si="57"/>
        <v/>
      </c>
      <c r="BV34" s="115" t="str">
        <f>+Datos!FF32</f>
        <v/>
      </c>
      <c r="BW34" s="188" t="str">
        <f>IF(BV34="","",Datos!FI32)</f>
        <v/>
      </c>
      <c r="BX34" s="180" t="str">
        <f t="shared" si="58"/>
        <v/>
      </c>
      <c r="BY34" s="180" t="str">
        <f t="shared" si="59"/>
        <v/>
      </c>
      <c r="BZ34" s="187" t="str">
        <f t="shared" si="60"/>
        <v/>
      </c>
      <c r="CA34" s="187" t="str">
        <f t="shared" si="61"/>
        <v/>
      </c>
      <c r="CB34" s="187" t="str">
        <f t="shared" si="62"/>
        <v/>
      </c>
      <c r="CC34" s="187" t="str">
        <f t="shared" si="63"/>
        <v/>
      </c>
      <c r="CD34"/>
      <c r="CE34" s="115" t="str">
        <f>+Datos!FZ32</f>
        <v/>
      </c>
      <c r="CF34" s="188" t="str">
        <f>IF(CE34="","",Datos!GC32)</f>
        <v/>
      </c>
      <c r="CG34" s="180" t="str">
        <f t="shared" si="64"/>
        <v/>
      </c>
      <c r="CH34" s="180" t="str">
        <f t="shared" si="65"/>
        <v/>
      </c>
      <c r="CI34" s="187" t="str">
        <f t="shared" si="66"/>
        <v/>
      </c>
      <c r="CJ34" s="187" t="str">
        <f t="shared" si="67"/>
        <v/>
      </c>
      <c r="CK34" s="187" t="str">
        <f t="shared" si="68"/>
        <v/>
      </c>
      <c r="CL34" s="187" t="str">
        <f t="shared" si="69"/>
        <v/>
      </c>
    </row>
    <row r="35" spans="2:90" s="8" customFormat="1" x14ac:dyDescent="0.35">
      <c r="B35" s="115">
        <f>+Datos!B33</f>
        <v>18</v>
      </c>
      <c r="C35" s="115">
        <f>IF(B35="","",Datos!E33)</f>
        <v>68</v>
      </c>
      <c r="D35" s="180">
        <f t="shared" si="11"/>
        <v>316.8</v>
      </c>
      <c r="E35" s="180">
        <f>+Datos!F33</f>
        <v>6</v>
      </c>
      <c r="F35" s="187">
        <f t="shared" si="12"/>
        <v>486</v>
      </c>
      <c r="G35" s="187">
        <f t="shared" si="13"/>
        <v>234</v>
      </c>
      <c r="H35" s="187">
        <f t="shared" si="14"/>
        <v>156</v>
      </c>
      <c r="I35" s="187">
        <f t="shared" si="15"/>
        <v>312</v>
      </c>
      <c r="K35" s="115">
        <f>+Datos!V33</f>
        <v>18</v>
      </c>
      <c r="L35" s="188">
        <f>IF(K35="","",Datos!Y33)</f>
        <v>184</v>
      </c>
      <c r="M35" s="180">
        <f t="shared" si="16"/>
        <v>736</v>
      </c>
      <c r="N35" s="180">
        <f t="shared" si="17"/>
        <v>15.333333333333334</v>
      </c>
      <c r="O35" s="187">
        <f t="shared" si="18"/>
        <v>926.57142857142867</v>
      </c>
      <c r="P35" s="187">
        <f t="shared" si="19"/>
        <v>598</v>
      </c>
      <c r="Q35" s="187">
        <f t="shared" si="20"/>
        <v>368</v>
      </c>
      <c r="R35" s="187">
        <f t="shared" si="21"/>
        <v>587.04761904761904</v>
      </c>
      <c r="T35" s="115">
        <f>+Datos!AP33</f>
        <v>18</v>
      </c>
      <c r="U35" s="188">
        <f>IF(T35="","",Datos!AS33)</f>
        <v>163</v>
      </c>
      <c r="V35" s="180">
        <f t="shared" si="22"/>
        <v>652</v>
      </c>
      <c r="W35" s="180">
        <f t="shared" si="23"/>
        <v>13.583333333333334</v>
      </c>
      <c r="X35" s="187">
        <f t="shared" si="24"/>
        <v>820.82142857142867</v>
      </c>
      <c r="Y35" s="187">
        <f t="shared" si="25"/>
        <v>529.75</v>
      </c>
      <c r="Z35" s="187">
        <f t="shared" si="26"/>
        <v>326</v>
      </c>
      <c r="AA35" s="187">
        <f t="shared" si="27"/>
        <v>520.04761904761904</v>
      </c>
      <c r="AC35" s="115">
        <f>+Datos!BJ33</f>
        <v>18</v>
      </c>
      <c r="AD35" s="188">
        <f>IF(AC35="","",Datos!BM33)</f>
        <v>134</v>
      </c>
      <c r="AE35" s="180">
        <f t="shared" si="28"/>
        <v>0</v>
      </c>
      <c r="AF35" s="180">
        <f t="shared" si="29"/>
        <v>12.181818181818182</v>
      </c>
      <c r="AG35" s="187">
        <f t="shared" si="30"/>
        <v>683.92207792207796</v>
      </c>
      <c r="AH35" s="187">
        <f t="shared" si="31"/>
        <v>475.09090909090912</v>
      </c>
      <c r="AI35" s="187">
        <f t="shared" si="32"/>
        <v>268</v>
      </c>
      <c r="AJ35" s="187">
        <f t="shared" si="33"/>
        <v>431.58441558441558</v>
      </c>
      <c r="AL35" s="115" t="str">
        <f>+Datos!CD33</f>
        <v/>
      </c>
      <c r="AM35" s="188" t="str">
        <f>IF(AL35="","",Datos!CG33)</f>
        <v/>
      </c>
      <c r="AN35" s="180" t="str">
        <f t="shared" si="34"/>
        <v/>
      </c>
      <c r="AO35" s="180" t="str">
        <f t="shared" si="35"/>
        <v/>
      </c>
      <c r="AP35" s="187" t="str">
        <f t="shared" si="36"/>
        <v/>
      </c>
      <c r="AQ35" s="187" t="str">
        <f t="shared" si="37"/>
        <v/>
      </c>
      <c r="AR35" s="187" t="str">
        <f t="shared" si="38"/>
        <v/>
      </c>
      <c r="AS35" s="187" t="str">
        <f t="shared" si="39"/>
        <v/>
      </c>
      <c r="AU35" s="115" t="str">
        <f>+Datos!CX33</f>
        <v/>
      </c>
      <c r="AV35" s="188" t="str">
        <f>IF(AU35="","",Datos!DA33)</f>
        <v/>
      </c>
      <c r="AW35" s="180" t="str">
        <f t="shared" si="40"/>
        <v/>
      </c>
      <c r="AX35" s="180" t="str">
        <f t="shared" si="41"/>
        <v/>
      </c>
      <c r="AY35" s="187" t="str">
        <f t="shared" si="42"/>
        <v/>
      </c>
      <c r="AZ35" s="187" t="str">
        <f t="shared" si="43"/>
        <v/>
      </c>
      <c r="BA35" s="187" t="str">
        <f t="shared" si="44"/>
        <v/>
      </c>
      <c r="BB35" s="187" t="str">
        <f t="shared" si="45"/>
        <v/>
      </c>
      <c r="BD35" s="115" t="str">
        <f>+Datos!DR33</f>
        <v/>
      </c>
      <c r="BE35" s="188" t="str">
        <f>IF(BD35="","",Datos!DU33)</f>
        <v/>
      </c>
      <c r="BF35" s="180" t="str">
        <f t="shared" si="46"/>
        <v/>
      </c>
      <c r="BG35" s="180" t="str">
        <f t="shared" si="47"/>
        <v/>
      </c>
      <c r="BH35" s="187" t="str">
        <f t="shared" si="48"/>
        <v/>
      </c>
      <c r="BI35" s="187" t="str">
        <f t="shared" si="49"/>
        <v/>
      </c>
      <c r="BJ35" s="187" t="str">
        <f t="shared" si="50"/>
        <v/>
      </c>
      <c r="BK35" s="187" t="str">
        <f t="shared" si="51"/>
        <v/>
      </c>
      <c r="BM35" s="115" t="str">
        <f>+Datos!EL33</f>
        <v/>
      </c>
      <c r="BN35" s="188" t="str">
        <f>IF(BM35="","",Datos!EO33)</f>
        <v/>
      </c>
      <c r="BO35" s="180" t="str">
        <f t="shared" si="52"/>
        <v/>
      </c>
      <c r="BP35" s="180" t="str">
        <f t="shared" si="53"/>
        <v/>
      </c>
      <c r="BQ35" s="187" t="str">
        <f t="shared" si="54"/>
        <v/>
      </c>
      <c r="BR35" s="187" t="str">
        <f t="shared" si="55"/>
        <v/>
      </c>
      <c r="BS35" s="187" t="str">
        <f t="shared" si="56"/>
        <v/>
      </c>
      <c r="BT35" s="187" t="str">
        <f t="shared" si="57"/>
        <v/>
      </c>
      <c r="BV35" s="115" t="str">
        <f>+Datos!FF33</f>
        <v/>
      </c>
      <c r="BW35" s="188" t="str">
        <f>IF(BV35="","",Datos!FI33)</f>
        <v/>
      </c>
      <c r="BX35" s="180" t="str">
        <f t="shared" si="58"/>
        <v/>
      </c>
      <c r="BY35" s="180" t="str">
        <f t="shared" si="59"/>
        <v/>
      </c>
      <c r="BZ35" s="187" t="str">
        <f t="shared" si="60"/>
        <v/>
      </c>
      <c r="CA35" s="187" t="str">
        <f t="shared" si="61"/>
        <v/>
      </c>
      <c r="CB35" s="187" t="str">
        <f t="shared" si="62"/>
        <v/>
      </c>
      <c r="CC35" s="187" t="str">
        <f t="shared" si="63"/>
        <v/>
      </c>
      <c r="CD35"/>
      <c r="CE35" s="115" t="str">
        <f>+Datos!FZ33</f>
        <v/>
      </c>
      <c r="CF35" s="188" t="str">
        <f>IF(CE35="","",Datos!GC33)</f>
        <v/>
      </c>
      <c r="CG35" s="180" t="str">
        <f t="shared" si="64"/>
        <v/>
      </c>
      <c r="CH35" s="180" t="str">
        <f t="shared" si="65"/>
        <v/>
      </c>
      <c r="CI35" s="187" t="str">
        <f t="shared" si="66"/>
        <v/>
      </c>
      <c r="CJ35" s="187" t="str">
        <f t="shared" si="67"/>
        <v/>
      </c>
      <c r="CK35" s="187" t="str">
        <f t="shared" si="68"/>
        <v/>
      </c>
      <c r="CL35" s="187" t="str">
        <f t="shared" si="69"/>
        <v/>
      </c>
    </row>
    <row r="36" spans="2:90" s="8" customFormat="1" x14ac:dyDescent="0.35">
      <c r="B36" s="115">
        <f>+Datos!B34</f>
        <v>19</v>
      </c>
      <c r="C36" s="115">
        <f>IF(B36="","",Datos!E34)</f>
        <v>69</v>
      </c>
      <c r="D36" s="180">
        <f t="shared" si="11"/>
        <v>316.8</v>
      </c>
      <c r="E36" s="180">
        <f>+Datos!F34</f>
        <v>6</v>
      </c>
      <c r="F36" s="187">
        <f t="shared" si="12"/>
        <v>486</v>
      </c>
      <c r="G36" s="187">
        <f t="shared" si="13"/>
        <v>234</v>
      </c>
      <c r="H36" s="187">
        <f t="shared" si="14"/>
        <v>156</v>
      </c>
      <c r="I36" s="187">
        <f t="shared" si="15"/>
        <v>312</v>
      </c>
      <c r="K36" s="115">
        <f>+Datos!V34</f>
        <v>19</v>
      </c>
      <c r="L36" s="188">
        <f>IF(K36="","",Datos!Y34)</f>
        <v>185.5</v>
      </c>
      <c r="M36" s="180">
        <f t="shared" si="16"/>
        <v>742</v>
      </c>
      <c r="N36" s="180">
        <f t="shared" si="17"/>
        <v>15.458333333333334</v>
      </c>
      <c r="O36" s="187">
        <f t="shared" si="18"/>
        <v>934.12500000000011</v>
      </c>
      <c r="P36" s="187">
        <f t="shared" si="19"/>
        <v>602.875</v>
      </c>
      <c r="Q36" s="187">
        <f t="shared" si="20"/>
        <v>371</v>
      </c>
      <c r="R36" s="187">
        <f t="shared" si="21"/>
        <v>591.83333333333337</v>
      </c>
      <c r="T36" s="115">
        <f>+Datos!AP34</f>
        <v>19</v>
      </c>
      <c r="U36" s="188">
        <f>IF(T36="","",Datos!AS34)</f>
        <v>163</v>
      </c>
      <c r="V36" s="180">
        <f t="shared" si="22"/>
        <v>652</v>
      </c>
      <c r="W36" s="180">
        <f t="shared" si="23"/>
        <v>13.583333333333334</v>
      </c>
      <c r="X36" s="187">
        <f t="shared" si="24"/>
        <v>820.82142857142867</v>
      </c>
      <c r="Y36" s="187">
        <f t="shared" si="25"/>
        <v>529.75</v>
      </c>
      <c r="Z36" s="187">
        <f t="shared" si="26"/>
        <v>326</v>
      </c>
      <c r="AA36" s="187">
        <f t="shared" si="27"/>
        <v>520.04761904761904</v>
      </c>
      <c r="AC36" s="115">
        <f>+Datos!BJ34</f>
        <v>19</v>
      </c>
      <c r="AD36" s="188">
        <f>IF(AC36="","",Datos!BM34)</f>
        <v>125</v>
      </c>
      <c r="AE36" s="180">
        <f t="shared" si="28"/>
        <v>0</v>
      </c>
      <c r="AF36" s="180">
        <f t="shared" si="29"/>
        <v>11.363636363636363</v>
      </c>
      <c r="AG36" s="187">
        <f t="shared" si="30"/>
        <v>637.98701298701303</v>
      </c>
      <c r="AH36" s="187">
        <f t="shared" si="31"/>
        <v>443.18181818181824</v>
      </c>
      <c r="AI36" s="187">
        <f t="shared" si="32"/>
        <v>250</v>
      </c>
      <c r="AJ36" s="187">
        <f t="shared" si="33"/>
        <v>402.59740259740261</v>
      </c>
      <c r="AL36" s="115" t="str">
        <f>+Datos!CD34</f>
        <v/>
      </c>
      <c r="AM36" s="188" t="str">
        <f>IF(AL36="","",Datos!CG34)</f>
        <v/>
      </c>
      <c r="AN36" s="180" t="str">
        <f t="shared" si="34"/>
        <v/>
      </c>
      <c r="AO36" s="180" t="str">
        <f t="shared" si="35"/>
        <v/>
      </c>
      <c r="AP36" s="187" t="str">
        <f t="shared" si="36"/>
        <v/>
      </c>
      <c r="AQ36" s="187" t="str">
        <f t="shared" si="37"/>
        <v/>
      </c>
      <c r="AR36" s="187" t="str">
        <f t="shared" si="38"/>
        <v/>
      </c>
      <c r="AS36" s="187" t="str">
        <f t="shared" si="39"/>
        <v/>
      </c>
      <c r="AU36" s="115" t="str">
        <f>+Datos!CX34</f>
        <v/>
      </c>
      <c r="AV36" s="188" t="str">
        <f>IF(AU36="","",Datos!DA34)</f>
        <v/>
      </c>
      <c r="AW36" s="180" t="str">
        <f t="shared" si="40"/>
        <v/>
      </c>
      <c r="AX36" s="180" t="str">
        <f t="shared" si="41"/>
        <v/>
      </c>
      <c r="AY36" s="187" t="str">
        <f t="shared" si="42"/>
        <v/>
      </c>
      <c r="AZ36" s="187" t="str">
        <f t="shared" si="43"/>
        <v/>
      </c>
      <c r="BA36" s="187" t="str">
        <f t="shared" si="44"/>
        <v/>
      </c>
      <c r="BB36" s="187" t="str">
        <f t="shared" si="45"/>
        <v/>
      </c>
      <c r="BD36" s="115" t="str">
        <f>+Datos!DR34</f>
        <v/>
      </c>
      <c r="BE36" s="188" t="str">
        <f>IF(BD36="","",Datos!DU34)</f>
        <v/>
      </c>
      <c r="BF36" s="180" t="str">
        <f t="shared" si="46"/>
        <v/>
      </c>
      <c r="BG36" s="180" t="str">
        <f t="shared" si="47"/>
        <v/>
      </c>
      <c r="BH36" s="187" t="str">
        <f t="shared" si="48"/>
        <v/>
      </c>
      <c r="BI36" s="187" t="str">
        <f t="shared" si="49"/>
        <v/>
      </c>
      <c r="BJ36" s="187" t="str">
        <f t="shared" si="50"/>
        <v/>
      </c>
      <c r="BK36" s="187" t="str">
        <f t="shared" si="51"/>
        <v/>
      </c>
      <c r="BM36" s="115" t="str">
        <f>+Datos!EL34</f>
        <v/>
      </c>
      <c r="BN36" s="188" t="str">
        <f>IF(BM36="","",Datos!EO34)</f>
        <v/>
      </c>
      <c r="BO36" s="180" t="str">
        <f t="shared" si="52"/>
        <v/>
      </c>
      <c r="BP36" s="180" t="str">
        <f t="shared" si="53"/>
        <v/>
      </c>
      <c r="BQ36" s="187" t="str">
        <f t="shared" si="54"/>
        <v/>
      </c>
      <c r="BR36" s="187" t="str">
        <f t="shared" si="55"/>
        <v/>
      </c>
      <c r="BS36" s="187" t="str">
        <f t="shared" si="56"/>
        <v/>
      </c>
      <c r="BT36" s="187" t="str">
        <f t="shared" si="57"/>
        <v/>
      </c>
      <c r="BV36" s="115" t="str">
        <f>+Datos!FF34</f>
        <v/>
      </c>
      <c r="BW36" s="188" t="str">
        <f>IF(BV36="","",Datos!FI34)</f>
        <v/>
      </c>
      <c r="BX36" s="180" t="str">
        <f t="shared" si="58"/>
        <v/>
      </c>
      <c r="BY36" s="180" t="str">
        <f t="shared" si="59"/>
        <v/>
      </c>
      <c r="BZ36" s="187" t="str">
        <f t="shared" si="60"/>
        <v/>
      </c>
      <c r="CA36" s="187" t="str">
        <f t="shared" si="61"/>
        <v/>
      </c>
      <c r="CB36" s="187" t="str">
        <f t="shared" si="62"/>
        <v/>
      </c>
      <c r="CC36" s="187" t="str">
        <f t="shared" si="63"/>
        <v/>
      </c>
      <c r="CD36"/>
      <c r="CE36" s="115" t="str">
        <f>+Datos!FZ34</f>
        <v/>
      </c>
      <c r="CF36" s="188" t="str">
        <f>IF(CE36="","",Datos!GC34)</f>
        <v/>
      </c>
      <c r="CG36" s="180" t="str">
        <f t="shared" si="64"/>
        <v/>
      </c>
      <c r="CH36" s="180" t="str">
        <f t="shared" si="65"/>
        <v/>
      </c>
      <c r="CI36" s="187" t="str">
        <f t="shared" si="66"/>
        <v/>
      </c>
      <c r="CJ36" s="187" t="str">
        <f t="shared" si="67"/>
        <v/>
      </c>
      <c r="CK36" s="187" t="str">
        <f t="shared" si="68"/>
        <v/>
      </c>
      <c r="CL36" s="187" t="str">
        <f t="shared" si="69"/>
        <v/>
      </c>
    </row>
    <row r="37" spans="2:90" s="8" customFormat="1" x14ac:dyDescent="0.35">
      <c r="B37" s="115">
        <f>+Datos!B35</f>
        <v>20</v>
      </c>
      <c r="C37" s="115">
        <f>IF(B37="","",Datos!E35)</f>
        <v>71</v>
      </c>
      <c r="D37" s="180">
        <f t="shared" si="11"/>
        <v>316.8</v>
      </c>
      <c r="E37" s="180">
        <f>+Datos!F35</f>
        <v>6</v>
      </c>
      <c r="F37" s="187">
        <f t="shared" si="12"/>
        <v>486</v>
      </c>
      <c r="G37" s="187">
        <f t="shared" si="13"/>
        <v>234</v>
      </c>
      <c r="H37" s="187">
        <f t="shared" si="14"/>
        <v>156</v>
      </c>
      <c r="I37" s="187">
        <f t="shared" si="15"/>
        <v>312</v>
      </c>
      <c r="K37" s="115">
        <f>+Datos!V35</f>
        <v>20</v>
      </c>
      <c r="L37" s="188">
        <f>IF(K37="","",Datos!Y35)</f>
        <v>186.5</v>
      </c>
      <c r="M37" s="180">
        <f t="shared" si="16"/>
        <v>746</v>
      </c>
      <c r="N37" s="180">
        <f t="shared" si="17"/>
        <v>15.541666666666666</v>
      </c>
      <c r="O37" s="187">
        <f t="shared" si="18"/>
        <v>939.16071428571433</v>
      </c>
      <c r="P37" s="187">
        <f t="shared" si="19"/>
        <v>606.125</v>
      </c>
      <c r="Q37" s="187">
        <f t="shared" si="20"/>
        <v>373</v>
      </c>
      <c r="R37" s="187">
        <f t="shared" si="21"/>
        <v>595.02380952380952</v>
      </c>
      <c r="T37" s="115">
        <f>+Datos!AP35</f>
        <v>20</v>
      </c>
      <c r="U37" s="188">
        <f>IF(T37="","",Datos!AS35)</f>
        <v>163</v>
      </c>
      <c r="V37" s="180">
        <f t="shared" si="22"/>
        <v>652</v>
      </c>
      <c r="W37" s="180">
        <f t="shared" si="23"/>
        <v>13.583333333333334</v>
      </c>
      <c r="X37" s="187">
        <f t="shared" si="24"/>
        <v>820.82142857142867</v>
      </c>
      <c r="Y37" s="187">
        <f t="shared" si="25"/>
        <v>529.75</v>
      </c>
      <c r="Z37" s="187">
        <f t="shared" si="26"/>
        <v>326</v>
      </c>
      <c r="AA37" s="187">
        <f t="shared" si="27"/>
        <v>520.04761904761904</v>
      </c>
      <c r="AC37" s="115">
        <f>+Datos!BJ35</f>
        <v>20</v>
      </c>
      <c r="AD37" s="188">
        <f>IF(AC37="","",Datos!BM35)</f>
        <v>111.5</v>
      </c>
      <c r="AE37" s="180">
        <f t="shared" si="28"/>
        <v>0</v>
      </c>
      <c r="AF37" s="180">
        <f t="shared" si="29"/>
        <v>10.136363636363637</v>
      </c>
      <c r="AG37" s="187">
        <f t="shared" si="30"/>
        <v>569.08441558441564</v>
      </c>
      <c r="AH37" s="187">
        <f t="shared" si="31"/>
        <v>395.31818181818181</v>
      </c>
      <c r="AI37" s="187">
        <f t="shared" si="32"/>
        <v>223</v>
      </c>
      <c r="AJ37" s="187">
        <f t="shared" si="33"/>
        <v>359.11688311688317</v>
      </c>
      <c r="AL37" s="115" t="str">
        <f>+Datos!CD35</f>
        <v/>
      </c>
      <c r="AM37" s="188" t="str">
        <f>IF(AL37="","",Datos!CG35)</f>
        <v/>
      </c>
      <c r="AN37" s="180" t="str">
        <f t="shared" si="34"/>
        <v/>
      </c>
      <c r="AO37" s="180" t="str">
        <f t="shared" si="35"/>
        <v/>
      </c>
      <c r="AP37" s="187" t="str">
        <f t="shared" si="36"/>
        <v/>
      </c>
      <c r="AQ37" s="187" t="str">
        <f t="shared" si="37"/>
        <v/>
      </c>
      <c r="AR37" s="187" t="str">
        <f t="shared" si="38"/>
        <v/>
      </c>
      <c r="AS37" s="187" t="str">
        <f t="shared" si="39"/>
        <v/>
      </c>
      <c r="AU37" s="115" t="str">
        <f>+Datos!CX35</f>
        <v/>
      </c>
      <c r="AV37" s="188" t="str">
        <f>IF(AU37="","",Datos!DA35)</f>
        <v/>
      </c>
      <c r="AW37" s="180" t="str">
        <f t="shared" si="40"/>
        <v/>
      </c>
      <c r="AX37" s="180" t="str">
        <f t="shared" si="41"/>
        <v/>
      </c>
      <c r="AY37" s="187" t="str">
        <f t="shared" si="42"/>
        <v/>
      </c>
      <c r="AZ37" s="187" t="str">
        <f t="shared" si="43"/>
        <v/>
      </c>
      <c r="BA37" s="187" t="str">
        <f t="shared" si="44"/>
        <v/>
      </c>
      <c r="BB37" s="187" t="str">
        <f t="shared" si="45"/>
        <v/>
      </c>
      <c r="BD37" s="115" t="str">
        <f>+Datos!DR35</f>
        <v/>
      </c>
      <c r="BE37" s="188" t="str">
        <f>IF(BD37="","",Datos!DU35)</f>
        <v/>
      </c>
      <c r="BF37" s="180" t="str">
        <f t="shared" si="46"/>
        <v/>
      </c>
      <c r="BG37" s="180" t="str">
        <f t="shared" si="47"/>
        <v/>
      </c>
      <c r="BH37" s="187" t="str">
        <f t="shared" si="48"/>
        <v/>
      </c>
      <c r="BI37" s="187" t="str">
        <f t="shared" si="49"/>
        <v/>
      </c>
      <c r="BJ37" s="187" t="str">
        <f t="shared" si="50"/>
        <v/>
      </c>
      <c r="BK37" s="187" t="str">
        <f t="shared" si="51"/>
        <v/>
      </c>
      <c r="BM37" s="115" t="str">
        <f>+Datos!EL35</f>
        <v/>
      </c>
      <c r="BN37" s="188" t="str">
        <f>IF(BM37="","",Datos!EO35)</f>
        <v/>
      </c>
      <c r="BO37" s="180" t="str">
        <f t="shared" si="52"/>
        <v/>
      </c>
      <c r="BP37" s="180" t="str">
        <f t="shared" si="53"/>
        <v/>
      </c>
      <c r="BQ37" s="187" t="str">
        <f t="shared" si="54"/>
        <v/>
      </c>
      <c r="BR37" s="187" t="str">
        <f t="shared" si="55"/>
        <v/>
      </c>
      <c r="BS37" s="187" t="str">
        <f t="shared" si="56"/>
        <v/>
      </c>
      <c r="BT37" s="187" t="str">
        <f t="shared" si="57"/>
        <v/>
      </c>
      <c r="BV37" s="115" t="str">
        <f>+Datos!FF35</f>
        <v/>
      </c>
      <c r="BW37" s="188" t="str">
        <f>IF(BV37="","",Datos!FI35)</f>
        <v/>
      </c>
      <c r="BX37" s="180" t="str">
        <f t="shared" si="58"/>
        <v/>
      </c>
      <c r="BY37" s="180" t="str">
        <f t="shared" si="59"/>
        <v/>
      </c>
      <c r="BZ37" s="187" t="str">
        <f t="shared" si="60"/>
        <v/>
      </c>
      <c r="CA37" s="187" t="str">
        <f t="shared" si="61"/>
        <v/>
      </c>
      <c r="CB37" s="187" t="str">
        <f t="shared" si="62"/>
        <v/>
      </c>
      <c r="CC37" s="187" t="str">
        <f t="shared" si="63"/>
        <v/>
      </c>
      <c r="CD37"/>
      <c r="CE37" s="115" t="str">
        <f>+Datos!FZ35</f>
        <v/>
      </c>
      <c r="CF37" s="188" t="str">
        <f>IF(CE37="","",Datos!GC35)</f>
        <v/>
      </c>
      <c r="CG37" s="180" t="str">
        <f t="shared" si="64"/>
        <v/>
      </c>
      <c r="CH37" s="180" t="str">
        <f t="shared" si="65"/>
        <v/>
      </c>
      <c r="CI37" s="187" t="str">
        <f t="shared" si="66"/>
        <v/>
      </c>
      <c r="CJ37" s="187" t="str">
        <f t="shared" si="67"/>
        <v/>
      </c>
      <c r="CK37" s="187" t="str">
        <f t="shared" si="68"/>
        <v/>
      </c>
      <c r="CL37" s="187" t="str">
        <f t="shared" si="69"/>
        <v/>
      </c>
    </row>
    <row r="38" spans="2:90" s="8" customFormat="1" x14ac:dyDescent="0.35">
      <c r="B38" s="115">
        <f>+Datos!B36</f>
        <v>21</v>
      </c>
      <c r="C38" s="115">
        <f>IF(B38="","",Datos!E36)</f>
        <v>73</v>
      </c>
      <c r="D38" s="180">
        <f t="shared" si="11"/>
        <v>369.6</v>
      </c>
      <c r="E38" s="180">
        <f>+Datos!F36</f>
        <v>7</v>
      </c>
      <c r="F38" s="187">
        <f t="shared" si="12"/>
        <v>567</v>
      </c>
      <c r="G38" s="187">
        <f t="shared" si="13"/>
        <v>273</v>
      </c>
      <c r="H38" s="187">
        <f t="shared" si="14"/>
        <v>182</v>
      </c>
      <c r="I38" s="187">
        <f t="shared" si="15"/>
        <v>364</v>
      </c>
      <c r="K38" s="115">
        <f>+Datos!V36</f>
        <v>21</v>
      </c>
      <c r="L38" s="188">
        <f>IF(K38="","",Datos!Y36)</f>
        <v>188</v>
      </c>
      <c r="M38" s="180">
        <f t="shared" si="16"/>
        <v>752</v>
      </c>
      <c r="N38" s="180">
        <f t="shared" si="17"/>
        <v>15.666666666666666</v>
      </c>
      <c r="O38" s="187">
        <f t="shared" si="18"/>
        <v>946.71428571428567</v>
      </c>
      <c r="P38" s="187">
        <f t="shared" si="19"/>
        <v>611</v>
      </c>
      <c r="Q38" s="187">
        <f t="shared" si="20"/>
        <v>376</v>
      </c>
      <c r="R38" s="187">
        <f t="shared" si="21"/>
        <v>599.80952380952374</v>
      </c>
      <c r="T38" s="115">
        <f>+Datos!AP36</f>
        <v>21</v>
      </c>
      <c r="U38" s="188">
        <f>IF(T38="","",Datos!AS36)</f>
        <v>163</v>
      </c>
      <c r="V38" s="180">
        <f t="shared" si="22"/>
        <v>652</v>
      </c>
      <c r="W38" s="180">
        <f t="shared" si="23"/>
        <v>13.583333333333334</v>
      </c>
      <c r="X38" s="187">
        <f t="shared" si="24"/>
        <v>820.82142857142867</v>
      </c>
      <c r="Y38" s="187">
        <f t="shared" si="25"/>
        <v>529.75</v>
      </c>
      <c r="Z38" s="187">
        <f t="shared" si="26"/>
        <v>326</v>
      </c>
      <c r="AA38" s="187">
        <f t="shared" si="27"/>
        <v>520.04761904761904</v>
      </c>
      <c r="AC38" s="115">
        <f>+Datos!BJ36</f>
        <v>21</v>
      </c>
      <c r="AD38" s="188">
        <f>IF(AC38="","",Datos!BM36)</f>
        <v>97</v>
      </c>
      <c r="AE38" s="180">
        <f t="shared" si="28"/>
        <v>0</v>
      </c>
      <c r="AF38" s="180">
        <f t="shared" si="29"/>
        <v>8.8181818181818183</v>
      </c>
      <c r="AG38" s="187">
        <f t="shared" si="30"/>
        <v>495.0779220779221</v>
      </c>
      <c r="AH38" s="187">
        <f t="shared" si="31"/>
        <v>343.90909090909088</v>
      </c>
      <c r="AI38" s="187">
        <f t="shared" si="32"/>
        <v>194</v>
      </c>
      <c r="AJ38" s="187">
        <f t="shared" si="33"/>
        <v>312.41558441558442</v>
      </c>
      <c r="AL38" s="115" t="str">
        <f>+Datos!CD36</f>
        <v/>
      </c>
      <c r="AM38" s="188" t="str">
        <f>IF(AL38="","",Datos!CG36)</f>
        <v/>
      </c>
      <c r="AN38" s="180" t="str">
        <f t="shared" si="34"/>
        <v/>
      </c>
      <c r="AO38" s="180" t="str">
        <f t="shared" si="35"/>
        <v/>
      </c>
      <c r="AP38" s="187" t="str">
        <f t="shared" si="36"/>
        <v/>
      </c>
      <c r="AQ38" s="187" t="str">
        <f t="shared" si="37"/>
        <v/>
      </c>
      <c r="AR38" s="187" t="str">
        <f t="shared" si="38"/>
        <v/>
      </c>
      <c r="AS38" s="187" t="str">
        <f t="shared" si="39"/>
        <v/>
      </c>
      <c r="AU38" s="115" t="str">
        <f>+Datos!CX36</f>
        <v/>
      </c>
      <c r="AV38" s="188" t="str">
        <f>IF(AU38="","",Datos!DA36)</f>
        <v/>
      </c>
      <c r="AW38" s="180" t="str">
        <f t="shared" si="40"/>
        <v/>
      </c>
      <c r="AX38" s="180" t="str">
        <f t="shared" si="41"/>
        <v/>
      </c>
      <c r="AY38" s="187" t="str">
        <f t="shared" si="42"/>
        <v/>
      </c>
      <c r="AZ38" s="187" t="str">
        <f t="shared" si="43"/>
        <v/>
      </c>
      <c r="BA38" s="187" t="str">
        <f t="shared" si="44"/>
        <v/>
      </c>
      <c r="BB38" s="187" t="str">
        <f t="shared" si="45"/>
        <v/>
      </c>
      <c r="BD38" s="115" t="str">
        <f>+Datos!DR36</f>
        <v/>
      </c>
      <c r="BE38" s="188" t="str">
        <f>IF(BD38="","",Datos!DU36)</f>
        <v/>
      </c>
      <c r="BF38" s="180" t="str">
        <f t="shared" si="46"/>
        <v/>
      </c>
      <c r="BG38" s="180" t="str">
        <f t="shared" si="47"/>
        <v/>
      </c>
      <c r="BH38" s="187" t="str">
        <f t="shared" si="48"/>
        <v/>
      </c>
      <c r="BI38" s="187" t="str">
        <f t="shared" si="49"/>
        <v/>
      </c>
      <c r="BJ38" s="187" t="str">
        <f t="shared" si="50"/>
        <v/>
      </c>
      <c r="BK38" s="187" t="str">
        <f t="shared" si="51"/>
        <v/>
      </c>
      <c r="BM38" s="115" t="str">
        <f>+Datos!EL36</f>
        <v/>
      </c>
      <c r="BN38" s="188" t="str">
        <f>IF(BM38="","",Datos!EO36)</f>
        <v/>
      </c>
      <c r="BO38" s="180" t="str">
        <f t="shared" si="52"/>
        <v/>
      </c>
      <c r="BP38" s="180" t="str">
        <f t="shared" si="53"/>
        <v/>
      </c>
      <c r="BQ38" s="187" t="str">
        <f t="shared" si="54"/>
        <v/>
      </c>
      <c r="BR38" s="187" t="str">
        <f t="shared" si="55"/>
        <v/>
      </c>
      <c r="BS38" s="187" t="str">
        <f t="shared" si="56"/>
        <v/>
      </c>
      <c r="BT38" s="187" t="str">
        <f t="shared" si="57"/>
        <v/>
      </c>
      <c r="BV38" s="115" t="str">
        <f>+Datos!FF36</f>
        <v/>
      </c>
      <c r="BW38" s="188" t="str">
        <f>IF(BV38="","",Datos!FI36)</f>
        <v/>
      </c>
      <c r="BX38" s="180" t="str">
        <f t="shared" si="58"/>
        <v/>
      </c>
      <c r="BY38" s="180" t="str">
        <f t="shared" si="59"/>
        <v/>
      </c>
      <c r="BZ38" s="187" t="str">
        <f t="shared" si="60"/>
        <v/>
      </c>
      <c r="CA38" s="187" t="str">
        <f t="shared" si="61"/>
        <v/>
      </c>
      <c r="CB38" s="187" t="str">
        <f t="shared" si="62"/>
        <v/>
      </c>
      <c r="CC38" s="187" t="str">
        <f t="shared" si="63"/>
        <v/>
      </c>
      <c r="CD38"/>
      <c r="CE38" s="115" t="str">
        <f>+Datos!FZ36</f>
        <v/>
      </c>
      <c r="CF38" s="188" t="str">
        <f>IF(CE38="","",Datos!GC36)</f>
        <v/>
      </c>
      <c r="CG38" s="180" t="str">
        <f t="shared" si="64"/>
        <v/>
      </c>
      <c r="CH38" s="180" t="str">
        <f t="shared" si="65"/>
        <v/>
      </c>
      <c r="CI38" s="187" t="str">
        <f t="shared" si="66"/>
        <v/>
      </c>
      <c r="CJ38" s="187" t="str">
        <f t="shared" si="67"/>
        <v/>
      </c>
      <c r="CK38" s="187" t="str">
        <f t="shared" si="68"/>
        <v/>
      </c>
      <c r="CL38" s="187" t="str">
        <f t="shared" si="69"/>
        <v/>
      </c>
    </row>
    <row r="39" spans="2:90" s="8" customFormat="1" x14ac:dyDescent="0.35">
      <c r="B39" s="115">
        <f>+Datos!B37</f>
        <v>22</v>
      </c>
      <c r="C39" s="115">
        <f>IF(B39="","",Datos!E37)</f>
        <v>76.5</v>
      </c>
      <c r="D39" s="180">
        <f t="shared" si="11"/>
        <v>369.6</v>
      </c>
      <c r="E39" s="180">
        <f>+Datos!F37</f>
        <v>7</v>
      </c>
      <c r="F39" s="187">
        <f t="shared" si="12"/>
        <v>567</v>
      </c>
      <c r="G39" s="187">
        <f t="shared" si="13"/>
        <v>273</v>
      </c>
      <c r="H39" s="187">
        <f t="shared" si="14"/>
        <v>182</v>
      </c>
      <c r="I39" s="187">
        <f t="shared" si="15"/>
        <v>364</v>
      </c>
      <c r="K39" s="115">
        <f>+Datos!V37</f>
        <v>22</v>
      </c>
      <c r="L39" s="188">
        <f>IF(K39="","",Datos!Y37)</f>
        <v>189</v>
      </c>
      <c r="M39" s="180">
        <f t="shared" si="16"/>
        <v>756</v>
      </c>
      <c r="N39" s="180">
        <f t="shared" si="17"/>
        <v>15.75</v>
      </c>
      <c r="O39" s="187">
        <f t="shared" si="18"/>
        <v>951.75</v>
      </c>
      <c r="P39" s="187">
        <f t="shared" si="19"/>
        <v>614.25</v>
      </c>
      <c r="Q39" s="187">
        <f t="shared" si="20"/>
        <v>378</v>
      </c>
      <c r="R39" s="187">
        <f t="shared" si="21"/>
        <v>603</v>
      </c>
      <c r="T39" s="115">
        <f>+Datos!AP37</f>
        <v>22</v>
      </c>
      <c r="U39" s="188">
        <f>IF(T39="","",Datos!AS37)</f>
        <v>162</v>
      </c>
      <c r="V39" s="180">
        <f t="shared" si="22"/>
        <v>648</v>
      </c>
      <c r="W39" s="180">
        <f t="shared" si="23"/>
        <v>13.5</v>
      </c>
      <c r="X39" s="187">
        <f t="shared" si="24"/>
        <v>815.78571428571433</v>
      </c>
      <c r="Y39" s="187">
        <f t="shared" si="25"/>
        <v>526.5</v>
      </c>
      <c r="Z39" s="187">
        <f t="shared" si="26"/>
        <v>324</v>
      </c>
      <c r="AA39" s="187">
        <f t="shared" si="27"/>
        <v>516.85714285714289</v>
      </c>
      <c r="AC39" s="115">
        <f>+Datos!BJ37</f>
        <v>22</v>
      </c>
      <c r="AD39" s="188">
        <f>IF(AC39="","",Datos!BM37)</f>
        <v>87.5</v>
      </c>
      <c r="AE39" s="180">
        <f t="shared" si="28"/>
        <v>0</v>
      </c>
      <c r="AF39" s="180">
        <f t="shared" si="29"/>
        <v>7.9545454545454541</v>
      </c>
      <c r="AG39" s="187">
        <f t="shared" si="30"/>
        <v>446.59090909090907</v>
      </c>
      <c r="AH39" s="187">
        <f t="shared" si="31"/>
        <v>310.22727272727275</v>
      </c>
      <c r="AI39" s="187">
        <f t="shared" si="32"/>
        <v>175</v>
      </c>
      <c r="AJ39" s="187">
        <f t="shared" si="33"/>
        <v>281.81818181818181</v>
      </c>
      <c r="AL39" s="115" t="str">
        <f>+Datos!CD37</f>
        <v/>
      </c>
      <c r="AM39" s="188" t="str">
        <f>IF(AL39="","",Datos!CG37)</f>
        <v/>
      </c>
      <c r="AN39" s="180" t="str">
        <f t="shared" si="34"/>
        <v/>
      </c>
      <c r="AO39" s="180" t="str">
        <f t="shared" si="35"/>
        <v/>
      </c>
      <c r="AP39" s="187" t="str">
        <f t="shared" si="36"/>
        <v/>
      </c>
      <c r="AQ39" s="187" t="str">
        <f t="shared" si="37"/>
        <v/>
      </c>
      <c r="AR39" s="187" t="str">
        <f t="shared" si="38"/>
        <v/>
      </c>
      <c r="AS39" s="187" t="str">
        <f t="shared" si="39"/>
        <v/>
      </c>
      <c r="AU39" s="115" t="str">
        <f>+Datos!CX37</f>
        <v/>
      </c>
      <c r="AV39" s="188" t="str">
        <f>IF(AU39="","",Datos!DA37)</f>
        <v/>
      </c>
      <c r="AW39" s="180" t="str">
        <f t="shared" si="40"/>
        <v/>
      </c>
      <c r="AX39" s="180" t="str">
        <f t="shared" si="41"/>
        <v/>
      </c>
      <c r="AY39" s="187" t="str">
        <f t="shared" si="42"/>
        <v/>
      </c>
      <c r="AZ39" s="187" t="str">
        <f t="shared" si="43"/>
        <v/>
      </c>
      <c r="BA39" s="187" t="str">
        <f t="shared" si="44"/>
        <v/>
      </c>
      <c r="BB39" s="187" t="str">
        <f t="shared" si="45"/>
        <v/>
      </c>
      <c r="BD39" s="115" t="str">
        <f>+Datos!DR37</f>
        <v/>
      </c>
      <c r="BE39" s="188" t="str">
        <f>IF(BD39="","",Datos!DU37)</f>
        <v/>
      </c>
      <c r="BF39" s="180" t="str">
        <f t="shared" si="46"/>
        <v/>
      </c>
      <c r="BG39" s="180" t="str">
        <f t="shared" si="47"/>
        <v/>
      </c>
      <c r="BH39" s="187" t="str">
        <f t="shared" si="48"/>
        <v/>
      </c>
      <c r="BI39" s="187" t="str">
        <f t="shared" si="49"/>
        <v/>
      </c>
      <c r="BJ39" s="187" t="str">
        <f t="shared" si="50"/>
        <v/>
      </c>
      <c r="BK39" s="187" t="str">
        <f t="shared" si="51"/>
        <v/>
      </c>
      <c r="BM39" s="115" t="str">
        <f>+Datos!EL37</f>
        <v/>
      </c>
      <c r="BN39" s="188" t="str">
        <f>IF(BM39="","",Datos!EO37)</f>
        <v/>
      </c>
      <c r="BO39" s="180" t="str">
        <f t="shared" si="52"/>
        <v/>
      </c>
      <c r="BP39" s="180" t="str">
        <f t="shared" si="53"/>
        <v/>
      </c>
      <c r="BQ39" s="187" t="str">
        <f t="shared" si="54"/>
        <v/>
      </c>
      <c r="BR39" s="187" t="str">
        <f t="shared" si="55"/>
        <v/>
      </c>
      <c r="BS39" s="187" t="str">
        <f t="shared" si="56"/>
        <v/>
      </c>
      <c r="BT39" s="187" t="str">
        <f t="shared" si="57"/>
        <v/>
      </c>
      <c r="BV39" s="115" t="str">
        <f>+Datos!FF37</f>
        <v/>
      </c>
      <c r="BW39" s="188" t="str">
        <f>IF(BV39="","",Datos!FI37)</f>
        <v/>
      </c>
      <c r="BX39" s="180" t="str">
        <f t="shared" si="58"/>
        <v/>
      </c>
      <c r="BY39" s="180" t="str">
        <f t="shared" si="59"/>
        <v/>
      </c>
      <c r="BZ39" s="187" t="str">
        <f t="shared" si="60"/>
        <v/>
      </c>
      <c r="CA39" s="187" t="str">
        <f t="shared" si="61"/>
        <v/>
      </c>
      <c r="CB39" s="187" t="str">
        <f t="shared" si="62"/>
        <v/>
      </c>
      <c r="CC39" s="187" t="str">
        <f t="shared" si="63"/>
        <v/>
      </c>
      <c r="CD39"/>
      <c r="CE39" s="115" t="str">
        <f>+Datos!FZ37</f>
        <v/>
      </c>
      <c r="CF39" s="188" t="str">
        <f>IF(CE39="","",Datos!GC37)</f>
        <v/>
      </c>
      <c r="CG39" s="180" t="str">
        <f t="shared" si="64"/>
        <v/>
      </c>
      <c r="CH39" s="180" t="str">
        <f t="shared" si="65"/>
        <v/>
      </c>
      <c r="CI39" s="187" t="str">
        <f t="shared" si="66"/>
        <v/>
      </c>
      <c r="CJ39" s="187" t="str">
        <f t="shared" si="67"/>
        <v/>
      </c>
      <c r="CK39" s="187" t="str">
        <f t="shared" si="68"/>
        <v/>
      </c>
      <c r="CL39" s="187" t="str">
        <f t="shared" si="69"/>
        <v/>
      </c>
    </row>
    <row r="40" spans="2:90" s="8" customFormat="1" x14ac:dyDescent="0.35">
      <c r="B40" s="115">
        <f>+Datos!B38</f>
        <v>23</v>
      </c>
      <c r="C40" s="115">
        <f>IF(B40="","",Datos!E38)</f>
        <v>82</v>
      </c>
      <c r="D40" s="180">
        <f t="shared" si="11"/>
        <v>369.6</v>
      </c>
      <c r="E40" s="180">
        <f>+Datos!F38</f>
        <v>7</v>
      </c>
      <c r="F40" s="187">
        <f t="shared" si="12"/>
        <v>567</v>
      </c>
      <c r="G40" s="187">
        <f t="shared" si="13"/>
        <v>273</v>
      </c>
      <c r="H40" s="187">
        <f t="shared" si="14"/>
        <v>182</v>
      </c>
      <c r="I40" s="187">
        <f t="shared" si="15"/>
        <v>364</v>
      </c>
      <c r="K40" s="115">
        <f>+Datos!V38</f>
        <v>23</v>
      </c>
      <c r="L40" s="188">
        <f>IF(K40="","",Datos!Y38)</f>
        <v>189</v>
      </c>
      <c r="M40" s="180">
        <f t="shared" si="16"/>
        <v>756</v>
      </c>
      <c r="N40" s="180">
        <f t="shared" si="17"/>
        <v>15.75</v>
      </c>
      <c r="O40" s="187">
        <f t="shared" si="18"/>
        <v>951.75</v>
      </c>
      <c r="P40" s="187">
        <f t="shared" si="19"/>
        <v>614.25</v>
      </c>
      <c r="Q40" s="187">
        <f t="shared" si="20"/>
        <v>378</v>
      </c>
      <c r="R40" s="187">
        <f t="shared" si="21"/>
        <v>603</v>
      </c>
      <c r="T40" s="115">
        <f>+Datos!AP38</f>
        <v>23</v>
      </c>
      <c r="U40" s="188">
        <f>IF(T40="","",Datos!AS38)</f>
        <v>163</v>
      </c>
      <c r="V40" s="180">
        <f t="shared" si="22"/>
        <v>652</v>
      </c>
      <c r="W40" s="180">
        <f t="shared" si="23"/>
        <v>13.583333333333334</v>
      </c>
      <c r="X40" s="187">
        <f t="shared" si="24"/>
        <v>820.82142857142867</v>
      </c>
      <c r="Y40" s="187">
        <f t="shared" si="25"/>
        <v>529.75</v>
      </c>
      <c r="Z40" s="187">
        <f t="shared" si="26"/>
        <v>326</v>
      </c>
      <c r="AA40" s="187">
        <f t="shared" si="27"/>
        <v>520.04761904761904</v>
      </c>
      <c r="AC40" s="115">
        <f>+Datos!BJ38</f>
        <v>23</v>
      </c>
      <c r="AD40" s="188">
        <f>IF(AC40="","",Datos!BM38)</f>
        <v>77.5</v>
      </c>
      <c r="AE40" s="180">
        <f t="shared" si="28"/>
        <v>0</v>
      </c>
      <c r="AF40" s="180">
        <f t="shared" si="29"/>
        <v>7.0454545454545459</v>
      </c>
      <c r="AG40" s="187">
        <f t="shared" si="30"/>
        <v>395.5519480519481</v>
      </c>
      <c r="AH40" s="187">
        <f t="shared" si="31"/>
        <v>274.77272727272725</v>
      </c>
      <c r="AI40" s="187">
        <f t="shared" si="32"/>
        <v>155</v>
      </c>
      <c r="AJ40" s="187">
        <f t="shared" si="33"/>
        <v>249.61038961038963</v>
      </c>
      <c r="AL40" s="115" t="str">
        <f>+Datos!CD38</f>
        <v/>
      </c>
      <c r="AM40" s="188" t="str">
        <f>IF(AL40="","",Datos!CG38)</f>
        <v/>
      </c>
      <c r="AN40" s="180" t="str">
        <f t="shared" si="34"/>
        <v/>
      </c>
      <c r="AO40" s="180" t="str">
        <f t="shared" si="35"/>
        <v/>
      </c>
      <c r="AP40" s="187" t="str">
        <f t="shared" si="36"/>
        <v/>
      </c>
      <c r="AQ40" s="187" t="str">
        <f t="shared" si="37"/>
        <v/>
      </c>
      <c r="AR40" s="187" t="str">
        <f t="shared" si="38"/>
        <v/>
      </c>
      <c r="AS40" s="187" t="str">
        <f t="shared" si="39"/>
        <v/>
      </c>
      <c r="AU40" s="115" t="str">
        <f>+Datos!CX38</f>
        <v/>
      </c>
      <c r="AV40" s="188" t="str">
        <f>IF(AU40="","",Datos!DA38)</f>
        <v/>
      </c>
      <c r="AW40" s="180" t="str">
        <f t="shared" si="40"/>
        <v/>
      </c>
      <c r="AX40" s="180" t="str">
        <f t="shared" si="41"/>
        <v/>
      </c>
      <c r="AY40" s="187" t="str">
        <f t="shared" si="42"/>
        <v/>
      </c>
      <c r="AZ40" s="187" t="str">
        <f t="shared" si="43"/>
        <v/>
      </c>
      <c r="BA40" s="187" t="str">
        <f t="shared" si="44"/>
        <v/>
      </c>
      <c r="BB40" s="187" t="str">
        <f t="shared" si="45"/>
        <v/>
      </c>
      <c r="BD40" s="115" t="str">
        <f>+Datos!DR38</f>
        <v/>
      </c>
      <c r="BE40" s="188" t="str">
        <f>IF(BD40="","",Datos!DU38)</f>
        <v/>
      </c>
      <c r="BF40" s="180" t="str">
        <f t="shared" si="46"/>
        <v/>
      </c>
      <c r="BG40" s="180" t="str">
        <f t="shared" si="47"/>
        <v/>
      </c>
      <c r="BH40" s="187" t="str">
        <f t="shared" si="48"/>
        <v/>
      </c>
      <c r="BI40" s="187" t="str">
        <f t="shared" si="49"/>
        <v/>
      </c>
      <c r="BJ40" s="187" t="str">
        <f t="shared" si="50"/>
        <v/>
      </c>
      <c r="BK40" s="187" t="str">
        <f t="shared" si="51"/>
        <v/>
      </c>
      <c r="BM40" s="115" t="str">
        <f>+Datos!EL38</f>
        <v/>
      </c>
      <c r="BN40" s="188" t="str">
        <f>IF(BM40="","",Datos!EO38)</f>
        <v/>
      </c>
      <c r="BO40" s="180" t="str">
        <f t="shared" si="52"/>
        <v/>
      </c>
      <c r="BP40" s="180" t="str">
        <f t="shared" si="53"/>
        <v/>
      </c>
      <c r="BQ40" s="187" t="str">
        <f t="shared" si="54"/>
        <v/>
      </c>
      <c r="BR40" s="187" t="str">
        <f t="shared" si="55"/>
        <v/>
      </c>
      <c r="BS40" s="187" t="str">
        <f t="shared" si="56"/>
        <v/>
      </c>
      <c r="BT40" s="187" t="str">
        <f t="shared" si="57"/>
        <v/>
      </c>
      <c r="BV40" s="115" t="str">
        <f>+Datos!FF38</f>
        <v/>
      </c>
      <c r="BW40" s="188" t="str">
        <f>IF(BV40="","",Datos!FI38)</f>
        <v/>
      </c>
      <c r="BX40" s="180" t="str">
        <f t="shared" si="58"/>
        <v/>
      </c>
      <c r="BY40" s="180" t="str">
        <f t="shared" si="59"/>
        <v/>
      </c>
      <c r="BZ40" s="187" t="str">
        <f t="shared" si="60"/>
        <v/>
      </c>
      <c r="CA40" s="187" t="str">
        <f t="shared" si="61"/>
        <v/>
      </c>
      <c r="CB40" s="187" t="str">
        <f t="shared" si="62"/>
        <v/>
      </c>
      <c r="CC40" s="187" t="str">
        <f t="shared" si="63"/>
        <v/>
      </c>
      <c r="CD40"/>
      <c r="CE40" s="115" t="str">
        <f>+Datos!FZ38</f>
        <v/>
      </c>
      <c r="CF40" s="188" t="str">
        <f>IF(CE40="","",Datos!GC38)</f>
        <v/>
      </c>
      <c r="CG40" s="180" t="str">
        <f t="shared" si="64"/>
        <v/>
      </c>
      <c r="CH40" s="180" t="str">
        <f t="shared" si="65"/>
        <v/>
      </c>
      <c r="CI40" s="187" t="str">
        <f t="shared" si="66"/>
        <v/>
      </c>
      <c r="CJ40" s="187" t="str">
        <f t="shared" si="67"/>
        <v/>
      </c>
      <c r="CK40" s="187" t="str">
        <f t="shared" si="68"/>
        <v/>
      </c>
      <c r="CL40" s="187" t="str">
        <f t="shared" si="69"/>
        <v/>
      </c>
    </row>
    <row r="41" spans="2:90" s="8" customFormat="1" x14ac:dyDescent="0.35">
      <c r="B41" s="115">
        <f>+Datos!B39</f>
        <v>24</v>
      </c>
      <c r="C41" s="115">
        <f>IF(B41="","",Datos!E39)</f>
        <v>85.5</v>
      </c>
      <c r="D41" s="180">
        <f t="shared" si="11"/>
        <v>422.40000000000003</v>
      </c>
      <c r="E41" s="180">
        <f>+Datos!F39</f>
        <v>8</v>
      </c>
      <c r="F41" s="187">
        <f t="shared" si="12"/>
        <v>648</v>
      </c>
      <c r="G41" s="187">
        <f t="shared" si="13"/>
        <v>312</v>
      </c>
      <c r="H41" s="187">
        <f t="shared" si="14"/>
        <v>208</v>
      </c>
      <c r="I41" s="187">
        <f t="shared" si="15"/>
        <v>416</v>
      </c>
      <c r="K41" s="115">
        <f>+Datos!V39</f>
        <v>24</v>
      </c>
      <c r="L41" s="188">
        <f>IF(K41="","",Datos!Y39)</f>
        <v>188</v>
      </c>
      <c r="M41" s="180">
        <f t="shared" si="16"/>
        <v>752</v>
      </c>
      <c r="N41" s="180">
        <f t="shared" si="17"/>
        <v>15.666666666666666</v>
      </c>
      <c r="O41" s="187">
        <f t="shared" si="18"/>
        <v>946.71428571428567</v>
      </c>
      <c r="P41" s="187">
        <f t="shared" si="19"/>
        <v>611</v>
      </c>
      <c r="Q41" s="187">
        <f t="shared" si="20"/>
        <v>376</v>
      </c>
      <c r="R41" s="187">
        <f t="shared" si="21"/>
        <v>599.80952380952374</v>
      </c>
      <c r="T41" s="115">
        <f>+Datos!AP39</f>
        <v>24</v>
      </c>
      <c r="U41" s="188">
        <f>IF(T41="","",Datos!AS39)</f>
        <v>162</v>
      </c>
      <c r="V41" s="180">
        <f t="shared" si="22"/>
        <v>648</v>
      </c>
      <c r="W41" s="180">
        <f t="shared" si="23"/>
        <v>13.5</v>
      </c>
      <c r="X41" s="187">
        <f t="shared" si="24"/>
        <v>815.78571428571433</v>
      </c>
      <c r="Y41" s="187">
        <f t="shared" si="25"/>
        <v>526.5</v>
      </c>
      <c r="Z41" s="187">
        <f t="shared" si="26"/>
        <v>324</v>
      </c>
      <c r="AA41" s="187">
        <f t="shared" si="27"/>
        <v>516.85714285714289</v>
      </c>
      <c r="AC41" s="115">
        <f>+Datos!BJ39</f>
        <v>24</v>
      </c>
      <c r="AD41" s="188">
        <f>IF(AC41="","",Datos!BM39)</f>
        <v>60</v>
      </c>
      <c r="AE41" s="180">
        <f t="shared" si="28"/>
        <v>0</v>
      </c>
      <c r="AF41" s="180">
        <f t="shared" si="29"/>
        <v>5.4545454545454541</v>
      </c>
      <c r="AG41" s="187">
        <f t="shared" si="30"/>
        <v>306.23376623376623</v>
      </c>
      <c r="AH41" s="187">
        <f t="shared" si="31"/>
        <v>212.72727272727272</v>
      </c>
      <c r="AI41" s="187">
        <f t="shared" si="32"/>
        <v>119.99999999999999</v>
      </c>
      <c r="AJ41" s="187">
        <f t="shared" si="33"/>
        <v>193.24675324675323</v>
      </c>
      <c r="AL41" s="115" t="str">
        <f>+Datos!CD39</f>
        <v/>
      </c>
      <c r="AM41" s="188" t="str">
        <f>IF(AL41="","",Datos!CG39)</f>
        <v/>
      </c>
      <c r="AN41" s="180" t="str">
        <f t="shared" si="34"/>
        <v/>
      </c>
      <c r="AO41" s="180" t="str">
        <f t="shared" si="35"/>
        <v/>
      </c>
      <c r="AP41" s="187" t="str">
        <f t="shared" si="36"/>
        <v/>
      </c>
      <c r="AQ41" s="187" t="str">
        <f t="shared" si="37"/>
        <v/>
      </c>
      <c r="AR41" s="187" t="str">
        <f t="shared" si="38"/>
        <v/>
      </c>
      <c r="AS41" s="187" t="str">
        <f t="shared" si="39"/>
        <v/>
      </c>
      <c r="AU41" s="115" t="str">
        <f>+Datos!CX39</f>
        <v/>
      </c>
      <c r="AV41" s="188" t="str">
        <f>IF(AU41="","",Datos!DA39)</f>
        <v/>
      </c>
      <c r="AW41" s="180" t="str">
        <f t="shared" si="40"/>
        <v/>
      </c>
      <c r="AX41" s="180" t="str">
        <f t="shared" si="41"/>
        <v/>
      </c>
      <c r="AY41" s="187" t="str">
        <f t="shared" si="42"/>
        <v/>
      </c>
      <c r="AZ41" s="187" t="str">
        <f t="shared" si="43"/>
        <v/>
      </c>
      <c r="BA41" s="187" t="str">
        <f t="shared" si="44"/>
        <v/>
      </c>
      <c r="BB41" s="187" t="str">
        <f t="shared" si="45"/>
        <v/>
      </c>
      <c r="BD41" s="115" t="str">
        <f>+Datos!DR39</f>
        <v/>
      </c>
      <c r="BE41" s="188" t="str">
        <f>IF(BD41="","",Datos!DU39)</f>
        <v/>
      </c>
      <c r="BF41" s="180" t="str">
        <f t="shared" si="46"/>
        <v/>
      </c>
      <c r="BG41" s="180" t="str">
        <f t="shared" si="47"/>
        <v/>
      </c>
      <c r="BH41" s="187" t="str">
        <f t="shared" si="48"/>
        <v/>
      </c>
      <c r="BI41" s="187" t="str">
        <f t="shared" si="49"/>
        <v/>
      </c>
      <c r="BJ41" s="187" t="str">
        <f t="shared" si="50"/>
        <v/>
      </c>
      <c r="BK41" s="187" t="str">
        <f t="shared" si="51"/>
        <v/>
      </c>
      <c r="BM41" s="115" t="str">
        <f>+Datos!EL39</f>
        <v/>
      </c>
      <c r="BN41" s="188" t="str">
        <f>IF(BM41="","",Datos!EO39)</f>
        <v/>
      </c>
      <c r="BO41" s="180" t="str">
        <f t="shared" si="52"/>
        <v/>
      </c>
      <c r="BP41" s="180" t="str">
        <f t="shared" si="53"/>
        <v/>
      </c>
      <c r="BQ41" s="187" t="str">
        <f t="shared" si="54"/>
        <v/>
      </c>
      <c r="BR41" s="187" t="str">
        <f t="shared" si="55"/>
        <v/>
      </c>
      <c r="BS41" s="187" t="str">
        <f t="shared" si="56"/>
        <v/>
      </c>
      <c r="BT41" s="187" t="str">
        <f t="shared" si="57"/>
        <v/>
      </c>
      <c r="BV41" s="115" t="str">
        <f>+Datos!FF39</f>
        <v/>
      </c>
      <c r="BW41" s="188" t="str">
        <f>IF(BV41="","",Datos!FI39)</f>
        <v/>
      </c>
      <c r="BX41" s="180" t="str">
        <f t="shared" si="58"/>
        <v/>
      </c>
      <c r="BY41" s="180" t="str">
        <f t="shared" si="59"/>
        <v/>
      </c>
      <c r="BZ41" s="187" t="str">
        <f t="shared" si="60"/>
        <v/>
      </c>
      <c r="CA41" s="187" t="str">
        <f t="shared" si="61"/>
        <v/>
      </c>
      <c r="CB41" s="187" t="str">
        <f t="shared" si="62"/>
        <v/>
      </c>
      <c r="CC41" s="187" t="str">
        <f t="shared" si="63"/>
        <v/>
      </c>
      <c r="CD41"/>
      <c r="CE41" s="115" t="str">
        <f>+Datos!FZ39</f>
        <v/>
      </c>
      <c r="CF41" s="188" t="str">
        <f>IF(CE41="","",Datos!GC39)</f>
        <v/>
      </c>
      <c r="CG41" s="180" t="str">
        <f t="shared" si="64"/>
        <v/>
      </c>
      <c r="CH41" s="180" t="str">
        <f t="shared" si="65"/>
        <v/>
      </c>
      <c r="CI41" s="187" t="str">
        <f t="shared" si="66"/>
        <v/>
      </c>
      <c r="CJ41" s="187" t="str">
        <f t="shared" si="67"/>
        <v/>
      </c>
      <c r="CK41" s="187" t="str">
        <f t="shared" si="68"/>
        <v/>
      </c>
      <c r="CL41" s="187" t="str">
        <f t="shared" si="69"/>
        <v/>
      </c>
    </row>
    <row r="42" spans="2:90" s="8" customFormat="1" x14ac:dyDescent="0.35">
      <c r="B42" s="115">
        <f>+Datos!B40</f>
        <v>25</v>
      </c>
      <c r="C42" s="115">
        <f>IF(B42="","",Datos!E40)</f>
        <v>88</v>
      </c>
      <c r="D42" s="180">
        <f t="shared" si="11"/>
        <v>422.40000000000003</v>
      </c>
      <c r="E42" s="180">
        <f>+Datos!F40</f>
        <v>8</v>
      </c>
      <c r="F42" s="187">
        <f t="shared" si="12"/>
        <v>648</v>
      </c>
      <c r="G42" s="187">
        <f t="shared" si="13"/>
        <v>312</v>
      </c>
      <c r="H42" s="187">
        <f t="shared" si="14"/>
        <v>208</v>
      </c>
      <c r="I42" s="187">
        <f t="shared" si="15"/>
        <v>416</v>
      </c>
      <c r="K42" s="115">
        <f>+Datos!V40</f>
        <v>25</v>
      </c>
      <c r="L42" s="188">
        <f>IF(K42="","",Datos!Y40)</f>
        <v>187</v>
      </c>
      <c r="M42" s="180">
        <f t="shared" si="16"/>
        <v>748</v>
      </c>
      <c r="N42" s="180">
        <f t="shared" si="17"/>
        <v>15.583333333333334</v>
      </c>
      <c r="O42" s="187">
        <f t="shared" si="18"/>
        <v>941.67857142857144</v>
      </c>
      <c r="P42" s="187">
        <f t="shared" si="19"/>
        <v>607.75</v>
      </c>
      <c r="Q42" s="187">
        <f t="shared" si="20"/>
        <v>374</v>
      </c>
      <c r="R42" s="187">
        <f t="shared" si="21"/>
        <v>596.61904761904759</v>
      </c>
      <c r="T42" s="115">
        <f>+Datos!AP40</f>
        <v>25</v>
      </c>
      <c r="U42" s="188">
        <f>IF(T42="","",Datos!AS40)</f>
        <v>162</v>
      </c>
      <c r="V42" s="180">
        <f t="shared" si="22"/>
        <v>648</v>
      </c>
      <c r="W42" s="180">
        <f t="shared" si="23"/>
        <v>13.5</v>
      </c>
      <c r="X42" s="187">
        <f t="shared" si="24"/>
        <v>815.78571428571433</v>
      </c>
      <c r="Y42" s="187">
        <f t="shared" si="25"/>
        <v>526.5</v>
      </c>
      <c r="Z42" s="187">
        <f t="shared" si="26"/>
        <v>324</v>
      </c>
      <c r="AA42" s="187">
        <f t="shared" si="27"/>
        <v>516.85714285714289</v>
      </c>
      <c r="AC42" s="115">
        <f>+Datos!BJ40</f>
        <v>25</v>
      </c>
      <c r="AD42" s="188">
        <f>IF(AC42="","",Datos!BM40)</f>
        <v>53.5</v>
      </c>
      <c r="AE42" s="180">
        <f t="shared" si="28"/>
        <v>0</v>
      </c>
      <c r="AF42" s="180">
        <f t="shared" si="29"/>
        <v>4.8636363636363633</v>
      </c>
      <c r="AG42" s="187">
        <f t="shared" si="30"/>
        <v>273.05844155844153</v>
      </c>
      <c r="AH42" s="187">
        <f t="shared" si="31"/>
        <v>189.68181818181816</v>
      </c>
      <c r="AI42" s="187">
        <f t="shared" si="32"/>
        <v>107</v>
      </c>
      <c r="AJ42" s="187">
        <f t="shared" si="33"/>
        <v>172.3116883116883</v>
      </c>
      <c r="AL42" s="115" t="str">
        <f>+Datos!CD40</f>
        <v/>
      </c>
      <c r="AM42" s="188" t="str">
        <f>IF(AL42="","",Datos!CG40)</f>
        <v/>
      </c>
      <c r="AN42" s="180" t="str">
        <f t="shared" si="34"/>
        <v/>
      </c>
      <c r="AO42" s="180" t="str">
        <f t="shared" si="35"/>
        <v/>
      </c>
      <c r="AP42" s="187" t="str">
        <f t="shared" si="36"/>
        <v/>
      </c>
      <c r="AQ42" s="187" t="str">
        <f t="shared" si="37"/>
        <v/>
      </c>
      <c r="AR42" s="187" t="str">
        <f t="shared" si="38"/>
        <v/>
      </c>
      <c r="AS42" s="187" t="str">
        <f t="shared" si="39"/>
        <v/>
      </c>
      <c r="AU42" s="115" t="str">
        <f>+Datos!CX40</f>
        <v/>
      </c>
      <c r="AV42" s="188" t="str">
        <f>IF(AU42="","",Datos!DA40)</f>
        <v/>
      </c>
      <c r="AW42" s="180" t="str">
        <f t="shared" si="40"/>
        <v/>
      </c>
      <c r="AX42" s="180" t="str">
        <f t="shared" si="41"/>
        <v/>
      </c>
      <c r="AY42" s="187" t="str">
        <f t="shared" si="42"/>
        <v/>
      </c>
      <c r="AZ42" s="187" t="str">
        <f t="shared" si="43"/>
        <v/>
      </c>
      <c r="BA42" s="187" t="str">
        <f t="shared" si="44"/>
        <v/>
      </c>
      <c r="BB42" s="187" t="str">
        <f t="shared" si="45"/>
        <v/>
      </c>
      <c r="BD42" s="115" t="str">
        <f>+Datos!DR40</f>
        <v/>
      </c>
      <c r="BE42" s="188" t="str">
        <f>IF(BD42="","",Datos!DU40)</f>
        <v/>
      </c>
      <c r="BF42" s="180" t="str">
        <f t="shared" si="46"/>
        <v/>
      </c>
      <c r="BG42" s="180" t="str">
        <f t="shared" si="47"/>
        <v/>
      </c>
      <c r="BH42" s="187" t="str">
        <f t="shared" si="48"/>
        <v/>
      </c>
      <c r="BI42" s="187" t="str">
        <f t="shared" si="49"/>
        <v/>
      </c>
      <c r="BJ42" s="187" t="str">
        <f t="shared" si="50"/>
        <v/>
      </c>
      <c r="BK42" s="187" t="str">
        <f t="shared" si="51"/>
        <v/>
      </c>
      <c r="BM42" s="115" t="str">
        <f>+Datos!EL40</f>
        <v/>
      </c>
      <c r="BN42" s="188" t="str">
        <f>IF(BM42="","",Datos!EO40)</f>
        <v/>
      </c>
      <c r="BO42" s="180" t="str">
        <f t="shared" si="52"/>
        <v/>
      </c>
      <c r="BP42" s="180" t="str">
        <f t="shared" si="53"/>
        <v/>
      </c>
      <c r="BQ42" s="187" t="str">
        <f t="shared" si="54"/>
        <v/>
      </c>
      <c r="BR42" s="187" t="str">
        <f t="shared" si="55"/>
        <v/>
      </c>
      <c r="BS42" s="187" t="str">
        <f t="shared" si="56"/>
        <v/>
      </c>
      <c r="BT42" s="187" t="str">
        <f t="shared" si="57"/>
        <v/>
      </c>
      <c r="BV42" s="115" t="str">
        <f>+Datos!FF40</f>
        <v/>
      </c>
      <c r="BW42" s="188" t="str">
        <f>IF(BV42="","",Datos!FI40)</f>
        <v/>
      </c>
      <c r="BX42" s="180" t="str">
        <f t="shared" si="58"/>
        <v/>
      </c>
      <c r="BY42" s="180" t="str">
        <f t="shared" si="59"/>
        <v/>
      </c>
      <c r="BZ42" s="187" t="str">
        <f t="shared" si="60"/>
        <v/>
      </c>
      <c r="CA42" s="187" t="str">
        <f t="shared" si="61"/>
        <v/>
      </c>
      <c r="CB42" s="187" t="str">
        <f t="shared" si="62"/>
        <v/>
      </c>
      <c r="CC42" s="187" t="str">
        <f t="shared" si="63"/>
        <v/>
      </c>
      <c r="CD42"/>
      <c r="CE42" s="115" t="str">
        <f>+Datos!FZ40</f>
        <v/>
      </c>
      <c r="CF42" s="188" t="str">
        <f>IF(CE42="","",Datos!GC40)</f>
        <v/>
      </c>
      <c r="CG42" s="180" t="str">
        <f t="shared" si="64"/>
        <v/>
      </c>
      <c r="CH42" s="180" t="str">
        <f t="shared" si="65"/>
        <v/>
      </c>
      <c r="CI42" s="187" t="str">
        <f t="shared" si="66"/>
        <v/>
      </c>
      <c r="CJ42" s="187" t="str">
        <f t="shared" si="67"/>
        <v/>
      </c>
      <c r="CK42" s="187" t="str">
        <f t="shared" si="68"/>
        <v/>
      </c>
      <c r="CL42" s="187" t="str">
        <f t="shared" si="69"/>
        <v/>
      </c>
    </row>
    <row r="43" spans="2:90" s="8" customFormat="1" x14ac:dyDescent="0.35">
      <c r="B43" s="115">
        <f>+Datos!B41</f>
        <v>26</v>
      </c>
      <c r="C43" s="115">
        <f>IF(B43="","",Datos!E41)</f>
        <v>88.5</v>
      </c>
      <c r="D43" s="180">
        <f t="shared" si="11"/>
        <v>422.40000000000003</v>
      </c>
      <c r="E43" s="180">
        <f>+Datos!F41</f>
        <v>8</v>
      </c>
      <c r="F43" s="187">
        <f t="shared" si="12"/>
        <v>648</v>
      </c>
      <c r="G43" s="187">
        <f t="shared" si="13"/>
        <v>312</v>
      </c>
      <c r="H43" s="187">
        <f t="shared" si="14"/>
        <v>208</v>
      </c>
      <c r="I43" s="187">
        <f t="shared" si="15"/>
        <v>416</v>
      </c>
      <c r="K43" s="115">
        <f>+Datos!V41</f>
        <v>26</v>
      </c>
      <c r="L43" s="188">
        <f>IF(K43="","",Datos!Y41)</f>
        <v>185</v>
      </c>
      <c r="M43" s="180">
        <f t="shared" si="16"/>
        <v>740</v>
      </c>
      <c r="N43" s="180">
        <f t="shared" si="17"/>
        <v>15.416666666666666</v>
      </c>
      <c r="O43" s="187">
        <f t="shared" si="18"/>
        <v>931.60714285714289</v>
      </c>
      <c r="P43" s="187">
        <f t="shared" si="19"/>
        <v>601.25</v>
      </c>
      <c r="Q43" s="187">
        <f t="shared" si="20"/>
        <v>370</v>
      </c>
      <c r="R43" s="187">
        <f t="shared" si="21"/>
        <v>590.23809523809518</v>
      </c>
      <c r="T43" s="115">
        <f>+Datos!AP41</f>
        <v>26</v>
      </c>
      <c r="U43" s="188">
        <f>IF(T43="","",Datos!AS41)</f>
        <v>163</v>
      </c>
      <c r="V43" s="180">
        <f t="shared" si="22"/>
        <v>652</v>
      </c>
      <c r="W43" s="180">
        <f t="shared" si="23"/>
        <v>13.583333333333334</v>
      </c>
      <c r="X43" s="187">
        <f t="shared" si="24"/>
        <v>820.82142857142867</v>
      </c>
      <c r="Y43" s="187">
        <f t="shared" si="25"/>
        <v>529.75</v>
      </c>
      <c r="Z43" s="187">
        <f t="shared" si="26"/>
        <v>326</v>
      </c>
      <c r="AA43" s="187">
        <f t="shared" si="27"/>
        <v>520.04761904761904</v>
      </c>
      <c r="AC43" s="115">
        <f>+Datos!BJ41</f>
        <v>26</v>
      </c>
      <c r="AD43" s="188">
        <f>IF(AC43="","",Datos!BM41)</f>
        <v>44</v>
      </c>
      <c r="AE43" s="180">
        <f t="shared" si="28"/>
        <v>0</v>
      </c>
      <c r="AF43" s="180">
        <f t="shared" si="29"/>
        <v>4</v>
      </c>
      <c r="AG43" s="187">
        <f t="shared" si="30"/>
        <v>224.57142857142858</v>
      </c>
      <c r="AH43" s="187">
        <f t="shared" si="31"/>
        <v>156</v>
      </c>
      <c r="AI43" s="187">
        <f t="shared" si="32"/>
        <v>88</v>
      </c>
      <c r="AJ43" s="187">
        <f t="shared" si="33"/>
        <v>141.71428571428572</v>
      </c>
      <c r="AL43" s="115" t="str">
        <f>+Datos!CD41</f>
        <v/>
      </c>
      <c r="AM43" s="188" t="str">
        <f>IF(AL43="","",Datos!CG41)</f>
        <v/>
      </c>
      <c r="AN43" s="180" t="str">
        <f t="shared" si="34"/>
        <v/>
      </c>
      <c r="AO43" s="180" t="str">
        <f t="shared" si="35"/>
        <v/>
      </c>
      <c r="AP43" s="187" t="str">
        <f t="shared" si="36"/>
        <v/>
      </c>
      <c r="AQ43" s="187" t="str">
        <f t="shared" si="37"/>
        <v/>
      </c>
      <c r="AR43" s="187" t="str">
        <f t="shared" si="38"/>
        <v/>
      </c>
      <c r="AS43" s="187" t="str">
        <f t="shared" si="39"/>
        <v/>
      </c>
      <c r="AU43" s="115" t="str">
        <f>+Datos!CX41</f>
        <v/>
      </c>
      <c r="AV43" s="188" t="str">
        <f>IF(AU43="","",Datos!DA41)</f>
        <v/>
      </c>
      <c r="AW43" s="180" t="str">
        <f t="shared" si="40"/>
        <v/>
      </c>
      <c r="AX43" s="180" t="str">
        <f t="shared" si="41"/>
        <v/>
      </c>
      <c r="AY43" s="187" t="str">
        <f t="shared" si="42"/>
        <v/>
      </c>
      <c r="AZ43" s="187" t="str">
        <f t="shared" si="43"/>
        <v/>
      </c>
      <c r="BA43" s="187" t="str">
        <f t="shared" si="44"/>
        <v/>
      </c>
      <c r="BB43" s="187" t="str">
        <f t="shared" si="45"/>
        <v/>
      </c>
      <c r="BD43" s="115" t="str">
        <f>+Datos!DR41</f>
        <v/>
      </c>
      <c r="BE43" s="188" t="str">
        <f>IF(BD43="","",Datos!DU41)</f>
        <v/>
      </c>
      <c r="BF43" s="180" t="str">
        <f t="shared" si="46"/>
        <v/>
      </c>
      <c r="BG43" s="180" t="str">
        <f t="shared" si="47"/>
        <v/>
      </c>
      <c r="BH43" s="187" t="str">
        <f t="shared" si="48"/>
        <v/>
      </c>
      <c r="BI43" s="187" t="str">
        <f t="shared" si="49"/>
        <v/>
      </c>
      <c r="BJ43" s="187" t="str">
        <f t="shared" si="50"/>
        <v/>
      </c>
      <c r="BK43" s="187" t="str">
        <f t="shared" si="51"/>
        <v/>
      </c>
      <c r="BM43" s="115" t="str">
        <f>+Datos!EL41</f>
        <v/>
      </c>
      <c r="BN43" s="188" t="str">
        <f>IF(BM43="","",Datos!EO41)</f>
        <v/>
      </c>
      <c r="BO43" s="180" t="str">
        <f t="shared" si="52"/>
        <v/>
      </c>
      <c r="BP43" s="180" t="str">
        <f t="shared" si="53"/>
        <v/>
      </c>
      <c r="BQ43" s="187" t="str">
        <f t="shared" si="54"/>
        <v/>
      </c>
      <c r="BR43" s="187" t="str">
        <f t="shared" si="55"/>
        <v/>
      </c>
      <c r="BS43" s="187" t="str">
        <f t="shared" si="56"/>
        <v/>
      </c>
      <c r="BT43" s="187" t="str">
        <f t="shared" si="57"/>
        <v/>
      </c>
      <c r="BV43" s="115" t="str">
        <f>+Datos!FF41</f>
        <v/>
      </c>
      <c r="BW43" s="188" t="str">
        <f>IF(BV43="","",Datos!FI41)</f>
        <v/>
      </c>
      <c r="BX43" s="180" t="str">
        <f t="shared" si="58"/>
        <v/>
      </c>
      <c r="BY43" s="180" t="str">
        <f t="shared" si="59"/>
        <v/>
      </c>
      <c r="BZ43" s="187" t="str">
        <f t="shared" si="60"/>
        <v/>
      </c>
      <c r="CA43" s="187" t="str">
        <f t="shared" si="61"/>
        <v/>
      </c>
      <c r="CB43" s="187" t="str">
        <f t="shared" si="62"/>
        <v/>
      </c>
      <c r="CC43" s="187" t="str">
        <f t="shared" si="63"/>
        <v/>
      </c>
      <c r="CD43"/>
      <c r="CE43" s="115" t="str">
        <f>+Datos!FZ41</f>
        <v/>
      </c>
      <c r="CF43" s="188" t="str">
        <f>IF(CE43="","",Datos!GC41)</f>
        <v/>
      </c>
      <c r="CG43" s="180" t="str">
        <f t="shared" si="64"/>
        <v/>
      </c>
      <c r="CH43" s="180" t="str">
        <f t="shared" si="65"/>
        <v/>
      </c>
      <c r="CI43" s="187" t="str">
        <f t="shared" si="66"/>
        <v/>
      </c>
      <c r="CJ43" s="187" t="str">
        <f t="shared" si="67"/>
        <v/>
      </c>
      <c r="CK43" s="187" t="str">
        <f t="shared" si="68"/>
        <v/>
      </c>
      <c r="CL43" s="187" t="str">
        <f t="shared" si="69"/>
        <v/>
      </c>
    </row>
    <row r="44" spans="2:90" s="8" customFormat="1" x14ac:dyDescent="0.35">
      <c r="B44" s="115">
        <f>+Datos!B42</f>
        <v>27</v>
      </c>
      <c r="C44" s="115">
        <f>IF(B44="","",Datos!E42)</f>
        <v>94</v>
      </c>
      <c r="D44" s="180">
        <f t="shared" si="11"/>
        <v>422.40000000000003</v>
      </c>
      <c r="E44" s="180">
        <f>+Datos!F42</f>
        <v>8</v>
      </c>
      <c r="F44" s="187">
        <f t="shared" si="12"/>
        <v>648</v>
      </c>
      <c r="G44" s="187">
        <f t="shared" si="13"/>
        <v>312</v>
      </c>
      <c r="H44" s="187">
        <f t="shared" si="14"/>
        <v>208</v>
      </c>
      <c r="I44" s="187">
        <f t="shared" si="15"/>
        <v>416</v>
      </c>
      <c r="K44" s="115">
        <f>+Datos!V42</f>
        <v>27</v>
      </c>
      <c r="L44" s="188">
        <f>IF(K44="","",Datos!Y42)</f>
        <v>182</v>
      </c>
      <c r="M44" s="180">
        <f t="shared" si="16"/>
        <v>728</v>
      </c>
      <c r="N44" s="180">
        <f t="shared" si="17"/>
        <v>15.166666666666666</v>
      </c>
      <c r="O44" s="187">
        <f t="shared" si="18"/>
        <v>916.5</v>
      </c>
      <c r="P44" s="187">
        <f t="shared" si="19"/>
        <v>591.5</v>
      </c>
      <c r="Q44" s="187">
        <f t="shared" si="20"/>
        <v>364</v>
      </c>
      <c r="R44" s="187">
        <f t="shared" si="21"/>
        <v>580.66666666666663</v>
      </c>
      <c r="T44" s="115">
        <f>+Datos!AP42</f>
        <v>27</v>
      </c>
      <c r="U44" s="188">
        <f>IF(T44="","",Datos!AS42)</f>
        <v>162</v>
      </c>
      <c r="V44" s="180">
        <f t="shared" si="22"/>
        <v>648</v>
      </c>
      <c r="W44" s="180">
        <f t="shared" si="23"/>
        <v>13.5</v>
      </c>
      <c r="X44" s="187">
        <f t="shared" si="24"/>
        <v>815.78571428571433</v>
      </c>
      <c r="Y44" s="187">
        <f t="shared" si="25"/>
        <v>526.5</v>
      </c>
      <c r="Z44" s="187">
        <f t="shared" si="26"/>
        <v>324</v>
      </c>
      <c r="AA44" s="187">
        <f t="shared" si="27"/>
        <v>516.85714285714289</v>
      </c>
      <c r="AC44" s="115">
        <f>+Datos!BJ42</f>
        <v>27</v>
      </c>
      <c r="AD44" s="188">
        <f>IF(AC44="","",Datos!BM42)</f>
        <v>35</v>
      </c>
      <c r="AE44" s="180">
        <f t="shared" si="28"/>
        <v>0</v>
      </c>
      <c r="AF44" s="180">
        <f t="shared" si="29"/>
        <v>3.1818181818181817</v>
      </c>
      <c r="AG44" s="187">
        <f t="shared" si="30"/>
        <v>178.63636363636363</v>
      </c>
      <c r="AH44" s="187">
        <f t="shared" si="31"/>
        <v>124.09090909090908</v>
      </c>
      <c r="AI44" s="187">
        <f t="shared" si="32"/>
        <v>70</v>
      </c>
      <c r="AJ44" s="187">
        <f t="shared" si="33"/>
        <v>112.72727272727273</v>
      </c>
      <c r="AL44" s="115" t="str">
        <f>+Datos!CD42</f>
        <v/>
      </c>
      <c r="AM44" s="188" t="str">
        <f>IF(AL44="","",Datos!CG42)</f>
        <v/>
      </c>
      <c r="AN44" s="180" t="str">
        <f t="shared" si="34"/>
        <v/>
      </c>
      <c r="AO44" s="180" t="str">
        <f t="shared" si="35"/>
        <v/>
      </c>
      <c r="AP44" s="187" t="str">
        <f t="shared" si="36"/>
        <v/>
      </c>
      <c r="AQ44" s="187" t="str">
        <f t="shared" si="37"/>
        <v/>
      </c>
      <c r="AR44" s="187" t="str">
        <f t="shared" si="38"/>
        <v/>
      </c>
      <c r="AS44" s="187" t="str">
        <f t="shared" si="39"/>
        <v/>
      </c>
      <c r="AU44" s="115" t="str">
        <f>+Datos!CX42</f>
        <v/>
      </c>
      <c r="AV44" s="188" t="str">
        <f>IF(AU44="","",Datos!DA42)</f>
        <v/>
      </c>
      <c r="AW44" s="180" t="str">
        <f t="shared" si="40"/>
        <v/>
      </c>
      <c r="AX44" s="180" t="str">
        <f t="shared" si="41"/>
        <v/>
      </c>
      <c r="AY44" s="187" t="str">
        <f t="shared" si="42"/>
        <v/>
      </c>
      <c r="AZ44" s="187" t="str">
        <f t="shared" si="43"/>
        <v/>
      </c>
      <c r="BA44" s="187" t="str">
        <f t="shared" si="44"/>
        <v/>
      </c>
      <c r="BB44" s="187" t="str">
        <f t="shared" si="45"/>
        <v/>
      </c>
      <c r="BD44" s="115" t="str">
        <f>+Datos!DR42</f>
        <v/>
      </c>
      <c r="BE44" s="188" t="str">
        <f>IF(BD44="","",Datos!DU42)</f>
        <v/>
      </c>
      <c r="BF44" s="180" t="str">
        <f t="shared" si="46"/>
        <v/>
      </c>
      <c r="BG44" s="180" t="str">
        <f t="shared" si="47"/>
        <v/>
      </c>
      <c r="BH44" s="187" t="str">
        <f t="shared" si="48"/>
        <v/>
      </c>
      <c r="BI44" s="187" t="str">
        <f t="shared" si="49"/>
        <v/>
      </c>
      <c r="BJ44" s="187" t="str">
        <f t="shared" si="50"/>
        <v/>
      </c>
      <c r="BK44" s="187" t="str">
        <f t="shared" si="51"/>
        <v/>
      </c>
      <c r="BM44" s="115" t="str">
        <f>+Datos!EL42</f>
        <v/>
      </c>
      <c r="BN44" s="188" t="str">
        <f>IF(BM44="","",Datos!EO42)</f>
        <v/>
      </c>
      <c r="BO44" s="180" t="str">
        <f t="shared" si="52"/>
        <v/>
      </c>
      <c r="BP44" s="180" t="str">
        <f t="shared" si="53"/>
        <v/>
      </c>
      <c r="BQ44" s="187" t="str">
        <f t="shared" si="54"/>
        <v/>
      </c>
      <c r="BR44" s="187" t="str">
        <f t="shared" si="55"/>
        <v/>
      </c>
      <c r="BS44" s="187" t="str">
        <f t="shared" si="56"/>
        <v/>
      </c>
      <c r="BT44" s="187" t="str">
        <f t="shared" si="57"/>
        <v/>
      </c>
      <c r="BV44" s="115" t="str">
        <f>+Datos!FF42</f>
        <v/>
      </c>
      <c r="BW44" s="188" t="str">
        <f>IF(BV44="","",Datos!FI42)</f>
        <v/>
      </c>
      <c r="BX44" s="180" t="str">
        <f t="shared" si="58"/>
        <v/>
      </c>
      <c r="BY44" s="180" t="str">
        <f t="shared" si="59"/>
        <v/>
      </c>
      <c r="BZ44" s="187" t="str">
        <f t="shared" si="60"/>
        <v/>
      </c>
      <c r="CA44" s="187" t="str">
        <f t="shared" si="61"/>
        <v/>
      </c>
      <c r="CB44" s="187" t="str">
        <f t="shared" si="62"/>
        <v/>
      </c>
      <c r="CC44" s="187" t="str">
        <f t="shared" si="63"/>
        <v/>
      </c>
      <c r="CD44"/>
      <c r="CE44" s="115" t="str">
        <f>+Datos!FZ42</f>
        <v/>
      </c>
      <c r="CF44" s="188" t="str">
        <f>IF(CE44="","",Datos!GC42)</f>
        <v/>
      </c>
      <c r="CG44" s="180" t="str">
        <f t="shared" si="64"/>
        <v/>
      </c>
      <c r="CH44" s="180" t="str">
        <f t="shared" si="65"/>
        <v/>
      </c>
      <c r="CI44" s="187" t="str">
        <f t="shared" si="66"/>
        <v/>
      </c>
      <c r="CJ44" s="187" t="str">
        <f t="shared" si="67"/>
        <v/>
      </c>
      <c r="CK44" s="187" t="str">
        <f t="shared" si="68"/>
        <v/>
      </c>
      <c r="CL44" s="187" t="str">
        <f t="shared" si="69"/>
        <v/>
      </c>
    </row>
    <row r="45" spans="2:90" s="8" customFormat="1" x14ac:dyDescent="0.35">
      <c r="B45" s="115">
        <f>+Datos!B43</f>
        <v>28</v>
      </c>
      <c r="C45" s="115">
        <f>IF(B45="","",Datos!E43)</f>
        <v>96</v>
      </c>
      <c r="D45" s="180">
        <f t="shared" si="11"/>
        <v>475.20000000000005</v>
      </c>
      <c r="E45" s="180">
        <f>+Datos!F43</f>
        <v>9</v>
      </c>
      <c r="F45" s="187">
        <f t="shared" si="12"/>
        <v>729</v>
      </c>
      <c r="G45" s="187">
        <f t="shared" si="13"/>
        <v>351</v>
      </c>
      <c r="H45" s="187">
        <f t="shared" si="14"/>
        <v>234</v>
      </c>
      <c r="I45" s="187">
        <f t="shared" si="15"/>
        <v>468</v>
      </c>
      <c r="K45" s="115">
        <f>+Datos!V43</f>
        <v>28</v>
      </c>
      <c r="L45" s="188">
        <f>IF(K45="","",Datos!Y43)</f>
        <v>180</v>
      </c>
      <c r="M45" s="180">
        <f t="shared" si="16"/>
        <v>720</v>
      </c>
      <c r="N45" s="180">
        <f t="shared" si="17"/>
        <v>15</v>
      </c>
      <c r="O45" s="187">
        <f t="shared" si="18"/>
        <v>906.42857142857144</v>
      </c>
      <c r="P45" s="187">
        <f t="shared" si="19"/>
        <v>585</v>
      </c>
      <c r="Q45" s="187">
        <f t="shared" si="20"/>
        <v>360</v>
      </c>
      <c r="R45" s="187">
        <f t="shared" si="21"/>
        <v>574.28571428571422</v>
      </c>
      <c r="T45" s="115">
        <f>+Datos!AP43</f>
        <v>28</v>
      </c>
      <c r="U45" s="188">
        <f>IF(T45="","",Datos!AS43)</f>
        <v>162</v>
      </c>
      <c r="V45" s="180">
        <f t="shared" si="22"/>
        <v>648</v>
      </c>
      <c r="W45" s="180">
        <f t="shared" si="23"/>
        <v>13.5</v>
      </c>
      <c r="X45" s="187">
        <f t="shared" si="24"/>
        <v>815.78571428571433</v>
      </c>
      <c r="Y45" s="187">
        <f t="shared" si="25"/>
        <v>526.5</v>
      </c>
      <c r="Z45" s="187">
        <f t="shared" si="26"/>
        <v>324</v>
      </c>
      <c r="AA45" s="187">
        <f t="shared" si="27"/>
        <v>516.85714285714289</v>
      </c>
      <c r="AC45" s="115">
        <f>+Datos!BJ43</f>
        <v>28</v>
      </c>
      <c r="AD45" s="188">
        <f>IF(AC45="","",Datos!BM43)</f>
        <v>26</v>
      </c>
      <c r="AE45" s="180">
        <f t="shared" si="28"/>
        <v>0</v>
      </c>
      <c r="AF45" s="180">
        <f t="shared" si="29"/>
        <v>2.3636363636363638</v>
      </c>
      <c r="AG45" s="187">
        <f t="shared" si="30"/>
        <v>132.70129870129873</v>
      </c>
      <c r="AH45" s="187">
        <f t="shared" si="31"/>
        <v>92.181818181818187</v>
      </c>
      <c r="AI45" s="187">
        <f t="shared" si="32"/>
        <v>52</v>
      </c>
      <c r="AJ45" s="187">
        <f t="shared" si="33"/>
        <v>83.740259740259745</v>
      </c>
      <c r="AL45" s="115" t="str">
        <f>+Datos!CD43</f>
        <v/>
      </c>
      <c r="AM45" s="188" t="str">
        <f>IF(AL45="","",Datos!CG43)</f>
        <v/>
      </c>
      <c r="AN45" s="180" t="str">
        <f t="shared" si="34"/>
        <v/>
      </c>
      <c r="AO45" s="180" t="str">
        <f t="shared" si="35"/>
        <v/>
      </c>
      <c r="AP45" s="187" t="str">
        <f t="shared" si="36"/>
        <v/>
      </c>
      <c r="AQ45" s="187" t="str">
        <f t="shared" si="37"/>
        <v/>
      </c>
      <c r="AR45" s="187" t="str">
        <f t="shared" si="38"/>
        <v/>
      </c>
      <c r="AS45" s="187" t="str">
        <f t="shared" si="39"/>
        <v/>
      </c>
      <c r="AU45" s="115" t="str">
        <f>+Datos!CX43</f>
        <v/>
      </c>
      <c r="AV45" s="188" t="str">
        <f>IF(AU45="","",Datos!DA43)</f>
        <v/>
      </c>
      <c r="AW45" s="180" t="str">
        <f t="shared" si="40"/>
        <v/>
      </c>
      <c r="AX45" s="180" t="str">
        <f t="shared" si="41"/>
        <v/>
      </c>
      <c r="AY45" s="187" t="str">
        <f t="shared" si="42"/>
        <v/>
      </c>
      <c r="AZ45" s="187" t="str">
        <f t="shared" si="43"/>
        <v/>
      </c>
      <c r="BA45" s="187" t="str">
        <f t="shared" si="44"/>
        <v/>
      </c>
      <c r="BB45" s="187" t="str">
        <f t="shared" si="45"/>
        <v/>
      </c>
      <c r="BD45" s="115" t="str">
        <f>+Datos!DR43</f>
        <v/>
      </c>
      <c r="BE45" s="188" t="str">
        <f>IF(BD45="","",Datos!DU43)</f>
        <v/>
      </c>
      <c r="BF45" s="180" t="str">
        <f t="shared" si="46"/>
        <v/>
      </c>
      <c r="BG45" s="180" t="str">
        <f t="shared" si="47"/>
        <v/>
      </c>
      <c r="BH45" s="187" t="str">
        <f t="shared" si="48"/>
        <v/>
      </c>
      <c r="BI45" s="187" t="str">
        <f t="shared" si="49"/>
        <v/>
      </c>
      <c r="BJ45" s="187" t="str">
        <f t="shared" si="50"/>
        <v/>
      </c>
      <c r="BK45" s="187" t="str">
        <f t="shared" si="51"/>
        <v/>
      </c>
      <c r="BM45" s="115" t="str">
        <f>+Datos!EL43</f>
        <v/>
      </c>
      <c r="BN45" s="188" t="str">
        <f>IF(BM45="","",Datos!EO43)</f>
        <v/>
      </c>
      <c r="BO45" s="180" t="str">
        <f t="shared" si="52"/>
        <v/>
      </c>
      <c r="BP45" s="180" t="str">
        <f t="shared" si="53"/>
        <v/>
      </c>
      <c r="BQ45" s="187" t="str">
        <f t="shared" si="54"/>
        <v/>
      </c>
      <c r="BR45" s="187" t="str">
        <f t="shared" si="55"/>
        <v/>
      </c>
      <c r="BS45" s="187" t="str">
        <f t="shared" si="56"/>
        <v/>
      </c>
      <c r="BT45" s="187" t="str">
        <f t="shared" si="57"/>
        <v/>
      </c>
      <c r="BV45" s="115" t="str">
        <f>+Datos!FF43</f>
        <v/>
      </c>
      <c r="BW45" s="188" t="str">
        <f>IF(BV45="","",Datos!FI43)</f>
        <v/>
      </c>
      <c r="BX45" s="180" t="str">
        <f t="shared" si="58"/>
        <v/>
      </c>
      <c r="BY45" s="180" t="str">
        <f t="shared" si="59"/>
        <v/>
      </c>
      <c r="BZ45" s="187" t="str">
        <f t="shared" si="60"/>
        <v/>
      </c>
      <c r="CA45" s="187" t="str">
        <f t="shared" si="61"/>
        <v/>
      </c>
      <c r="CB45" s="187" t="str">
        <f t="shared" si="62"/>
        <v/>
      </c>
      <c r="CC45" s="187" t="str">
        <f t="shared" si="63"/>
        <v/>
      </c>
      <c r="CD45"/>
      <c r="CE45" s="115" t="str">
        <f>+Datos!FZ43</f>
        <v/>
      </c>
      <c r="CF45" s="188" t="str">
        <f>IF(CE45="","",Datos!GC43)</f>
        <v/>
      </c>
      <c r="CG45" s="180" t="str">
        <f t="shared" si="64"/>
        <v/>
      </c>
      <c r="CH45" s="180" t="str">
        <f t="shared" si="65"/>
        <v/>
      </c>
      <c r="CI45" s="187" t="str">
        <f t="shared" si="66"/>
        <v/>
      </c>
      <c r="CJ45" s="187" t="str">
        <f t="shared" si="67"/>
        <v/>
      </c>
      <c r="CK45" s="187" t="str">
        <f t="shared" si="68"/>
        <v/>
      </c>
      <c r="CL45" s="187" t="str">
        <f t="shared" si="69"/>
        <v/>
      </c>
    </row>
    <row r="46" spans="2:90" s="8" customFormat="1" x14ac:dyDescent="0.35">
      <c r="B46" s="115">
        <f>+Datos!B44</f>
        <v>29</v>
      </c>
      <c r="C46" s="115">
        <f>IF(B46="","",Datos!E44)</f>
        <v>99</v>
      </c>
      <c r="D46" s="180">
        <f t="shared" si="11"/>
        <v>475.20000000000005</v>
      </c>
      <c r="E46" s="180">
        <f>+Datos!F44</f>
        <v>9</v>
      </c>
      <c r="F46" s="187">
        <f t="shared" si="12"/>
        <v>729</v>
      </c>
      <c r="G46" s="187">
        <f t="shared" si="13"/>
        <v>351</v>
      </c>
      <c r="H46" s="187">
        <f t="shared" si="14"/>
        <v>234</v>
      </c>
      <c r="I46" s="187">
        <f t="shared" si="15"/>
        <v>468</v>
      </c>
      <c r="K46" s="115">
        <f>+Datos!V44</f>
        <v>29</v>
      </c>
      <c r="L46" s="188">
        <f>IF(K46="","",Datos!Y44)</f>
        <v>176.5</v>
      </c>
      <c r="M46" s="180">
        <f t="shared" si="16"/>
        <v>706</v>
      </c>
      <c r="N46" s="180">
        <f t="shared" si="17"/>
        <v>14.708333333333334</v>
      </c>
      <c r="O46" s="187">
        <f t="shared" si="18"/>
        <v>888.80357142857144</v>
      </c>
      <c r="P46" s="187">
        <f t="shared" si="19"/>
        <v>573.625</v>
      </c>
      <c r="Q46" s="187">
        <f t="shared" si="20"/>
        <v>353</v>
      </c>
      <c r="R46" s="187">
        <f t="shared" si="21"/>
        <v>563.11904761904759</v>
      </c>
      <c r="T46" s="115">
        <f>+Datos!AP44</f>
        <v>29</v>
      </c>
      <c r="U46" s="188">
        <f>IF(T46="","",Datos!AS44)</f>
        <v>162</v>
      </c>
      <c r="V46" s="180">
        <f t="shared" si="22"/>
        <v>648</v>
      </c>
      <c r="W46" s="180">
        <f t="shared" si="23"/>
        <v>13.5</v>
      </c>
      <c r="X46" s="187">
        <f t="shared" si="24"/>
        <v>815.78571428571433</v>
      </c>
      <c r="Y46" s="187">
        <f t="shared" si="25"/>
        <v>526.5</v>
      </c>
      <c r="Z46" s="187">
        <f t="shared" si="26"/>
        <v>324</v>
      </c>
      <c r="AA46" s="187">
        <f t="shared" si="27"/>
        <v>516.85714285714289</v>
      </c>
      <c r="AC46" s="115">
        <f>+Datos!BJ44</f>
        <v>29</v>
      </c>
      <c r="AD46" s="188">
        <f>IF(AC46="","",Datos!BM44)</f>
        <v>19</v>
      </c>
      <c r="AE46" s="180">
        <f t="shared" si="28"/>
        <v>0</v>
      </c>
      <c r="AF46" s="180">
        <f t="shared" si="29"/>
        <v>1.7272727272727273</v>
      </c>
      <c r="AG46" s="187">
        <f t="shared" si="30"/>
        <v>96.974025974025977</v>
      </c>
      <c r="AH46" s="187">
        <f t="shared" si="31"/>
        <v>67.36363636363636</v>
      </c>
      <c r="AI46" s="187">
        <f t="shared" si="32"/>
        <v>38</v>
      </c>
      <c r="AJ46" s="187">
        <f t="shared" si="33"/>
        <v>61.194805194805198</v>
      </c>
      <c r="AL46" s="115" t="str">
        <f>+Datos!CD44</f>
        <v/>
      </c>
      <c r="AM46" s="188" t="str">
        <f>IF(AL46="","",Datos!CG44)</f>
        <v/>
      </c>
      <c r="AN46" s="180" t="str">
        <f t="shared" si="34"/>
        <v/>
      </c>
      <c r="AO46" s="180" t="str">
        <f t="shared" si="35"/>
        <v/>
      </c>
      <c r="AP46" s="187" t="str">
        <f t="shared" si="36"/>
        <v/>
      </c>
      <c r="AQ46" s="187" t="str">
        <f t="shared" si="37"/>
        <v/>
      </c>
      <c r="AR46" s="187" t="str">
        <f t="shared" si="38"/>
        <v/>
      </c>
      <c r="AS46" s="187" t="str">
        <f t="shared" si="39"/>
        <v/>
      </c>
      <c r="AU46" s="115" t="str">
        <f>+Datos!CX44</f>
        <v/>
      </c>
      <c r="AV46" s="188" t="str">
        <f>IF(AU46="","",Datos!DA44)</f>
        <v/>
      </c>
      <c r="AW46" s="180" t="str">
        <f t="shared" si="40"/>
        <v/>
      </c>
      <c r="AX46" s="180" t="str">
        <f t="shared" si="41"/>
        <v/>
      </c>
      <c r="AY46" s="187" t="str">
        <f t="shared" si="42"/>
        <v/>
      </c>
      <c r="AZ46" s="187" t="str">
        <f t="shared" si="43"/>
        <v/>
      </c>
      <c r="BA46" s="187" t="str">
        <f t="shared" si="44"/>
        <v/>
      </c>
      <c r="BB46" s="187" t="str">
        <f t="shared" si="45"/>
        <v/>
      </c>
      <c r="BD46" s="115" t="str">
        <f>+Datos!DR44</f>
        <v/>
      </c>
      <c r="BE46" s="188" t="str">
        <f>IF(BD46="","",Datos!DU44)</f>
        <v/>
      </c>
      <c r="BF46" s="180" t="str">
        <f t="shared" si="46"/>
        <v/>
      </c>
      <c r="BG46" s="180" t="str">
        <f t="shared" si="47"/>
        <v/>
      </c>
      <c r="BH46" s="187" t="str">
        <f t="shared" si="48"/>
        <v/>
      </c>
      <c r="BI46" s="187" t="str">
        <f t="shared" si="49"/>
        <v/>
      </c>
      <c r="BJ46" s="187" t="str">
        <f t="shared" si="50"/>
        <v/>
      </c>
      <c r="BK46" s="187" t="str">
        <f t="shared" si="51"/>
        <v/>
      </c>
      <c r="BM46" s="115" t="str">
        <f>+Datos!EL44</f>
        <v/>
      </c>
      <c r="BN46" s="188" t="str">
        <f>IF(BM46="","",Datos!EO44)</f>
        <v/>
      </c>
      <c r="BO46" s="180" t="str">
        <f t="shared" si="52"/>
        <v/>
      </c>
      <c r="BP46" s="180" t="str">
        <f t="shared" si="53"/>
        <v/>
      </c>
      <c r="BQ46" s="187" t="str">
        <f t="shared" si="54"/>
        <v/>
      </c>
      <c r="BR46" s="187" t="str">
        <f t="shared" si="55"/>
        <v/>
      </c>
      <c r="BS46" s="187" t="str">
        <f t="shared" si="56"/>
        <v/>
      </c>
      <c r="BT46" s="187" t="str">
        <f t="shared" si="57"/>
        <v/>
      </c>
      <c r="BV46" s="115" t="str">
        <f>+Datos!FF44</f>
        <v/>
      </c>
      <c r="BW46" s="188" t="str">
        <f>IF(BV46="","",Datos!FI44)</f>
        <v/>
      </c>
      <c r="BX46" s="180" t="str">
        <f t="shared" si="58"/>
        <v/>
      </c>
      <c r="BY46" s="180" t="str">
        <f t="shared" si="59"/>
        <v/>
      </c>
      <c r="BZ46" s="187" t="str">
        <f t="shared" si="60"/>
        <v/>
      </c>
      <c r="CA46" s="187" t="str">
        <f t="shared" si="61"/>
        <v/>
      </c>
      <c r="CB46" s="187" t="str">
        <f t="shared" si="62"/>
        <v/>
      </c>
      <c r="CC46" s="187" t="str">
        <f t="shared" si="63"/>
        <v/>
      </c>
      <c r="CD46"/>
      <c r="CE46" s="115" t="str">
        <f>+Datos!FZ44</f>
        <v/>
      </c>
      <c r="CF46" s="188" t="str">
        <f>IF(CE46="","",Datos!GC44)</f>
        <v/>
      </c>
      <c r="CG46" s="180" t="str">
        <f t="shared" si="64"/>
        <v/>
      </c>
      <c r="CH46" s="180" t="str">
        <f t="shared" si="65"/>
        <v/>
      </c>
      <c r="CI46" s="187" t="str">
        <f t="shared" si="66"/>
        <v/>
      </c>
      <c r="CJ46" s="187" t="str">
        <f t="shared" si="67"/>
        <v/>
      </c>
      <c r="CK46" s="187" t="str">
        <f t="shared" si="68"/>
        <v/>
      </c>
      <c r="CL46" s="187" t="str">
        <f t="shared" si="69"/>
        <v/>
      </c>
    </row>
    <row r="47" spans="2:90" s="8" customFormat="1" x14ac:dyDescent="0.35">
      <c r="B47" s="115">
        <f>+Datos!B45</f>
        <v>30</v>
      </c>
      <c r="C47" s="115">
        <f>IF(B47="","",Datos!E45)</f>
        <v>102</v>
      </c>
      <c r="D47" s="180">
        <f t="shared" si="11"/>
        <v>475.20000000000005</v>
      </c>
      <c r="E47" s="180">
        <f>+Datos!F45</f>
        <v>9</v>
      </c>
      <c r="F47" s="187">
        <f t="shared" si="12"/>
        <v>729</v>
      </c>
      <c r="G47" s="187">
        <f t="shared" si="13"/>
        <v>351</v>
      </c>
      <c r="H47" s="187">
        <f t="shared" si="14"/>
        <v>234</v>
      </c>
      <c r="I47" s="187">
        <f t="shared" si="15"/>
        <v>468</v>
      </c>
      <c r="K47" s="115">
        <f>+Datos!V45</f>
        <v>30</v>
      </c>
      <c r="L47" s="188">
        <f>IF(K47="","",Datos!Y45)</f>
        <v>175</v>
      </c>
      <c r="M47" s="180">
        <f t="shared" si="16"/>
        <v>700</v>
      </c>
      <c r="N47" s="180">
        <f t="shared" si="17"/>
        <v>14.583333333333334</v>
      </c>
      <c r="O47" s="187">
        <f t="shared" si="18"/>
        <v>881.25000000000011</v>
      </c>
      <c r="P47" s="187">
        <f t="shared" si="19"/>
        <v>568.75</v>
      </c>
      <c r="Q47" s="187">
        <f t="shared" si="20"/>
        <v>350</v>
      </c>
      <c r="R47" s="187">
        <f t="shared" si="21"/>
        <v>558.33333333333337</v>
      </c>
      <c r="T47" s="115">
        <f>+Datos!AP45</f>
        <v>30</v>
      </c>
      <c r="U47" s="188">
        <f>IF(T47="","",Datos!AS45)</f>
        <v>162</v>
      </c>
      <c r="V47" s="180">
        <f t="shared" si="22"/>
        <v>648</v>
      </c>
      <c r="W47" s="180">
        <f t="shared" si="23"/>
        <v>13.5</v>
      </c>
      <c r="X47" s="187">
        <f t="shared" si="24"/>
        <v>815.78571428571433</v>
      </c>
      <c r="Y47" s="187">
        <f t="shared" si="25"/>
        <v>526.5</v>
      </c>
      <c r="Z47" s="187">
        <f t="shared" si="26"/>
        <v>324</v>
      </c>
      <c r="AA47" s="187">
        <f t="shared" si="27"/>
        <v>516.85714285714289</v>
      </c>
      <c r="AC47" s="115">
        <f>+Datos!BJ45</f>
        <v>30</v>
      </c>
      <c r="AD47" s="188">
        <f>IF(AC47="","",Datos!BM45)</f>
        <v>11.5</v>
      </c>
      <c r="AE47" s="180">
        <f t="shared" si="28"/>
        <v>0</v>
      </c>
      <c r="AF47" s="180">
        <f t="shared" si="29"/>
        <v>1.0454545454545454</v>
      </c>
      <c r="AG47" s="187">
        <f t="shared" si="30"/>
        <v>58.694805194805198</v>
      </c>
      <c r="AH47" s="187">
        <f t="shared" si="31"/>
        <v>40.772727272727273</v>
      </c>
      <c r="AI47" s="187">
        <f t="shared" si="32"/>
        <v>23</v>
      </c>
      <c r="AJ47" s="187">
        <f t="shared" si="33"/>
        <v>37.038961038961041</v>
      </c>
      <c r="AL47" s="115" t="str">
        <f>+Datos!CD45</f>
        <v/>
      </c>
      <c r="AM47" s="188" t="str">
        <f>IF(AL47="","",Datos!CG45)</f>
        <v/>
      </c>
      <c r="AN47" s="180" t="str">
        <f t="shared" si="34"/>
        <v/>
      </c>
      <c r="AO47" s="180" t="str">
        <f t="shared" si="35"/>
        <v/>
      </c>
      <c r="AP47" s="187" t="str">
        <f t="shared" si="36"/>
        <v/>
      </c>
      <c r="AQ47" s="187" t="str">
        <f t="shared" si="37"/>
        <v/>
      </c>
      <c r="AR47" s="187" t="str">
        <f t="shared" si="38"/>
        <v/>
      </c>
      <c r="AS47" s="187" t="str">
        <f t="shared" si="39"/>
        <v/>
      </c>
      <c r="AU47" s="115" t="str">
        <f>+Datos!CX45</f>
        <v/>
      </c>
      <c r="AV47" s="188" t="str">
        <f>IF(AU47="","",Datos!DA45)</f>
        <v/>
      </c>
      <c r="AW47" s="180" t="str">
        <f t="shared" si="40"/>
        <v/>
      </c>
      <c r="AX47" s="180" t="str">
        <f t="shared" si="41"/>
        <v/>
      </c>
      <c r="AY47" s="187" t="str">
        <f t="shared" si="42"/>
        <v/>
      </c>
      <c r="AZ47" s="187" t="str">
        <f t="shared" si="43"/>
        <v/>
      </c>
      <c r="BA47" s="187" t="str">
        <f t="shared" si="44"/>
        <v/>
      </c>
      <c r="BB47" s="187" t="str">
        <f t="shared" si="45"/>
        <v/>
      </c>
      <c r="BD47" s="115" t="str">
        <f>+Datos!DR45</f>
        <v/>
      </c>
      <c r="BE47" s="188" t="str">
        <f>IF(BD47="","",Datos!DU45)</f>
        <v/>
      </c>
      <c r="BF47" s="180" t="str">
        <f t="shared" si="46"/>
        <v/>
      </c>
      <c r="BG47" s="180" t="str">
        <f t="shared" si="47"/>
        <v/>
      </c>
      <c r="BH47" s="187" t="str">
        <f t="shared" si="48"/>
        <v/>
      </c>
      <c r="BI47" s="187" t="str">
        <f t="shared" si="49"/>
        <v/>
      </c>
      <c r="BJ47" s="187" t="str">
        <f t="shared" si="50"/>
        <v/>
      </c>
      <c r="BK47" s="187" t="str">
        <f t="shared" si="51"/>
        <v/>
      </c>
      <c r="BM47" s="115" t="str">
        <f>+Datos!EL45</f>
        <v/>
      </c>
      <c r="BN47" s="188" t="str">
        <f>IF(BM47="","",Datos!EO45)</f>
        <v/>
      </c>
      <c r="BO47" s="180" t="str">
        <f t="shared" si="52"/>
        <v/>
      </c>
      <c r="BP47" s="180" t="str">
        <f t="shared" si="53"/>
        <v/>
      </c>
      <c r="BQ47" s="187" t="str">
        <f t="shared" si="54"/>
        <v/>
      </c>
      <c r="BR47" s="187" t="str">
        <f t="shared" si="55"/>
        <v/>
      </c>
      <c r="BS47" s="187" t="str">
        <f t="shared" si="56"/>
        <v/>
      </c>
      <c r="BT47" s="187" t="str">
        <f t="shared" si="57"/>
        <v/>
      </c>
      <c r="BV47" s="115" t="str">
        <f>+Datos!FF45</f>
        <v/>
      </c>
      <c r="BW47" s="188" t="str">
        <f>IF(BV47="","",Datos!FI45)</f>
        <v/>
      </c>
      <c r="BX47" s="180" t="str">
        <f t="shared" si="58"/>
        <v/>
      </c>
      <c r="BY47" s="180" t="str">
        <f t="shared" si="59"/>
        <v/>
      </c>
      <c r="BZ47" s="187" t="str">
        <f t="shared" si="60"/>
        <v/>
      </c>
      <c r="CA47" s="187" t="str">
        <f t="shared" si="61"/>
        <v/>
      </c>
      <c r="CB47" s="187" t="str">
        <f t="shared" si="62"/>
        <v/>
      </c>
      <c r="CC47" s="187" t="str">
        <f t="shared" si="63"/>
        <v/>
      </c>
      <c r="CD47"/>
      <c r="CE47" s="115" t="str">
        <f>+Datos!FZ45</f>
        <v/>
      </c>
      <c r="CF47" s="188" t="str">
        <f>IF(CE47="","",Datos!GC45)</f>
        <v/>
      </c>
      <c r="CG47" s="180" t="str">
        <f t="shared" si="64"/>
        <v/>
      </c>
      <c r="CH47" s="180" t="str">
        <f t="shared" si="65"/>
        <v/>
      </c>
      <c r="CI47" s="187" t="str">
        <f t="shared" si="66"/>
        <v/>
      </c>
      <c r="CJ47" s="187" t="str">
        <f t="shared" si="67"/>
        <v/>
      </c>
      <c r="CK47" s="187" t="str">
        <f t="shared" si="68"/>
        <v/>
      </c>
      <c r="CL47" s="187" t="str">
        <f t="shared" si="69"/>
        <v/>
      </c>
    </row>
    <row r="48" spans="2:90" s="8" customFormat="1" x14ac:dyDescent="0.35">
      <c r="B48" s="115">
        <f>+Datos!B46</f>
        <v>31</v>
      </c>
      <c r="C48" s="115">
        <f>IF(B48="","",Datos!E46)</f>
        <v>105</v>
      </c>
      <c r="D48" s="180">
        <f t="shared" si="11"/>
        <v>475.20000000000005</v>
      </c>
      <c r="E48" s="180">
        <f>+Datos!F46</f>
        <v>9</v>
      </c>
      <c r="F48" s="187">
        <f t="shared" si="12"/>
        <v>729</v>
      </c>
      <c r="G48" s="187">
        <f t="shared" si="13"/>
        <v>351</v>
      </c>
      <c r="H48" s="187">
        <f t="shared" si="14"/>
        <v>234</v>
      </c>
      <c r="I48" s="187">
        <f t="shared" si="15"/>
        <v>468</v>
      </c>
      <c r="K48" s="115">
        <f>+Datos!V46</f>
        <v>31</v>
      </c>
      <c r="L48" s="188">
        <f>IF(K48="","",Datos!Y46)</f>
        <v>172</v>
      </c>
      <c r="M48" s="180">
        <f t="shared" si="16"/>
        <v>688</v>
      </c>
      <c r="N48" s="180">
        <f t="shared" si="17"/>
        <v>14.333333333333334</v>
      </c>
      <c r="O48" s="187">
        <f t="shared" si="18"/>
        <v>866.14285714285722</v>
      </c>
      <c r="P48" s="187">
        <f t="shared" si="19"/>
        <v>559</v>
      </c>
      <c r="Q48" s="187">
        <f t="shared" si="20"/>
        <v>344</v>
      </c>
      <c r="R48" s="187">
        <f t="shared" si="21"/>
        <v>548.76190476190482</v>
      </c>
      <c r="T48" s="115">
        <f>+Datos!AP46</f>
        <v>31</v>
      </c>
      <c r="U48" s="188">
        <f>IF(T48="","",Datos!AS46)</f>
        <v>163</v>
      </c>
      <c r="V48" s="180">
        <f t="shared" si="22"/>
        <v>652</v>
      </c>
      <c r="W48" s="180">
        <f t="shared" si="23"/>
        <v>13.583333333333334</v>
      </c>
      <c r="X48" s="187">
        <f t="shared" si="24"/>
        <v>820.82142857142867</v>
      </c>
      <c r="Y48" s="187">
        <f t="shared" si="25"/>
        <v>529.75</v>
      </c>
      <c r="Z48" s="187">
        <f t="shared" si="26"/>
        <v>326</v>
      </c>
      <c r="AA48" s="187">
        <f t="shared" si="27"/>
        <v>520.04761904761904</v>
      </c>
      <c r="AC48" s="115" t="str">
        <f>+Datos!BJ46</f>
        <v/>
      </c>
      <c r="AD48" s="188" t="str">
        <f>IF(AC48="","",Datos!BM46)</f>
        <v/>
      </c>
      <c r="AE48" s="180" t="str">
        <f t="shared" si="28"/>
        <v/>
      </c>
      <c r="AF48" s="180" t="str">
        <f t="shared" si="29"/>
        <v/>
      </c>
      <c r="AG48" s="187" t="str">
        <f t="shared" si="30"/>
        <v/>
      </c>
      <c r="AH48" s="187" t="str">
        <f t="shared" si="31"/>
        <v/>
      </c>
      <c r="AI48" s="187" t="str">
        <f t="shared" si="32"/>
        <v/>
      </c>
      <c r="AJ48" s="187" t="str">
        <f t="shared" si="33"/>
        <v/>
      </c>
      <c r="AL48" s="115" t="str">
        <f>+Datos!CD46</f>
        <v/>
      </c>
      <c r="AM48" s="188" t="str">
        <f>IF(AL48="","",Datos!CG46)</f>
        <v/>
      </c>
      <c r="AN48" s="180" t="str">
        <f t="shared" si="34"/>
        <v/>
      </c>
      <c r="AO48" s="180" t="str">
        <f t="shared" si="35"/>
        <v/>
      </c>
      <c r="AP48" s="187" t="str">
        <f t="shared" si="36"/>
        <v/>
      </c>
      <c r="AQ48" s="187" t="str">
        <f t="shared" si="37"/>
        <v/>
      </c>
      <c r="AR48" s="187" t="str">
        <f t="shared" si="38"/>
        <v/>
      </c>
      <c r="AS48" s="187" t="str">
        <f t="shared" si="39"/>
        <v/>
      </c>
      <c r="AU48" s="115" t="str">
        <f>+Datos!CX46</f>
        <v/>
      </c>
      <c r="AV48" s="188" t="str">
        <f>IF(AU48="","",Datos!DA46)</f>
        <v/>
      </c>
      <c r="AW48" s="180" t="str">
        <f t="shared" si="40"/>
        <v/>
      </c>
      <c r="AX48" s="180" t="str">
        <f t="shared" si="41"/>
        <v/>
      </c>
      <c r="AY48" s="187" t="str">
        <f t="shared" si="42"/>
        <v/>
      </c>
      <c r="AZ48" s="187" t="str">
        <f t="shared" si="43"/>
        <v/>
      </c>
      <c r="BA48" s="187" t="str">
        <f t="shared" si="44"/>
        <v/>
      </c>
      <c r="BB48" s="187" t="str">
        <f t="shared" si="45"/>
        <v/>
      </c>
      <c r="BD48" s="115" t="str">
        <f>+Datos!DR46</f>
        <v/>
      </c>
      <c r="BE48" s="188" t="str">
        <f>IF(BD48="","",Datos!DU46)</f>
        <v/>
      </c>
      <c r="BF48" s="180" t="str">
        <f t="shared" si="46"/>
        <v/>
      </c>
      <c r="BG48" s="180" t="str">
        <f t="shared" si="47"/>
        <v/>
      </c>
      <c r="BH48" s="187" t="str">
        <f t="shared" si="48"/>
        <v/>
      </c>
      <c r="BI48" s="187" t="str">
        <f t="shared" si="49"/>
        <v/>
      </c>
      <c r="BJ48" s="187" t="str">
        <f t="shared" si="50"/>
        <v/>
      </c>
      <c r="BK48" s="187" t="str">
        <f t="shared" si="51"/>
        <v/>
      </c>
      <c r="BM48" s="115" t="str">
        <f>+Datos!EL46</f>
        <v/>
      </c>
      <c r="BN48" s="188" t="str">
        <f>IF(BM48="","",Datos!EO46)</f>
        <v/>
      </c>
      <c r="BO48" s="180" t="str">
        <f t="shared" si="52"/>
        <v/>
      </c>
      <c r="BP48" s="180" t="str">
        <f t="shared" si="53"/>
        <v/>
      </c>
      <c r="BQ48" s="187" t="str">
        <f t="shared" si="54"/>
        <v/>
      </c>
      <c r="BR48" s="187" t="str">
        <f t="shared" si="55"/>
        <v/>
      </c>
      <c r="BS48" s="187" t="str">
        <f t="shared" si="56"/>
        <v/>
      </c>
      <c r="BT48" s="187" t="str">
        <f t="shared" si="57"/>
        <v/>
      </c>
      <c r="BV48" s="115" t="str">
        <f>+Datos!FF46</f>
        <v/>
      </c>
      <c r="BW48" s="188" t="str">
        <f>IF(BV48="","",Datos!FI46)</f>
        <v/>
      </c>
      <c r="BX48" s="180" t="str">
        <f t="shared" si="58"/>
        <v/>
      </c>
      <c r="BY48" s="180" t="str">
        <f t="shared" si="59"/>
        <v/>
      </c>
      <c r="BZ48" s="187" t="str">
        <f t="shared" si="60"/>
        <v/>
      </c>
      <c r="CA48" s="187" t="str">
        <f t="shared" si="61"/>
        <v/>
      </c>
      <c r="CB48" s="187" t="str">
        <f t="shared" si="62"/>
        <v/>
      </c>
      <c r="CC48" s="187" t="str">
        <f t="shared" si="63"/>
        <v/>
      </c>
      <c r="CD48"/>
      <c r="CE48" s="115" t="str">
        <f>+Datos!FZ46</f>
        <v/>
      </c>
      <c r="CF48" s="188" t="str">
        <f>IF(CE48="","",Datos!GC46)</f>
        <v/>
      </c>
      <c r="CG48" s="180" t="str">
        <f t="shared" si="64"/>
        <v/>
      </c>
      <c r="CH48" s="180" t="str">
        <f t="shared" si="65"/>
        <v/>
      </c>
      <c r="CI48" s="187" t="str">
        <f t="shared" si="66"/>
        <v/>
      </c>
      <c r="CJ48" s="187" t="str">
        <f t="shared" si="67"/>
        <v/>
      </c>
      <c r="CK48" s="187" t="str">
        <f t="shared" si="68"/>
        <v/>
      </c>
      <c r="CL48" s="187" t="str">
        <f t="shared" si="69"/>
        <v/>
      </c>
    </row>
    <row r="49" spans="2:90" s="8" customFormat="1" x14ac:dyDescent="0.35">
      <c r="B49" s="115">
        <f>+Datos!B47</f>
        <v>32</v>
      </c>
      <c r="C49" s="115">
        <f>IF(B49="","",Datos!E47)</f>
        <v>105.5</v>
      </c>
      <c r="D49" s="180">
        <f t="shared" si="11"/>
        <v>475.20000000000005</v>
      </c>
      <c r="E49" s="180">
        <f>+Datos!F47</f>
        <v>9</v>
      </c>
      <c r="F49" s="187">
        <f t="shared" si="12"/>
        <v>729</v>
      </c>
      <c r="G49" s="187">
        <f t="shared" si="13"/>
        <v>351</v>
      </c>
      <c r="H49" s="187">
        <f t="shared" si="14"/>
        <v>234</v>
      </c>
      <c r="I49" s="187">
        <f t="shared" si="15"/>
        <v>468</v>
      </c>
      <c r="K49" s="115">
        <f>+Datos!V47</f>
        <v>32</v>
      </c>
      <c r="L49" s="188">
        <f>IF(K49="","",Datos!Y47)</f>
        <v>170</v>
      </c>
      <c r="M49" s="180">
        <f t="shared" si="16"/>
        <v>680</v>
      </c>
      <c r="N49" s="180">
        <f t="shared" si="17"/>
        <v>14.166666666666666</v>
      </c>
      <c r="O49" s="187">
        <f t="shared" si="18"/>
        <v>856.07142857142856</v>
      </c>
      <c r="P49" s="187">
        <f t="shared" si="19"/>
        <v>552.5</v>
      </c>
      <c r="Q49" s="187">
        <f t="shared" si="20"/>
        <v>340</v>
      </c>
      <c r="R49" s="187">
        <f t="shared" si="21"/>
        <v>542.38095238095229</v>
      </c>
      <c r="T49" s="115">
        <f>+Datos!AP47</f>
        <v>32</v>
      </c>
      <c r="U49" s="188">
        <f>IF(T49="","",Datos!AS47)</f>
        <v>163</v>
      </c>
      <c r="V49" s="180">
        <f t="shared" si="22"/>
        <v>652</v>
      </c>
      <c r="W49" s="180">
        <f t="shared" si="23"/>
        <v>13.583333333333334</v>
      </c>
      <c r="X49" s="187">
        <f t="shared" si="24"/>
        <v>820.82142857142867</v>
      </c>
      <c r="Y49" s="187">
        <f t="shared" si="25"/>
        <v>529.75</v>
      </c>
      <c r="Z49" s="187">
        <f t="shared" si="26"/>
        <v>326</v>
      </c>
      <c r="AA49" s="187">
        <f t="shared" si="27"/>
        <v>520.04761904761904</v>
      </c>
      <c r="AC49" s="115" t="str">
        <f>+Datos!BJ47</f>
        <v/>
      </c>
      <c r="AD49" s="188" t="str">
        <f>IF(AC49="","",Datos!BM47)</f>
        <v/>
      </c>
      <c r="AE49" s="180" t="str">
        <f t="shared" si="28"/>
        <v/>
      </c>
      <c r="AF49" s="180" t="str">
        <f t="shared" si="29"/>
        <v/>
      </c>
      <c r="AG49" s="187" t="str">
        <f t="shared" si="30"/>
        <v/>
      </c>
      <c r="AH49" s="187" t="str">
        <f t="shared" si="31"/>
        <v/>
      </c>
      <c r="AI49" s="187" t="str">
        <f t="shared" si="32"/>
        <v/>
      </c>
      <c r="AJ49" s="187" t="str">
        <f t="shared" si="33"/>
        <v/>
      </c>
      <c r="AL49" s="115" t="str">
        <f>+Datos!CD47</f>
        <v/>
      </c>
      <c r="AM49" s="188" t="str">
        <f>IF(AL49="","",Datos!CG47)</f>
        <v/>
      </c>
      <c r="AN49" s="180" t="str">
        <f t="shared" si="34"/>
        <v/>
      </c>
      <c r="AO49" s="180" t="str">
        <f t="shared" si="35"/>
        <v/>
      </c>
      <c r="AP49" s="187" t="str">
        <f t="shared" si="36"/>
        <v/>
      </c>
      <c r="AQ49" s="187" t="str">
        <f t="shared" si="37"/>
        <v/>
      </c>
      <c r="AR49" s="187" t="str">
        <f t="shared" si="38"/>
        <v/>
      </c>
      <c r="AS49" s="187" t="str">
        <f t="shared" si="39"/>
        <v/>
      </c>
      <c r="AU49" s="115" t="str">
        <f>+Datos!CX47</f>
        <v/>
      </c>
      <c r="AV49" s="188" t="str">
        <f>IF(AU49="","",Datos!DA47)</f>
        <v/>
      </c>
      <c r="AW49" s="180" t="str">
        <f t="shared" si="40"/>
        <v/>
      </c>
      <c r="AX49" s="180" t="str">
        <f t="shared" si="41"/>
        <v/>
      </c>
      <c r="AY49" s="187" t="str">
        <f t="shared" si="42"/>
        <v/>
      </c>
      <c r="AZ49" s="187" t="str">
        <f t="shared" si="43"/>
        <v/>
      </c>
      <c r="BA49" s="187" t="str">
        <f t="shared" si="44"/>
        <v/>
      </c>
      <c r="BB49" s="187" t="str">
        <f t="shared" si="45"/>
        <v/>
      </c>
      <c r="BD49" s="115" t="str">
        <f>+Datos!DR47</f>
        <v/>
      </c>
      <c r="BE49" s="188" t="str">
        <f>IF(BD49="","",Datos!DU47)</f>
        <v/>
      </c>
      <c r="BF49" s="180" t="str">
        <f t="shared" si="46"/>
        <v/>
      </c>
      <c r="BG49" s="180" t="str">
        <f t="shared" si="47"/>
        <v/>
      </c>
      <c r="BH49" s="187" t="str">
        <f t="shared" si="48"/>
        <v/>
      </c>
      <c r="BI49" s="187" t="str">
        <f t="shared" si="49"/>
        <v/>
      </c>
      <c r="BJ49" s="187" t="str">
        <f t="shared" si="50"/>
        <v/>
      </c>
      <c r="BK49" s="187" t="str">
        <f t="shared" si="51"/>
        <v/>
      </c>
      <c r="BM49" s="115" t="str">
        <f>+Datos!EL47</f>
        <v/>
      </c>
      <c r="BN49" s="188" t="str">
        <f>IF(BM49="","",Datos!EO47)</f>
        <v/>
      </c>
      <c r="BO49" s="180" t="str">
        <f t="shared" si="52"/>
        <v/>
      </c>
      <c r="BP49" s="180" t="str">
        <f t="shared" si="53"/>
        <v/>
      </c>
      <c r="BQ49" s="187" t="str">
        <f t="shared" si="54"/>
        <v/>
      </c>
      <c r="BR49" s="187" t="str">
        <f t="shared" si="55"/>
        <v/>
      </c>
      <c r="BS49" s="187" t="str">
        <f t="shared" si="56"/>
        <v/>
      </c>
      <c r="BT49" s="187" t="str">
        <f t="shared" si="57"/>
        <v/>
      </c>
      <c r="BV49" s="115" t="str">
        <f>+Datos!FF47</f>
        <v/>
      </c>
      <c r="BW49" s="188" t="str">
        <f>IF(BV49="","",Datos!FI47)</f>
        <v/>
      </c>
      <c r="BX49" s="180" t="str">
        <f t="shared" si="58"/>
        <v/>
      </c>
      <c r="BY49" s="180" t="str">
        <f t="shared" si="59"/>
        <v/>
      </c>
      <c r="BZ49" s="187" t="str">
        <f t="shared" si="60"/>
        <v/>
      </c>
      <c r="CA49" s="187" t="str">
        <f t="shared" si="61"/>
        <v/>
      </c>
      <c r="CB49" s="187" t="str">
        <f t="shared" si="62"/>
        <v/>
      </c>
      <c r="CC49" s="187" t="str">
        <f t="shared" si="63"/>
        <v/>
      </c>
      <c r="CD49"/>
      <c r="CE49" s="115" t="str">
        <f>+Datos!FZ47</f>
        <v/>
      </c>
      <c r="CF49" s="188" t="str">
        <f>IF(CE49="","",Datos!GC47)</f>
        <v/>
      </c>
      <c r="CG49" s="180" t="str">
        <f t="shared" si="64"/>
        <v/>
      </c>
      <c r="CH49" s="180" t="str">
        <f t="shared" si="65"/>
        <v/>
      </c>
      <c r="CI49" s="187" t="str">
        <f t="shared" si="66"/>
        <v/>
      </c>
      <c r="CJ49" s="187" t="str">
        <f t="shared" si="67"/>
        <v/>
      </c>
      <c r="CK49" s="187" t="str">
        <f t="shared" si="68"/>
        <v/>
      </c>
      <c r="CL49" s="187" t="str">
        <f t="shared" si="69"/>
        <v/>
      </c>
    </row>
    <row r="50" spans="2:90" s="8" customFormat="1" x14ac:dyDescent="0.35">
      <c r="B50" s="115">
        <f>+Datos!B48</f>
        <v>33</v>
      </c>
      <c r="C50" s="115">
        <f>IF(B50="","",Datos!E48)</f>
        <v>109</v>
      </c>
      <c r="D50" s="180">
        <f t="shared" si="11"/>
        <v>528</v>
      </c>
      <c r="E50" s="180">
        <f>+Datos!F48</f>
        <v>10</v>
      </c>
      <c r="F50" s="187">
        <f t="shared" si="12"/>
        <v>810</v>
      </c>
      <c r="G50" s="187">
        <f t="shared" si="13"/>
        <v>390</v>
      </c>
      <c r="H50" s="187">
        <f t="shared" si="14"/>
        <v>260</v>
      </c>
      <c r="I50" s="187">
        <f t="shared" si="15"/>
        <v>520</v>
      </c>
      <c r="K50" s="115">
        <f>+Datos!V48</f>
        <v>33</v>
      </c>
      <c r="L50" s="188">
        <f>IF(K50="","",Datos!Y48)</f>
        <v>167.5</v>
      </c>
      <c r="M50" s="180">
        <f t="shared" si="16"/>
        <v>670</v>
      </c>
      <c r="N50" s="180">
        <f t="shared" si="17"/>
        <v>13.958333333333334</v>
      </c>
      <c r="O50" s="187">
        <f t="shared" si="18"/>
        <v>843.48214285714289</v>
      </c>
      <c r="P50" s="187">
        <f t="shared" si="19"/>
        <v>544.375</v>
      </c>
      <c r="Q50" s="187">
        <f t="shared" si="20"/>
        <v>335</v>
      </c>
      <c r="R50" s="187">
        <f t="shared" si="21"/>
        <v>534.40476190476193</v>
      </c>
      <c r="T50" s="115">
        <f>+Datos!AP48</f>
        <v>33</v>
      </c>
      <c r="U50" s="188">
        <f>IF(T50="","",Datos!AS48)</f>
        <v>162</v>
      </c>
      <c r="V50" s="180">
        <f t="shared" si="22"/>
        <v>648</v>
      </c>
      <c r="W50" s="180">
        <f t="shared" si="23"/>
        <v>13.5</v>
      </c>
      <c r="X50" s="187">
        <f t="shared" si="24"/>
        <v>815.78571428571433</v>
      </c>
      <c r="Y50" s="187">
        <f t="shared" si="25"/>
        <v>526.5</v>
      </c>
      <c r="Z50" s="187">
        <f t="shared" si="26"/>
        <v>324</v>
      </c>
      <c r="AA50" s="187">
        <f t="shared" si="27"/>
        <v>516.85714285714289</v>
      </c>
      <c r="AC50" s="115" t="str">
        <f>+Datos!BJ48</f>
        <v/>
      </c>
      <c r="AD50" s="188" t="str">
        <f>IF(AC50="","",Datos!BM48)</f>
        <v/>
      </c>
      <c r="AE50" s="180" t="str">
        <f t="shared" si="28"/>
        <v/>
      </c>
      <c r="AF50" s="180" t="str">
        <f t="shared" si="29"/>
        <v/>
      </c>
      <c r="AG50" s="187" t="str">
        <f t="shared" si="30"/>
        <v/>
      </c>
      <c r="AH50" s="187" t="str">
        <f t="shared" si="31"/>
        <v/>
      </c>
      <c r="AI50" s="187" t="str">
        <f t="shared" si="32"/>
        <v/>
      </c>
      <c r="AJ50" s="187" t="str">
        <f t="shared" si="33"/>
        <v/>
      </c>
      <c r="AL50" s="115" t="str">
        <f>+Datos!CD48</f>
        <v/>
      </c>
      <c r="AM50" s="188" t="str">
        <f>IF(AL50="","",Datos!CG48)</f>
        <v/>
      </c>
      <c r="AN50" s="180" t="str">
        <f t="shared" si="34"/>
        <v/>
      </c>
      <c r="AO50" s="180" t="str">
        <f t="shared" si="35"/>
        <v/>
      </c>
      <c r="AP50" s="187" t="str">
        <f t="shared" si="36"/>
        <v/>
      </c>
      <c r="AQ50" s="187" t="str">
        <f t="shared" si="37"/>
        <v/>
      </c>
      <c r="AR50" s="187" t="str">
        <f t="shared" si="38"/>
        <v/>
      </c>
      <c r="AS50" s="187" t="str">
        <f t="shared" si="39"/>
        <v/>
      </c>
      <c r="AU50" s="115" t="str">
        <f>+Datos!CX48</f>
        <v/>
      </c>
      <c r="AV50" s="188" t="str">
        <f>IF(AU50="","",Datos!DA48)</f>
        <v/>
      </c>
      <c r="AW50" s="180" t="str">
        <f t="shared" si="40"/>
        <v/>
      </c>
      <c r="AX50" s="180" t="str">
        <f t="shared" si="41"/>
        <v/>
      </c>
      <c r="AY50" s="187" t="str">
        <f t="shared" si="42"/>
        <v/>
      </c>
      <c r="AZ50" s="187" t="str">
        <f t="shared" si="43"/>
        <v/>
      </c>
      <c r="BA50" s="187" t="str">
        <f t="shared" si="44"/>
        <v/>
      </c>
      <c r="BB50" s="187" t="str">
        <f t="shared" si="45"/>
        <v/>
      </c>
      <c r="BD50" s="115" t="str">
        <f>+Datos!DR48</f>
        <v/>
      </c>
      <c r="BE50" s="188" t="str">
        <f>IF(BD50="","",Datos!DU48)</f>
        <v/>
      </c>
      <c r="BF50" s="180" t="str">
        <f t="shared" si="46"/>
        <v/>
      </c>
      <c r="BG50" s="180" t="str">
        <f t="shared" si="47"/>
        <v/>
      </c>
      <c r="BH50" s="187" t="str">
        <f t="shared" si="48"/>
        <v/>
      </c>
      <c r="BI50" s="187" t="str">
        <f t="shared" si="49"/>
        <v/>
      </c>
      <c r="BJ50" s="187" t="str">
        <f t="shared" si="50"/>
        <v/>
      </c>
      <c r="BK50" s="187" t="str">
        <f t="shared" si="51"/>
        <v/>
      </c>
      <c r="BM50" s="115" t="str">
        <f>+Datos!EL48</f>
        <v/>
      </c>
      <c r="BN50" s="188" t="str">
        <f>IF(BM50="","",Datos!EO48)</f>
        <v/>
      </c>
      <c r="BO50" s="180" t="str">
        <f t="shared" si="52"/>
        <v/>
      </c>
      <c r="BP50" s="180" t="str">
        <f t="shared" si="53"/>
        <v/>
      </c>
      <c r="BQ50" s="187" t="str">
        <f t="shared" si="54"/>
        <v/>
      </c>
      <c r="BR50" s="187" t="str">
        <f t="shared" si="55"/>
        <v/>
      </c>
      <c r="BS50" s="187" t="str">
        <f t="shared" si="56"/>
        <v/>
      </c>
      <c r="BT50" s="187" t="str">
        <f t="shared" si="57"/>
        <v/>
      </c>
      <c r="BV50" s="115" t="str">
        <f>+Datos!FF48</f>
        <v/>
      </c>
      <c r="BW50" s="188" t="str">
        <f>IF(BV50="","",Datos!FI48)</f>
        <v/>
      </c>
      <c r="BX50" s="180" t="str">
        <f t="shared" si="58"/>
        <v/>
      </c>
      <c r="BY50" s="180" t="str">
        <f t="shared" si="59"/>
        <v/>
      </c>
      <c r="BZ50" s="187" t="str">
        <f t="shared" si="60"/>
        <v/>
      </c>
      <c r="CA50" s="187" t="str">
        <f t="shared" si="61"/>
        <v/>
      </c>
      <c r="CB50" s="187" t="str">
        <f t="shared" si="62"/>
        <v/>
      </c>
      <c r="CC50" s="187" t="str">
        <f t="shared" si="63"/>
        <v/>
      </c>
      <c r="CD50"/>
      <c r="CE50" s="115" t="str">
        <f>+Datos!FZ48</f>
        <v/>
      </c>
      <c r="CF50" s="188" t="str">
        <f>IF(CE50="","",Datos!GC48)</f>
        <v/>
      </c>
      <c r="CG50" s="180" t="str">
        <f t="shared" si="64"/>
        <v/>
      </c>
      <c r="CH50" s="180" t="str">
        <f t="shared" si="65"/>
        <v/>
      </c>
      <c r="CI50" s="187" t="str">
        <f t="shared" si="66"/>
        <v/>
      </c>
      <c r="CJ50" s="187" t="str">
        <f t="shared" si="67"/>
        <v/>
      </c>
      <c r="CK50" s="187" t="str">
        <f t="shared" si="68"/>
        <v/>
      </c>
      <c r="CL50" s="187" t="str">
        <f t="shared" si="69"/>
        <v/>
      </c>
    </row>
    <row r="51" spans="2:90" s="8" customFormat="1" x14ac:dyDescent="0.35">
      <c r="B51" s="115">
        <f>+Datos!B49</f>
        <v>34</v>
      </c>
      <c r="C51" s="115">
        <f>IF(B51="","",Datos!E49)</f>
        <v>111</v>
      </c>
      <c r="D51" s="180">
        <f t="shared" si="11"/>
        <v>528</v>
      </c>
      <c r="E51" s="180">
        <f>+Datos!F49</f>
        <v>10</v>
      </c>
      <c r="F51" s="187">
        <f t="shared" si="12"/>
        <v>810</v>
      </c>
      <c r="G51" s="187">
        <f t="shared" si="13"/>
        <v>390</v>
      </c>
      <c r="H51" s="187">
        <f t="shared" si="14"/>
        <v>260</v>
      </c>
      <c r="I51" s="187">
        <f t="shared" si="15"/>
        <v>520</v>
      </c>
      <c r="K51" s="115">
        <f>+Datos!V49</f>
        <v>34</v>
      </c>
      <c r="L51" s="188">
        <f>IF(K51="","",Datos!Y49)</f>
        <v>162</v>
      </c>
      <c r="M51" s="180">
        <f t="shared" si="16"/>
        <v>648</v>
      </c>
      <c r="N51" s="180">
        <f t="shared" si="17"/>
        <v>13.5</v>
      </c>
      <c r="O51" s="187">
        <f t="shared" si="18"/>
        <v>815.78571428571433</v>
      </c>
      <c r="P51" s="187">
        <f t="shared" si="19"/>
        <v>526.5</v>
      </c>
      <c r="Q51" s="187">
        <f t="shared" si="20"/>
        <v>324</v>
      </c>
      <c r="R51" s="187">
        <f t="shared" si="21"/>
        <v>516.85714285714289</v>
      </c>
      <c r="T51" s="115">
        <f>+Datos!AP49</f>
        <v>34</v>
      </c>
      <c r="U51" s="188">
        <f>IF(T51="","",Datos!AS49)</f>
        <v>162</v>
      </c>
      <c r="V51" s="180">
        <f t="shared" si="22"/>
        <v>648</v>
      </c>
      <c r="W51" s="180">
        <f t="shared" si="23"/>
        <v>13.5</v>
      </c>
      <c r="X51" s="187">
        <f t="shared" si="24"/>
        <v>815.78571428571433</v>
      </c>
      <c r="Y51" s="187">
        <f t="shared" si="25"/>
        <v>526.5</v>
      </c>
      <c r="Z51" s="187">
        <f t="shared" si="26"/>
        <v>324</v>
      </c>
      <c r="AA51" s="187">
        <f t="shared" si="27"/>
        <v>516.85714285714289</v>
      </c>
      <c r="AC51" s="115" t="str">
        <f>+Datos!BJ49</f>
        <v/>
      </c>
      <c r="AD51" s="188" t="str">
        <f>IF(AC51="","",Datos!BM49)</f>
        <v/>
      </c>
      <c r="AE51" s="180" t="str">
        <f t="shared" si="28"/>
        <v/>
      </c>
      <c r="AF51" s="180" t="str">
        <f t="shared" si="29"/>
        <v/>
      </c>
      <c r="AG51" s="187" t="str">
        <f t="shared" si="30"/>
        <v/>
      </c>
      <c r="AH51" s="187" t="str">
        <f t="shared" si="31"/>
        <v/>
      </c>
      <c r="AI51" s="187" t="str">
        <f t="shared" si="32"/>
        <v/>
      </c>
      <c r="AJ51" s="187" t="str">
        <f t="shared" si="33"/>
        <v/>
      </c>
      <c r="AL51" s="115" t="str">
        <f>+Datos!CD49</f>
        <v/>
      </c>
      <c r="AM51" s="188" t="str">
        <f>IF(AL51="","",Datos!CG49)</f>
        <v/>
      </c>
      <c r="AN51" s="180" t="str">
        <f t="shared" si="34"/>
        <v/>
      </c>
      <c r="AO51" s="180" t="str">
        <f t="shared" si="35"/>
        <v/>
      </c>
      <c r="AP51" s="187" t="str">
        <f t="shared" si="36"/>
        <v/>
      </c>
      <c r="AQ51" s="187" t="str">
        <f t="shared" si="37"/>
        <v/>
      </c>
      <c r="AR51" s="187" t="str">
        <f t="shared" si="38"/>
        <v/>
      </c>
      <c r="AS51" s="187" t="str">
        <f t="shared" si="39"/>
        <v/>
      </c>
      <c r="AU51" s="115" t="str">
        <f>+Datos!CX49</f>
        <v/>
      </c>
      <c r="AV51" s="188" t="str">
        <f>IF(AU51="","",Datos!DA49)</f>
        <v/>
      </c>
      <c r="AW51" s="180" t="str">
        <f t="shared" si="40"/>
        <v/>
      </c>
      <c r="AX51" s="180" t="str">
        <f t="shared" si="41"/>
        <v/>
      </c>
      <c r="AY51" s="187" t="str">
        <f t="shared" si="42"/>
        <v/>
      </c>
      <c r="AZ51" s="187" t="str">
        <f t="shared" si="43"/>
        <v/>
      </c>
      <c r="BA51" s="187" t="str">
        <f t="shared" si="44"/>
        <v/>
      </c>
      <c r="BB51" s="187" t="str">
        <f t="shared" si="45"/>
        <v/>
      </c>
      <c r="BD51" s="115" t="str">
        <f>+Datos!DR49</f>
        <v/>
      </c>
      <c r="BE51" s="188" t="str">
        <f>IF(BD51="","",Datos!DU49)</f>
        <v/>
      </c>
      <c r="BF51" s="180" t="str">
        <f t="shared" si="46"/>
        <v/>
      </c>
      <c r="BG51" s="180" t="str">
        <f t="shared" si="47"/>
        <v/>
      </c>
      <c r="BH51" s="187" t="str">
        <f t="shared" si="48"/>
        <v/>
      </c>
      <c r="BI51" s="187" t="str">
        <f t="shared" si="49"/>
        <v/>
      </c>
      <c r="BJ51" s="187" t="str">
        <f t="shared" si="50"/>
        <v/>
      </c>
      <c r="BK51" s="187" t="str">
        <f t="shared" si="51"/>
        <v/>
      </c>
      <c r="BM51" s="115" t="str">
        <f>+Datos!EL49</f>
        <v/>
      </c>
      <c r="BN51" s="188" t="str">
        <f>IF(BM51="","",Datos!EO49)</f>
        <v/>
      </c>
      <c r="BO51" s="180" t="str">
        <f t="shared" si="52"/>
        <v/>
      </c>
      <c r="BP51" s="180" t="str">
        <f t="shared" si="53"/>
        <v/>
      </c>
      <c r="BQ51" s="187" t="str">
        <f t="shared" si="54"/>
        <v/>
      </c>
      <c r="BR51" s="187" t="str">
        <f t="shared" si="55"/>
        <v/>
      </c>
      <c r="BS51" s="187" t="str">
        <f t="shared" si="56"/>
        <v/>
      </c>
      <c r="BT51" s="187" t="str">
        <f t="shared" si="57"/>
        <v/>
      </c>
      <c r="BV51" s="115" t="str">
        <f>+Datos!FF49</f>
        <v/>
      </c>
      <c r="BW51" s="188" t="str">
        <f>IF(BV51="","",Datos!FI49)</f>
        <v/>
      </c>
      <c r="BX51" s="180" t="str">
        <f t="shared" si="58"/>
        <v/>
      </c>
      <c r="BY51" s="180" t="str">
        <f t="shared" si="59"/>
        <v/>
      </c>
      <c r="BZ51" s="187" t="str">
        <f t="shared" si="60"/>
        <v/>
      </c>
      <c r="CA51" s="187" t="str">
        <f t="shared" si="61"/>
        <v/>
      </c>
      <c r="CB51" s="187" t="str">
        <f t="shared" si="62"/>
        <v/>
      </c>
      <c r="CC51" s="187" t="str">
        <f t="shared" si="63"/>
        <v/>
      </c>
      <c r="CD51"/>
      <c r="CE51" s="115" t="str">
        <f>+Datos!FZ49</f>
        <v/>
      </c>
      <c r="CF51" s="188" t="str">
        <f>IF(CE51="","",Datos!GC49)</f>
        <v/>
      </c>
      <c r="CG51" s="180" t="str">
        <f t="shared" si="64"/>
        <v/>
      </c>
      <c r="CH51" s="180" t="str">
        <f t="shared" si="65"/>
        <v/>
      </c>
      <c r="CI51" s="187" t="str">
        <f t="shared" si="66"/>
        <v/>
      </c>
      <c r="CJ51" s="187" t="str">
        <f t="shared" si="67"/>
        <v/>
      </c>
      <c r="CK51" s="187" t="str">
        <f t="shared" si="68"/>
        <v/>
      </c>
      <c r="CL51" s="187" t="str">
        <f t="shared" si="69"/>
        <v/>
      </c>
    </row>
    <row r="52" spans="2:90" s="8" customFormat="1" x14ac:dyDescent="0.35">
      <c r="B52" s="115">
        <f>+Datos!B50</f>
        <v>35</v>
      </c>
      <c r="C52" s="115">
        <f>IF(B52="","",Datos!E50)</f>
        <v>115</v>
      </c>
      <c r="D52" s="180">
        <f t="shared" si="11"/>
        <v>528</v>
      </c>
      <c r="E52" s="180">
        <f>+Datos!F50</f>
        <v>10</v>
      </c>
      <c r="F52" s="187">
        <f t="shared" si="12"/>
        <v>810</v>
      </c>
      <c r="G52" s="187">
        <f t="shared" si="13"/>
        <v>390</v>
      </c>
      <c r="H52" s="187">
        <f t="shared" si="14"/>
        <v>260</v>
      </c>
      <c r="I52" s="187">
        <f t="shared" si="15"/>
        <v>520</v>
      </c>
      <c r="K52" s="115">
        <f>+Datos!V50</f>
        <v>35</v>
      </c>
      <c r="L52" s="188">
        <f>IF(K52="","",Datos!Y50)</f>
        <v>157</v>
      </c>
      <c r="M52" s="180">
        <f t="shared" si="16"/>
        <v>628</v>
      </c>
      <c r="N52" s="180">
        <f t="shared" si="17"/>
        <v>13.083333333333334</v>
      </c>
      <c r="O52" s="187">
        <f t="shared" si="18"/>
        <v>790.60714285714289</v>
      </c>
      <c r="P52" s="187">
        <f t="shared" si="19"/>
        <v>510.25</v>
      </c>
      <c r="Q52" s="187">
        <f t="shared" si="20"/>
        <v>314</v>
      </c>
      <c r="R52" s="187">
        <f t="shared" si="21"/>
        <v>500.90476190476193</v>
      </c>
      <c r="T52" s="115">
        <f>+Datos!AP50</f>
        <v>35</v>
      </c>
      <c r="U52" s="188">
        <f>IF(T52="","",Datos!AS50)</f>
        <v>162</v>
      </c>
      <c r="V52" s="180">
        <f t="shared" si="22"/>
        <v>648</v>
      </c>
      <c r="W52" s="180">
        <f t="shared" si="23"/>
        <v>13.5</v>
      </c>
      <c r="X52" s="187">
        <f t="shared" si="24"/>
        <v>815.78571428571433</v>
      </c>
      <c r="Y52" s="187">
        <f t="shared" si="25"/>
        <v>526.5</v>
      </c>
      <c r="Z52" s="187">
        <f t="shared" si="26"/>
        <v>324</v>
      </c>
      <c r="AA52" s="187">
        <f t="shared" si="27"/>
        <v>516.85714285714289</v>
      </c>
      <c r="AC52" s="115" t="str">
        <f>+Datos!BJ50</f>
        <v/>
      </c>
      <c r="AD52" s="188" t="str">
        <f>IF(AC52="","",Datos!BM50)</f>
        <v/>
      </c>
      <c r="AE52" s="180" t="str">
        <f t="shared" si="28"/>
        <v/>
      </c>
      <c r="AF52" s="180" t="str">
        <f t="shared" si="29"/>
        <v/>
      </c>
      <c r="AG52" s="187" t="str">
        <f t="shared" si="30"/>
        <v/>
      </c>
      <c r="AH52" s="187" t="str">
        <f t="shared" si="31"/>
        <v/>
      </c>
      <c r="AI52" s="187" t="str">
        <f t="shared" si="32"/>
        <v/>
      </c>
      <c r="AJ52" s="187" t="str">
        <f t="shared" si="33"/>
        <v/>
      </c>
      <c r="AL52" s="115" t="str">
        <f>+Datos!CD50</f>
        <v/>
      </c>
      <c r="AM52" s="188" t="str">
        <f>IF(AL52="","",Datos!CG50)</f>
        <v/>
      </c>
      <c r="AN52" s="180" t="str">
        <f t="shared" si="34"/>
        <v/>
      </c>
      <c r="AO52" s="180" t="str">
        <f t="shared" si="35"/>
        <v/>
      </c>
      <c r="AP52" s="187" t="str">
        <f t="shared" si="36"/>
        <v/>
      </c>
      <c r="AQ52" s="187" t="str">
        <f t="shared" si="37"/>
        <v/>
      </c>
      <c r="AR52" s="187" t="str">
        <f t="shared" si="38"/>
        <v/>
      </c>
      <c r="AS52" s="187" t="str">
        <f t="shared" si="39"/>
        <v/>
      </c>
      <c r="AU52" s="115" t="str">
        <f>+Datos!CX50</f>
        <v/>
      </c>
      <c r="AV52" s="188" t="str">
        <f>IF(AU52="","",Datos!DA50)</f>
        <v/>
      </c>
      <c r="AW52" s="180" t="str">
        <f t="shared" si="40"/>
        <v/>
      </c>
      <c r="AX52" s="180" t="str">
        <f t="shared" si="41"/>
        <v/>
      </c>
      <c r="AY52" s="187" t="str">
        <f t="shared" si="42"/>
        <v/>
      </c>
      <c r="AZ52" s="187" t="str">
        <f t="shared" si="43"/>
        <v/>
      </c>
      <c r="BA52" s="187" t="str">
        <f t="shared" si="44"/>
        <v/>
      </c>
      <c r="BB52" s="187" t="str">
        <f t="shared" si="45"/>
        <v/>
      </c>
      <c r="BD52" s="115" t="str">
        <f>+Datos!DR50</f>
        <v/>
      </c>
      <c r="BE52" s="188" t="str">
        <f>IF(BD52="","",Datos!DU50)</f>
        <v/>
      </c>
      <c r="BF52" s="180" t="str">
        <f t="shared" si="46"/>
        <v/>
      </c>
      <c r="BG52" s="180" t="str">
        <f t="shared" si="47"/>
        <v/>
      </c>
      <c r="BH52" s="187" t="str">
        <f t="shared" si="48"/>
        <v/>
      </c>
      <c r="BI52" s="187" t="str">
        <f t="shared" si="49"/>
        <v/>
      </c>
      <c r="BJ52" s="187" t="str">
        <f t="shared" si="50"/>
        <v/>
      </c>
      <c r="BK52" s="187" t="str">
        <f t="shared" si="51"/>
        <v/>
      </c>
      <c r="BM52" s="115" t="str">
        <f>+Datos!EL50</f>
        <v/>
      </c>
      <c r="BN52" s="188" t="str">
        <f>IF(BM52="","",Datos!EO50)</f>
        <v/>
      </c>
      <c r="BO52" s="180" t="str">
        <f t="shared" si="52"/>
        <v/>
      </c>
      <c r="BP52" s="180" t="str">
        <f t="shared" si="53"/>
        <v/>
      </c>
      <c r="BQ52" s="187" t="str">
        <f t="shared" si="54"/>
        <v/>
      </c>
      <c r="BR52" s="187" t="str">
        <f t="shared" si="55"/>
        <v/>
      </c>
      <c r="BS52" s="187" t="str">
        <f t="shared" si="56"/>
        <v/>
      </c>
      <c r="BT52" s="187" t="str">
        <f t="shared" si="57"/>
        <v/>
      </c>
      <c r="BV52" s="115" t="str">
        <f>+Datos!FF50</f>
        <v/>
      </c>
      <c r="BW52" s="188" t="str">
        <f>IF(BV52="","",Datos!FI50)</f>
        <v/>
      </c>
      <c r="BX52" s="180" t="str">
        <f t="shared" si="58"/>
        <v/>
      </c>
      <c r="BY52" s="180" t="str">
        <f t="shared" si="59"/>
        <v/>
      </c>
      <c r="BZ52" s="187" t="str">
        <f t="shared" si="60"/>
        <v/>
      </c>
      <c r="CA52" s="187" t="str">
        <f t="shared" si="61"/>
        <v/>
      </c>
      <c r="CB52" s="187" t="str">
        <f t="shared" si="62"/>
        <v/>
      </c>
      <c r="CC52" s="187" t="str">
        <f t="shared" si="63"/>
        <v/>
      </c>
      <c r="CD52"/>
      <c r="CE52" s="115" t="str">
        <f>+Datos!FZ50</f>
        <v/>
      </c>
      <c r="CF52" s="188" t="str">
        <f>IF(CE52="","",Datos!GC50)</f>
        <v/>
      </c>
      <c r="CG52" s="180" t="str">
        <f t="shared" si="64"/>
        <v/>
      </c>
      <c r="CH52" s="180" t="str">
        <f t="shared" si="65"/>
        <v/>
      </c>
      <c r="CI52" s="187" t="str">
        <f t="shared" si="66"/>
        <v/>
      </c>
      <c r="CJ52" s="187" t="str">
        <f t="shared" si="67"/>
        <v/>
      </c>
      <c r="CK52" s="187" t="str">
        <f t="shared" si="68"/>
        <v/>
      </c>
      <c r="CL52" s="187" t="str">
        <f t="shared" si="69"/>
        <v/>
      </c>
    </row>
    <row r="53" spans="2:90" s="8" customFormat="1" x14ac:dyDescent="0.35">
      <c r="B53" s="115">
        <f>+Datos!B51</f>
        <v>36</v>
      </c>
      <c r="C53" s="115">
        <f>IF(B53="","",Datos!E51)</f>
        <v>119</v>
      </c>
      <c r="D53" s="180">
        <f t="shared" si="11"/>
        <v>528</v>
      </c>
      <c r="E53" s="180">
        <f>+Datos!F51</f>
        <v>10</v>
      </c>
      <c r="F53" s="187">
        <f t="shared" si="12"/>
        <v>810</v>
      </c>
      <c r="G53" s="187">
        <f t="shared" si="13"/>
        <v>390</v>
      </c>
      <c r="H53" s="187">
        <f t="shared" si="14"/>
        <v>260</v>
      </c>
      <c r="I53" s="187">
        <f t="shared" si="15"/>
        <v>520</v>
      </c>
      <c r="K53" s="115">
        <f>+Datos!V51</f>
        <v>36</v>
      </c>
      <c r="L53" s="188">
        <f>IF(K53="","",Datos!Y51)</f>
        <v>149</v>
      </c>
      <c r="M53" s="180">
        <f t="shared" si="16"/>
        <v>596</v>
      </c>
      <c r="N53" s="180">
        <f t="shared" si="17"/>
        <v>12.416666666666666</v>
      </c>
      <c r="O53" s="187">
        <f t="shared" si="18"/>
        <v>750.32142857142856</v>
      </c>
      <c r="P53" s="187">
        <f t="shared" si="19"/>
        <v>484.25</v>
      </c>
      <c r="Q53" s="187">
        <f t="shared" si="20"/>
        <v>298</v>
      </c>
      <c r="R53" s="187">
        <f t="shared" si="21"/>
        <v>475.38095238095235</v>
      </c>
      <c r="T53" s="115">
        <f>+Datos!AP51</f>
        <v>36</v>
      </c>
      <c r="U53" s="188">
        <f>IF(T53="","",Datos!AS51)</f>
        <v>162</v>
      </c>
      <c r="V53" s="180">
        <f t="shared" si="22"/>
        <v>648</v>
      </c>
      <c r="W53" s="180">
        <f t="shared" si="23"/>
        <v>13.5</v>
      </c>
      <c r="X53" s="187">
        <f t="shared" si="24"/>
        <v>815.78571428571433</v>
      </c>
      <c r="Y53" s="187">
        <f t="shared" si="25"/>
        <v>526.5</v>
      </c>
      <c r="Z53" s="187">
        <f t="shared" si="26"/>
        <v>324</v>
      </c>
      <c r="AA53" s="187">
        <f t="shared" si="27"/>
        <v>516.85714285714289</v>
      </c>
      <c r="AC53" s="115" t="str">
        <f>+Datos!BJ51</f>
        <v/>
      </c>
      <c r="AD53" s="188" t="str">
        <f>IF(AC53="","",Datos!BM51)</f>
        <v/>
      </c>
      <c r="AE53" s="180" t="str">
        <f t="shared" si="28"/>
        <v/>
      </c>
      <c r="AF53" s="180" t="str">
        <f t="shared" si="29"/>
        <v/>
      </c>
      <c r="AG53" s="187" t="str">
        <f t="shared" si="30"/>
        <v/>
      </c>
      <c r="AH53" s="187" t="str">
        <f t="shared" si="31"/>
        <v/>
      </c>
      <c r="AI53" s="187" t="str">
        <f t="shared" si="32"/>
        <v/>
      </c>
      <c r="AJ53" s="187" t="str">
        <f t="shared" si="33"/>
        <v/>
      </c>
      <c r="AL53" s="115" t="str">
        <f>+Datos!CD51</f>
        <v/>
      </c>
      <c r="AM53" s="188" t="str">
        <f>IF(AL53="","",Datos!CG51)</f>
        <v/>
      </c>
      <c r="AN53" s="180" t="str">
        <f t="shared" si="34"/>
        <v/>
      </c>
      <c r="AO53" s="180" t="str">
        <f t="shared" si="35"/>
        <v/>
      </c>
      <c r="AP53" s="187" t="str">
        <f t="shared" si="36"/>
        <v/>
      </c>
      <c r="AQ53" s="187" t="str">
        <f t="shared" si="37"/>
        <v/>
      </c>
      <c r="AR53" s="187" t="str">
        <f t="shared" si="38"/>
        <v/>
      </c>
      <c r="AS53" s="187" t="str">
        <f t="shared" si="39"/>
        <v/>
      </c>
      <c r="AU53" s="115" t="str">
        <f>+Datos!CX51</f>
        <v/>
      </c>
      <c r="AV53" s="188" t="str">
        <f>IF(AU53="","",Datos!DA51)</f>
        <v/>
      </c>
      <c r="AW53" s="180" t="str">
        <f t="shared" si="40"/>
        <v/>
      </c>
      <c r="AX53" s="180" t="str">
        <f t="shared" si="41"/>
        <v/>
      </c>
      <c r="AY53" s="187" t="str">
        <f t="shared" si="42"/>
        <v/>
      </c>
      <c r="AZ53" s="187" t="str">
        <f t="shared" si="43"/>
        <v/>
      </c>
      <c r="BA53" s="187" t="str">
        <f t="shared" si="44"/>
        <v/>
      </c>
      <c r="BB53" s="187" t="str">
        <f t="shared" si="45"/>
        <v/>
      </c>
      <c r="BD53" s="115" t="str">
        <f>+Datos!DR51</f>
        <v/>
      </c>
      <c r="BE53" s="188" t="str">
        <f>IF(BD53="","",Datos!DU51)</f>
        <v/>
      </c>
      <c r="BF53" s="180" t="str">
        <f t="shared" si="46"/>
        <v/>
      </c>
      <c r="BG53" s="180" t="str">
        <f t="shared" si="47"/>
        <v/>
      </c>
      <c r="BH53" s="187" t="str">
        <f t="shared" si="48"/>
        <v/>
      </c>
      <c r="BI53" s="187" t="str">
        <f t="shared" si="49"/>
        <v/>
      </c>
      <c r="BJ53" s="187" t="str">
        <f t="shared" si="50"/>
        <v/>
      </c>
      <c r="BK53" s="187" t="str">
        <f t="shared" si="51"/>
        <v/>
      </c>
      <c r="BM53" s="115" t="str">
        <f>+Datos!EL51</f>
        <v/>
      </c>
      <c r="BN53" s="188" t="str">
        <f>IF(BM53="","",Datos!EO51)</f>
        <v/>
      </c>
      <c r="BO53" s="180" t="str">
        <f t="shared" si="52"/>
        <v/>
      </c>
      <c r="BP53" s="180" t="str">
        <f t="shared" si="53"/>
        <v/>
      </c>
      <c r="BQ53" s="187" t="str">
        <f t="shared" si="54"/>
        <v/>
      </c>
      <c r="BR53" s="187" t="str">
        <f t="shared" si="55"/>
        <v/>
      </c>
      <c r="BS53" s="187" t="str">
        <f t="shared" si="56"/>
        <v/>
      </c>
      <c r="BT53" s="187" t="str">
        <f t="shared" si="57"/>
        <v/>
      </c>
      <c r="BV53" s="115" t="str">
        <f>+Datos!FF51</f>
        <v/>
      </c>
      <c r="BW53" s="188" t="str">
        <f>IF(BV53="","",Datos!FI51)</f>
        <v/>
      </c>
      <c r="BX53" s="180" t="str">
        <f t="shared" si="58"/>
        <v/>
      </c>
      <c r="BY53" s="180" t="str">
        <f t="shared" si="59"/>
        <v/>
      </c>
      <c r="BZ53" s="187" t="str">
        <f t="shared" si="60"/>
        <v/>
      </c>
      <c r="CA53" s="187" t="str">
        <f t="shared" si="61"/>
        <v/>
      </c>
      <c r="CB53" s="187" t="str">
        <f t="shared" si="62"/>
        <v/>
      </c>
      <c r="CC53" s="187" t="str">
        <f t="shared" si="63"/>
        <v/>
      </c>
      <c r="CD53"/>
      <c r="CE53" s="115" t="str">
        <f>+Datos!FZ51</f>
        <v/>
      </c>
      <c r="CF53" s="188" t="str">
        <f>IF(CE53="","",Datos!GC51)</f>
        <v/>
      </c>
      <c r="CG53" s="180" t="str">
        <f t="shared" si="64"/>
        <v/>
      </c>
      <c r="CH53" s="180" t="str">
        <f t="shared" si="65"/>
        <v/>
      </c>
      <c r="CI53" s="187" t="str">
        <f t="shared" si="66"/>
        <v/>
      </c>
      <c r="CJ53" s="187" t="str">
        <f t="shared" si="67"/>
        <v/>
      </c>
      <c r="CK53" s="187" t="str">
        <f t="shared" si="68"/>
        <v/>
      </c>
      <c r="CL53" s="187" t="str">
        <f t="shared" si="69"/>
        <v/>
      </c>
    </row>
    <row r="54" spans="2:90" s="8" customFormat="1" x14ac:dyDescent="0.35">
      <c r="B54" s="115">
        <f>+Datos!B52</f>
        <v>37</v>
      </c>
      <c r="C54" s="115">
        <f>IF(B54="","",Datos!E52)</f>
        <v>122</v>
      </c>
      <c r="D54" s="180">
        <f t="shared" si="11"/>
        <v>580.80000000000007</v>
      </c>
      <c r="E54" s="180">
        <f>+Datos!F52</f>
        <v>11</v>
      </c>
      <c r="F54" s="187">
        <f t="shared" si="12"/>
        <v>891</v>
      </c>
      <c r="G54" s="187">
        <f t="shared" si="13"/>
        <v>429</v>
      </c>
      <c r="H54" s="187">
        <f t="shared" si="14"/>
        <v>286</v>
      </c>
      <c r="I54" s="187">
        <f t="shared" si="15"/>
        <v>572</v>
      </c>
      <c r="K54" s="115">
        <f>+Datos!V52</f>
        <v>37</v>
      </c>
      <c r="L54" s="188">
        <f>IF(K54="","",Datos!Y52)</f>
        <v>67</v>
      </c>
      <c r="M54" s="180">
        <f t="shared" si="16"/>
        <v>268</v>
      </c>
      <c r="N54" s="180">
        <f t="shared" si="17"/>
        <v>5.583333333333333</v>
      </c>
      <c r="O54" s="187">
        <f t="shared" si="18"/>
        <v>337.39285714285711</v>
      </c>
      <c r="P54" s="187">
        <f t="shared" si="19"/>
        <v>217.75</v>
      </c>
      <c r="Q54" s="187">
        <f t="shared" si="20"/>
        <v>134</v>
      </c>
      <c r="R54" s="187">
        <f t="shared" si="21"/>
        <v>213.76190476190473</v>
      </c>
      <c r="T54" s="115">
        <f>+Datos!AP52</f>
        <v>37</v>
      </c>
      <c r="U54" s="188">
        <f>IF(T54="","",Datos!AS52)</f>
        <v>162</v>
      </c>
      <c r="V54" s="180">
        <f t="shared" si="22"/>
        <v>648</v>
      </c>
      <c r="W54" s="180">
        <f t="shared" si="23"/>
        <v>13.5</v>
      </c>
      <c r="X54" s="187">
        <f t="shared" si="24"/>
        <v>815.78571428571433</v>
      </c>
      <c r="Y54" s="187">
        <f t="shared" si="25"/>
        <v>526.5</v>
      </c>
      <c r="Z54" s="187">
        <f t="shared" si="26"/>
        <v>324</v>
      </c>
      <c r="AA54" s="187">
        <f t="shared" si="27"/>
        <v>516.85714285714289</v>
      </c>
      <c r="AC54" s="115" t="str">
        <f>+Datos!BJ52</f>
        <v/>
      </c>
      <c r="AD54" s="188" t="str">
        <f>IF(AC54="","",Datos!BM52)</f>
        <v/>
      </c>
      <c r="AE54" s="180" t="str">
        <f t="shared" si="28"/>
        <v/>
      </c>
      <c r="AF54" s="180" t="str">
        <f t="shared" si="29"/>
        <v/>
      </c>
      <c r="AG54" s="187" t="str">
        <f t="shared" si="30"/>
        <v/>
      </c>
      <c r="AH54" s="187" t="str">
        <f t="shared" si="31"/>
        <v/>
      </c>
      <c r="AI54" s="187" t="str">
        <f t="shared" si="32"/>
        <v/>
      </c>
      <c r="AJ54" s="187" t="str">
        <f t="shared" si="33"/>
        <v/>
      </c>
      <c r="AL54" s="115" t="str">
        <f>+Datos!CD52</f>
        <v/>
      </c>
      <c r="AM54" s="188" t="str">
        <f>IF(AL54="","",Datos!CG52)</f>
        <v/>
      </c>
      <c r="AN54" s="180" t="str">
        <f t="shared" si="34"/>
        <v/>
      </c>
      <c r="AO54" s="180" t="str">
        <f t="shared" si="35"/>
        <v/>
      </c>
      <c r="AP54" s="187" t="str">
        <f t="shared" si="36"/>
        <v/>
      </c>
      <c r="AQ54" s="187" t="str">
        <f t="shared" si="37"/>
        <v/>
      </c>
      <c r="AR54" s="187" t="str">
        <f t="shared" si="38"/>
        <v/>
      </c>
      <c r="AS54" s="187" t="str">
        <f t="shared" si="39"/>
        <v/>
      </c>
      <c r="AU54" s="115" t="str">
        <f>+Datos!CX52</f>
        <v/>
      </c>
      <c r="AV54" s="188" t="str">
        <f>IF(AU54="","",Datos!DA52)</f>
        <v/>
      </c>
      <c r="AW54" s="180" t="str">
        <f t="shared" si="40"/>
        <v/>
      </c>
      <c r="AX54" s="180" t="str">
        <f t="shared" si="41"/>
        <v/>
      </c>
      <c r="AY54" s="187" t="str">
        <f t="shared" si="42"/>
        <v/>
      </c>
      <c r="AZ54" s="187" t="str">
        <f t="shared" si="43"/>
        <v/>
      </c>
      <c r="BA54" s="187" t="str">
        <f t="shared" si="44"/>
        <v/>
      </c>
      <c r="BB54" s="187" t="str">
        <f t="shared" si="45"/>
        <v/>
      </c>
      <c r="BD54" s="115" t="str">
        <f>+Datos!DR52</f>
        <v/>
      </c>
      <c r="BE54" s="188" t="str">
        <f>IF(BD54="","",Datos!DU52)</f>
        <v/>
      </c>
      <c r="BF54" s="180" t="str">
        <f t="shared" si="46"/>
        <v/>
      </c>
      <c r="BG54" s="180" t="str">
        <f t="shared" si="47"/>
        <v/>
      </c>
      <c r="BH54" s="187" t="str">
        <f t="shared" si="48"/>
        <v/>
      </c>
      <c r="BI54" s="187" t="str">
        <f t="shared" si="49"/>
        <v/>
      </c>
      <c r="BJ54" s="187" t="str">
        <f t="shared" si="50"/>
        <v/>
      </c>
      <c r="BK54" s="187" t="str">
        <f t="shared" si="51"/>
        <v/>
      </c>
      <c r="BM54" s="115" t="str">
        <f>+Datos!EL52</f>
        <v/>
      </c>
      <c r="BN54" s="188" t="str">
        <f>IF(BM54="","",Datos!EO52)</f>
        <v/>
      </c>
      <c r="BO54" s="180" t="str">
        <f t="shared" si="52"/>
        <v/>
      </c>
      <c r="BP54" s="180" t="str">
        <f t="shared" si="53"/>
        <v/>
      </c>
      <c r="BQ54" s="187" t="str">
        <f t="shared" si="54"/>
        <v/>
      </c>
      <c r="BR54" s="187" t="str">
        <f t="shared" si="55"/>
        <v/>
      </c>
      <c r="BS54" s="187" t="str">
        <f t="shared" si="56"/>
        <v/>
      </c>
      <c r="BT54" s="187" t="str">
        <f t="shared" si="57"/>
        <v/>
      </c>
      <c r="BV54" s="115" t="str">
        <f>+Datos!FF52</f>
        <v/>
      </c>
      <c r="BW54" s="188" t="str">
        <f>IF(BV54="","",Datos!FI52)</f>
        <v/>
      </c>
      <c r="BX54" s="180" t="str">
        <f t="shared" si="58"/>
        <v/>
      </c>
      <c r="BY54" s="180" t="str">
        <f t="shared" si="59"/>
        <v/>
      </c>
      <c r="BZ54" s="187" t="str">
        <f t="shared" si="60"/>
        <v/>
      </c>
      <c r="CA54" s="187" t="str">
        <f t="shared" si="61"/>
        <v/>
      </c>
      <c r="CB54" s="187" t="str">
        <f t="shared" si="62"/>
        <v/>
      </c>
      <c r="CC54" s="187" t="str">
        <f t="shared" si="63"/>
        <v/>
      </c>
      <c r="CD54"/>
      <c r="CE54" s="115" t="str">
        <f>+Datos!FZ52</f>
        <v/>
      </c>
      <c r="CF54" s="188" t="str">
        <f>IF(CE54="","",Datos!GC52)</f>
        <v/>
      </c>
      <c r="CG54" s="180" t="str">
        <f t="shared" si="64"/>
        <v/>
      </c>
      <c r="CH54" s="180" t="str">
        <f t="shared" si="65"/>
        <v/>
      </c>
      <c r="CI54" s="187" t="str">
        <f t="shared" si="66"/>
        <v/>
      </c>
      <c r="CJ54" s="187" t="str">
        <f t="shared" si="67"/>
        <v/>
      </c>
      <c r="CK54" s="187" t="str">
        <f t="shared" si="68"/>
        <v/>
      </c>
      <c r="CL54" s="187" t="str">
        <f t="shared" si="69"/>
        <v/>
      </c>
    </row>
    <row r="55" spans="2:90" s="8" customFormat="1" x14ac:dyDescent="0.35">
      <c r="B55" s="115">
        <f>+Datos!B53</f>
        <v>38</v>
      </c>
      <c r="C55" s="115">
        <f>IF(B55="","",Datos!E53)</f>
        <v>124</v>
      </c>
      <c r="D55" s="180">
        <f t="shared" si="11"/>
        <v>580.80000000000007</v>
      </c>
      <c r="E55" s="180">
        <f>+Datos!F53</f>
        <v>11</v>
      </c>
      <c r="F55" s="187">
        <f t="shared" si="12"/>
        <v>891</v>
      </c>
      <c r="G55" s="187">
        <f t="shared" si="13"/>
        <v>429</v>
      </c>
      <c r="H55" s="187">
        <f t="shared" si="14"/>
        <v>286</v>
      </c>
      <c r="I55" s="187">
        <f t="shared" si="15"/>
        <v>572</v>
      </c>
      <c r="K55" s="115">
        <f>+Datos!V53</f>
        <v>38</v>
      </c>
      <c r="L55" s="188">
        <f>IF(K55="","",Datos!Y53)</f>
        <v>62</v>
      </c>
      <c r="M55" s="180">
        <f t="shared" si="16"/>
        <v>248</v>
      </c>
      <c r="N55" s="180">
        <f t="shared" si="17"/>
        <v>5.166666666666667</v>
      </c>
      <c r="O55" s="187">
        <f t="shared" si="18"/>
        <v>312.21428571428572</v>
      </c>
      <c r="P55" s="187">
        <f t="shared" si="19"/>
        <v>201.5</v>
      </c>
      <c r="Q55" s="187">
        <f t="shared" si="20"/>
        <v>124</v>
      </c>
      <c r="R55" s="187">
        <f t="shared" si="21"/>
        <v>197.80952380952382</v>
      </c>
      <c r="T55" s="115">
        <f>+Datos!AP53</f>
        <v>38</v>
      </c>
      <c r="U55" s="188">
        <f>IF(T55="","",Datos!AS53)</f>
        <v>162</v>
      </c>
      <c r="V55" s="180">
        <f t="shared" si="22"/>
        <v>648</v>
      </c>
      <c r="W55" s="180">
        <f t="shared" si="23"/>
        <v>13.5</v>
      </c>
      <c r="X55" s="187">
        <f t="shared" si="24"/>
        <v>815.78571428571433</v>
      </c>
      <c r="Y55" s="187">
        <f t="shared" si="25"/>
        <v>526.5</v>
      </c>
      <c r="Z55" s="187">
        <f t="shared" si="26"/>
        <v>324</v>
      </c>
      <c r="AA55" s="187">
        <f t="shared" si="27"/>
        <v>516.85714285714289</v>
      </c>
      <c r="AC55" s="115" t="str">
        <f>+Datos!BJ53</f>
        <v/>
      </c>
      <c r="AD55" s="188" t="str">
        <f>IF(AC55="","",Datos!BM53)</f>
        <v/>
      </c>
      <c r="AE55" s="180" t="str">
        <f t="shared" si="28"/>
        <v/>
      </c>
      <c r="AF55" s="180" t="str">
        <f t="shared" si="29"/>
        <v/>
      </c>
      <c r="AG55" s="187" t="str">
        <f t="shared" si="30"/>
        <v/>
      </c>
      <c r="AH55" s="187" t="str">
        <f t="shared" si="31"/>
        <v/>
      </c>
      <c r="AI55" s="187" t="str">
        <f t="shared" si="32"/>
        <v/>
      </c>
      <c r="AJ55" s="187" t="str">
        <f t="shared" si="33"/>
        <v/>
      </c>
      <c r="AL55" s="115" t="str">
        <f>+Datos!CD53</f>
        <v/>
      </c>
      <c r="AM55" s="188" t="str">
        <f>IF(AL55="","",Datos!CG53)</f>
        <v/>
      </c>
      <c r="AN55" s="180" t="str">
        <f t="shared" si="34"/>
        <v/>
      </c>
      <c r="AO55" s="180" t="str">
        <f t="shared" si="35"/>
        <v/>
      </c>
      <c r="AP55" s="187" t="str">
        <f t="shared" si="36"/>
        <v/>
      </c>
      <c r="AQ55" s="187" t="str">
        <f t="shared" si="37"/>
        <v/>
      </c>
      <c r="AR55" s="187" t="str">
        <f t="shared" si="38"/>
        <v/>
      </c>
      <c r="AS55" s="187" t="str">
        <f t="shared" si="39"/>
        <v/>
      </c>
      <c r="AU55" s="115" t="str">
        <f>+Datos!CX53</f>
        <v/>
      </c>
      <c r="AV55" s="188" t="str">
        <f>IF(AU55="","",Datos!DA53)</f>
        <v/>
      </c>
      <c r="AW55" s="180" t="str">
        <f t="shared" si="40"/>
        <v/>
      </c>
      <c r="AX55" s="180" t="str">
        <f t="shared" si="41"/>
        <v/>
      </c>
      <c r="AY55" s="187" t="str">
        <f t="shared" si="42"/>
        <v/>
      </c>
      <c r="AZ55" s="187" t="str">
        <f t="shared" si="43"/>
        <v/>
      </c>
      <c r="BA55" s="187" t="str">
        <f t="shared" si="44"/>
        <v/>
      </c>
      <c r="BB55" s="187" t="str">
        <f t="shared" si="45"/>
        <v/>
      </c>
      <c r="BD55" s="115" t="str">
        <f>+Datos!DR53</f>
        <v/>
      </c>
      <c r="BE55" s="188" t="str">
        <f>IF(BD55="","",Datos!DU53)</f>
        <v/>
      </c>
      <c r="BF55" s="180" t="str">
        <f t="shared" si="46"/>
        <v/>
      </c>
      <c r="BG55" s="180" t="str">
        <f t="shared" si="47"/>
        <v/>
      </c>
      <c r="BH55" s="187" t="str">
        <f t="shared" si="48"/>
        <v/>
      </c>
      <c r="BI55" s="187" t="str">
        <f t="shared" si="49"/>
        <v/>
      </c>
      <c r="BJ55" s="187" t="str">
        <f t="shared" si="50"/>
        <v/>
      </c>
      <c r="BK55" s="187" t="str">
        <f t="shared" si="51"/>
        <v/>
      </c>
      <c r="BM55" s="115" t="str">
        <f>+Datos!EL53</f>
        <v/>
      </c>
      <c r="BN55" s="188" t="str">
        <f>IF(BM55="","",Datos!EO53)</f>
        <v/>
      </c>
      <c r="BO55" s="180" t="str">
        <f t="shared" si="52"/>
        <v/>
      </c>
      <c r="BP55" s="180" t="str">
        <f t="shared" si="53"/>
        <v/>
      </c>
      <c r="BQ55" s="187" t="str">
        <f t="shared" si="54"/>
        <v/>
      </c>
      <c r="BR55" s="187" t="str">
        <f t="shared" si="55"/>
        <v/>
      </c>
      <c r="BS55" s="187" t="str">
        <f t="shared" si="56"/>
        <v/>
      </c>
      <c r="BT55" s="187" t="str">
        <f t="shared" si="57"/>
        <v/>
      </c>
      <c r="BV55" s="115" t="str">
        <f>+Datos!FF53</f>
        <v/>
      </c>
      <c r="BW55" s="188" t="str">
        <f>IF(BV55="","",Datos!FI53)</f>
        <v/>
      </c>
      <c r="BX55" s="180" t="str">
        <f t="shared" si="58"/>
        <v/>
      </c>
      <c r="BY55" s="180" t="str">
        <f t="shared" si="59"/>
        <v/>
      </c>
      <c r="BZ55" s="187" t="str">
        <f t="shared" si="60"/>
        <v/>
      </c>
      <c r="CA55" s="187" t="str">
        <f t="shared" si="61"/>
        <v/>
      </c>
      <c r="CB55" s="187" t="str">
        <f t="shared" si="62"/>
        <v/>
      </c>
      <c r="CC55" s="187" t="str">
        <f t="shared" si="63"/>
        <v/>
      </c>
      <c r="CD55"/>
      <c r="CE55" s="115" t="str">
        <f>+Datos!FZ53</f>
        <v/>
      </c>
      <c r="CF55" s="188" t="str">
        <f>IF(CE55="","",Datos!GC53)</f>
        <v/>
      </c>
      <c r="CG55" s="180" t="str">
        <f t="shared" si="64"/>
        <v/>
      </c>
      <c r="CH55" s="180" t="str">
        <f t="shared" si="65"/>
        <v/>
      </c>
      <c r="CI55" s="187" t="str">
        <f t="shared" si="66"/>
        <v/>
      </c>
      <c r="CJ55" s="187" t="str">
        <f t="shared" si="67"/>
        <v/>
      </c>
      <c r="CK55" s="187" t="str">
        <f t="shared" si="68"/>
        <v/>
      </c>
      <c r="CL55" s="187" t="str">
        <f t="shared" si="69"/>
        <v/>
      </c>
    </row>
    <row r="56" spans="2:90" s="8" customFormat="1" x14ac:dyDescent="0.35">
      <c r="B56" s="115">
        <f>+Datos!B54</f>
        <v>39</v>
      </c>
      <c r="C56" s="115">
        <f>IF(B56="","",Datos!E54)</f>
        <v>126</v>
      </c>
      <c r="D56" s="180">
        <f t="shared" si="11"/>
        <v>580.80000000000007</v>
      </c>
      <c r="E56" s="180">
        <f>+Datos!F54</f>
        <v>11</v>
      </c>
      <c r="F56" s="187">
        <f t="shared" si="12"/>
        <v>891</v>
      </c>
      <c r="G56" s="187">
        <f t="shared" si="13"/>
        <v>429</v>
      </c>
      <c r="H56" s="187">
        <f t="shared" si="14"/>
        <v>286</v>
      </c>
      <c r="I56" s="187">
        <f t="shared" si="15"/>
        <v>572</v>
      </c>
      <c r="K56" s="115">
        <f>+Datos!V54</f>
        <v>39</v>
      </c>
      <c r="L56" s="188">
        <f>IF(K56="","",Datos!Y54)</f>
        <v>50.5</v>
      </c>
      <c r="M56" s="180">
        <f t="shared" si="16"/>
        <v>202</v>
      </c>
      <c r="N56" s="180">
        <f t="shared" si="17"/>
        <v>4.208333333333333</v>
      </c>
      <c r="O56" s="187">
        <f t="shared" si="18"/>
        <v>254.30357142857142</v>
      </c>
      <c r="P56" s="187">
        <f t="shared" si="19"/>
        <v>164.125</v>
      </c>
      <c r="Q56" s="187">
        <f t="shared" si="20"/>
        <v>101</v>
      </c>
      <c r="R56" s="187">
        <f t="shared" si="21"/>
        <v>161.11904761904759</v>
      </c>
      <c r="T56" s="115">
        <f>+Datos!AP54</f>
        <v>39</v>
      </c>
      <c r="U56" s="188">
        <f>IF(T56="","",Datos!AS54)</f>
        <v>162</v>
      </c>
      <c r="V56" s="180">
        <f t="shared" si="22"/>
        <v>648</v>
      </c>
      <c r="W56" s="180">
        <f t="shared" si="23"/>
        <v>13.5</v>
      </c>
      <c r="X56" s="187">
        <f t="shared" si="24"/>
        <v>815.78571428571433</v>
      </c>
      <c r="Y56" s="187">
        <f t="shared" si="25"/>
        <v>526.5</v>
      </c>
      <c r="Z56" s="187">
        <f t="shared" si="26"/>
        <v>324</v>
      </c>
      <c r="AA56" s="187">
        <f t="shared" si="27"/>
        <v>516.85714285714289</v>
      </c>
      <c r="AC56" s="115" t="str">
        <f>+Datos!BJ54</f>
        <v/>
      </c>
      <c r="AD56" s="188" t="str">
        <f>IF(AC56="","",Datos!BM54)</f>
        <v/>
      </c>
      <c r="AE56" s="180" t="str">
        <f t="shared" si="28"/>
        <v/>
      </c>
      <c r="AF56" s="180" t="str">
        <f t="shared" si="29"/>
        <v/>
      </c>
      <c r="AG56" s="187" t="str">
        <f t="shared" si="30"/>
        <v/>
      </c>
      <c r="AH56" s="187" t="str">
        <f t="shared" si="31"/>
        <v/>
      </c>
      <c r="AI56" s="187" t="str">
        <f t="shared" si="32"/>
        <v/>
      </c>
      <c r="AJ56" s="187" t="str">
        <f t="shared" si="33"/>
        <v/>
      </c>
      <c r="AL56" s="115" t="str">
        <f>+Datos!CD54</f>
        <v/>
      </c>
      <c r="AM56" s="188" t="str">
        <f>IF(AL56="","",Datos!CG54)</f>
        <v/>
      </c>
      <c r="AN56" s="180" t="str">
        <f t="shared" si="34"/>
        <v/>
      </c>
      <c r="AO56" s="180" t="str">
        <f t="shared" si="35"/>
        <v/>
      </c>
      <c r="AP56" s="187" t="str">
        <f t="shared" si="36"/>
        <v/>
      </c>
      <c r="AQ56" s="187" t="str">
        <f t="shared" si="37"/>
        <v/>
      </c>
      <c r="AR56" s="187" t="str">
        <f t="shared" si="38"/>
        <v/>
      </c>
      <c r="AS56" s="187" t="str">
        <f t="shared" si="39"/>
        <v/>
      </c>
      <c r="AU56" s="115" t="str">
        <f>+Datos!CX54</f>
        <v/>
      </c>
      <c r="AV56" s="188" t="str">
        <f>IF(AU56="","",Datos!DA54)</f>
        <v/>
      </c>
      <c r="AW56" s="180" t="str">
        <f t="shared" si="40"/>
        <v/>
      </c>
      <c r="AX56" s="180" t="str">
        <f t="shared" si="41"/>
        <v/>
      </c>
      <c r="AY56" s="187" t="str">
        <f t="shared" si="42"/>
        <v/>
      </c>
      <c r="AZ56" s="187" t="str">
        <f t="shared" si="43"/>
        <v/>
      </c>
      <c r="BA56" s="187" t="str">
        <f t="shared" si="44"/>
        <v/>
      </c>
      <c r="BB56" s="187" t="str">
        <f t="shared" si="45"/>
        <v/>
      </c>
      <c r="BD56" s="115" t="str">
        <f>+Datos!DR54</f>
        <v/>
      </c>
      <c r="BE56" s="188" t="str">
        <f>IF(BD56="","",Datos!DU54)</f>
        <v/>
      </c>
      <c r="BF56" s="180" t="str">
        <f t="shared" si="46"/>
        <v/>
      </c>
      <c r="BG56" s="180" t="str">
        <f t="shared" si="47"/>
        <v/>
      </c>
      <c r="BH56" s="187" t="str">
        <f t="shared" si="48"/>
        <v/>
      </c>
      <c r="BI56" s="187" t="str">
        <f t="shared" si="49"/>
        <v/>
      </c>
      <c r="BJ56" s="187" t="str">
        <f t="shared" si="50"/>
        <v/>
      </c>
      <c r="BK56" s="187" t="str">
        <f t="shared" si="51"/>
        <v/>
      </c>
      <c r="BM56" s="115" t="str">
        <f>+Datos!EL54</f>
        <v/>
      </c>
      <c r="BN56" s="188" t="str">
        <f>IF(BM56="","",Datos!EO54)</f>
        <v/>
      </c>
      <c r="BO56" s="180" t="str">
        <f t="shared" si="52"/>
        <v/>
      </c>
      <c r="BP56" s="180" t="str">
        <f t="shared" si="53"/>
        <v/>
      </c>
      <c r="BQ56" s="187" t="str">
        <f t="shared" si="54"/>
        <v/>
      </c>
      <c r="BR56" s="187" t="str">
        <f t="shared" si="55"/>
        <v/>
      </c>
      <c r="BS56" s="187" t="str">
        <f t="shared" si="56"/>
        <v/>
      </c>
      <c r="BT56" s="187" t="str">
        <f t="shared" si="57"/>
        <v/>
      </c>
      <c r="BV56" s="115" t="str">
        <f>+Datos!FF54</f>
        <v/>
      </c>
      <c r="BW56" s="188" t="str">
        <f>IF(BV56="","",Datos!FI54)</f>
        <v/>
      </c>
      <c r="BX56" s="180" t="str">
        <f t="shared" si="58"/>
        <v/>
      </c>
      <c r="BY56" s="180" t="str">
        <f t="shared" si="59"/>
        <v/>
      </c>
      <c r="BZ56" s="187" t="str">
        <f t="shared" si="60"/>
        <v/>
      </c>
      <c r="CA56" s="187" t="str">
        <f t="shared" si="61"/>
        <v/>
      </c>
      <c r="CB56" s="187" t="str">
        <f t="shared" si="62"/>
        <v/>
      </c>
      <c r="CC56" s="187" t="str">
        <f t="shared" si="63"/>
        <v/>
      </c>
      <c r="CD56"/>
      <c r="CE56" s="115" t="str">
        <f>+Datos!FZ54</f>
        <v/>
      </c>
      <c r="CF56" s="188" t="str">
        <f>IF(CE56="","",Datos!GC54)</f>
        <v/>
      </c>
      <c r="CG56" s="180" t="str">
        <f t="shared" si="64"/>
        <v/>
      </c>
      <c r="CH56" s="180" t="str">
        <f t="shared" si="65"/>
        <v/>
      </c>
      <c r="CI56" s="187" t="str">
        <f t="shared" si="66"/>
        <v/>
      </c>
      <c r="CJ56" s="187" t="str">
        <f t="shared" si="67"/>
        <v/>
      </c>
      <c r="CK56" s="187" t="str">
        <f t="shared" si="68"/>
        <v/>
      </c>
      <c r="CL56" s="187" t="str">
        <f t="shared" si="69"/>
        <v/>
      </c>
    </row>
    <row r="57" spans="2:90" s="8" customFormat="1" x14ac:dyDescent="0.35">
      <c r="B57" s="115">
        <f>+Datos!B55</f>
        <v>40</v>
      </c>
      <c r="C57" s="115">
        <f>IF(B57="","",Datos!E55)</f>
        <v>127.5</v>
      </c>
      <c r="D57" s="180">
        <f t="shared" si="11"/>
        <v>580.80000000000007</v>
      </c>
      <c r="E57" s="180">
        <f>+Datos!F55</f>
        <v>11</v>
      </c>
      <c r="F57" s="187">
        <f t="shared" si="12"/>
        <v>891</v>
      </c>
      <c r="G57" s="187">
        <f t="shared" si="13"/>
        <v>429</v>
      </c>
      <c r="H57" s="187">
        <f t="shared" si="14"/>
        <v>286</v>
      </c>
      <c r="I57" s="187">
        <f t="shared" si="15"/>
        <v>572</v>
      </c>
      <c r="K57" s="115">
        <f>+Datos!V55</f>
        <v>40</v>
      </c>
      <c r="L57" s="188">
        <f>IF(K57="","",Datos!Y55)</f>
        <v>57</v>
      </c>
      <c r="M57" s="180">
        <f t="shared" si="16"/>
        <v>228</v>
      </c>
      <c r="N57" s="180">
        <f t="shared" si="17"/>
        <v>4.75</v>
      </c>
      <c r="O57" s="187">
        <f t="shared" si="18"/>
        <v>287.03571428571428</v>
      </c>
      <c r="P57" s="187">
        <f t="shared" si="19"/>
        <v>185.25</v>
      </c>
      <c r="Q57" s="187">
        <f t="shared" si="20"/>
        <v>114</v>
      </c>
      <c r="R57" s="187">
        <f t="shared" si="21"/>
        <v>181.85714285714286</v>
      </c>
      <c r="T57" s="115">
        <f>+Datos!AP55</f>
        <v>40</v>
      </c>
      <c r="U57" s="188">
        <f>IF(T57="","",Datos!AS55)</f>
        <v>162</v>
      </c>
      <c r="V57" s="180">
        <f t="shared" si="22"/>
        <v>648</v>
      </c>
      <c r="W57" s="180">
        <f t="shared" si="23"/>
        <v>13.5</v>
      </c>
      <c r="X57" s="187">
        <f t="shared" si="24"/>
        <v>815.78571428571433</v>
      </c>
      <c r="Y57" s="187">
        <f t="shared" si="25"/>
        <v>526.5</v>
      </c>
      <c r="Z57" s="187">
        <f t="shared" si="26"/>
        <v>324</v>
      </c>
      <c r="AA57" s="187">
        <f t="shared" si="27"/>
        <v>516.85714285714289</v>
      </c>
      <c r="AC57" s="115" t="str">
        <f>+Datos!BJ55</f>
        <v/>
      </c>
      <c r="AD57" s="188" t="str">
        <f>IF(AC57="","",Datos!BM55)</f>
        <v/>
      </c>
      <c r="AE57" s="180" t="str">
        <f t="shared" si="28"/>
        <v/>
      </c>
      <c r="AF57" s="180" t="str">
        <f t="shared" si="29"/>
        <v/>
      </c>
      <c r="AG57" s="187" t="str">
        <f t="shared" si="30"/>
        <v/>
      </c>
      <c r="AH57" s="187" t="str">
        <f t="shared" si="31"/>
        <v/>
      </c>
      <c r="AI57" s="187" t="str">
        <f t="shared" si="32"/>
        <v/>
      </c>
      <c r="AJ57" s="187" t="str">
        <f t="shared" si="33"/>
        <v/>
      </c>
      <c r="AL57" s="115" t="str">
        <f>+Datos!CD55</f>
        <v/>
      </c>
      <c r="AM57" s="188" t="str">
        <f>IF(AL57="","",Datos!CG55)</f>
        <v/>
      </c>
      <c r="AN57" s="180" t="str">
        <f t="shared" si="34"/>
        <v/>
      </c>
      <c r="AO57" s="180" t="str">
        <f t="shared" si="35"/>
        <v/>
      </c>
      <c r="AP57" s="187" t="str">
        <f t="shared" si="36"/>
        <v/>
      </c>
      <c r="AQ57" s="187" t="str">
        <f t="shared" si="37"/>
        <v/>
      </c>
      <c r="AR57" s="187" t="str">
        <f t="shared" si="38"/>
        <v/>
      </c>
      <c r="AS57" s="187" t="str">
        <f t="shared" si="39"/>
        <v/>
      </c>
      <c r="AU57" s="115" t="str">
        <f>+Datos!CX55</f>
        <v/>
      </c>
      <c r="AV57" s="188" t="str">
        <f>IF(AU57="","",Datos!DA55)</f>
        <v/>
      </c>
      <c r="AW57" s="180" t="str">
        <f t="shared" si="40"/>
        <v/>
      </c>
      <c r="AX57" s="180" t="str">
        <f t="shared" si="41"/>
        <v/>
      </c>
      <c r="AY57" s="187" t="str">
        <f t="shared" si="42"/>
        <v/>
      </c>
      <c r="AZ57" s="187" t="str">
        <f t="shared" si="43"/>
        <v/>
      </c>
      <c r="BA57" s="187" t="str">
        <f t="shared" si="44"/>
        <v/>
      </c>
      <c r="BB57" s="187" t="str">
        <f t="shared" si="45"/>
        <v/>
      </c>
      <c r="BD57" s="115" t="str">
        <f>+Datos!DR55</f>
        <v/>
      </c>
      <c r="BE57" s="188" t="str">
        <f>IF(BD57="","",Datos!DU55)</f>
        <v/>
      </c>
      <c r="BF57" s="180" t="str">
        <f t="shared" si="46"/>
        <v/>
      </c>
      <c r="BG57" s="180" t="str">
        <f t="shared" si="47"/>
        <v/>
      </c>
      <c r="BH57" s="187" t="str">
        <f t="shared" si="48"/>
        <v/>
      </c>
      <c r="BI57" s="187" t="str">
        <f t="shared" si="49"/>
        <v/>
      </c>
      <c r="BJ57" s="187" t="str">
        <f t="shared" si="50"/>
        <v/>
      </c>
      <c r="BK57" s="187" t="str">
        <f t="shared" si="51"/>
        <v/>
      </c>
      <c r="BM57" s="115" t="str">
        <f>+Datos!EL55</f>
        <v/>
      </c>
      <c r="BN57" s="188" t="str">
        <f>IF(BM57="","",Datos!EO55)</f>
        <v/>
      </c>
      <c r="BO57" s="180" t="str">
        <f t="shared" si="52"/>
        <v/>
      </c>
      <c r="BP57" s="180" t="str">
        <f t="shared" si="53"/>
        <v/>
      </c>
      <c r="BQ57" s="187" t="str">
        <f t="shared" si="54"/>
        <v/>
      </c>
      <c r="BR57" s="187" t="str">
        <f t="shared" si="55"/>
        <v/>
      </c>
      <c r="BS57" s="187" t="str">
        <f t="shared" si="56"/>
        <v/>
      </c>
      <c r="BT57" s="187" t="str">
        <f t="shared" si="57"/>
        <v/>
      </c>
      <c r="BV57" s="115" t="str">
        <f>+Datos!FF55</f>
        <v/>
      </c>
      <c r="BW57" s="188" t="str">
        <f>IF(BV57="","",Datos!FI55)</f>
        <v/>
      </c>
      <c r="BX57" s="180" t="str">
        <f t="shared" si="58"/>
        <v/>
      </c>
      <c r="BY57" s="180" t="str">
        <f t="shared" si="59"/>
        <v/>
      </c>
      <c r="BZ57" s="187" t="str">
        <f t="shared" si="60"/>
        <v/>
      </c>
      <c r="CA57" s="187" t="str">
        <f t="shared" si="61"/>
        <v/>
      </c>
      <c r="CB57" s="187" t="str">
        <f t="shared" si="62"/>
        <v/>
      </c>
      <c r="CC57" s="187" t="str">
        <f t="shared" si="63"/>
        <v/>
      </c>
      <c r="CD57"/>
      <c r="CE57" s="115" t="str">
        <f>+Datos!FZ55</f>
        <v/>
      </c>
      <c r="CF57" s="188" t="str">
        <f>IF(CE57="","",Datos!GC55)</f>
        <v/>
      </c>
      <c r="CG57" s="180" t="str">
        <f t="shared" si="64"/>
        <v/>
      </c>
      <c r="CH57" s="180" t="str">
        <f t="shared" si="65"/>
        <v/>
      </c>
      <c r="CI57" s="187" t="str">
        <f t="shared" si="66"/>
        <v/>
      </c>
      <c r="CJ57" s="187" t="str">
        <f t="shared" si="67"/>
        <v/>
      </c>
      <c r="CK57" s="187" t="str">
        <f t="shared" si="68"/>
        <v/>
      </c>
      <c r="CL57" s="187" t="str">
        <f t="shared" si="69"/>
        <v/>
      </c>
    </row>
    <row r="58" spans="2:90" s="8" customFormat="1" x14ac:dyDescent="0.35">
      <c r="B58" s="115">
        <f>+Datos!B56</f>
        <v>41</v>
      </c>
      <c r="C58" s="115">
        <f>IF(B58="","",Datos!E56)</f>
        <v>129</v>
      </c>
      <c r="D58" s="180">
        <f t="shared" si="11"/>
        <v>580.80000000000007</v>
      </c>
      <c r="E58" s="180">
        <f>+Datos!F56</f>
        <v>11</v>
      </c>
      <c r="F58" s="187">
        <f t="shared" si="12"/>
        <v>891</v>
      </c>
      <c r="G58" s="187">
        <f t="shared" si="13"/>
        <v>429</v>
      </c>
      <c r="H58" s="187">
        <f t="shared" si="14"/>
        <v>286</v>
      </c>
      <c r="I58" s="187">
        <f t="shared" si="15"/>
        <v>572</v>
      </c>
      <c r="K58" s="115">
        <f>+Datos!V56</f>
        <v>41</v>
      </c>
      <c r="L58" s="188">
        <f>IF(K58="","",Datos!Y56)</f>
        <v>53</v>
      </c>
      <c r="M58" s="180">
        <f t="shared" si="16"/>
        <v>212</v>
      </c>
      <c r="N58" s="180">
        <f t="shared" si="17"/>
        <v>4.416666666666667</v>
      </c>
      <c r="O58" s="187">
        <f t="shared" si="18"/>
        <v>266.89285714285717</v>
      </c>
      <c r="P58" s="187">
        <f t="shared" si="19"/>
        <v>172.25</v>
      </c>
      <c r="Q58" s="187">
        <f t="shared" si="20"/>
        <v>106</v>
      </c>
      <c r="R58" s="187">
        <f t="shared" si="21"/>
        <v>169.0952380952381</v>
      </c>
      <c r="T58" s="115">
        <f>+Datos!AP56</f>
        <v>41</v>
      </c>
      <c r="U58" s="188">
        <f>IF(T58="","",Datos!AS56)</f>
        <v>163</v>
      </c>
      <c r="V58" s="180">
        <f t="shared" si="22"/>
        <v>652</v>
      </c>
      <c r="W58" s="180">
        <f t="shared" si="23"/>
        <v>13.583333333333334</v>
      </c>
      <c r="X58" s="187">
        <f t="shared" si="24"/>
        <v>820.82142857142867</v>
      </c>
      <c r="Y58" s="187">
        <f t="shared" si="25"/>
        <v>529.75</v>
      </c>
      <c r="Z58" s="187">
        <f t="shared" si="26"/>
        <v>326</v>
      </c>
      <c r="AA58" s="187">
        <f t="shared" si="27"/>
        <v>520.04761904761904</v>
      </c>
      <c r="AC58" s="115" t="str">
        <f>+Datos!BJ56</f>
        <v/>
      </c>
      <c r="AD58" s="188" t="str">
        <f>IF(AC58="","",Datos!BM56)</f>
        <v/>
      </c>
      <c r="AE58" s="180" t="str">
        <f t="shared" si="28"/>
        <v/>
      </c>
      <c r="AF58" s="180" t="str">
        <f t="shared" si="29"/>
        <v/>
      </c>
      <c r="AG58" s="187" t="str">
        <f t="shared" si="30"/>
        <v/>
      </c>
      <c r="AH58" s="187" t="str">
        <f t="shared" si="31"/>
        <v/>
      </c>
      <c r="AI58" s="187" t="str">
        <f t="shared" si="32"/>
        <v/>
      </c>
      <c r="AJ58" s="187" t="str">
        <f t="shared" si="33"/>
        <v/>
      </c>
      <c r="AL58" s="115" t="str">
        <f>+Datos!CD56</f>
        <v/>
      </c>
      <c r="AM58" s="188" t="str">
        <f>IF(AL58="","",Datos!CG56)</f>
        <v/>
      </c>
      <c r="AN58" s="180" t="str">
        <f t="shared" si="34"/>
        <v/>
      </c>
      <c r="AO58" s="180" t="str">
        <f t="shared" si="35"/>
        <v/>
      </c>
      <c r="AP58" s="187" t="str">
        <f t="shared" si="36"/>
        <v/>
      </c>
      <c r="AQ58" s="187" t="str">
        <f t="shared" si="37"/>
        <v/>
      </c>
      <c r="AR58" s="187" t="str">
        <f t="shared" si="38"/>
        <v/>
      </c>
      <c r="AS58" s="187" t="str">
        <f t="shared" si="39"/>
        <v/>
      </c>
      <c r="AU58" s="115" t="str">
        <f>+Datos!CX56</f>
        <v/>
      </c>
      <c r="AV58" s="188" t="str">
        <f>IF(AU58="","",Datos!DA56)</f>
        <v/>
      </c>
      <c r="AW58" s="180" t="str">
        <f t="shared" si="40"/>
        <v/>
      </c>
      <c r="AX58" s="180" t="str">
        <f t="shared" si="41"/>
        <v/>
      </c>
      <c r="AY58" s="187" t="str">
        <f t="shared" si="42"/>
        <v/>
      </c>
      <c r="AZ58" s="187" t="str">
        <f t="shared" si="43"/>
        <v/>
      </c>
      <c r="BA58" s="187" t="str">
        <f t="shared" si="44"/>
        <v/>
      </c>
      <c r="BB58" s="187" t="str">
        <f t="shared" si="45"/>
        <v/>
      </c>
      <c r="BD58" s="115" t="str">
        <f>+Datos!DR56</f>
        <v/>
      </c>
      <c r="BE58" s="188" t="str">
        <f>IF(BD58="","",Datos!DU56)</f>
        <v/>
      </c>
      <c r="BF58" s="180" t="str">
        <f t="shared" si="46"/>
        <v/>
      </c>
      <c r="BG58" s="180" t="str">
        <f t="shared" si="47"/>
        <v/>
      </c>
      <c r="BH58" s="187" t="str">
        <f t="shared" si="48"/>
        <v/>
      </c>
      <c r="BI58" s="187" t="str">
        <f t="shared" si="49"/>
        <v/>
      </c>
      <c r="BJ58" s="187" t="str">
        <f t="shared" si="50"/>
        <v/>
      </c>
      <c r="BK58" s="187" t="str">
        <f t="shared" si="51"/>
        <v/>
      </c>
      <c r="BM58" s="115" t="str">
        <f>+Datos!EL56</f>
        <v/>
      </c>
      <c r="BN58" s="188" t="str">
        <f>IF(BM58="","",Datos!EO56)</f>
        <v/>
      </c>
      <c r="BO58" s="180" t="str">
        <f t="shared" si="52"/>
        <v/>
      </c>
      <c r="BP58" s="180" t="str">
        <f t="shared" si="53"/>
        <v/>
      </c>
      <c r="BQ58" s="187" t="str">
        <f t="shared" si="54"/>
        <v/>
      </c>
      <c r="BR58" s="187" t="str">
        <f t="shared" si="55"/>
        <v/>
      </c>
      <c r="BS58" s="187" t="str">
        <f t="shared" si="56"/>
        <v/>
      </c>
      <c r="BT58" s="187" t="str">
        <f t="shared" si="57"/>
        <v/>
      </c>
      <c r="BV58" s="115" t="str">
        <f>+Datos!FF56</f>
        <v/>
      </c>
      <c r="BW58" s="188" t="str">
        <f>IF(BV58="","",Datos!FI56)</f>
        <v/>
      </c>
      <c r="BX58" s="180" t="str">
        <f t="shared" si="58"/>
        <v/>
      </c>
      <c r="BY58" s="180" t="str">
        <f t="shared" si="59"/>
        <v/>
      </c>
      <c r="BZ58" s="187" t="str">
        <f t="shared" si="60"/>
        <v/>
      </c>
      <c r="CA58" s="187" t="str">
        <f t="shared" si="61"/>
        <v/>
      </c>
      <c r="CB58" s="187" t="str">
        <f t="shared" si="62"/>
        <v/>
      </c>
      <c r="CC58" s="187" t="str">
        <f t="shared" si="63"/>
        <v/>
      </c>
      <c r="CD58"/>
      <c r="CE58" s="115" t="str">
        <f>+Datos!FZ56</f>
        <v/>
      </c>
      <c r="CF58" s="188" t="str">
        <f>IF(CE58="","",Datos!GC56)</f>
        <v/>
      </c>
      <c r="CG58" s="180" t="str">
        <f t="shared" si="64"/>
        <v/>
      </c>
      <c r="CH58" s="180" t="str">
        <f t="shared" si="65"/>
        <v/>
      </c>
      <c r="CI58" s="187" t="str">
        <f t="shared" si="66"/>
        <v/>
      </c>
      <c r="CJ58" s="187" t="str">
        <f t="shared" si="67"/>
        <v/>
      </c>
      <c r="CK58" s="187" t="str">
        <f t="shared" si="68"/>
        <v/>
      </c>
      <c r="CL58" s="187" t="str">
        <f t="shared" si="69"/>
        <v/>
      </c>
    </row>
    <row r="59" spans="2:90" s="8" customFormat="1" x14ac:dyDescent="0.35">
      <c r="B59" s="115">
        <f>+Datos!B57</f>
        <v>42</v>
      </c>
      <c r="C59" s="115">
        <f>IF(B59="","",Datos!E57)</f>
        <v>131</v>
      </c>
      <c r="D59" s="180">
        <f t="shared" si="11"/>
        <v>580.80000000000007</v>
      </c>
      <c r="E59" s="180">
        <f>+Datos!F57</f>
        <v>11</v>
      </c>
      <c r="F59" s="187">
        <f t="shared" si="12"/>
        <v>891</v>
      </c>
      <c r="G59" s="187">
        <f t="shared" si="13"/>
        <v>429</v>
      </c>
      <c r="H59" s="187">
        <f t="shared" si="14"/>
        <v>286</v>
      </c>
      <c r="I59" s="187">
        <f t="shared" si="15"/>
        <v>572</v>
      </c>
      <c r="K59" s="115">
        <f>+Datos!V57</f>
        <v>42</v>
      </c>
      <c r="L59" s="188">
        <f>IF(K59="","",Datos!Y57)</f>
        <v>50</v>
      </c>
      <c r="M59" s="180">
        <f t="shared" si="16"/>
        <v>200</v>
      </c>
      <c r="N59" s="180">
        <f t="shared" si="17"/>
        <v>4.166666666666667</v>
      </c>
      <c r="O59" s="187">
        <f t="shared" si="18"/>
        <v>251.78571428571431</v>
      </c>
      <c r="P59" s="187">
        <f t="shared" si="19"/>
        <v>162.5</v>
      </c>
      <c r="Q59" s="187">
        <f t="shared" si="20"/>
        <v>100</v>
      </c>
      <c r="R59" s="187">
        <f t="shared" si="21"/>
        <v>159.52380952380952</v>
      </c>
      <c r="T59" s="115">
        <f>+Datos!AP57</f>
        <v>42</v>
      </c>
      <c r="U59" s="188">
        <f>IF(T59="","",Datos!AS57)</f>
        <v>163</v>
      </c>
      <c r="V59" s="180">
        <f t="shared" si="22"/>
        <v>652</v>
      </c>
      <c r="W59" s="180">
        <f t="shared" si="23"/>
        <v>13.583333333333334</v>
      </c>
      <c r="X59" s="187">
        <f t="shared" si="24"/>
        <v>820.82142857142867</v>
      </c>
      <c r="Y59" s="187">
        <f t="shared" si="25"/>
        <v>529.75</v>
      </c>
      <c r="Z59" s="187">
        <f t="shared" si="26"/>
        <v>326</v>
      </c>
      <c r="AA59" s="187">
        <f t="shared" si="27"/>
        <v>520.04761904761904</v>
      </c>
      <c r="AC59" s="115" t="str">
        <f>+Datos!BJ57</f>
        <v/>
      </c>
      <c r="AD59" s="188" t="str">
        <f>IF(AC59="","",Datos!BM57)</f>
        <v/>
      </c>
      <c r="AE59" s="180" t="str">
        <f t="shared" si="28"/>
        <v/>
      </c>
      <c r="AF59" s="180" t="str">
        <f t="shared" si="29"/>
        <v/>
      </c>
      <c r="AG59" s="187" t="str">
        <f t="shared" si="30"/>
        <v/>
      </c>
      <c r="AH59" s="187" t="str">
        <f t="shared" si="31"/>
        <v/>
      </c>
      <c r="AI59" s="187" t="str">
        <f t="shared" si="32"/>
        <v/>
      </c>
      <c r="AJ59" s="187" t="str">
        <f t="shared" si="33"/>
        <v/>
      </c>
      <c r="AL59" s="115" t="str">
        <f>+Datos!CD57</f>
        <v/>
      </c>
      <c r="AM59" s="188" t="str">
        <f>IF(AL59="","",Datos!CG57)</f>
        <v/>
      </c>
      <c r="AN59" s="180" t="str">
        <f t="shared" si="34"/>
        <v/>
      </c>
      <c r="AO59" s="180" t="str">
        <f t="shared" si="35"/>
        <v/>
      </c>
      <c r="AP59" s="187" t="str">
        <f t="shared" si="36"/>
        <v/>
      </c>
      <c r="AQ59" s="187" t="str">
        <f t="shared" si="37"/>
        <v/>
      </c>
      <c r="AR59" s="187" t="str">
        <f t="shared" si="38"/>
        <v/>
      </c>
      <c r="AS59" s="187" t="str">
        <f t="shared" si="39"/>
        <v/>
      </c>
      <c r="AU59" s="115" t="str">
        <f>+Datos!CX57</f>
        <v/>
      </c>
      <c r="AV59" s="188" t="str">
        <f>IF(AU59="","",Datos!DA57)</f>
        <v/>
      </c>
      <c r="AW59" s="180" t="str">
        <f t="shared" si="40"/>
        <v/>
      </c>
      <c r="AX59" s="180" t="str">
        <f t="shared" si="41"/>
        <v/>
      </c>
      <c r="AY59" s="187" t="str">
        <f t="shared" si="42"/>
        <v/>
      </c>
      <c r="AZ59" s="187" t="str">
        <f t="shared" si="43"/>
        <v/>
      </c>
      <c r="BA59" s="187" t="str">
        <f t="shared" si="44"/>
        <v/>
      </c>
      <c r="BB59" s="187" t="str">
        <f t="shared" si="45"/>
        <v/>
      </c>
      <c r="BD59" s="115" t="str">
        <f>+Datos!DR57</f>
        <v/>
      </c>
      <c r="BE59" s="188" t="str">
        <f>IF(BD59="","",Datos!DU57)</f>
        <v/>
      </c>
      <c r="BF59" s="180" t="str">
        <f t="shared" si="46"/>
        <v/>
      </c>
      <c r="BG59" s="180" t="str">
        <f t="shared" si="47"/>
        <v/>
      </c>
      <c r="BH59" s="187" t="str">
        <f t="shared" si="48"/>
        <v/>
      </c>
      <c r="BI59" s="187" t="str">
        <f t="shared" si="49"/>
        <v/>
      </c>
      <c r="BJ59" s="187" t="str">
        <f t="shared" si="50"/>
        <v/>
      </c>
      <c r="BK59" s="187" t="str">
        <f t="shared" si="51"/>
        <v/>
      </c>
      <c r="BM59" s="115" t="str">
        <f>+Datos!EL57</f>
        <v/>
      </c>
      <c r="BN59" s="188" t="str">
        <f>IF(BM59="","",Datos!EO57)</f>
        <v/>
      </c>
      <c r="BO59" s="180" t="str">
        <f t="shared" si="52"/>
        <v/>
      </c>
      <c r="BP59" s="180" t="str">
        <f t="shared" si="53"/>
        <v/>
      </c>
      <c r="BQ59" s="187" t="str">
        <f t="shared" si="54"/>
        <v/>
      </c>
      <c r="BR59" s="187" t="str">
        <f t="shared" si="55"/>
        <v/>
      </c>
      <c r="BS59" s="187" t="str">
        <f t="shared" si="56"/>
        <v/>
      </c>
      <c r="BT59" s="187" t="str">
        <f t="shared" si="57"/>
        <v/>
      </c>
      <c r="BV59" s="115" t="str">
        <f>+Datos!FF57</f>
        <v/>
      </c>
      <c r="BW59" s="188" t="str">
        <f>IF(BV59="","",Datos!FI57)</f>
        <v/>
      </c>
      <c r="BX59" s="180" t="str">
        <f t="shared" si="58"/>
        <v/>
      </c>
      <c r="BY59" s="180" t="str">
        <f t="shared" si="59"/>
        <v/>
      </c>
      <c r="BZ59" s="187" t="str">
        <f t="shared" si="60"/>
        <v/>
      </c>
      <c r="CA59" s="187" t="str">
        <f t="shared" si="61"/>
        <v/>
      </c>
      <c r="CB59" s="187" t="str">
        <f t="shared" si="62"/>
        <v/>
      </c>
      <c r="CC59" s="187" t="str">
        <f t="shared" si="63"/>
        <v/>
      </c>
      <c r="CD59"/>
      <c r="CE59" s="115" t="str">
        <f>+Datos!FZ57</f>
        <v/>
      </c>
      <c r="CF59" s="188" t="str">
        <f>IF(CE59="","",Datos!GC57)</f>
        <v/>
      </c>
      <c r="CG59" s="180" t="str">
        <f t="shared" si="64"/>
        <v/>
      </c>
      <c r="CH59" s="180" t="str">
        <f t="shared" si="65"/>
        <v/>
      </c>
      <c r="CI59" s="187" t="str">
        <f t="shared" si="66"/>
        <v/>
      </c>
      <c r="CJ59" s="187" t="str">
        <f t="shared" si="67"/>
        <v/>
      </c>
      <c r="CK59" s="187" t="str">
        <f t="shared" si="68"/>
        <v/>
      </c>
      <c r="CL59" s="187" t="str">
        <f t="shared" si="69"/>
        <v/>
      </c>
    </row>
    <row r="60" spans="2:90" s="8" customFormat="1" x14ac:dyDescent="0.35">
      <c r="B60" s="115">
        <f>+Datos!B58</f>
        <v>43</v>
      </c>
      <c r="C60" s="115">
        <f>IF(B60="","",Datos!E58)</f>
        <v>132.5</v>
      </c>
      <c r="D60" s="180">
        <f t="shared" si="11"/>
        <v>633.6</v>
      </c>
      <c r="E60" s="180">
        <f>+Datos!F58</f>
        <v>12</v>
      </c>
      <c r="F60" s="187">
        <f t="shared" si="12"/>
        <v>972</v>
      </c>
      <c r="G60" s="187">
        <f t="shared" si="13"/>
        <v>468</v>
      </c>
      <c r="H60" s="187">
        <f t="shared" si="14"/>
        <v>312</v>
      </c>
      <c r="I60" s="187">
        <f t="shared" si="15"/>
        <v>624</v>
      </c>
      <c r="K60" s="115">
        <f>+Datos!V58</f>
        <v>43</v>
      </c>
      <c r="L60" s="188">
        <f>IF(K60="","",Datos!Y58)</f>
        <v>47</v>
      </c>
      <c r="M60" s="180">
        <f t="shared" si="16"/>
        <v>188</v>
      </c>
      <c r="N60" s="180">
        <f t="shared" si="17"/>
        <v>3.9166666666666665</v>
      </c>
      <c r="O60" s="187">
        <f t="shared" si="18"/>
        <v>236.67857142857142</v>
      </c>
      <c r="P60" s="187">
        <f t="shared" si="19"/>
        <v>152.75</v>
      </c>
      <c r="Q60" s="187">
        <f t="shared" si="20"/>
        <v>94</v>
      </c>
      <c r="R60" s="187">
        <f t="shared" si="21"/>
        <v>149.95238095238093</v>
      </c>
      <c r="T60" s="115">
        <f>+Datos!AP58</f>
        <v>43</v>
      </c>
      <c r="U60" s="188">
        <f>IF(T60="","",Datos!AS58)</f>
        <v>162.5</v>
      </c>
      <c r="V60" s="180">
        <f t="shared" si="22"/>
        <v>650</v>
      </c>
      <c r="W60" s="180">
        <f t="shared" si="23"/>
        <v>13.541666666666666</v>
      </c>
      <c r="X60" s="187">
        <f t="shared" si="24"/>
        <v>818.30357142857144</v>
      </c>
      <c r="Y60" s="187">
        <f t="shared" si="25"/>
        <v>528.125</v>
      </c>
      <c r="Z60" s="187">
        <f t="shared" si="26"/>
        <v>325</v>
      </c>
      <c r="AA60" s="187">
        <f t="shared" si="27"/>
        <v>518.45238095238096</v>
      </c>
      <c r="AC60" s="115" t="str">
        <f>+Datos!BJ58</f>
        <v/>
      </c>
      <c r="AD60" s="188" t="str">
        <f>IF(AC60="","",Datos!BM58)</f>
        <v/>
      </c>
      <c r="AE60" s="180" t="str">
        <f t="shared" si="28"/>
        <v/>
      </c>
      <c r="AF60" s="180" t="str">
        <f t="shared" si="29"/>
        <v/>
      </c>
      <c r="AG60" s="187" t="str">
        <f t="shared" si="30"/>
        <v/>
      </c>
      <c r="AH60" s="187" t="str">
        <f t="shared" si="31"/>
        <v/>
      </c>
      <c r="AI60" s="187" t="str">
        <f t="shared" si="32"/>
        <v/>
      </c>
      <c r="AJ60" s="187" t="str">
        <f t="shared" si="33"/>
        <v/>
      </c>
      <c r="AL60" s="115" t="str">
        <f>+Datos!CD58</f>
        <v/>
      </c>
      <c r="AM60" s="188" t="str">
        <f>IF(AL60="","",Datos!CG58)</f>
        <v/>
      </c>
      <c r="AN60" s="180" t="str">
        <f t="shared" si="34"/>
        <v/>
      </c>
      <c r="AO60" s="180" t="str">
        <f t="shared" si="35"/>
        <v/>
      </c>
      <c r="AP60" s="187" t="str">
        <f t="shared" si="36"/>
        <v/>
      </c>
      <c r="AQ60" s="187" t="str">
        <f t="shared" si="37"/>
        <v/>
      </c>
      <c r="AR60" s="187" t="str">
        <f t="shared" si="38"/>
        <v/>
      </c>
      <c r="AS60" s="187" t="str">
        <f t="shared" si="39"/>
        <v/>
      </c>
      <c r="AU60" s="115" t="str">
        <f>+Datos!CX58</f>
        <v/>
      </c>
      <c r="AV60" s="188" t="str">
        <f>IF(AU60="","",Datos!DA58)</f>
        <v/>
      </c>
      <c r="AW60" s="180" t="str">
        <f t="shared" si="40"/>
        <v/>
      </c>
      <c r="AX60" s="180" t="str">
        <f t="shared" si="41"/>
        <v/>
      </c>
      <c r="AY60" s="187" t="str">
        <f t="shared" si="42"/>
        <v/>
      </c>
      <c r="AZ60" s="187" t="str">
        <f t="shared" si="43"/>
        <v/>
      </c>
      <c r="BA60" s="187" t="str">
        <f t="shared" si="44"/>
        <v/>
      </c>
      <c r="BB60" s="187" t="str">
        <f t="shared" si="45"/>
        <v/>
      </c>
      <c r="BD60" s="115" t="str">
        <f>+Datos!DR58</f>
        <v/>
      </c>
      <c r="BE60" s="188" t="str">
        <f>IF(BD60="","",Datos!DU58)</f>
        <v/>
      </c>
      <c r="BF60" s="180" t="str">
        <f t="shared" si="46"/>
        <v/>
      </c>
      <c r="BG60" s="180" t="str">
        <f t="shared" si="47"/>
        <v/>
      </c>
      <c r="BH60" s="187" t="str">
        <f t="shared" si="48"/>
        <v/>
      </c>
      <c r="BI60" s="187" t="str">
        <f t="shared" si="49"/>
        <v/>
      </c>
      <c r="BJ60" s="187" t="str">
        <f t="shared" si="50"/>
        <v/>
      </c>
      <c r="BK60" s="187" t="str">
        <f t="shared" si="51"/>
        <v/>
      </c>
      <c r="BM60" s="115" t="str">
        <f>+Datos!EL58</f>
        <v/>
      </c>
      <c r="BN60" s="188" t="str">
        <f>IF(BM60="","",Datos!EO58)</f>
        <v/>
      </c>
      <c r="BO60" s="180" t="str">
        <f t="shared" si="52"/>
        <v/>
      </c>
      <c r="BP60" s="180" t="str">
        <f t="shared" si="53"/>
        <v/>
      </c>
      <c r="BQ60" s="187" t="str">
        <f t="shared" si="54"/>
        <v/>
      </c>
      <c r="BR60" s="187" t="str">
        <f t="shared" si="55"/>
        <v/>
      </c>
      <c r="BS60" s="187" t="str">
        <f t="shared" si="56"/>
        <v/>
      </c>
      <c r="BT60" s="187" t="str">
        <f t="shared" si="57"/>
        <v/>
      </c>
      <c r="BV60" s="115" t="str">
        <f>+Datos!FF58</f>
        <v/>
      </c>
      <c r="BW60" s="188" t="str">
        <f>IF(BV60="","",Datos!FI58)</f>
        <v/>
      </c>
      <c r="BX60" s="180" t="str">
        <f t="shared" si="58"/>
        <v/>
      </c>
      <c r="BY60" s="180" t="str">
        <f t="shared" si="59"/>
        <v/>
      </c>
      <c r="BZ60" s="187" t="str">
        <f t="shared" si="60"/>
        <v/>
      </c>
      <c r="CA60" s="187" t="str">
        <f t="shared" si="61"/>
        <v/>
      </c>
      <c r="CB60" s="187" t="str">
        <f t="shared" si="62"/>
        <v/>
      </c>
      <c r="CC60" s="187" t="str">
        <f t="shared" si="63"/>
        <v/>
      </c>
      <c r="CD60"/>
      <c r="CE60" s="115" t="str">
        <f>+Datos!FZ58</f>
        <v/>
      </c>
      <c r="CF60" s="188" t="str">
        <f>IF(CE60="","",Datos!GC58)</f>
        <v/>
      </c>
      <c r="CG60" s="180" t="str">
        <f t="shared" si="64"/>
        <v/>
      </c>
      <c r="CH60" s="180" t="str">
        <f t="shared" si="65"/>
        <v/>
      </c>
      <c r="CI60" s="187" t="str">
        <f t="shared" si="66"/>
        <v/>
      </c>
      <c r="CJ60" s="187" t="str">
        <f t="shared" si="67"/>
        <v/>
      </c>
      <c r="CK60" s="187" t="str">
        <f t="shared" si="68"/>
        <v/>
      </c>
      <c r="CL60" s="187" t="str">
        <f t="shared" si="69"/>
        <v/>
      </c>
    </row>
    <row r="61" spans="2:90" s="8" customFormat="1" x14ac:dyDescent="0.35">
      <c r="B61" s="115">
        <f>+Datos!B59</f>
        <v>44</v>
      </c>
      <c r="C61" s="115">
        <f>IF(B61="","",Datos!E59)</f>
        <v>135</v>
      </c>
      <c r="D61" s="180">
        <f t="shared" si="11"/>
        <v>633.6</v>
      </c>
      <c r="E61" s="180">
        <f>+Datos!F59</f>
        <v>12</v>
      </c>
      <c r="F61" s="187">
        <f t="shared" si="12"/>
        <v>972</v>
      </c>
      <c r="G61" s="187">
        <f t="shared" si="13"/>
        <v>468</v>
      </c>
      <c r="H61" s="187">
        <f t="shared" si="14"/>
        <v>312</v>
      </c>
      <c r="I61" s="187">
        <f t="shared" si="15"/>
        <v>624</v>
      </c>
      <c r="K61" s="115">
        <f>+Datos!V59</f>
        <v>44</v>
      </c>
      <c r="L61" s="188">
        <f>IF(K61="","",Datos!Y59)</f>
        <v>44</v>
      </c>
      <c r="M61" s="180">
        <f t="shared" si="16"/>
        <v>176</v>
      </c>
      <c r="N61" s="180">
        <f t="shared" si="17"/>
        <v>3.6666666666666665</v>
      </c>
      <c r="O61" s="187">
        <f t="shared" si="18"/>
        <v>221.57142857142858</v>
      </c>
      <c r="P61" s="187">
        <f t="shared" si="19"/>
        <v>143</v>
      </c>
      <c r="Q61" s="187">
        <f t="shared" si="20"/>
        <v>88</v>
      </c>
      <c r="R61" s="187">
        <f t="shared" si="21"/>
        <v>140.38095238095238</v>
      </c>
      <c r="T61" s="115">
        <f>+Datos!AP59</f>
        <v>44</v>
      </c>
      <c r="U61" s="188">
        <f>IF(T61="","",Datos!AS59)</f>
        <v>163</v>
      </c>
      <c r="V61" s="180">
        <f t="shared" si="22"/>
        <v>652</v>
      </c>
      <c r="W61" s="180">
        <f t="shared" si="23"/>
        <v>13.583333333333334</v>
      </c>
      <c r="X61" s="187">
        <f t="shared" si="24"/>
        <v>820.82142857142867</v>
      </c>
      <c r="Y61" s="187">
        <f t="shared" si="25"/>
        <v>529.75</v>
      </c>
      <c r="Z61" s="187">
        <f t="shared" si="26"/>
        <v>326</v>
      </c>
      <c r="AA61" s="187">
        <f t="shared" si="27"/>
        <v>520.04761904761904</v>
      </c>
      <c r="AC61" s="115" t="str">
        <f>+Datos!BJ59</f>
        <v/>
      </c>
      <c r="AD61" s="188" t="str">
        <f>IF(AC61="","",Datos!BM59)</f>
        <v/>
      </c>
      <c r="AE61" s="180" t="str">
        <f t="shared" si="28"/>
        <v/>
      </c>
      <c r="AF61" s="180" t="str">
        <f t="shared" si="29"/>
        <v/>
      </c>
      <c r="AG61" s="187" t="str">
        <f t="shared" si="30"/>
        <v/>
      </c>
      <c r="AH61" s="187" t="str">
        <f t="shared" si="31"/>
        <v/>
      </c>
      <c r="AI61" s="187" t="str">
        <f t="shared" si="32"/>
        <v/>
      </c>
      <c r="AJ61" s="187" t="str">
        <f t="shared" si="33"/>
        <v/>
      </c>
      <c r="AL61" s="115" t="str">
        <f>+Datos!CD59</f>
        <v/>
      </c>
      <c r="AM61" s="188" t="str">
        <f>IF(AL61="","",Datos!CG59)</f>
        <v/>
      </c>
      <c r="AN61" s="180" t="str">
        <f t="shared" si="34"/>
        <v/>
      </c>
      <c r="AO61" s="180" t="str">
        <f t="shared" si="35"/>
        <v/>
      </c>
      <c r="AP61" s="187" t="str">
        <f t="shared" si="36"/>
        <v/>
      </c>
      <c r="AQ61" s="187" t="str">
        <f t="shared" si="37"/>
        <v/>
      </c>
      <c r="AR61" s="187" t="str">
        <f t="shared" si="38"/>
        <v/>
      </c>
      <c r="AS61" s="187" t="str">
        <f t="shared" si="39"/>
        <v/>
      </c>
      <c r="AU61" s="115" t="str">
        <f>+Datos!CX59</f>
        <v/>
      </c>
      <c r="AV61" s="188" t="str">
        <f>IF(AU61="","",Datos!DA59)</f>
        <v/>
      </c>
      <c r="AW61" s="180" t="str">
        <f t="shared" si="40"/>
        <v/>
      </c>
      <c r="AX61" s="180" t="str">
        <f t="shared" si="41"/>
        <v/>
      </c>
      <c r="AY61" s="187" t="str">
        <f t="shared" si="42"/>
        <v/>
      </c>
      <c r="AZ61" s="187" t="str">
        <f t="shared" si="43"/>
        <v/>
      </c>
      <c r="BA61" s="187" t="str">
        <f t="shared" si="44"/>
        <v/>
      </c>
      <c r="BB61" s="187" t="str">
        <f t="shared" si="45"/>
        <v/>
      </c>
      <c r="BD61" s="115" t="str">
        <f>+Datos!DR59</f>
        <v/>
      </c>
      <c r="BE61" s="188" t="str">
        <f>IF(BD61="","",Datos!DU59)</f>
        <v/>
      </c>
      <c r="BF61" s="180" t="str">
        <f t="shared" si="46"/>
        <v/>
      </c>
      <c r="BG61" s="180" t="str">
        <f t="shared" si="47"/>
        <v/>
      </c>
      <c r="BH61" s="187" t="str">
        <f t="shared" si="48"/>
        <v/>
      </c>
      <c r="BI61" s="187" t="str">
        <f t="shared" si="49"/>
        <v/>
      </c>
      <c r="BJ61" s="187" t="str">
        <f t="shared" si="50"/>
        <v/>
      </c>
      <c r="BK61" s="187" t="str">
        <f t="shared" si="51"/>
        <v/>
      </c>
      <c r="BM61" s="115" t="str">
        <f>+Datos!EL59</f>
        <v/>
      </c>
      <c r="BN61" s="188" t="str">
        <f>IF(BM61="","",Datos!EO59)</f>
        <v/>
      </c>
      <c r="BO61" s="180" t="str">
        <f t="shared" si="52"/>
        <v/>
      </c>
      <c r="BP61" s="180" t="str">
        <f t="shared" si="53"/>
        <v/>
      </c>
      <c r="BQ61" s="187" t="str">
        <f t="shared" si="54"/>
        <v/>
      </c>
      <c r="BR61" s="187" t="str">
        <f t="shared" si="55"/>
        <v/>
      </c>
      <c r="BS61" s="187" t="str">
        <f t="shared" si="56"/>
        <v/>
      </c>
      <c r="BT61" s="187" t="str">
        <f t="shared" si="57"/>
        <v/>
      </c>
      <c r="BV61" s="115" t="str">
        <f>+Datos!FF59</f>
        <v/>
      </c>
      <c r="BW61" s="188" t="str">
        <f>IF(BV61="","",Datos!FI59)</f>
        <v/>
      </c>
      <c r="BX61" s="180" t="str">
        <f t="shared" si="58"/>
        <v/>
      </c>
      <c r="BY61" s="180" t="str">
        <f t="shared" si="59"/>
        <v/>
      </c>
      <c r="BZ61" s="187" t="str">
        <f t="shared" si="60"/>
        <v/>
      </c>
      <c r="CA61" s="187" t="str">
        <f t="shared" si="61"/>
        <v/>
      </c>
      <c r="CB61" s="187" t="str">
        <f t="shared" si="62"/>
        <v/>
      </c>
      <c r="CC61" s="187" t="str">
        <f t="shared" si="63"/>
        <v/>
      </c>
      <c r="CD61"/>
      <c r="CE61" s="115" t="str">
        <f>+Datos!FZ59</f>
        <v/>
      </c>
      <c r="CF61" s="188" t="str">
        <f>IF(CE61="","",Datos!GC59)</f>
        <v/>
      </c>
      <c r="CG61" s="180" t="str">
        <f t="shared" si="64"/>
        <v/>
      </c>
      <c r="CH61" s="180" t="str">
        <f t="shared" si="65"/>
        <v/>
      </c>
      <c r="CI61" s="187" t="str">
        <f t="shared" si="66"/>
        <v/>
      </c>
      <c r="CJ61" s="187" t="str">
        <f t="shared" si="67"/>
        <v/>
      </c>
      <c r="CK61" s="187" t="str">
        <f t="shared" si="68"/>
        <v/>
      </c>
      <c r="CL61" s="187" t="str">
        <f t="shared" si="69"/>
        <v/>
      </c>
    </row>
    <row r="62" spans="2:90" s="8" customFormat="1" x14ac:dyDescent="0.35">
      <c r="B62" s="115">
        <f>+Datos!B60</f>
        <v>45</v>
      </c>
      <c r="C62" s="115">
        <f>IF(B62="","",Datos!E60)</f>
        <v>137</v>
      </c>
      <c r="D62" s="180">
        <f t="shared" si="11"/>
        <v>633.6</v>
      </c>
      <c r="E62" s="180">
        <f>+Datos!F60</f>
        <v>12</v>
      </c>
      <c r="F62" s="187">
        <f t="shared" si="12"/>
        <v>972</v>
      </c>
      <c r="G62" s="187">
        <f t="shared" si="13"/>
        <v>468</v>
      </c>
      <c r="H62" s="187">
        <f t="shared" si="14"/>
        <v>312</v>
      </c>
      <c r="I62" s="187">
        <f t="shared" si="15"/>
        <v>624</v>
      </c>
      <c r="K62" s="115">
        <f>+Datos!V60</f>
        <v>45</v>
      </c>
      <c r="L62" s="188">
        <f>IF(K62="","",Datos!Y60)</f>
        <v>42</v>
      </c>
      <c r="M62" s="180">
        <f t="shared" si="16"/>
        <v>168</v>
      </c>
      <c r="N62" s="180">
        <f t="shared" si="17"/>
        <v>3.5</v>
      </c>
      <c r="O62" s="187">
        <f t="shared" si="18"/>
        <v>211.5</v>
      </c>
      <c r="P62" s="187">
        <f t="shared" si="19"/>
        <v>136.5</v>
      </c>
      <c r="Q62" s="187">
        <f t="shared" si="20"/>
        <v>84</v>
      </c>
      <c r="R62" s="187">
        <f t="shared" si="21"/>
        <v>134</v>
      </c>
      <c r="T62" s="115">
        <f>+Datos!AP60</f>
        <v>45</v>
      </c>
      <c r="U62" s="188">
        <f>IF(T62="","",Datos!AS60)</f>
        <v>163</v>
      </c>
      <c r="V62" s="180">
        <f t="shared" si="22"/>
        <v>652</v>
      </c>
      <c r="W62" s="180">
        <f t="shared" si="23"/>
        <v>13.583333333333334</v>
      </c>
      <c r="X62" s="187">
        <f t="shared" si="24"/>
        <v>820.82142857142867</v>
      </c>
      <c r="Y62" s="187">
        <f t="shared" si="25"/>
        <v>529.75</v>
      </c>
      <c r="Z62" s="187">
        <f t="shared" si="26"/>
        <v>326</v>
      </c>
      <c r="AA62" s="187">
        <f t="shared" si="27"/>
        <v>520.04761904761904</v>
      </c>
      <c r="AC62" s="115" t="str">
        <f>+Datos!BJ60</f>
        <v/>
      </c>
      <c r="AD62" s="188" t="str">
        <f>IF(AC62="","",Datos!BM60)</f>
        <v/>
      </c>
      <c r="AE62" s="180" t="str">
        <f t="shared" si="28"/>
        <v/>
      </c>
      <c r="AF62" s="180" t="str">
        <f t="shared" si="29"/>
        <v/>
      </c>
      <c r="AG62" s="187" t="str">
        <f t="shared" si="30"/>
        <v/>
      </c>
      <c r="AH62" s="187" t="str">
        <f t="shared" si="31"/>
        <v/>
      </c>
      <c r="AI62" s="187" t="str">
        <f t="shared" si="32"/>
        <v/>
      </c>
      <c r="AJ62" s="187" t="str">
        <f t="shared" si="33"/>
        <v/>
      </c>
      <c r="AL62" s="115" t="str">
        <f>+Datos!CD60</f>
        <v/>
      </c>
      <c r="AM62" s="188" t="str">
        <f>IF(AL62="","",Datos!CG60)</f>
        <v/>
      </c>
      <c r="AN62" s="180" t="str">
        <f t="shared" si="34"/>
        <v/>
      </c>
      <c r="AO62" s="180" t="str">
        <f t="shared" si="35"/>
        <v/>
      </c>
      <c r="AP62" s="187" t="str">
        <f t="shared" si="36"/>
        <v/>
      </c>
      <c r="AQ62" s="187" t="str">
        <f t="shared" si="37"/>
        <v/>
      </c>
      <c r="AR62" s="187" t="str">
        <f t="shared" si="38"/>
        <v/>
      </c>
      <c r="AS62" s="187" t="str">
        <f t="shared" si="39"/>
        <v/>
      </c>
      <c r="AU62" s="115" t="str">
        <f>+Datos!CX60</f>
        <v/>
      </c>
      <c r="AV62" s="188" t="str">
        <f>IF(AU62="","",Datos!DA60)</f>
        <v/>
      </c>
      <c r="AW62" s="180" t="str">
        <f t="shared" si="40"/>
        <v/>
      </c>
      <c r="AX62" s="180" t="str">
        <f t="shared" si="41"/>
        <v/>
      </c>
      <c r="AY62" s="187" t="str">
        <f t="shared" si="42"/>
        <v/>
      </c>
      <c r="AZ62" s="187" t="str">
        <f t="shared" si="43"/>
        <v/>
      </c>
      <c r="BA62" s="187" t="str">
        <f t="shared" si="44"/>
        <v/>
      </c>
      <c r="BB62" s="187" t="str">
        <f t="shared" si="45"/>
        <v/>
      </c>
      <c r="BD62" s="115" t="str">
        <f>+Datos!DR60</f>
        <v/>
      </c>
      <c r="BE62" s="188" t="str">
        <f>IF(BD62="","",Datos!DU60)</f>
        <v/>
      </c>
      <c r="BF62" s="180" t="str">
        <f t="shared" si="46"/>
        <v/>
      </c>
      <c r="BG62" s="180" t="str">
        <f t="shared" si="47"/>
        <v/>
      </c>
      <c r="BH62" s="187" t="str">
        <f t="shared" si="48"/>
        <v/>
      </c>
      <c r="BI62" s="187" t="str">
        <f t="shared" si="49"/>
        <v/>
      </c>
      <c r="BJ62" s="187" t="str">
        <f t="shared" si="50"/>
        <v/>
      </c>
      <c r="BK62" s="187" t="str">
        <f t="shared" si="51"/>
        <v/>
      </c>
      <c r="BM62" s="115" t="str">
        <f>+Datos!EL60</f>
        <v/>
      </c>
      <c r="BN62" s="188" t="str">
        <f>IF(BM62="","",Datos!EO60)</f>
        <v/>
      </c>
      <c r="BO62" s="180" t="str">
        <f t="shared" si="52"/>
        <v/>
      </c>
      <c r="BP62" s="180" t="str">
        <f t="shared" si="53"/>
        <v/>
      </c>
      <c r="BQ62" s="187" t="str">
        <f t="shared" si="54"/>
        <v/>
      </c>
      <c r="BR62" s="187" t="str">
        <f t="shared" si="55"/>
        <v/>
      </c>
      <c r="BS62" s="187" t="str">
        <f t="shared" si="56"/>
        <v/>
      </c>
      <c r="BT62" s="187" t="str">
        <f t="shared" si="57"/>
        <v/>
      </c>
      <c r="BV62" s="115" t="str">
        <f>+Datos!FF60</f>
        <v/>
      </c>
      <c r="BW62" s="188" t="str">
        <f>IF(BV62="","",Datos!FI60)</f>
        <v/>
      </c>
      <c r="BX62" s="180" t="str">
        <f t="shared" si="58"/>
        <v/>
      </c>
      <c r="BY62" s="180" t="str">
        <f t="shared" si="59"/>
        <v/>
      </c>
      <c r="BZ62" s="187" t="str">
        <f t="shared" si="60"/>
        <v/>
      </c>
      <c r="CA62" s="187" t="str">
        <f t="shared" si="61"/>
        <v/>
      </c>
      <c r="CB62" s="187" t="str">
        <f t="shared" si="62"/>
        <v/>
      </c>
      <c r="CC62" s="187" t="str">
        <f t="shared" si="63"/>
        <v/>
      </c>
      <c r="CD62"/>
      <c r="CE62" s="115" t="str">
        <f>+Datos!FZ60</f>
        <v/>
      </c>
      <c r="CF62" s="188" t="str">
        <f>IF(CE62="","",Datos!GC60)</f>
        <v/>
      </c>
      <c r="CG62" s="180" t="str">
        <f t="shared" si="64"/>
        <v/>
      </c>
      <c r="CH62" s="180" t="str">
        <f t="shared" si="65"/>
        <v/>
      </c>
      <c r="CI62" s="187" t="str">
        <f t="shared" si="66"/>
        <v/>
      </c>
      <c r="CJ62" s="187" t="str">
        <f t="shared" si="67"/>
        <v/>
      </c>
      <c r="CK62" s="187" t="str">
        <f t="shared" si="68"/>
        <v/>
      </c>
      <c r="CL62" s="187" t="str">
        <f t="shared" si="69"/>
        <v/>
      </c>
    </row>
    <row r="63" spans="2:90" s="8" customFormat="1" x14ac:dyDescent="0.35">
      <c r="B63" s="115">
        <f>+Datos!B61</f>
        <v>46</v>
      </c>
      <c r="C63" s="115">
        <f>IF(B63="","",Datos!E61)</f>
        <v>139</v>
      </c>
      <c r="D63" s="180">
        <f t="shared" si="11"/>
        <v>633.6</v>
      </c>
      <c r="E63" s="180">
        <f>+Datos!F61</f>
        <v>12</v>
      </c>
      <c r="F63" s="187">
        <f t="shared" si="12"/>
        <v>972</v>
      </c>
      <c r="G63" s="187">
        <f t="shared" si="13"/>
        <v>468</v>
      </c>
      <c r="H63" s="187">
        <f t="shared" si="14"/>
        <v>312</v>
      </c>
      <c r="I63" s="187">
        <f t="shared" si="15"/>
        <v>624</v>
      </c>
      <c r="K63" s="115">
        <f>+Datos!V61</f>
        <v>46</v>
      </c>
      <c r="L63" s="188">
        <f>IF(K63="","",Datos!Y61)</f>
        <v>38.5</v>
      </c>
      <c r="M63" s="180">
        <f t="shared" si="16"/>
        <v>154</v>
      </c>
      <c r="N63" s="180">
        <f t="shared" si="17"/>
        <v>3.2083333333333335</v>
      </c>
      <c r="O63" s="187">
        <f t="shared" si="18"/>
        <v>193.87500000000003</v>
      </c>
      <c r="P63" s="187">
        <f t="shared" si="19"/>
        <v>125.125</v>
      </c>
      <c r="Q63" s="187">
        <f t="shared" si="20"/>
        <v>77</v>
      </c>
      <c r="R63" s="187">
        <f t="shared" si="21"/>
        <v>122.83333333333334</v>
      </c>
      <c r="T63" s="115">
        <f>+Datos!AP61</f>
        <v>46</v>
      </c>
      <c r="U63" s="188">
        <f>IF(T63="","",Datos!AS61)</f>
        <v>162</v>
      </c>
      <c r="V63" s="180">
        <f t="shared" si="22"/>
        <v>648</v>
      </c>
      <c r="W63" s="180">
        <f t="shared" si="23"/>
        <v>13.5</v>
      </c>
      <c r="X63" s="187">
        <f t="shared" si="24"/>
        <v>815.78571428571433</v>
      </c>
      <c r="Y63" s="187">
        <f t="shared" si="25"/>
        <v>526.5</v>
      </c>
      <c r="Z63" s="187">
        <f t="shared" si="26"/>
        <v>324</v>
      </c>
      <c r="AA63" s="187">
        <f t="shared" si="27"/>
        <v>516.85714285714289</v>
      </c>
      <c r="AC63" s="115" t="str">
        <f>+Datos!BJ61</f>
        <v/>
      </c>
      <c r="AD63" s="188" t="str">
        <f>IF(AC63="","",Datos!BM61)</f>
        <v/>
      </c>
      <c r="AE63" s="180" t="str">
        <f t="shared" si="28"/>
        <v/>
      </c>
      <c r="AF63" s="180" t="str">
        <f t="shared" si="29"/>
        <v/>
      </c>
      <c r="AG63" s="187" t="str">
        <f t="shared" si="30"/>
        <v/>
      </c>
      <c r="AH63" s="187" t="str">
        <f t="shared" si="31"/>
        <v/>
      </c>
      <c r="AI63" s="187" t="str">
        <f t="shared" si="32"/>
        <v/>
      </c>
      <c r="AJ63" s="187" t="str">
        <f t="shared" si="33"/>
        <v/>
      </c>
      <c r="AL63" s="115" t="str">
        <f>+Datos!CD61</f>
        <v/>
      </c>
      <c r="AM63" s="188" t="str">
        <f>IF(AL63="","",Datos!CG61)</f>
        <v/>
      </c>
      <c r="AN63" s="180" t="str">
        <f t="shared" si="34"/>
        <v/>
      </c>
      <c r="AO63" s="180" t="str">
        <f t="shared" si="35"/>
        <v/>
      </c>
      <c r="AP63" s="187" t="str">
        <f t="shared" si="36"/>
        <v/>
      </c>
      <c r="AQ63" s="187" t="str">
        <f t="shared" si="37"/>
        <v/>
      </c>
      <c r="AR63" s="187" t="str">
        <f t="shared" si="38"/>
        <v/>
      </c>
      <c r="AS63" s="187" t="str">
        <f t="shared" si="39"/>
        <v/>
      </c>
      <c r="AU63" s="115" t="str">
        <f>+Datos!CX61</f>
        <v/>
      </c>
      <c r="AV63" s="188" t="str">
        <f>IF(AU63="","",Datos!DA61)</f>
        <v/>
      </c>
      <c r="AW63" s="180" t="str">
        <f t="shared" si="40"/>
        <v/>
      </c>
      <c r="AX63" s="180" t="str">
        <f t="shared" si="41"/>
        <v/>
      </c>
      <c r="AY63" s="187" t="str">
        <f t="shared" si="42"/>
        <v/>
      </c>
      <c r="AZ63" s="187" t="str">
        <f t="shared" si="43"/>
        <v/>
      </c>
      <c r="BA63" s="187" t="str">
        <f t="shared" si="44"/>
        <v/>
      </c>
      <c r="BB63" s="187" t="str">
        <f t="shared" si="45"/>
        <v/>
      </c>
      <c r="BD63" s="115" t="str">
        <f>+Datos!DR61</f>
        <v/>
      </c>
      <c r="BE63" s="188" t="str">
        <f>IF(BD63="","",Datos!DU61)</f>
        <v/>
      </c>
      <c r="BF63" s="180" t="str">
        <f t="shared" si="46"/>
        <v/>
      </c>
      <c r="BG63" s="180" t="str">
        <f t="shared" si="47"/>
        <v/>
      </c>
      <c r="BH63" s="187" t="str">
        <f t="shared" si="48"/>
        <v/>
      </c>
      <c r="BI63" s="187" t="str">
        <f t="shared" si="49"/>
        <v/>
      </c>
      <c r="BJ63" s="187" t="str">
        <f t="shared" si="50"/>
        <v/>
      </c>
      <c r="BK63" s="187" t="str">
        <f t="shared" si="51"/>
        <v/>
      </c>
      <c r="BM63" s="115" t="str">
        <f>+Datos!EL61</f>
        <v/>
      </c>
      <c r="BN63" s="188" t="str">
        <f>IF(BM63="","",Datos!EO61)</f>
        <v/>
      </c>
      <c r="BO63" s="180" t="str">
        <f t="shared" si="52"/>
        <v/>
      </c>
      <c r="BP63" s="180" t="str">
        <f t="shared" si="53"/>
        <v/>
      </c>
      <c r="BQ63" s="187" t="str">
        <f t="shared" si="54"/>
        <v/>
      </c>
      <c r="BR63" s="187" t="str">
        <f t="shared" si="55"/>
        <v/>
      </c>
      <c r="BS63" s="187" t="str">
        <f t="shared" si="56"/>
        <v/>
      </c>
      <c r="BT63" s="187" t="str">
        <f t="shared" si="57"/>
        <v/>
      </c>
      <c r="BV63" s="115" t="str">
        <f>+Datos!FF61</f>
        <v/>
      </c>
      <c r="BW63" s="188" t="str">
        <f>IF(BV63="","",Datos!FI61)</f>
        <v/>
      </c>
      <c r="BX63" s="180" t="str">
        <f t="shared" si="58"/>
        <v/>
      </c>
      <c r="BY63" s="180" t="str">
        <f t="shared" si="59"/>
        <v/>
      </c>
      <c r="BZ63" s="187" t="str">
        <f t="shared" si="60"/>
        <v/>
      </c>
      <c r="CA63" s="187" t="str">
        <f t="shared" si="61"/>
        <v/>
      </c>
      <c r="CB63" s="187" t="str">
        <f t="shared" si="62"/>
        <v/>
      </c>
      <c r="CC63" s="187" t="str">
        <f t="shared" si="63"/>
        <v/>
      </c>
      <c r="CD63"/>
      <c r="CE63" s="115" t="str">
        <f>+Datos!FZ61</f>
        <v/>
      </c>
      <c r="CF63" s="188" t="str">
        <f>IF(CE63="","",Datos!GC61)</f>
        <v/>
      </c>
      <c r="CG63" s="180" t="str">
        <f t="shared" si="64"/>
        <v/>
      </c>
      <c r="CH63" s="180" t="str">
        <f t="shared" si="65"/>
        <v/>
      </c>
      <c r="CI63" s="187" t="str">
        <f t="shared" si="66"/>
        <v/>
      </c>
      <c r="CJ63" s="187" t="str">
        <f t="shared" si="67"/>
        <v/>
      </c>
      <c r="CK63" s="187" t="str">
        <f t="shared" si="68"/>
        <v/>
      </c>
      <c r="CL63" s="187" t="str">
        <f t="shared" si="69"/>
        <v/>
      </c>
    </row>
    <row r="64" spans="2:90" s="8" customFormat="1" x14ac:dyDescent="0.35">
      <c r="B64" s="115">
        <f>+Datos!B62</f>
        <v>47</v>
      </c>
      <c r="C64" s="115">
        <f>IF(B64="","",Datos!E62)</f>
        <v>141</v>
      </c>
      <c r="D64" s="180">
        <f t="shared" si="11"/>
        <v>633.6</v>
      </c>
      <c r="E64" s="180">
        <f>+Datos!F62</f>
        <v>12</v>
      </c>
      <c r="F64" s="187">
        <f t="shared" si="12"/>
        <v>972</v>
      </c>
      <c r="G64" s="187">
        <f t="shared" si="13"/>
        <v>468</v>
      </c>
      <c r="H64" s="187">
        <f t="shared" si="14"/>
        <v>312</v>
      </c>
      <c r="I64" s="187">
        <f t="shared" si="15"/>
        <v>624</v>
      </c>
      <c r="K64" s="115">
        <f>+Datos!V62</f>
        <v>47</v>
      </c>
      <c r="L64" s="188">
        <f>IF(K64="","",Datos!Y62)</f>
        <v>35.5</v>
      </c>
      <c r="M64" s="180">
        <f t="shared" si="16"/>
        <v>142</v>
      </c>
      <c r="N64" s="180">
        <f t="shared" si="17"/>
        <v>2.9583333333333335</v>
      </c>
      <c r="O64" s="187">
        <f t="shared" si="18"/>
        <v>178.76785714285717</v>
      </c>
      <c r="P64" s="187">
        <f t="shared" si="19"/>
        <v>115.375</v>
      </c>
      <c r="Q64" s="187">
        <f t="shared" si="20"/>
        <v>71</v>
      </c>
      <c r="R64" s="187">
        <f t="shared" si="21"/>
        <v>113.26190476190476</v>
      </c>
      <c r="T64" s="115">
        <f>+Datos!AP62</f>
        <v>47</v>
      </c>
      <c r="U64" s="188">
        <f>IF(T64="","",Datos!AS62)</f>
        <v>162.5</v>
      </c>
      <c r="V64" s="180">
        <f t="shared" si="22"/>
        <v>650</v>
      </c>
      <c r="W64" s="180">
        <f t="shared" si="23"/>
        <v>13.541666666666666</v>
      </c>
      <c r="X64" s="187">
        <f t="shared" si="24"/>
        <v>818.30357142857144</v>
      </c>
      <c r="Y64" s="187">
        <f t="shared" si="25"/>
        <v>528.125</v>
      </c>
      <c r="Z64" s="187">
        <f t="shared" si="26"/>
        <v>325</v>
      </c>
      <c r="AA64" s="187">
        <f t="shared" si="27"/>
        <v>518.45238095238096</v>
      </c>
      <c r="AC64" s="115" t="str">
        <f>+Datos!BJ62</f>
        <v/>
      </c>
      <c r="AD64" s="188" t="str">
        <f>IF(AC64="","",Datos!BM62)</f>
        <v/>
      </c>
      <c r="AE64" s="180" t="str">
        <f t="shared" si="28"/>
        <v/>
      </c>
      <c r="AF64" s="180" t="str">
        <f t="shared" si="29"/>
        <v/>
      </c>
      <c r="AG64" s="187" t="str">
        <f t="shared" si="30"/>
        <v/>
      </c>
      <c r="AH64" s="187" t="str">
        <f t="shared" si="31"/>
        <v/>
      </c>
      <c r="AI64" s="187" t="str">
        <f t="shared" si="32"/>
        <v/>
      </c>
      <c r="AJ64" s="187" t="str">
        <f t="shared" si="33"/>
        <v/>
      </c>
      <c r="AL64" s="115" t="str">
        <f>+Datos!CD62</f>
        <v/>
      </c>
      <c r="AM64" s="188" t="str">
        <f>IF(AL64="","",Datos!CG62)</f>
        <v/>
      </c>
      <c r="AN64" s="180" t="str">
        <f t="shared" si="34"/>
        <v/>
      </c>
      <c r="AO64" s="180" t="str">
        <f t="shared" si="35"/>
        <v/>
      </c>
      <c r="AP64" s="187" t="str">
        <f t="shared" si="36"/>
        <v/>
      </c>
      <c r="AQ64" s="187" t="str">
        <f t="shared" si="37"/>
        <v/>
      </c>
      <c r="AR64" s="187" t="str">
        <f t="shared" si="38"/>
        <v/>
      </c>
      <c r="AS64" s="187" t="str">
        <f t="shared" si="39"/>
        <v/>
      </c>
      <c r="AU64" s="115" t="str">
        <f>+Datos!CX62</f>
        <v/>
      </c>
      <c r="AV64" s="188" t="str">
        <f>IF(AU64="","",Datos!DA62)</f>
        <v/>
      </c>
      <c r="AW64" s="180" t="str">
        <f t="shared" si="40"/>
        <v/>
      </c>
      <c r="AX64" s="180" t="str">
        <f t="shared" si="41"/>
        <v/>
      </c>
      <c r="AY64" s="187" t="str">
        <f t="shared" si="42"/>
        <v/>
      </c>
      <c r="AZ64" s="187" t="str">
        <f t="shared" si="43"/>
        <v/>
      </c>
      <c r="BA64" s="187" t="str">
        <f t="shared" si="44"/>
        <v/>
      </c>
      <c r="BB64" s="187" t="str">
        <f t="shared" si="45"/>
        <v/>
      </c>
      <c r="BD64" s="115" t="str">
        <f>+Datos!DR62</f>
        <v/>
      </c>
      <c r="BE64" s="188" t="str">
        <f>IF(BD64="","",Datos!DU62)</f>
        <v/>
      </c>
      <c r="BF64" s="180" t="str">
        <f t="shared" si="46"/>
        <v/>
      </c>
      <c r="BG64" s="180" t="str">
        <f t="shared" si="47"/>
        <v/>
      </c>
      <c r="BH64" s="187" t="str">
        <f t="shared" si="48"/>
        <v/>
      </c>
      <c r="BI64" s="187" t="str">
        <f t="shared" si="49"/>
        <v/>
      </c>
      <c r="BJ64" s="187" t="str">
        <f t="shared" si="50"/>
        <v/>
      </c>
      <c r="BK64" s="187" t="str">
        <f t="shared" si="51"/>
        <v/>
      </c>
      <c r="BM64" s="115" t="str">
        <f>+Datos!EL62</f>
        <v/>
      </c>
      <c r="BN64" s="188" t="str">
        <f>IF(BM64="","",Datos!EO62)</f>
        <v/>
      </c>
      <c r="BO64" s="180" t="str">
        <f t="shared" si="52"/>
        <v/>
      </c>
      <c r="BP64" s="180" t="str">
        <f t="shared" si="53"/>
        <v/>
      </c>
      <c r="BQ64" s="187" t="str">
        <f t="shared" si="54"/>
        <v/>
      </c>
      <c r="BR64" s="187" t="str">
        <f t="shared" si="55"/>
        <v/>
      </c>
      <c r="BS64" s="187" t="str">
        <f t="shared" si="56"/>
        <v/>
      </c>
      <c r="BT64" s="187" t="str">
        <f t="shared" si="57"/>
        <v/>
      </c>
      <c r="BV64" s="115" t="str">
        <f>+Datos!FF62</f>
        <v/>
      </c>
      <c r="BW64" s="188" t="str">
        <f>IF(BV64="","",Datos!FI62)</f>
        <v/>
      </c>
      <c r="BX64" s="180" t="str">
        <f t="shared" si="58"/>
        <v/>
      </c>
      <c r="BY64" s="180" t="str">
        <f t="shared" si="59"/>
        <v/>
      </c>
      <c r="BZ64" s="187" t="str">
        <f t="shared" si="60"/>
        <v/>
      </c>
      <c r="CA64" s="187" t="str">
        <f t="shared" si="61"/>
        <v/>
      </c>
      <c r="CB64" s="187" t="str">
        <f t="shared" si="62"/>
        <v/>
      </c>
      <c r="CC64" s="187" t="str">
        <f t="shared" si="63"/>
        <v/>
      </c>
      <c r="CD64"/>
      <c r="CE64" s="115" t="str">
        <f>+Datos!FZ62</f>
        <v/>
      </c>
      <c r="CF64" s="188" t="str">
        <f>IF(CE64="","",Datos!GC62)</f>
        <v/>
      </c>
      <c r="CG64" s="180" t="str">
        <f t="shared" si="64"/>
        <v/>
      </c>
      <c r="CH64" s="180" t="str">
        <f t="shared" si="65"/>
        <v/>
      </c>
      <c r="CI64" s="187" t="str">
        <f t="shared" si="66"/>
        <v/>
      </c>
      <c r="CJ64" s="187" t="str">
        <f t="shared" si="67"/>
        <v/>
      </c>
      <c r="CK64" s="187" t="str">
        <f t="shared" si="68"/>
        <v/>
      </c>
      <c r="CL64" s="187" t="str">
        <f t="shared" si="69"/>
        <v/>
      </c>
    </row>
    <row r="65" spans="2:90" s="8" customFormat="1" x14ac:dyDescent="0.35">
      <c r="B65" s="115">
        <f>+Datos!B63</f>
        <v>48</v>
      </c>
      <c r="C65" s="115">
        <f>IF(B65="","",Datos!E63)</f>
        <v>144.5</v>
      </c>
      <c r="D65" s="180">
        <f t="shared" si="11"/>
        <v>686.40000000000009</v>
      </c>
      <c r="E65" s="180">
        <f>+Datos!F63</f>
        <v>13</v>
      </c>
      <c r="F65" s="187">
        <f t="shared" si="12"/>
        <v>1053</v>
      </c>
      <c r="G65" s="187">
        <f t="shared" si="13"/>
        <v>507</v>
      </c>
      <c r="H65" s="187">
        <f t="shared" si="14"/>
        <v>338</v>
      </c>
      <c r="I65" s="187">
        <f t="shared" si="15"/>
        <v>676</v>
      </c>
      <c r="K65" s="115">
        <f>+Datos!V63</f>
        <v>48</v>
      </c>
      <c r="L65" s="188">
        <f>IF(K65="","",Datos!Y63)</f>
        <v>32.5</v>
      </c>
      <c r="M65" s="180">
        <f t="shared" si="16"/>
        <v>130</v>
      </c>
      <c r="N65" s="180">
        <f t="shared" si="17"/>
        <v>2.7083333333333335</v>
      </c>
      <c r="O65" s="187">
        <f t="shared" si="18"/>
        <v>163.66071428571431</v>
      </c>
      <c r="P65" s="187">
        <f t="shared" si="19"/>
        <v>105.625</v>
      </c>
      <c r="Q65" s="187">
        <f t="shared" si="20"/>
        <v>65</v>
      </c>
      <c r="R65" s="187">
        <f t="shared" si="21"/>
        <v>103.69047619047619</v>
      </c>
      <c r="T65" s="115">
        <f>+Datos!AP63</f>
        <v>48</v>
      </c>
      <c r="U65" s="188">
        <f>IF(T65="","",Datos!AS63)</f>
        <v>163</v>
      </c>
      <c r="V65" s="180">
        <f t="shared" si="22"/>
        <v>652</v>
      </c>
      <c r="W65" s="180">
        <f t="shared" si="23"/>
        <v>13.583333333333334</v>
      </c>
      <c r="X65" s="187">
        <f t="shared" si="24"/>
        <v>820.82142857142867</v>
      </c>
      <c r="Y65" s="187">
        <f t="shared" si="25"/>
        <v>529.75</v>
      </c>
      <c r="Z65" s="187">
        <f t="shared" si="26"/>
        <v>326</v>
      </c>
      <c r="AA65" s="187">
        <f t="shared" si="27"/>
        <v>520.04761904761904</v>
      </c>
      <c r="AC65" s="115" t="str">
        <f>+Datos!BJ63</f>
        <v/>
      </c>
      <c r="AD65" s="188" t="str">
        <f>IF(AC65="","",Datos!BM63)</f>
        <v/>
      </c>
      <c r="AE65" s="180" t="str">
        <f t="shared" si="28"/>
        <v/>
      </c>
      <c r="AF65" s="180" t="str">
        <f t="shared" si="29"/>
        <v/>
      </c>
      <c r="AG65" s="187" t="str">
        <f t="shared" si="30"/>
        <v/>
      </c>
      <c r="AH65" s="187" t="str">
        <f t="shared" si="31"/>
        <v/>
      </c>
      <c r="AI65" s="187" t="str">
        <f t="shared" si="32"/>
        <v/>
      </c>
      <c r="AJ65" s="187" t="str">
        <f t="shared" si="33"/>
        <v/>
      </c>
      <c r="AL65" s="115" t="str">
        <f>+Datos!CD63</f>
        <v/>
      </c>
      <c r="AM65" s="188" t="str">
        <f>IF(AL65="","",Datos!CG63)</f>
        <v/>
      </c>
      <c r="AN65" s="180" t="str">
        <f t="shared" si="34"/>
        <v/>
      </c>
      <c r="AO65" s="180" t="str">
        <f t="shared" si="35"/>
        <v/>
      </c>
      <c r="AP65" s="187" t="str">
        <f t="shared" si="36"/>
        <v/>
      </c>
      <c r="AQ65" s="187" t="str">
        <f t="shared" si="37"/>
        <v/>
      </c>
      <c r="AR65" s="187" t="str">
        <f t="shared" si="38"/>
        <v/>
      </c>
      <c r="AS65" s="187" t="str">
        <f t="shared" si="39"/>
        <v/>
      </c>
      <c r="AU65" s="115" t="str">
        <f>+Datos!CX63</f>
        <v/>
      </c>
      <c r="AV65" s="188" t="str">
        <f>IF(AU65="","",Datos!DA63)</f>
        <v/>
      </c>
      <c r="AW65" s="180" t="str">
        <f t="shared" si="40"/>
        <v/>
      </c>
      <c r="AX65" s="180" t="str">
        <f t="shared" si="41"/>
        <v/>
      </c>
      <c r="AY65" s="187" t="str">
        <f t="shared" si="42"/>
        <v/>
      </c>
      <c r="AZ65" s="187" t="str">
        <f t="shared" si="43"/>
        <v/>
      </c>
      <c r="BA65" s="187" t="str">
        <f t="shared" si="44"/>
        <v/>
      </c>
      <c r="BB65" s="187" t="str">
        <f t="shared" si="45"/>
        <v/>
      </c>
      <c r="BD65" s="115" t="str">
        <f>+Datos!DR63</f>
        <v/>
      </c>
      <c r="BE65" s="188" t="str">
        <f>IF(BD65="","",Datos!DU63)</f>
        <v/>
      </c>
      <c r="BF65" s="180" t="str">
        <f t="shared" si="46"/>
        <v/>
      </c>
      <c r="BG65" s="180" t="str">
        <f t="shared" si="47"/>
        <v/>
      </c>
      <c r="BH65" s="187" t="str">
        <f t="shared" si="48"/>
        <v/>
      </c>
      <c r="BI65" s="187" t="str">
        <f t="shared" si="49"/>
        <v/>
      </c>
      <c r="BJ65" s="187" t="str">
        <f t="shared" si="50"/>
        <v/>
      </c>
      <c r="BK65" s="187" t="str">
        <f t="shared" si="51"/>
        <v/>
      </c>
      <c r="BM65" s="115" t="str">
        <f>+Datos!EL63</f>
        <v/>
      </c>
      <c r="BN65" s="188" t="str">
        <f>IF(BM65="","",Datos!EO63)</f>
        <v/>
      </c>
      <c r="BO65" s="180" t="str">
        <f t="shared" si="52"/>
        <v/>
      </c>
      <c r="BP65" s="180" t="str">
        <f t="shared" si="53"/>
        <v/>
      </c>
      <c r="BQ65" s="187" t="str">
        <f t="shared" si="54"/>
        <v/>
      </c>
      <c r="BR65" s="187" t="str">
        <f t="shared" si="55"/>
        <v/>
      </c>
      <c r="BS65" s="187" t="str">
        <f t="shared" si="56"/>
        <v/>
      </c>
      <c r="BT65" s="187" t="str">
        <f t="shared" si="57"/>
        <v/>
      </c>
      <c r="BV65" s="115" t="str">
        <f>+Datos!FF63</f>
        <v/>
      </c>
      <c r="BW65" s="188" t="str">
        <f>IF(BV65="","",Datos!FI63)</f>
        <v/>
      </c>
      <c r="BX65" s="180" t="str">
        <f t="shared" si="58"/>
        <v/>
      </c>
      <c r="BY65" s="180" t="str">
        <f t="shared" si="59"/>
        <v/>
      </c>
      <c r="BZ65" s="187" t="str">
        <f t="shared" si="60"/>
        <v/>
      </c>
      <c r="CA65" s="187" t="str">
        <f t="shared" si="61"/>
        <v/>
      </c>
      <c r="CB65" s="187" t="str">
        <f t="shared" si="62"/>
        <v/>
      </c>
      <c r="CC65" s="187" t="str">
        <f t="shared" si="63"/>
        <v/>
      </c>
      <c r="CD65"/>
      <c r="CE65" s="115" t="str">
        <f>+Datos!FZ63</f>
        <v/>
      </c>
      <c r="CF65" s="188" t="str">
        <f>IF(CE65="","",Datos!GC63)</f>
        <v/>
      </c>
      <c r="CG65" s="180" t="str">
        <f t="shared" si="64"/>
        <v/>
      </c>
      <c r="CH65" s="180" t="str">
        <f t="shared" si="65"/>
        <v/>
      </c>
      <c r="CI65" s="187" t="str">
        <f t="shared" si="66"/>
        <v/>
      </c>
      <c r="CJ65" s="187" t="str">
        <f t="shared" si="67"/>
        <v/>
      </c>
      <c r="CK65" s="187" t="str">
        <f t="shared" si="68"/>
        <v/>
      </c>
      <c r="CL65" s="187" t="str">
        <f t="shared" si="69"/>
        <v/>
      </c>
    </row>
    <row r="66" spans="2:90" s="8" customFormat="1" x14ac:dyDescent="0.35">
      <c r="B66" s="115">
        <f>+Datos!B64</f>
        <v>49</v>
      </c>
      <c r="C66" s="115">
        <f>IF(B66="","",Datos!E64)</f>
        <v>148.5</v>
      </c>
      <c r="D66" s="180">
        <f t="shared" si="11"/>
        <v>686.40000000000009</v>
      </c>
      <c r="E66" s="180">
        <f>+Datos!F64</f>
        <v>13</v>
      </c>
      <c r="F66" s="187">
        <f t="shared" si="12"/>
        <v>1053</v>
      </c>
      <c r="G66" s="187">
        <f t="shared" si="13"/>
        <v>507</v>
      </c>
      <c r="H66" s="187">
        <f t="shared" si="14"/>
        <v>338</v>
      </c>
      <c r="I66" s="187">
        <f t="shared" si="15"/>
        <v>676</v>
      </c>
      <c r="K66" s="115">
        <f>+Datos!V64</f>
        <v>49</v>
      </c>
      <c r="L66" s="188">
        <f>IF(K66="","",Datos!Y64)</f>
        <v>26.5</v>
      </c>
      <c r="M66" s="180">
        <f t="shared" si="16"/>
        <v>106</v>
      </c>
      <c r="N66" s="180">
        <f t="shared" si="17"/>
        <v>2.2083333333333335</v>
      </c>
      <c r="O66" s="187">
        <f t="shared" si="18"/>
        <v>133.44642857142858</v>
      </c>
      <c r="P66" s="187">
        <f t="shared" si="19"/>
        <v>86.125</v>
      </c>
      <c r="Q66" s="187">
        <f t="shared" si="20"/>
        <v>53</v>
      </c>
      <c r="R66" s="187">
        <f t="shared" si="21"/>
        <v>84.547619047619051</v>
      </c>
      <c r="T66" s="115">
        <f>+Datos!AP64</f>
        <v>49</v>
      </c>
      <c r="U66" s="188">
        <f>IF(T66="","",Datos!AS64)</f>
        <v>164</v>
      </c>
      <c r="V66" s="180">
        <f t="shared" si="22"/>
        <v>656</v>
      </c>
      <c r="W66" s="180">
        <f t="shared" si="23"/>
        <v>13.666666666666666</v>
      </c>
      <c r="X66" s="187">
        <f t="shared" si="24"/>
        <v>825.85714285714289</v>
      </c>
      <c r="Y66" s="187">
        <f t="shared" si="25"/>
        <v>533</v>
      </c>
      <c r="Z66" s="187">
        <f t="shared" si="26"/>
        <v>328</v>
      </c>
      <c r="AA66" s="187">
        <f t="shared" si="27"/>
        <v>523.23809523809518</v>
      </c>
      <c r="AC66" s="115" t="str">
        <f>+Datos!BJ64</f>
        <v/>
      </c>
      <c r="AD66" s="188" t="str">
        <f>IF(AC66="","",Datos!BM64)</f>
        <v/>
      </c>
      <c r="AE66" s="180" t="str">
        <f t="shared" si="28"/>
        <v/>
      </c>
      <c r="AF66" s="180" t="str">
        <f t="shared" si="29"/>
        <v/>
      </c>
      <c r="AG66" s="187" t="str">
        <f t="shared" si="30"/>
        <v/>
      </c>
      <c r="AH66" s="187" t="str">
        <f t="shared" si="31"/>
        <v/>
      </c>
      <c r="AI66" s="187" t="str">
        <f t="shared" si="32"/>
        <v/>
      </c>
      <c r="AJ66" s="187" t="str">
        <f t="shared" si="33"/>
        <v/>
      </c>
      <c r="AL66" s="115" t="str">
        <f>+Datos!CD64</f>
        <v/>
      </c>
      <c r="AM66" s="188" t="str">
        <f>IF(AL66="","",Datos!CG64)</f>
        <v/>
      </c>
      <c r="AN66" s="180" t="str">
        <f t="shared" si="34"/>
        <v/>
      </c>
      <c r="AO66" s="180" t="str">
        <f t="shared" si="35"/>
        <v/>
      </c>
      <c r="AP66" s="187" t="str">
        <f t="shared" si="36"/>
        <v/>
      </c>
      <c r="AQ66" s="187" t="str">
        <f t="shared" si="37"/>
        <v/>
      </c>
      <c r="AR66" s="187" t="str">
        <f t="shared" si="38"/>
        <v/>
      </c>
      <c r="AS66" s="187" t="str">
        <f t="shared" si="39"/>
        <v/>
      </c>
      <c r="AU66" s="115" t="str">
        <f>+Datos!CX64</f>
        <v/>
      </c>
      <c r="AV66" s="188" t="str">
        <f>IF(AU66="","",Datos!DA64)</f>
        <v/>
      </c>
      <c r="AW66" s="180" t="str">
        <f t="shared" si="40"/>
        <v/>
      </c>
      <c r="AX66" s="180" t="str">
        <f t="shared" si="41"/>
        <v/>
      </c>
      <c r="AY66" s="187" t="str">
        <f t="shared" si="42"/>
        <v/>
      </c>
      <c r="AZ66" s="187" t="str">
        <f t="shared" si="43"/>
        <v/>
      </c>
      <c r="BA66" s="187" t="str">
        <f t="shared" si="44"/>
        <v/>
      </c>
      <c r="BB66" s="187" t="str">
        <f t="shared" si="45"/>
        <v/>
      </c>
      <c r="BD66" s="115" t="str">
        <f>+Datos!DR64</f>
        <v/>
      </c>
      <c r="BE66" s="188" t="str">
        <f>IF(BD66="","",Datos!DU64)</f>
        <v/>
      </c>
      <c r="BF66" s="180" t="str">
        <f t="shared" si="46"/>
        <v/>
      </c>
      <c r="BG66" s="180" t="str">
        <f t="shared" si="47"/>
        <v/>
      </c>
      <c r="BH66" s="187" t="str">
        <f t="shared" si="48"/>
        <v/>
      </c>
      <c r="BI66" s="187" t="str">
        <f t="shared" si="49"/>
        <v/>
      </c>
      <c r="BJ66" s="187" t="str">
        <f t="shared" si="50"/>
        <v/>
      </c>
      <c r="BK66" s="187" t="str">
        <f t="shared" si="51"/>
        <v/>
      </c>
      <c r="BM66" s="115" t="str">
        <f>+Datos!EL64</f>
        <v/>
      </c>
      <c r="BN66" s="188" t="str">
        <f>IF(BM66="","",Datos!EO64)</f>
        <v/>
      </c>
      <c r="BO66" s="180" t="str">
        <f t="shared" si="52"/>
        <v/>
      </c>
      <c r="BP66" s="180" t="str">
        <f t="shared" si="53"/>
        <v/>
      </c>
      <c r="BQ66" s="187" t="str">
        <f t="shared" si="54"/>
        <v/>
      </c>
      <c r="BR66" s="187" t="str">
        <f t="shared" si="55"/>
        <v/>
      </c>
      <c r="BS66" s="187" t="str">
        <f t="shared" si="56"/>
        <v/>
      </c>
      <c r="BT66" s="187" t="str">
        <f t="shared" si="57"/>
        <v/>
      </c>
      <c r="BV66" s="115" t="str">
        <f>+Datos!FF64</f>
        <v/>
      </c>
      <c r="BW66" s="188" t="str">
        <f>IF(BV66="","",Datos!FI64)</f>
        <v/>
      </c>
      <c r="BX66" s="180" t="str">
        <f t="shared" si="58"/>
        <v/>
      </c>
      <c r="BY66" s="180" t="str">
        <f t="shared" si="59"/>
        <v/>
      </c>
      <c r="BZ66" s="187" t="str">
        <f t="shared" si="60"/>
        <v/>
      </c>
      <c r="CA66" s="187" t="str">
        <f t="shared" si="61"/>
        <v/>
      </c>
      <c r="CB66" s="187" t="str">
        <f t="shared" si="62"/>
        <v/>
      </c>
      <c r="CC66" s="187" t="str">
        <f t="shared" si="63"/>
        <v/>
      </c>
      <c r="CD66"/>
      <c r="CE66" s="115" t="str">
        <f>+Datos!FZ64</f>
        <v/>
      </c>
      <c r="CF66" s="188" t="str">
        <f>IF(CE66="","",Datos!GC64)</f>
        <v/>
      </c>
      <c r="CG66" s="180" t="str">
        <f t="shared" si="64"/>
        <v/>
      </c>
      <c r="CH66" s="180" t="str">
        <f t="shared" si="65"/>
        <v/>
      </c>
      <c r="CI66" s="187" t="str">
        <f t="shared" si="66"/>
        <v/>
      </c>
      <c r="CJ66" s="187" t="str">
        <f t="shared" si="67"/>
        <v/>
      </c>
      <c r="CK66" s="187" t="str">
        <f t="shared" si="68"/>
        <v/>
      </c>
      <c r="CL66" s="187" t="str">
        <f t="shared" si="69"/>
        <v/>
      </c>
    </row>
    <row r="67" spans="2:90" s="8" customFormat="1" x14ac:dyDescent="0.35">
      <c r="B67" s="115">
        <f>+Datos!B65</f>
        <v>50</v>
      </c>
      <c r="C67" s="115">
        <f>IF(B67="","",Datos!E65)</f>
        <v>150</v>
      </c>
      <c r="D67" s="180">
        <f t="shared" si="11"/>
        <v>686.40000000000009</v>
      </c>
      <c r="E67" s="180">
        <f>+Datos!F65</f>
        <v>13</v>
      </c>
      <c r="F67" s="187">
        <f t="shared" si="12"/>
        <v>1053</v>
      </c>
      <c r="G67" s="187">
        <f t="shared" si="13"/>
        <v>507</v>
      </c>
      <c r="H67" s="187">
        <f t="shared" si="14"/>
        <v>338</v>
      </c>
      <c r="I67" s="187">
        <f t="shared" si="15"/>
        <v>676</v>
      </c>
      <c r="K67" s="115">
        <f>+Datos!V65</f>
        <v>50</v>
      </c>
      <c r="L67" s="188">
        <f>IF(K67="","",Datos!Y65)</f>
        <v>22.5</v>
      </c>
      <c r="M67" s="180">
        <f t="shared" si="16"/>
        <v>90</v>
      </c>
      <c r="N67" s="180">
        <f t="shared" si="17"/>
        <v>1.875</v>
      </c>
      <c r="O67" s="187">
        <f t="shared" si="18"/>
        <v>113.30357142857143</v>
      </c>
      <c r="P67" s="187">
        <f t="shared" si="19"/>
        <v>73.125</v>
      </c>
      <c r="Q67" s="187">
        <f t="shared" si="20"/>
        <v>45</v>
      </c>
      <c r="R67" s="187">
        <f t="shared" si="21"/>
        <v>71.785714285714278</v>
      </c>
      <c r="T67" s="115">
        <f>+Datos!AP65</f>
        <v>50</v>
      </c>
      <c r="U67" s="188">
        <f>IF(T67="","",Datos!AS65)</f>
        <v>163</v>
      </c>
      <c r="V67" s="180">
        <f t="shared" si="22"/>
        <v>652</v>
      </c>
      <c r="W67" s="180">
        <f t="shared" si="23"/>
        <v>13.583333333333334</v>
      </c>
      <c r="X67" s="187">
        <f t="shared" si="24"/>
        <v>820.82142857142867</v>
      </c>
      <c r="Y67" s="187">
        <f t="shared" si="25"/>
        <v>529.75</v>
      </c>
      <c r="Z67" s="187">
        <f t="shared" si="26"/>
        <v>326</v>
      </c>
      <c r="AA67" s="187">
        <f t="shared" si="27"/>
        <v>520.04761904761904</v>
      </c>
      <c r="AC67" s="115" t="str">
        <f>+Datos!BJ65</f>
        <v/>
      </c>
      <c r="AD67" s="188" t="str">
        <f>IF(AC67="","",Datos!BM65)</f>
        <v/>
      </c>
      <c r="AE67" s="180" t="str">
        <f t="shared" si="28"/>
        <v/>
      </c>
      <c r="AF67" s="180" t="str">
        <f t="shared" si="29"/>
        <v/>
      </c>
      <c r="AG67" s="187" t="str">
        <f t="shared" si="30"/>
        <v/>
      </c>
      <c r="AH67" s="187" t="str">
        <f t="shared" si="31"/>
        <v/>
      </c>
      <c r="AI67" s="187" t="str">
        <f t="shared" si="32"/>
        <v/>
      </c>
      <c r="AJ67" s="187" t="str">
        <f t="shared" si="33"/>
        <v/>
      </c>
      <c r="AL67" s="115" t="str">
        <f>+Datos!CD65</f>
        <v/>
      </c>
      <c r="AM67" s="188" t="str">
        <f>IF(AL67="","",Datos!CG65)</f>
        <v/>
      </c>
      <c r="AN67" s="180" t="str">
        <f t="shared" si="34"/>
        <v/>
      </c>
      <c r="AO67" s="180" t="str">
        <f t="shared" si="35"/>
        <v/>
      </c>
      <c r="AP67" s="187" t="str">
        <f t="shared" si="36"/>
        <v/>
      </c>
      <c r="AQ67" s="187" t="str">
        <f t="shared" si="37"/>
        <v/>
      </c>
      <c r="AR67" s="187" t="str">
        <f t="shared" si="38"/>
        <v/>
      </c>
      <c r="AS67" s="187" t="str">
        <f t="shared" si="39"/>
        <v/>
      </c>
      <c r="AU67" s="115" t="str">
        <f>+Datos!CX65</f>
        <v/>
      </c>
      <c r="AV67" s="188" t="str">
        <f>IF(AU67="","",Datos!DA65)</f>
        <v/>
      </c>
      <c r="AW67" s="180" t="str">
        <f t="shared" si="40"/>
        <v/>
      </c>
      <c r="AX67" s="180" t="str">
        <f t="shared" si="41"/>
        <v/>
      </c>
      <c r="AY67" s="187" t="str">
        <f t="shared" si="42"/>
        <v/>
      </c>
      <c r="AZ67" s="187" t="str">
        <f t="shared" si="43"/>
        <v/>
      </c>
      <c r="BA67" s="187" t="str">
        <f t="shared" si="44"/>
        <v/>
      </c>
      <c r="BB67" s="187" t="str">
        <f t="shared" si="45"/>
        <v/>
      </c>
      <c r="BD67" s="115" t="str">
        <f>+Datos!DR65</f>
        <v/>
      </c>
      <c r="BE67" s="188" t="str">
        <f>IF(BD67="","",Datos!DU65)</f>
        <v/>
      </c>
      <c r="BF67" s="180" t="str">
        <f t="shared" si="46"/>
        <v/>
      </c>
      <c r="BG67" s="180" t="str">
        <f t="shared" si="47"/>
        <v/>
      </c>
      <c r="BH67" s="187" t="str">
        <f t="shared" si="48"/>
        <v/>
      </c>
      <c r="BI67" s="187" t="str">
        <f t="shared" si="49"/>
        <v/>
      </c>
      <c r="BJ67" s="187" t="str">
        <f t="shared" si="50"/>
        <v/>
      </c>
      <c r="BK67" s="187" t="str">
        <f t="shared" si="51"/>
        <v/>
      </c>
      <c r="BM67" s="115" t="str">
        <f>+Datos!EL65</f>
        <v/>
      </c>
      <c r="BN67" s="188" t="str">
        <f>IF(BM67="","",Datos!EO65)</f>
        <v/>
      </c>
      <c r="BO67" s="180" t="str">
        <f t="shared" si="52"/>
        <v/>
      </c>
      <c r="BP67" s="180" t="str">
        <f t="shared" si="53"/>
        <v/>
      </c>
      <c r="BQ67" s="187" t="str">
        <f t="shared" si="54"/>
        <v/>
      </c>
      <c r="BR67" s="187" t="str">
        <f t="shared" si="55"/>
        <v/>
      </c>
      <c r="BS67" s="187" t="str">
        <f t="shared" si="56"/>
        <v/>
      </c>
      <c r="BT67" s="187" t="str">
        <f t="shared" si="57"/>
        <v/>
      </c>
      <c r="BV67" s="115" t="str">
        <f>+Datos!FF65</f>
        <v/>
      </c>
      <c r="BW67" s="188" t="str">
        <f>IF(BV67="","",Datos!FI65)</f>
        <v/>
      </c>
      <c r="BX67" s="180" t="str">
        <f t="shared" si="58"/>
        <v/>
      </c>
      <c r="BY67" s="180" t="str">
        <f t="shared" si="59"/>
        <v/>
      </c>
      <c r="BZ67" s="187" t="str">
        <f t="shared" si="60"/>
        <v/>
      </c>
      <c r="CA67" s="187" t="str">
        <f t="shared" si="61"/>
        <v/>
      </c>
      <c r="CB67" s="187" t="str">
        <f t="shared" si="62"/>
        <v/>
      </c>
      <c r="CC67" s="187" t="str">
        <f t="shared" si="63"/>
        <v/>
      </c>
      <c r="CD67"/>
      <c r="CE67" s="115" t="str">
        <f>+Datos!FZ65</f>
        <v/>
      </c>
      <c r="CF67" s="188" t="str">
        <f>IF(CE67="","",Datos!GC65)</f>
        <v/>
      </c>
      <c r="CG67" s="180" t="str">
        <f t="shared" si="64"/>
        <v/>
      </c>
      <c r="CH67" s="180" t="str">
        <f t="shared" si="65"/>
        <v/>
      </c>
      <c r="CI67" s="187" t="str">
        <f t="shared" si="66"/>
        <v/>
      </c>
      <c r="CJ67" s="187" t="str">
        <f t="shared" si="67"/>
        <v/>
      </c>
      <c r="CK67" s="187" t="str">
        <f t="shared" si="68"/>
        <v/>
      </c>
      <c r="CL67" s="187" t="str">
        <f t="shared" si="69"/>
        <v/>
      </c>
    </row>
    <row r="68" spans="2:90" s="8" customFormat="1" x14ac:dyDescent="0.35">
      <c r="B68" s="115">
        <f>+Datos!B66</f>
        <v>51</v>
      </c>
      <c r="C68" s="115">
        <f>IF(B68="","",Datos!E66)</f>
        <v>151</v>
      </c>
      <c r="D68" s="180">
        <f t="shared" si="11"/>
        <v>686.40000000000009</v>
      </c>
      <c r="E68" s="180">
        <f>+Datos!F66</f>
        <v>13</v>
      </c>
      <c r="F68" s="187">
        <f t="shared" si="12"/>
        <v>1053</v>
      </c>
      <c r="G68" s="187">
        <f t="shared" si="13"/>
        <v>507</v>
      </c>
      <c r="H68" s="187">
        <f t="shared" si="14"/>
        <v>338</v>
      </c>
      <c r="I68" s="187">
        <f t="shared" si="15"/>
        <v>676</v>
      </c>
      <c r="K68" s="115">
        <f>+Datos!V66</f>
        <v>51</v>
      </c>
      <c r="L68" s="188">
        <f>IF(K68="","",Datos!Y66)</f>
        <v>18</v>
      </c>
      <c r="M68" s="180">
        <f t="shared" si="16"/>
        <v>72</v>
      </c>
      <c r="N68" s="180">
        <f t="shared" si="17"/>
        <v>1.5</v>
      </c>
      <c r="O68" s="187">
        <f t="shared" si="18"/>
        <v>90.642857142857139</v>
      </c>
      <c r="P68" s="187">
        <f t="shared" si="19"/>
        <v>58.5</v>
      </c>
      <c r="Q68" s="187">
        <f t="shared" si="20"/>
        <v>36</v>
      </c>
      <c r="R68" s="187">
        <f t="shared" si="21"/>
        <v>57.428571428571431</v>
      </c>
      <c r="T68" s="115">
        <f>+Datos!AP66</f>
        <v>51</v>
      </c>
      <c r="U68" s="188">
        <f>IF(T68="","",Datos!AS66)</f>
        <v>162</v>
      </c>
      <c r="V68" s="180">
        <f t="shared" si="22"/>
        <v>648</v>
      </c>
      <c r="W68" s="180">
        <f t="shared" si="23"/>
        <v>13.5</v>
      </c>
      <c r="X68" s="187">
        <f t="shared" si="24"/>
        <v>815.78571428571433</v>
      </c>
      <c r="Y68" s="187">
        <f t="shared" si="25"/>
        <v>526.5</v>
      </c>
      <c r="Z68" s="187">
        <f t="shared" si="26"/>
        <v>324</v>
      </c>
      <c r="AA68" s="187">
        <f t="shared" si="27"/>
        <v>516.85714285714289</v>
      </c>
      <c r="AC68" s="115" t="str">
        <f>+Datos!BJ66</f>
        <v/>
      </c>
      <c r="AD68" s="188" t="str">
        <f>IF(AC68="","",Datos!BM66)</f>
        <v/>
      </c>
      <c r="AE68" s="180" t="str">
        <f t="shared" si="28"/>
        <v/>
      </c>
      <c r="AF68" s="180" t="str">
        <f t="shared" si="29"/>
        <v/>
      </c>
      <c r="AG68" s="187" t="str">
        <f t="shared" si="30"/>
        <v/>
      </c>
      <c r="AH68" s="187" t="str">
        <f t="shared" si="31"/>
        <v/>
      </c>
      <c r="AI68" s="187" t="str">
        <f t="shared" si="32"/>
        <v/>
      </c>
      <c r="AJ68" s="187" t="str">
        <f t="shared" si="33"/>
        <v/>
      </c>
      <c r="AL68" s="115" t="str">
        <f>+Datos!CD66</f>
        <v/>
      </c>
      <c r="AM68" s="188" t="str">
        <f>IF(AL68="","",Datos!CG66)</f>
        <v/>
      </c>
      <c r="AN68" s="180" t="str">
        <f t="shared" si="34"/>
        <v/>
      </c>
      <c r="AO68" s="180" t="str">
        <f t="shared" si="35"/>
        <v/>
      </c>
      <c r="AP68" s="187" t="str">
        <f t="shared" si="36"/>
        <v/>
      </c>
      <c r="AQ68" s="187" t="str">
        <f t="shared" si="37"/>
        <v/>
      </c>
      <c r="AR68" s="187" t="str">
        <f t="shared" si="38"/>
        <v/>
      </c>
      <c r="AS68" s="187" t="str">
        <f t="shared" si="39"/>
        <v/>
      </c>
      <c r="AU68" s="115" t="str">
        <f>+Datos!CX66</f>
        <v/>
      </c>
      <c r="AV68" s="188" t="str">
        <f>IF(AU68="","",Datos!DA66)</f>
        <v/>
      </c>
      <c r="AW68" s="180" t="str">
        <f t="shared" si="40"/>
        <v/>
      </c>
      <c r="AX68" s="180" t="str">
        <f t="shared" si="41"/>
        <v/>
      </c>
      <c r="AY68" s="187" t="str">
        <f t="shared" si="42"/>
        <v/>
      </c>
      <c r="AZ68" s="187" t="str">
        <f t="shared" si="43"/>
        <v/>
      </c>
      <c r="BA68" s="187" t="str">
        <f t="shared" si="44"/>
        <v/>
      </c>
      <c r="BB68" s="187" t="str">
        <f t="shared" si="45"/>
        <v/>
      </c>
      <c r="BD68" s="115" t="str">
        <f>+Datos!DR66</f>
        <v/>
      </c>
      <c r="BE68" s="188" t="str">
        <f>IF(BD68="","",Datos!DU66)</f>
        <v/>
      </c>
      <c r="BF68" s="180" t="str">
        <f t="shared" si="46"/>
        <v/>
      </c>
      <c r="BG68" s="180" t="str">
        <f t="shared" si="47"/>
        <v/>
      </c>
      <c r="BH68" s="187" t="str">
        <f t="shared" si="48"/>
        <v/>
      </c>
      <c r="BI68" s="187" t="str">
        <f t="shared" si="49"/>
        <v/>
      </c>
      <c r="BJ68" s="187" t="str">
        <f t="shared" si="50"/>
        <v/>
      </c>
      <c r="BK68" s="187" t="str">
        <f t="shared" si="51"/>
        <v/>
      </c>
      <c r="BM68" s="115" t="str">
        <f>+Datos!EL66</f>
        <v/>
      </c>
      <c r="BN68" s="188" t="str">
        <f>IF(BM68="","",Datos!EO66)</f>
        <v/>
      </c>
      <c r="BO68" s="180" t="str">
        <f t="shared" si="52"/>
        <v/>
      </c>
      <c r="BP68" s="180" t="str">
        <f t="shared" si="53"/>
        <v/>
      </c>
      <c r="BQ68" s="187" t="str">
        <f t="shared" si="54"/>
        <v/>
      </c>
      <c r="BR68" s="187" t="str">
        <f t="shared" si="55"/>
        <v/>
      </c>
      <c r="BS68" s="187" t="str">
        <f t="shared" si="56"/>
        <v/>
      </c>
      <c r="BT68" s="187" t="str">
        <f t="shared" si="57"/>
        <v/>
      </c>
      <c r="BV68" s="115" t="str">
        <f>+Datos!FF66</f>
        <v/>
      </c>
      <c r="BW68" s="188" t="str">
        <f>IF(BV68="","",Datos!FI66)</f>
        <v/>
      </c>
      <c r="BX68" s="180" t="str">
        <f t="shared" si="58"/>
        <v/>
      </c>
      <c r="BY68" s="180" t="str">
        <f t="shared" si="59"/>
        <v/>
      </c>
      <c r="BZ68" s="187" t="str">
        <f t="shared" si="60"/>
        <v/>
      </c>
      <c r="CA68" s="187" t="str">
        <f t="shared" si="61"/>
        <v/>
      </c>
      <c r="CB68" s="187" t="str">
        <f t="shared" si="62"/>
        <v/>
      </c>
      <c r="CC68" s="187" t="str">
        <f t="shared" si="63"/>
        <v/>
      </c>
      <c r="CD68"/>
      <c r="CE68" s="115" t="str">
        <f>+Datos!FZ66</f>
        <v/>
      </c>
      <c r="CF68" s="188" t="str">
        <f>IF(CE68="","",Datos!GC66)</f>
        <v/>
      </c>
      <c r="CG68" s="180" t="str">
        <f t="shared" si="64"/>
        <v/>
      </c>
      <c r="CH68" s="180" t="str">
        <f t="shared" si="65"/>
        <v/>
      </c>
      <c r="CI68" s="187" t="str">
        <f t="shared" si="66"/>
        <v/>
      </c>
      <c r="CJ68" s="187" t="str">
        <f t="shared" si="67"/>
        <v/>
      </c>
      <c r="CK68" s="187" t="str">
        <f t="shared" si="68"/>
        <v/>
      </c>
      <c r="CL68" s="187" t="str">
        <f t="shared" si="69"/>
        <v/>
      </c>
    </row>
    <row r="69" spans="2:90" s="8" customFormat="1" x14ac:dyDescent="0.35">
      <c r="B69" s="115">
        <f>+Datos!B67</f>
        <v>52</v>
      </c>
      <c r="C69" s="115">
        <f>IF(B69="","",Datos!E67)</f>
        <v>155</v>
      </c>
      <c r="D69" s="180">
        <f t="shared" si="11"/>
        <v>686.40000000000009</v>
      </c>
      <c r="E69" s="180">
        <f>+Datos!F67</f>
        <v>13</v>
      </c>
      <c r="F69" s="187">
        <f t="shared" si="12"/>
        <v>1053</v>
      </c>
      <c r="G69" s="187">
        <f t="shared" si="13"/>
        <v>507</v>
      </c>
      <c r="H69" s="187">
        <f t="shared" si="14"/>
        <v>338</v>
      </c>
      <c r="I69" s="187">
        <f t="shared" si="15"/>
        <v>676</v>
      </c>
      <c r="K69" s="115">
        <f>+Datos!V67</f>
        <v>52</v>
      </c>
      <c r="L69" s="188">
        <f>IF(K69="","",Datos!Y67)</f>
        <v>16</v>
      </c>
      <c r="M69" s="180">
        <f t="shared" si="16"/>
        <v>64</v>
      </c>
      <c r="N69" s="180">
        <f t="shared" si="17"/>
        <v>1.3333333333333333</v>
      </c>
      <c r="O69" s="187">
        <f t="shared" si="18"/>
        <v>80.571428571428569</v>
      </c>
      <c r="P69" s="187">
        <f t="shared" si="19"/>
        <v>52</v>
      </c>
      <c r="Q69" s="187">
        <f t="shared" si="20"/>
        <v>32</v>
      </c>
      <c r="R69" s="187">
        <f t="shared" si="21"/>
        <v>51.047619047619044</v>
      </c>
      <c r="T69" s="115">
        <f>+Datos!AP67</f>
        <v>52</v>
      </c>
      <c r="U69" s="188">
        <f>IF(T69="","",Datos!AS67)</f>
        <v>162</v>
      </c>
      <c r="V69" s="180">
        <f t="shared" si="22"/>
        <v>648</v>
      </c>
      <c r="W69" s="180">
        <f t="shared" si="23"/>
        <v>13.5</v>
      </c>
      <c r="X69" s="187">
        <f t="shared" si="24"/>
        <v>815.78571428571433</v>
      </c>
      <c r="Y69" s="187">
        <f t="shared" si="25"/>
        <v>526.5</v>
      </c>
      <c r="Z69" s="187">
        <f t="shared" si="26"/>
        <v>324</v>
      </c>
      <c r="AA69" s="187">
        <f t="shared" si="27"/>
        <v>516.85714285714289</v>
      </c>
      <c r="AC69" s="115" t="str">
        <f>+Datos!BJ67</f>
        <v/>
      </c>
      <c r="AD69" s="188" t="str">
        <f>IF(AC69="","",Datos!BM67)</f>
        <v/>
      </c>
      <c r="AE69" s="180" t="str">
        <f t="shared" si="28"/>
        <v/>
      </c>
      <c r="AF69" s="180" t="str">
        <f t="shared" si="29"/>
        <v/>
      </c>
      <c r="AG69" s="187" t="str">
        <f t="shared" si="30"/>
        <v/>
      </c>
      <c r="AH69" s="187" t="str">
        <f t="shared" si="31"/>
        <v/>
      </c>
      <c r="AI69" s="187" t="str">
        <f t="shared" si="32"/>
        <v/>
      </c>
      <c r="AJ69" s="187" t="str">
        <f t="shared" si="33"/>
        <v/>
      </c>
      <c r="AL69" s="115" t="str">
        <f>+Datos!CD67</f>
        <v/>
      </c>
      <c r="AM69" s="188" t="str">
        <f>IF(AL69="","",Datos!CG67)</f>
        <v/>
      </c>
      <c r="AN69" s="180" t="str">
        <f t="shared" si="34"/>
        <v/>
      </c>
      <c r="AO69" s="180" t="str">
        <f t="shared" si="35"/>
        <v/>
      </c>
      <c r="AP69" s="187" t="str">
        <f t="shared" si="36"/>
        <v/>
      </c>
      <c r="AQ69" s="187" t="str">
        <f t="shared" si="37"/>
        <v/>
      </c>
      <c r="AR69" s="187" t="str">
        <f t="shared" si="38"/>
        <v/>
      </c>
      <c r="AS69" s="187" t="str">
        <f t="shared" si="39"/>
        <v/>
      </c>
      <c r="AU69" s="115" t="str">
        <f>+Datos!CX67</f>
        <v/>
      </c>
      <c r="AV69" s="188" t="str">
        <f>IF(AU69="","",Datos!DA67)</f>
        <v/>
      </c>
      <c r="AW69" s="180" t="str">
        <f t="shared" si="40"/>
        <v/>
      </c>
      <c r="AX69" s="180" t="str">
        <f t="shared" si="41"/>
        <v/>
      </c>
      <c r="AY69" s="187" t="str">
        <f t="shared" si="42"/>
        <v/>
      </c>
      <c r="AZ69" s="187" t="str">
        <f t="shared" si="43"/>
        <v/>
      </c>
      <c r="BA69" s="187" t="str">
        <f t="shared" si="44"/>
        <v/>
      </c>
      <c r="BB69" s="187" t="str">
        <f t="shared" si="45"/>
        <v/>
      </c>
      <c r="BD69" s="115" t="str">
        <f>+Datos!DR67</f>
        <v/>
      </c>
      <c r="BE69" s="188" t="str">
        <f>IF(BD69="","",Datos!DU67)</f>
        <v/>
      </c>
      <c r="BF69" s="180" t="str">
        <f t="shared" si="46"/>
        <v/>
      </c>
      <c r="BG69" s="180" t="str">
        <f t="shared" si="47"/>
        <v/>
      </c>
      <c r="BH69" s="187" t="str">
        <f t="shared" si="48"/>
        <v/>
      </c>
      <c r="BI69" s="187" t="str">
        <f t="shared" si="49"/>
        <v/>
      </c>
      <c r="BJ69" s="187" t="str">
        <f t="shared" si="50"/>
        <v/>
      </c>
      <c r="BK69" s="187" t="str">
        <f t="shared" si="51"/>
        <v/>
      </c>
      <c r="BM69" s="115" t="str">
        <f>+Datos!EL67</f>
        <v/>
      </c>
      <c r="BN69" s="188" t="str">
        <f>IF(BM69="","",Datos!EO67)</f>
        <v/>
      </c>
      <c r="BO69" s="180" t="str">
        <f t="shared" si="52"/>
        <v/>
      </c>
      <c r="BP69" s="180" t="str">
        <f t="shared" si="53"/>
        <v/>
      </c>
      <c r="BQ69" s="187" t="str">
        <f t="shared" si="54"/>
        <v/>
      </c>
      <c r="BR69" s="187" t="str">
        <f t="shared" si="55"/>
        <v/>
      </c>
      <c r="BS69" s="187" t="str">
        <f t="shared" si="56"/>
        <v/>
      </c>
      <c r="BT69" s="187" t="str">
        <f t="shared" si="57"/>
        <v/>
      </c>
      <c r="BV69" s="115" t="str">
        <f>+Datos!FF67</f>
        <v/>
      </c>
      <c r="BW69" s="188" t="str">
        <f>IF(BV69="","",Datos!FI67)</f>
        <v/>
      </c>
      <c r="BX69" s="180" t="str">
        <f t="shared" si="58"/>
        <v/>
      </c>
      <c r="BY69" s="180" t="str">
        <f t="shared" si="59"/>
        <v/>
      </c>
      <c r="BZ69" s="187" t="str">
        <f t="shared" si="60"/>
        <v/>
      </c>
      <c r="CA69" s="187" t="str">
        <f t="shared" si="61"/>
        <v/>
      </c>
      <c r="CB69" s="187" t="str">
        <f t="shared" si="62"/>
        <v/>
      </c>
      <c r="CC69" s="187" t="str">
        <f t="shared" si="63"/>
        <v/>
      </c>
      <c r="CD69"/>
      <c r="CE69" s="115" t="str">
        <f>+Datos!FZ67</f>
        <v/>
      </c>
      <c r="CF69" s="188" t="str">
        <f>IF(CE69="","",Datos!GC67)</f>
        <v/>
      </c>
      <c r="CG69" s="180" t="str">
        <f t="shared" si="64"/>
        <v/>
      </c>
      <c r="CH69" s="180" t="str">
        <f t="shared" si="65"/>
        <v/>
      </c>
      <c r="CI69" s="187" t="str">
        <f t="shared" si="66"/>
        <v/>
      </c>
      <c r="CJ69" s="187" t="str">
        <f t="shared" si="67"/>
        <v/>
      </c>
      <c r="CK69" s="187" t="str">
        <f t="shared" si="68"/>
        <v/>
      </c>
      <c r="CL69" s="187" t="str">
        <f t="shared" si="69"/>
        <v/>
      </c>
    </row>
    <row r="70" spans="2:90" s="8" customFormat="1" x14ac:dyDescent="0.35">
      <c r="B70" s="115">
        <f>+Datos!B68</f>
        <v>53</v>
      </c>
      <c r="C70" s="115">
        <f>IF(B70="","",Datos!E68)</f>
        <v>160</v>
      </c>
      <c r="D70" s="180">
        <f t="shared" si="11"/>
        <v>739.2</v>
      </c>
      <c r="E70" s="180">
        <f>+Datos!F68</f>
        <v>14</v>
      </c>
      <c r="F70" s="187">
        <f t="shared" si="12"/>
        <v>1134</v>
      </c>
      <c r="G70" s="187">
        <f t="shared" si="13"/>
        <v>546</v>
      </c>
      <c r="H70" s="187">
        <f t="shared" si="14"/>
        <v>364</v>
      </c>
      <c r="I70" s="187">
        <f t="shared" si="15"/>
        <v>728</v>
      </c>
      <c r="K70" s="115">
        <f>+Datos!V68</f>
        <v>53</v>
      </c>
      <c r="L70" s="188">
        <f>IF(K70="","",Datos!Y68)</f>
        <v>13.5</v>
      </c>
      <c r="M70" s="180">
        <f t="shared" si="16"/>
        <v>54</v>
      </c>
      <c r="N70" s="180">
        <f t="shared" si="17"/>
        <v>1.125</v>
      </c>
      <c r="O70" s="187">
        <f t="shared" si="18"/>
        <v>67.982142857142861</v>
      </c>
      <c r="P70" s="187">
        <f t="shared" si="19"/>
        <v>43.875</v>
      </c>
      <c r="Q70" s="187">
        <f t="shared" si="20"/>
        <v>27</v>
      </c>
      <c r="R70" s="187">
        <f t="shared" si="21"/>
        <v>43.071428571428569</v>
      </c>
      <c r="T70" s="115">
        <f>+Datos!AP68</f>
        <v>53</v>
      </c>
      <c r="U70" s="188">
        <f>IF(T70="","",Datos!AS68)</f>
        <v>162</v>
      </c>
      <c r="V70" s="180">
        <f t="shared" si="22"/>
        <v>648</v>
      </c>
      <c r="W70" s="180">
        <f t="shared" si="23"/>
        <v>13.5</v>
      </c>
      <c r="X70" s="187">
        <f t="shared" si="24"/>
        <v>815.78571428571433</v>
      </c>
      <c r="Y70" s="187">
        <f t="shared" si="25"/>
        <v>526.5</v>
      </c>
      <c r="Z70" s="187">
        <f t="shared" si="26"/>
        <v>324</v>
      </c>
      <c r="AA70" s="187">
        <f t="shared" si="27"/>
        <v>516.85714285714289</v>
      </c>
      <c r="AC70" s="115" t="str">
        <f>+Datos!BJ68</f>
        <v/>
      </c>
      <c r="AD70" s="188" t="str">
        <f>IF(AC70="","",Datos!BM68)</f>
        <v/>
      </c>
      <c r="AE70" s="180" t="str">
        <f t="shared" si="28"/>
        <v/>
      </c>
      <c r="AF70" s="180" t="str">
        <f t="shared" si="29"/>
        <v/>
      </c>
      <c r="AG70" s="187" t="str">
        <f t="shared" si="30"/>
        <v/>
      </c>
      <c r="AH70" s="187" t="str">
        <f t="shared" si="31"/>
        <v/>
      </c>
      <c r="AI70" s="187" t="str">
        <f t="shared" si="32"/>
        <v/>
      </c>
      <c r="AJ70" s="187" t="str">
        <f t="shared" si="33"/>
        <v/>
      </c>
      <c r="AL70" s="115" t="str">
        <f>+Datos!CD68</f>
        <v/>
      </c>
      <c r="AM70" s="188" t="str">
        <f>IF(AL70="","",Datos!CG68)</f>
        <v/>
      </c>
      <c r="AN70" s="180" t="str">
        <f t="shared" si="34"/>
        <v/>
      </c>
      <c r="AO70" s="180" t="str">
        <f t="shared" si="35"/>
        <v/>
      </c>
      <c r="AP70" s="187" t="str">
        <f t="shared" si="36"/>
        <v/>
      </c>
      <c r="AQ70" s="187" t="str">
        <f t="shared" si="37"/>
        <v/>
      </c>
      <c r="AR70" s="187" t="str">
        <f t="shared" si="38"/>
        <v/>
      </c>
      <c r="AS70" s="187" t="str">
        <f t="shared" si="39"/>
        <v/>
      </c>
      <c r="AU70" s="115" t="str">
        <f>+Datos!CX68</f>
        <v/>
      </c>
      <c r="AV70" s="188" t="str">
        <f>IF(AU70="","",Datos!DA68)</f>
        <v/>
      </c>
      <c r="AW70" s="180" t="str">
        <f t="shared" si="40"/>
        <v/>
      </c>
      <c r="AX70" s="180" t="str">
        <f t="shared" si="41"/>
        <v/>
      </c>
      <c r="AY70" s="187" t="str">
        <f t="shared" si="42"/>
        <v/>
      </c>
      <c r="AZ70" s="187" t="str">
        <f t="shared" si="43"/>
        <v/>
      </c>
      <c r="BA70" s="187" t="str">
        <f t="shared" si="44"/>
        <v/>
      </c>
      <c r="BB70" s="187" t="str">
        <f t="shared" si="45"/>
        <v/>
      </c>
      <c r="BD70" s="115" t="str">
        <f>+Datos!DR68</f>
        <v/>
      </c>
      <c r="BE70" s="188" t="str">
        <f>IF(BD70="","",Datos!DU68)</f>
        <v/>
      </c>
      <c r="BF70" s="180" t="str">
        <f t="shared" si="46"/>
        <v/>
      </c>
      <c r="BG70" s="180" t="str">
        <f t="shared" si="47"/>
        <v/>
      </c>
      <c r="BH70" s="187" t="str">
        <f t="shared" si="48"/>
        <v/>
      </c>
      <c r="BI70" s="187" t="str">
        <f t="shared" si="49"/>
        <v/>
      </c>
      <c r="BJ70" s="187" t="str">
        <f t="shared" si="50"/>
        <v/>
      </c>
      <c r="BK70" s="187" t="str">
        <f t="shared" si="51"/>
        <v/>
      </c>
      <c r="BM70" s="115" t="str">
        <f>+Datos!EL68</f>
        <v/>
      </c>
      <c r="BN70" s="188" t="str">
        <f>IF(BM70="","",Datos!EO68)</f>
        <v/>
      </c>
      <c r="BO70" s="180" t="str">
        <f t="shared" si="52"/>
        <v/>
      </c>
      <c r="BP70" s="180" t="str">
        <f t="shared" si="53"/>
        <v/>
      </c>
      <c r="BQ70" s="187" t="str">
        <f t="shared" si="54"/>
        <v/>
      </c>
      <c r="BR70" s="187" t="str">
        <f t="shared" si="55"/>
        <v/>
      </c>
      <c r="BS70" s="187" t="str">
        <f t="shared" si="56"/>
        <v/>
      </c>
      <c r="BT70" s="187" t="str">
        <f t="shared" si="57"/>
        <v/>
      </c>
      <c r="BV70" s="115" t="str">
        <f>+Datos!FF68</f>
        <v/>
      </c>
      <c r="BW70" s="188" t="str">
        <f>IF(BV70="","",Datos!FI68)</f>
        <v/>
      </c>
      <c r="BX70" s="180" t="str">
        <f t="shared" si="58"/>
        <v/>
      </c>
      <c r="BY70" s="180" t="str">
        <f t="shared" si="59"/>
        <v/>
      </c>
      <c r="BZ70" s="187" t="str">
        <f t="shared" si="60"/>
        <v/>
      </c>
      <c r="CA70" s="187" t="str">
        <f t="shared" si="61"/>
        <v/>
      </c>
      <c r="CB70" s="187" t="str">
        <f t="shared" si="62"/>
        <v/>
      </c>
      <c r="CC70" s="187" t="str">
        <f t="shared" si="63"/>
        <v/>
      </c>
      <c r="CD70"/>
      <c r="CE70" s="115" t="str">
        <f>+Datos!FZ68</f>
        <v/>
      </c>
      <c r="CF70" s="188" t="str">
        <f>IF(CE70="","",Datos!GC68)</f>
        <v/>
      </c>
      <c r="CG70" s="180" t="str">
        <f t="shared" si="64"/>
        <v/>
      </c>
      <c r="CH70" s="180" t="str">
        <f t="shared" si="65"/>
        <v/>
      </c>
      <c r="CI70" s="187" t="str">
        <f t="shared" si="66"/>
        <v/>
      </c>
      <c r="CJ70" s="187" t="str">
        <f t="shared" si="67"/>
        <v/>
      </c>
      <c r="CK70" s="187" t="str">
        <f t="shared" si="68"/>
        <v/>
      </c>
      <c r="CL70" s="187" t="str">
        <f t="shared" si="69"/>
        <v/>
      </c>
    </row>
    <row r="71" spans="2:90" s="8" customFormat="1" x14ac:dyDescent="0.35">
      <c r="B71" s="115">
        <f>+Datos!B69</f>
        <v>54</v>
      </c>
      <c r="C71" s="115">
        <f>IF(B71="","",Datos!E69)</f>
        <v>57</v>
      </c>
      <c r="D71" s="180">
        <f t="shared" si="11"/>
        <v>264</v>
      </c>
      <c r="E71" s="180">
        <f>+Datos!F69</f>
        <v>5</v>
      </c>
      <c r="F71" s="187">
        <f t="shared" si="12"/>
        <v>405</v>
      </c>
      <c r="G71" s="187">
        <f t="shared" si="13"/>
        <v>195</v>
      </c>
      <c r="H71" s="187">
        <f t="shared" si="14"/>
        <v>130</v>
      </c>
      <c r="I71" s="187">
        <f t="shared" si="15"/>
        <v>260</v>
      </c>
      <c r="K71" s="115">
        <f>+Datos!V69</f>
        <v>54</v>
      </c>
      <c r="L71" s="188">
        <f>IF(K71="","",Datos!Y69)</f>
        <v>9.5</v>
      </c>
      <c r="M71" s="180">
        <f t="shared" si="16"/>
        <v>38</v>
      </c>
      <c r="N71" s="180">
        <f t="shared" si="17"/>
        <v>0.79166666666666663</v>
      </c>
      <c r="O71" s="187">
        <f t="shared" si="18"/>
        <v>47.839285714285715</v>
      </c>
      <c r="P71" s="187">
        <f t="shared" si="19"/>
        <v>30.875</v>
      </c>
      <c r="Q71" s="187">
        <f t="shared" si="20"/>
        <v>19</v>
      </c>
      <c r="R71" s="187">
        <f t="shared" si="21"/>
        <v>30.309523809523807</v>
      </c>
      <c r="T71" s="115">
        <f>+Datos!AP69</f>
        <v>54</v>
      </c>
      <c r="U71" s="188">
        <f>IF(T71="","",Datos!AS69)</f>
        <v>162</v>
      </c>
      <c r="V71" s="180">
        <f t="shared" si="22"/>
        <v>648</v>
      </c>
      <c r="W71" s="180">
        <f t="shared" si="23"/>
        <v>13.5</v>
      </c>
      <c r="X71" s="187">
        <f t="shared" si="24"/>
        <v>815.78571428571433</v>
      </c>
      <c r="Y71" s="187">
        <f t="shared" si="25"/>
        <v>526.5</v>
      </c>
      <c r="Z71" s="187">
        <f t="shared" si="26"/>
        <v>324</v>
      </c>
      <c r="AA71" s="187">
        <f t="shared" si="27"/>
        <v>516.85714285714289</v>
      </c>
      <c r="AC71" s="115" t="str">
        <f>+Datos!BJ69</f>
        <v/>
      </c>
      <c r="AD71" s="188" t="str">
        <f>IF(AC71="","",Datos!BM69)</f>
        <v/>
      </c>
      <c r="AE71" s="180" t="str">
        <f t="shared" si="28"/>
        <v/>
      </c>
      <c r="AF71" s="180" t="str">
        <f t="shared" si="29"/>
        <v/>
      </c>
      <c r="AG71" s="187" t="str">
        <f t="shared" si="30"/>
        <v/>
      </c>
      <c r="AH71" s="187" t="str">
        <f t="shared" si="31"/>
        <v/>
      </c>
      <c r="AI71" s="187" t="str">
        <f t="shared" si="32"/>
        <v/>
      </c>
      <c r="AJ71" s="187" t="str">
        <f t="shared" si="33"/>
        <v/>
      </c>
      <c r="AL71" s="115" t="str">
        <f>+Datos!CD69</f>
        <v/>
      </c>
      <c r="AM71" s="188" t="str">
        <f>IF(AL71="","",Datos!CG69)</f>
        <v/>
      </c>
      <c r="AN71" s="180" t="str">
        <f t="shared" si="34"/>
        <v/>
      </c>
      <c r="AO71" s="180" t="str">
        <f t="shared" si="35"/>
        <v/>
      </c>
      <c r="AP71" s="187" t="str">
        <f t="shared" si="36"/>
        <v/>
      </c>
      <c r="AQ71" s="187" t="str">
        <f t="shared" si="37"/>
        <v/>
      </c>
      <c r="AR71" s="187" t="str">
        <f t="shared" si="38"/>
        <v/>
      </c>
      <c r="AS71" s="187" t="str">
        <f t="shared" si="39"/>
        <v/>
      </c>
      <c r="AU71" s="115" t="str">
        <f>+Datos!CX69</f>
        <v/>
      </c>
      <c r="AV71" s="188" t="str">
        <f>IF(AU71="","",Datos!DA69)</f>
        <v/>
      </c>
      <c r="AW71" s="180" t="str">
        <f t="shared" si="40"/>
        <v/>
      </c>
      <c r="AX71" s="180" t="str">
        <f t="shared" si="41"/>
        <v/>
      </c>
      <c r="AY71" s="187" t="str">
        <f t="shared" si="42"/>
        <v/>
      </c>
      <c r="AZ71" s="187" t="str">
        <f t="shared" si="43"/>
        <v/>
      </c>
      <c r="BA71" s="187" t="str">
        <f t="shared" si="44"/>
        <v/>
      </c>
      <c r="BB71" s="187" t="str">
        <f t="shared" si="45"/>
        <v/>
      </c>
      <c r="BD71" s="115" t="str">
        <f>+Datos!DR69</f>
        <v/>
      </c>
      <c r="BE71" s="188" t="str">
        <f>IF(BD71="","",Datos!DU69)</f>
        <v/>
      </c>
      <c r="BF71" s="180" t="str">
        <f t="shared" si="46"/>
        <v/>
      </c>
      <c r="BG71" s="180" t="str">
        <f t="shared" si="47"/>
        <v/>
      </c>
      <c r="BH71" s="187" t="str">
        <f t="shared" si="48"/>
        <v/>
      </c>
      <c r="BI71" s="187" t="str">
        <f t="shared" si="49"/>
        <v/>
      </c>
      <c r="BJ71" s="187" t="str">
        <f t="shared" si="50"/>
        <v/>
      </c>
      <c r="BK71" s="187" t="str">
        <f t="shared" si="51"/>
        <v/>
      </c>
      <c r="BM71" s="115" t="str">
        <f>+Datos!EL69</f>
        <v/>
      </c>
      <c r="BN71" s="188" t="str">
        <f>IF(BM71="","",Datos!EO69)</f>
        <v/>
      </c>
      <c r="BO71" s="180" t="str">
        <f t="shared" si="52"/>
        <v/>
      </c>
      <c r="BP71" s="180" t="str">
        <f t="shared" si="53"/>
        <v/>
      </c>
      <c r="BQ71" s="187" t="str">
        <f t="shared" si="54"/>
        <v/>
      </c>
      <c r="BR71" s="187" t="str">
        <f t="shared" si="55"/>
        <v/>
      </c>
      <c r="BS71" s="187" t="str">
        <f t="shared" si="56"/>
        <v/>
      </c>
      <c r="BT71" s="187" t="str">
        <f t="shared" si="57"/>
        <v/>
      </c>
      <c r="BV71" s="115" t="str">
        <f>+Datos!FF69</f>
        <v/>
      </c>
      <c r="BW71" s="188" t="str">
        <f>IF(BV71="","",Datos!FI69)</f>
        <v/>
      </c>
      <c r="BX71" s="180" t="str">
        <f t="shared" si="58"/>
        <v/>
      </c>
      <c r="BY71" s="180" t="str">
        <f t="shared" si="59"/>
        <v/>
      </c>
      <c r="BZ71" s="187" t="str">
        <f t="shared" si="60"/>
        <v/>
      </c>
      <c r="CA71" s="187" t="str">
        <f t="shared" si="61"/>
        <v/>
      </c>
      <c r="CB71" s="187" t="str">
        <f t="shared" si="62"/>
        <v/>
      </c>
      <c r="CC71" s="187" t="str">
        <f t="shared" si="63"/>
        <v/>
      </c>
      <c r="CD71"/>
      <c r="CE71" s="115" t="str">
        <f>+Datos!FZ69</f>
        <v/>
      </c>
      <c r="CF71" s="188" t="str">
        <f>IF(CE71="","",Datos!GC69)</f>
        <v/>
      </c>
      <c r="CG71" s="180" t="str">
        <f t="shared" si="64"/>
        <v/>
      </c>
      <c r="CH71" s="180" t="str">
        <f t="shared" si="65"/>
        <v/>
      </c>
      <c r="CI71" s="187" t="str">
        <f t="shared" si="66"/>
        <v/>
      </c>
      <c r="CJ71" s="187" t="str">
        <f t="shared" si="67"/>
        <v/>
      </c>
      <c r="CK71" s="187" t="str">
        <f t="shared" si="68"/>
        <v/>
      </c>
      <c r="CL71" s="187" t="str">
        <f t="shared" si="69"/>
        <v/>
      </c>
    </row>
    <row r="72" spans="2:90" s="8" customFormat="1" x14ac:dyDescent="0.35">
      <c r="B72" s="115">
        <f>+Datos!B70</f>
        <v>55</v>
      </c>
      <c r="C72" s="115">
        <f>IF(B72="","",Datos!E70)</f>
        <v>58</v>
      </c>
      <c r="D72" s="180">
        <f t="shared" si="11"/>
        <v>264</v>
      </c>
      <c r="E72" s="180">
        <f>+Datos!F70</f>
        <v>5</v>
      </c>
      <c r="F72" s="187">
        <f t="shared" si="12"/>
        <v>405</v>
      </c>
      <c r="G72" s="187">
        <f t="shared" si="13"/>
        <v>195</v>
      </c>
      <c r="H72" s="187">
        <f t="shared" si="14"/>
        <v>130</v>
      </c>
      <c r="I72" s="187">
        <f t="shared" si="15"/>
        <v>260</v>
      </c>
      <c r="K72" s="115">
        <f>+Datos!V70</f>
        <v>55</v>
      </c>
      <c r="L72" s="188">
        <f>IF(K72="","",Datos!Y70)</f>
        <v>6</v>
      </c>
      <c r="M72" s="180">
        <f t="shared" si="16"/>
        <v>24</v>
      </c>
      <c r="N72" s="180">
        <f t="shared" si="17"/>
        <v>0.5</v>
      </c>
      <c r="O72" s="187">
        <f t="shared" si="18"/>
        <v>30.214285714285715</v>
      </c>
      <c r="P72" s="187">
        <f t="shared" si="19"/>
        <v>19.5</v>
      </c>
      <c r="Q72" s="187">
        <f t="shared" si="20"/>
        <v>12</v>
      </c>
      <c r="R72" s="187">
        <f t="shared" si="21"/>
        <v>19.142857142857142</v>
      </c>
      <c r="T72" s="115">
        <f>+Datos!AP70</f>
        <v>55</v>
      </c>
      <c r="U72" s="188">
        <f>IF(T72="","",Datos!AS70)</f>
        <v>162</v>
      </c>
      <c r="V72" s="180">
        <f t="shared" si="22"/>
        <v>648</v>
      </c>
      <c r="W72" s="180">
        <f t="shared" si="23"/>
        <v>13.5</v>
      </c>
      <c r="X72" s="187">
        <f t="shared" si="24"/>
        <v>815.78571428571433</v>
      </c>
      <c r="Y72" s="187">
        <f t="shared" si="25"/>
        <v>526.5</v>
      </c>
      <c r="Z72" s="187">
        <f t="shared" si="26"/>
        <v>324</v>
      </c>
      <c r="AA72" s="187">
        <f t="shared" si="27"/>
        <v>516.85714285714289</v>
      </c>
      <c r="AC72" s="115" t="str">
        <f>+Datos!BJ70</f>
        <v/>
      </c>
      <c r="AD72" s="188" t="str">
        <f>IF(AC72="","",Datos!BM70)</f>
        <v/>
      </c>
      <c r="AE72" s="180" t="str">
        <f t="shared" si="28"/>
        <v/>
      </c>
      <c r="AF72" s="180" t="str">
        <f t="shared" si="29"/>
        <v/>
      </c>
      <c r="AG72" s="187" t="str">
        <f t="shared" si="30"/>
        <v/>
      </c>
      <c r="AH72" s="187" t="str">
        <f t="shared" si="31"/>
        <v/>
      </c>
      <c r="AI72" s="187" t="str">
        <f t="shared" si="32"/>
        <v/>
      </c>
      <c r="AJ72" s="187" t="str">
        <f t="shared" si="33"/>
        <v/>
      </c>
      <c r="AL72" s="115" t="str">
        <f>+Datos!CD70</f>
        <v/>
      </c>
      <c r="AM72" s="188" t="str">
        <f>IF(AL72="","",Datos!CG70)</f>
        <v/>
      </c>
      <c r="AN72" s="180" t="str">
        <f t="shared" si="34"/>
        <v/>
      </c>
      <c r="AO72" s="180" t="str">
        <f t="shared" si="35"/>
        <v/>
      </c>
      <c r="AP72" s="187" t="str">
        <f t="shared" si="36"/>
        <v/>
      </c>
      <c r="AQ72" s="187" t="str">
        <f t="shared" si="37"/>
        <v/>
      </c>
      <c r="AR72" s="187" t="str">
        <f t="shared" si="38"/>
        <v/>
      </c>
      <c r="AS72" s="187" t="str">
        <f t="shared" si="39"/>
        <v/>
      </c>
      <c r="AU72" s="115" t="str">
        <f>+Datos!CX70</f>
        <v/>
      </c>
      <c r="AV72" s="188" t="str">
        <f>IF(AU72="","",Datos!DA70)</f>
        <v/>
      </c>
      <c r="AW72" s="180" t="str">
        <f t="shared" si="40"/>
        <v/>
      </c>
      <c r="AX72" s="180" t="str">
        <f t="shared" si="41"/>
        <v/>
      </c>
      <c r="AY72" s="187" t="str">
        <f t="shared" si="42"/>
        <v/>
      </c>
      <c r="AZ72" s="187" t="str">
        <f t="shared" si="43"/>
        <v/>
      </c>
      <c r="BA72" s="187" t="str">
        <f t="shared" si="44"/>
        <v/>
      </c>
      <c r="BB72" s="187" t="str">
        <f t="shared" si="45"/>
        <v/>
      </c>
      <c r="BD72" s="115" t="str">
        <f>+Datos!DR70</f>
        <v/>
      </c>
      <c r="BE72" s="188" t="str">
        <f>IF(BD72="","",Datos!DU70)</f>
        <v/>
      </c>
      <c r="BF72" s="180" t="str">
        <f t="shared" si="46"/>
        <v/>
      </c>
      <c r="BG72" s="180" t="str">
        <f t="shared" si="47"/>
        <v/>
      </c>
      <c r="BH72" s="187" t="str">
        <f t="shared" si="48"/>
        <v/>
      </c>
      <c r="BI72" s="187" t="str">
        <f t="shared" si="49"/>
        <v/>
      </c>
      <c r="BJ72" s="187" t="str">
        <f t="shared" si="50"/>
        <v/>
      </c>
      <c r="BK72" s="187" t="str">
        <f t="shared" si="51"/>
        <v/>
      </c>
      <c r="BM72" s="115" t="str">
        <f>+Datos!EL70</f>
        <v/>
      </c>
      <c r="BN72" s="188" t="str">
        <f>IF(BM72="","",Datos!EO70)</f>
        <v/>
      </c>
      <c r="BO72" s="180" t="str">
        <f t="shared" si="52"/>
        <v/>
      </c>
      <c r="BP72" s="180" t="str">
        <f t="shared" si="53"/>
        <v/>
      </c>
      <c r="BQ72" s="187" t="str">
        <f t="shared" si="54"/>
        <v/>
      </c>
      <c r="BR72" s="187" t="str">
        <f t="shared" si="55"/>
        <v/>
      </c>
      <c r="BS72" s="187" t="str">
        <f t="shared" si="56"/>
        <v/>
      </c>
      <c r="BT72" s="187" t="str">
        <f t="shared" si="57"/>
        <v/>
      </c>
      <c r="BV72" s="115" t="str">
        <f>+Datos!FF70</f>
        <v/>
      </c>
      <c r="BW72" s="188" t="str">
        <f>IF(BV72="","",Datos!FI70)</f>
        <v/>
      </c>
      <c r="BX72" s="180" t="str">
        <f t="shared" si="58"/>
        <v/>
      </c>
      <c r="BY72" s="180" t="str">
        <f t="shared" si="59"/>
        <v/>
      </c>
      <c r="BZ72" s="187" t="str">
        <f t="shared" si="60"/>
        <v/>
      </c>
      <c r="CA72" s="187" t="str">
        <f t="shared" si="61"/>
        <v/>
      </c>
      <c r="CB72" s="187" t="str">
        <f t="shared" si="62"/>
        <v/>
      </c>
      <c r="CC72" s="187" t="str">
        <f t="shared" si="63"/>
        <v/>
      </c>
      <c r="CD72"/>
      <c r="CE72" s="115" t="str">
        <f>+Datos!FZ70</f>
        <v/>
      </c>
      <c r="CF72" s="188" t="str">
        <f>IF(CE72="","",Datos!GC70)</f>
        <v/>
      </c>
      <c r="CG72" s="180" t="str">
        <f t="shared" si="64"/>
        <v/>
      </c>
      <c r="CH72" s="180" t="str">
        <f t="shared" si="65"/>
        <v/>
      </c>
      <c r="CI72" s="187" t="str">
        <f t="shared" si="66"/>
        <v/>
      </c>
      <c r="CJ72" s="187" t="str">
        <f t="shared" si="67"/>
        <v/>
      </c>
      <c r="CK72" s="187" t="str">
        <f t="shared" si="68"/>
        <v/>
      </c>
      <c r="CL72" s="187" t="str">
        <f t="shared" si="69"/>
        <v/>
      </c>
    </row>
    <row r="73" spans="2:90" s="8" customFormat="1" x14ac:dyDescent="0.35">
      <c r="B73" s="115">
        <f>+Datos!B71</f>
        <v>56</v>
      </c>
      <c r="C73" s="115">
        <f>IF(B73="","",Datos!E71)</f>
        <v>60</v>
      </c>
      <c r="D73" s="180">
        <f t="shared" si="11"/>
        <v>316.8</v>
      </c>
      <c r="E73" s="180">
        <f>+Datos!F71</f>
        <v>6</v>
      </c>
      <c r="F73" s="187">
        <f t="shared" si="12"/>
        <v>486</v>
      </c>
      <c r="G73" s="187">
        <f t="shared" si="13"/>
        <v>234</v>
      </c>
      <c r="H73" s="187">
        <f t="shared" si="14"/>
        <v>156</v>
      </c>
      <c r="I73" s="187">
        <f t="shared" si="15"/>
        <v>312</v>
      </c>
      <c r="K73" s="115" t="str">
        <f>+Datos!V71</f>
        <v/>
      </c>
      <c r="L73" s="188" t="str">
        <f>IF(K73="","",Datos!Y71)</f>
        <v/>
      </c>
      <c r="M73" s="180" t="str">
        <f t="shared" si="16"/>
        <v/>
      </c>
      <c r="N73" s="180" t="str">
        <f t="shared" si="17"/>
        <v/>
      </c>
      <c r="O73" s="187" t="str">
        <f t="shared" si="18"/>
        <v/>
      </c>
      <c r="P73" s="187" t="str">
        <f t="shared" si="19"/>
        <v/>
      </c>
      <c r="Q73" s="187" t="str">
        <f t="shared" si="20"/>
        <v/>
      </c>
      <c r="R73" s="187" t="str">
        <f t="shared" si="21"/>
        <v/>
      </c>
      <c r="T73" s="115">
        <f>+Datos!AP71</f>
        <v>56</v>
      </c>
      <c r="U73" s="188">
        <f>IF(T73="","",Datos!AS71)</f>
        <v>160</v>
      </c>
      <c r="V73" s="180">
        <f t="shared" si="22"/>
        <v>640</v>
      </c>
      <c r="W73" s="180">
        <f t="shared" si="23"/>
        <v>13.333333333333334</v>
      </c>
      <c r="X73" s="187">
        <f t="shared" si="24"/>
        <v>805.71428571428578</v>
      </c>
      <c r="Y73" s="187">
        <f t="shared" si="25"/>
        <v>520</v>
      </c>
      <c r="Z73" s="187">
        <f t="shared" si="26"/>
        <v>320</v>
      </c>
      <c r="AA73" s="187">
        <f t="shared" si="27"/>
        <v>510.47619047619048</v>
      </c>
      <c r="AC73" s="115" t="str">
        <f>+Datos!BJ71</f>
        <v/>
      </c>
      <c r="AD73" s="188" t="str">
        <f>IF(AC73="","",Datos!BM71)</f>
        <v/>
      </c>
      <c r="AE73" s="180" t="str">
        <f t="shared" si="28"/>
        <v/>
      </c>
      <c r="AF73" s="180" t="str">
        <f t="shared" si="29"/>
        <v/>
      </c>
      <c r="AG73" s="187" t="str">
        <f t="shared" si="30"/>
        <v/>
      </c>
      <c r="AH73" s="187" t="str">
        <f t="shared" si="31"/>
        <v/>
      </c>
      <c r="AI73" s="187" t="str">
        <f t="shared" si="32"/>
        <v/>
      </c>
      <c r="AJ73" s="187" t="str">
        <f t="shared" si="33"/>
        <v/>
      </c>
      <c r="AL73" s="115" t="str">
        <f>+Datos!CD71</f>
        <v/>
      </c>
      <c r="AM73" s="188" t="str">
        <f>IF(AL73="","",Datos!CG71)</f>
        <v/>
      </c>
      <c r="AN73" s="180" t="str">
        <f t="shared" si="34"/>
        <v/>
      </c>
      <c r="AO73" s="180" t="str">
        <f t="shared" si="35"/>
        <v/>
      </c>
      <c r="AP73" s="187" t="str">
        <f t="shared" si="36"/>
        <v/>
      </c>
      <c r="AQ73" s="187" t="str">
        <f t="shared" si="37"/>
        <v/>
      </c>
      <c r="AR73" s="187" t="str">
        <f t="shared" si="38"/>
        <v/>
      </c>
      <c r="AS73" s="187" t="str">
        <f t="shared" si="39"/>
        <v/>
      </c>
      <c r="AU73" s="115" t="str">
        <f>+Datos!CX71</f>
        <v/>
      </c>
      <c r="AV73" s="188" t="str">
        <f>IF(AU73="","",Datos!DA71)</f>
        <v/>
      </c>
      <c r="AW73" s="180" t="str">
        <f t="shared" si="40"/>
        <v/>
      </c>
      <c r="AX73" s="180" t="str">
        <f t="shared" si="41"/>
        <v/>
      </c>
      <c r="AY73" s="187" t="str">
        <f t="shared" si="42"/>
        <v/>
      </c>
      <c r="AZ73" s="187" t="str">
        <f t="shared" si="43"/>
        <v/>
      </c>
      <c r="BA73" s="187" t="str">
        <f t="shared" si="44"/>
        <v/>
      </c>
      <c r="BB73" s="187" t="str">
        <f t="shared" si="45"/>
        <v/>
      </c>
      <c r="BD73" s="115" t="str">
        <f>+Datos!DR71</f>
        <v/>
      </c>
      <c r="BE73" s="188" t="str">
        <f>IF(BD73="","",Datos!DU71)</f>
        <v/>
      </c>
      <c r="BF73" s="180" t="str">
        <f t="shared" si="46"/>
        <v/>
      </c>
      <c r="BG73" s="180" t="str">
        <f t="shared" si="47"/>
        <v/>
      </c>
      <c r="BH73" s="187" t="str">
        <f t="shared" si="48"/>
        <v/>
      </c>
      <c r="BI73" s="187" t="str">
        <f t="shared" si="49"/>
        <v/>
      </c>
      <c r="BJ73" s="187" t="str">
        <f t="shared" si="50"/>
        <v/>
      </c>
      <c r="BK73" s="187" t="str">
        <f t="shared" si="51"/>
        <v/>
      </c>
      <c r="BM73" s="115" t="str">
        <f>+Datos!EL71</f>
        <v/>
      </c>
      <c r="BN73" s="188" t="str">
        <f>IF(BM73="","",Datos!EO71)</f>
        <v/>
      </c>
      <c r="BO73" s="180" t="str">
        <f t="shared" si="52"/>
        <v/>
      </c>
      <c r="BP73" s="180" t="str">
        <f t="shared" si="53"/>
        <v/>
      </c>
      <c r="BQ73" s="187" t="str">
        <f t="shared" si="54"/>
        <v/>
      </c>
      <c r="BR73" s="187" t="str">
        <f t="shared" si="55"/>
        <v/>
      </c>
      <c r="BS73" s="187" t="str">
        <f t="shared" si="56"/>
        <v/>
      </c>
      <c r="BT73" s="187" t="str">
        <f t="shared" si="57"/>
        <v/>
      </c>
      <c r="BV73" s="115" t="str">
        <f>+Datos!FF71</f>
        <v/>
      </c>
      <c r="BW73" s="188" t="str">
        <f>IF(BV73="","",Datos!FI71)</f>
        <v/>
      </c>
      <c r="BX73" s="180" t="str">
        <f t="shared" si="58"/>
        <v/>
      </c>
      <c r="BY73" s="180" t="str">
        <f t="shared" si="59"/>
        <v/>
      </c>
      <c r="BZ73" s="187" t="str">
        <f t="shared" si="60"/>
        <v/>
      </c>
      <c r="CA73" s="187" t="str">
        <f t="shared" si="61"/>
        <v/>
      </c>
      <c r="CB73" s="187" t="str">
        <f t="shared" si="62"/>
        <v/>
      </c>
      <c r="CC73" s="187" t="str">
        <f t="shared" si="63"/>
        <v/>
      </c>
      <c r="CD73"/>
      <c r="CE73" s="115" t="str">
        <f>+Datos!FZ71</f>
        <v/>
      </c>
      <c r="CF73" s="188" t="str">
        <f>IF(CE73="","",Datos!GC71)</f>
        <v/>
      </c>
      <c r="CG73" s="180" t="str">
        <f t="shared" si="64"/>
        <v/>
      </c>
      <c r="CH73" s="180" t="str">
        <f t="shared" si="65"/>
        <v/>
      </c>
      <c r="CI73" s="187" t="str">
        <f t="shared" si="66"/>
        <v/>
      </c>
      <c r="CJ73" s="187" t="str">
        <f t="shared" si="67"/>
        <v/>
      </c>
      <c r="CK73" s="187" t="str">
        <f t="shared" si="68"/>
        <v/>
      </c>
      <c r="CL73" s="187" t="str">
        <f t="shared" si="69"/>
        <v/>
      </c>
    </row>
    <row r="74" spans="2:90" s="8" customFormat="1" x14ac:dyDescent="0.35">
      <c r="B74" s="115">
        <f>+Datos!B72</f>
        <v>57</v>
      </c>
      <c r="C74" s="115">
        <f>IF(B74="","",Datos!E72)</f>
        <v>62</v>
      </c>
      <c r="D74" s="180">
        <f t="shared" si="11"/>
        <v>316.8</v>
      </c>
      <c r="E74" s="180">
        <f>+Datos!F72</f>
        <v>6</v>
      </c>
      <c r="F74" s="187">
        <f t="shared" si="12"/>
        <v>486</v>
      </c>
      <c r="G74" s="187">
        <f t="shared" si="13"/>
        <v>234</v>
      </c>
      <c r="H74" s="187">
        <f t="shared" si="14"/>
        <v>156</v>
      </c>
      <c r="I74" s="187">
        <f t="shared" si="15"/>
        <v>312</v>
      </c>
      <c r="K74" s="115" t="str">
        <f>+Datos!V72</f>
        <v/>
      </c>
      <c r="L74" s="188" t="str">
        <f>IF(K74="","",Datos!Y72)</f>
        <v/>
      </c>
      <c r="M74" s="180" t="str">
        <f t="shared" si="16"/>
        <v/>
      </c>
      <c r="N74" s="180" t="str">
        <f t="shared" si="17"/>
        <v/>
      </c>
      <c r="O74" s="187" t="str">
        <f t="shared" si="18"/>
        <v/>
      </c>
      <c r="P74" s="187" t="str">
        <f t="shared" si="19"/>
        <v/>
      </c>
      <c r="Q74" s="187" t="str">
        <f t="shared" si="20"/>
        <v/>
      </c>
      <c r="R74" s="187" t="str">
        <f t="shared" si="21"/>
        <v/>
      </c>
      <c r="T74" s="115">
        <f>+Datos!AP72</f>
        <v>57</v>
      </c>
      <c r="U74" s="188">
        <f>IF(T74="","",Datos!AS72)</f>
        <v>158</v>
      </c>
      <c r="V74" s="180">
        <f t="shared" si="22"/>
        <v>632</v>
      </c>
      <c r="W74" s="180">
        <f t="shared" si="23"/>
        <v>13.166666666666666</v>
      </c>
      <c r="X74" s="187">
        <f t="shared" si="24"/>
        <v>795.64285714285711</v>
      </c>
      <c r="Y74" s="187">
        <f t="shared" si="25"/>
        <v>513.5</v>
      </c>
      <c r="Z74" s="187">
        <f t="shared" si="26"/>
        <v>316</v>
      </c>
      <c r="AA74" s="187">
        <f t="shared" si="27"/>
        <v>504.09523809523807</v>
      </c>
      <c r="AC74" s="115" t="str">
        <f>+Datos!BJ72</f>
        <v/>
      </c>
      <c r="AD74" s="188" t="str">
        <f>IF(AC74="","",Datos!BM72)</f>
        <v/>
      </c>
      <c r="AE74" s="180" t="str">
        <f t="shared" si="28"/>
        <v/>
      </c>
      <c r="AF74" s="180" t="str">
        <f t="shared" si="29"/>
        <v/>
      </c>
      <c r="AG74" s="187" t="str">
        <f t="shared" si="30"/>
        <v/>
      </c>
      <c r="AH74" s="187" t="str">
        <f t="shared" si="31"/>
        <v/>
      </c>
      <c r="AI74" s="187" t="str">
        <f t="shared" si="32"/>
        <v/>
      </c>
      <c r="AJ74" s="187" t="str">
        <f t="shared" si="33"/>
        <v/>
      </c>
      <c r="AL74" s="115" t="str">
        <f>+Datos!CD72</f>
        <v/>
      </c>
      <c r="AM74" s="188" t="str">
        <f>IF(AL74="","",Datos!CG72)</f>
        <v/>
      </c>
      <c r="AN74" s="180" t="str">
        <f t="shared" si="34"/>
        <v/>
      </c>
      <c r="AO74" s="180" t="str">
        <f t="shared" si="35"/>
        <v/>
      </c>
      <c r="AP74" s="187" t="str">
        <f t="shared" si="36"/>
        <v/>
      </c>
      <c r="AQ74" s="187" t="str">
        <f t="shared" si="37"/>
        <v/>
      </c>
      <c r="AR74" s="187" t="str">
        <f t="shared" si="38"/>
        <v/>
      </c>
      <c r="AS74" s="187" t="str">
        <f t="shared" si="39"/>
        <v/>
      </c>
      <c r="AU74" s="115" t="str">
        <f>+Datos!CX72</f>
        <v/>
      </c>
      <c r="AV74" s="188" t="str">
        <f>IF(AU74="","",Datos!DA72)</f>
        <v/>
      </c>
      <c r="AW74" s="180" t="str">
        <f t="shared" si="40"/>
        <v/>
      </c>
      <c r="AX74" s="180" t="str">
        <f t="shared" si="41"/>
        <v/>
      </c>
      <c r="AY74" s="187" t="str">
        <f t="shared" si="42"/>
        <v/>
      </c>
      <c r="AZ74" s="187" t="str">
        <f t="shared" si="43"/>
        <v/>
      </c>
      <c r="BA74" s="187" t="str">
        <f t="shared" si="44"/>
        <v/>
      </c>
      <c r="BB74" s="187" t="str">
        <f t="shared" si="45"/>
        <v/>
      </c>
      <c r="BD74" s="115" t="str">
        <f>+Datos!DR72</f>
        <v/>
      </c>
      <c r="BE74" s="188" t="str">
        <f>IF(BD74="","",Datos!DU72)</f>
        <v/>
      </c>
      <c r="BF74" s="180" t="str">
        <f t="shared" si="46"/>
        <v/>
      </c>
      <c r="BG74" s="180" t="str">
        <f t="shared" si="47"/>
        <v/>
      </c>
      <c r="BH74" s="187" t="str">
        <f t="shared" si="48"/>
        <v/>
      </c>
      <c r="BI74" s="187" t="str">
        <f t="shared" si="49"/>
        <v/>
      </c>
      <c r="BJ74" s="187" t="str">
        <f t="shared" si="50"/>
        <v/>
      </c>
      <c r="BK74" s="187" t="str">
        <f t="shared" si="51"/>
        <v/>
      </c>
      <c r="BM74" s="115" t="str">
        <f>+Datos!EL72</f>
        <v/>
      </c>
      <c r="BN74" s="188" t="str">
        <f>IF(BM74="","",Datos!EO72)</f>
        <v/>
      </c>
      <c r="BO74" s="180" t="str">
        <f t="shared" si="52"/>
        <v/>
      </c>
      <c r="BP74" s="180" t="str">
        <f t="shared" si="53"/>
        <v/>
      </c>
      <c r="BQ74" s="187" t="str">
        <f t="shared" si="54"/>
        <v/>
      </c>
      <c r="BR74" s="187" t="str">
        <f t="shared" si="55"/>
        <v/>
      </c>
      <c r="BS74" s="187" t="str">
        <f t="shared" si="56"/>
        <v/>
      </c>
      <c r="BT74" s="187" t="str">
        <f t="shared" si="57"/>
        <v/>
      </c>
      <c r="BV74" s="115" t="str">
        <f>+Datos!FF72</f>
        <v/>
      </c>
      <c r="BW74" s="188" t="str">
        <f>IF(BV74="","",Datos!FI72)</f>
        <v/>
      </c>
      <c r="BX74" s="180" t="str">
        <f t="shared" si="58"/>
        <v/>
      </c>
      <c r="BY74" s="180" t="str">
        <f t="shared" si="59"/>
        <v/>
      </c>
      <c r="BZ74" s="187" t="str">
        <f t="shared" si="60"/>
        <v/>
      </c>
      <c r="CA74" s="187" t="str">
        <f t="shared" si="61"/>
        <v/>
      </c>
      <c r="CB74" s="187" t="str">
        <f t="shared" si="62"/>
        <v/>
      </c>
      <c r="CC74" s="187" t="str">
        <f t="shared" si="63"/>
        <v/>
      </c>
      <c r="CD74"/>
      <c r="CE74" s="115" t="str">
        <f>+Datos!FZ72</f>
        <v/>
      </c>
      <c r="CF74" s="188" t="str">
        <f>IF(CE74="","",Datos!GC72)</f>
        <v/>
      </c>
      <c r="CG74" s="180" t="str">
        <f t="shared" si="64"/>
        <v/>
      </c>
      <c r="CH74" s="180" t="str">
        <f t="shared" si="65"/>
        <v/>
      </c>
      <c r="CI74" s="187" t="str">
        <f t="shared" si="66"/>
        <v/>
      </c>
      <c r="CJ74" s="187" t="str">
        <f t="shared" si="67"/>
        <v/>
      </c>
      <c r="CK74" s="187" t="str">
        <f t="shared" si="68"/>
        <v/>
      </c>
      <c r="CL74" s="187" t="str">
        <f t="shared" si="69"/>
        <v/>
      </c>
    </row>
    <row r="75" spans="2:90" s="8" customFormat="1" x14ac:dyDescent="0.35">
      <c r="B75" s="115">
        <f>+Datos!B73</f>
        <v>58</v>
      </c>
      <c r="C75" s="115">
        <f>IF(B75="","",Datos!E73)</f>
        <v>62.5</v>
      </c>
      <c r="D75" s="180">
        <f t="shared" si="11"/>
        <v>316.8</v>
      </c>
      <c r="E75" s="180">
        <f>+Datos!F73</f>
        <v>6</v>
      </c>
      <c r="F75" s="187">
        <f t="shared" si="12"/>
        <v>486</v>
      </c>
      <c r="G75" s="187">
        <f t="shared" si="13"/>
        <v>234</v>
      </c>
      <c r="H75" s="187">
        <f t="shared" si="14"/>
        <v>156</v>
      </c>
      <c r="I75" s="187">
        <f t="shared" si="15"/>
        <v>312</v>
      </c>
      <c r="K75" s="115" t="str">
        <f>+Datos!V73</f>
        <v/>
      </c>
      <c r="L75" s="188" t="str">
        <f>IF(K75="","",Datos!Y73)</f>
        <v/>
      </c>
      <c r="M75" s="180" t="str">
        <f t="shared" si="16"/>
        <v/>
      </c>
      <c r="N75" s="180" t="str">
        <f t="shared" si="17"/>
        <v/>
      </c>
      <c r="O75" s="187" t="str">
        <f t="shared" si="18"/>
        <v/>
      </c>
      <c r="P75" s="187" t="str">
        <f t="shared" si="19"/>
        <v/>
      </c>
      <c r="Q75" s="187" t="str">
        <f t="shared" si="20"/>
        <v/>
      </c>
      <c r="R75" s="187" t="str">
        <f t="shared" si="21"/>
        <v/>
      </c>
      <c r="T75" s="115">
        <f>+Datos!AP73</f>
        <v>58</v>
      </c>
      <c r="U75" s="188">
        <f>IF(T75="","",Datos!AS73)</f>
        <v>154</v>
      </c>
      <c r="V75" s="180">
        <f t="shared" si="22"/>
        <v>616</v>
      </c>
      <c r="W75" s="180">
        <f t="shared" si="23"/>
        <v>12.833333333333334</v>
      </c>
      <c r="X75" s="187">
        <f t="shared" si="24"/>
        <v>775.50000000000011</v>
      </c>
      <c r="Y75" s="187">
        <f t="shared" si="25"/>
        <v>500.5</v>
      </c>
      <c r="Z75" s="187">
        <f t="shared" si="26"/>
        <v>308</v>
      </c>
      <c r="AA75" s="187">
        <f t="shared" si="27"/>
        <v>491.33333333333337</v>
      </c>
      <c r="AC75" s="115" t="str">
        <f>+Datos!BJ73</f>
        <v/>
      </c>
      <c r="AD75" s="188" t="str">
        <f>IF(AC75="","",Datos!BM73)</f>
        <v/>
      </c>
      <c r="AE75" s="180" t="str">
        <f t="shared" si="28"/>
        <v/>
      </c>
      <c r="AF75" s="180" t="str">
        <f t="shared" si="29"/>
        <v/>
      </c>
      <c r="AG75" s="187" t="str">
        <f t="shared" si="30"/>
        <v/>
      </c>
      <c r="AH75" s="187" t="str">
        <f t="shared" si="31"/>
        <v/>
      </c>
      <c r="AI75" s="187" t="str">
        <f t="shared" si="32"/>
        <v/>
      </c>
      <c r="AJ75" s="187" t="str">
        <f t="shared" si="33"/>
        <v/>
      </c>
      <c r="AL75" s="115" t="str">
        <f>+Datos!CD73</f>
        <v/>
      </c>
      <c r="AM75" s="188" t="str">
        <f>IF(AL75="","",Datos!CG73)</f>
        <v/>
      </c>
      <c r="AN75" s="180" t="str">
        <f t="shared" si="34"/>
        <v/>
      </c>
      <c r="AO75" s="180" t="str">
        <f t="shared" si="35"/>
        <v/>
      </c>
      <c r="AP75" s="187" t="str">
        <f t="shared" si="36"/>
        <v/>
      </c>
      <c r="AQ75" s="187" t="str">
        <f t="shared" si="37"/>
        <v/>
      </c>
      <c r="AR75" s="187" t="str">
        <f t="shared" si="38"/>
        <v/>
      </c>
      <c r="AS75" s="187" t="str">
        <f t="shared" si="39"/>
        <v/>
      </c>
      <c r="AU75" s="115" t="str">
        <f>+Datos!CX73</f>
        <v/>
      </c>
      <c r="AV75" s="188" t="str">
        <f>IF(AU75="","",Datos!DA73)</f>
        <v/>
      </c>
      <c r="AW75" s="180" t="str">
        <f t="shared" si="40"/>
        <v/>
      </c>
      <c r="AX75" s="180" t="str">
        <f t="shared" si="41"/>
        <v/>
      </c>
      <c r="AY75" s="187" t="str">
        <f t="shared" si="42"/>
        <v/>
      </c>
      <c r="AZ75" s="187" t="str">
        <f t="shared" si="43"/>
        <v/>
      </c>
      <c r="BA75" s="187" t="str">
        <f t="shared" si="44"/>
        <v/>
      </c>
      <c r="BB75" s="187" t="str">
        <f t="shared" si="45"/>
        <v/>
      </c>
      <c r="BD75" s="115" t="str">
        <f>+Datos!DR73</f>
        <v/>
      </c>
      <c r="BE75" s="188" t="str">
        <f>IF(BD75="","",Datos!DU73)</f>
        <v/>
      </c>
      <c r="BF75" s="180" t="str">
        <f t="shared" si="46"/>
        <v/>
      </c>
      <c r="BG75" s="180" t="str">
        <f t="shared" si="47"/>
        <v/>
      </c>
      <c r="BH75" s="187" t="str">
        <f t="shared" si="48"/>
        <v/>
      </c>
      <c r="BI75" s="187" t="str">
        <f t="shared" si="49"/>
        <v/>
      </c>
      <c r="BJ75" s="187" t="str">
        <f t="shared" si="50"/>
        <v/>
      </c>
      <c r="BK75" s="187" t="str">
        <f t="shared" si="51"/>
        <v/>
      </c>
      <c r="BM75" s="115" t="str">
        <f>+Datos!EL73</f>
        <v/>
      </c>
      <c r="BN75" s="188" t="str">
        <f>IF(BM75="","",Datos!EO73)</f>
        <v/>
      </c>
      <c r="BO75" s="180" t="str">
        <f t="shared" si="52"/>
        <v/>
      </c>
      <c r="BP75" s="180" t="str">
        <f t="shared" si="53"/>
        <v/>
      </c>
      <c r="BQ75" s="187" t="str">
        <f t="shared" si="54"/>
        <v/>
      </c>
      <c r="BR75" s="187" t="str">
        <f t="shared" si="55"/>
        <v/>
      </c>
      <c r="BS75" s="187" t="str">
        <f t="shared" si="56"/>
        <v/>
      </c>
      <c r="BT75" s="187" t="str">
        <f t="shared" si="57"/>
        <v/>
      </c>
      <c r="BV75" s="115" t="str">
        <f>+Datos!FF73</f>
        <v/>
      </c>
      <c r="BW75" s="188" t="str">
        <f>IF(BV75="","",Datos!FI73)</f>
        <v/>
      </c>
      <c r="BX75" s="180" t="str">
        <f t="shared" si="58"/>
        <v/>
      </c>
      <c r="BY75" s="180" t="str">
        <f t="shared" si="59"/>
        <v/>
      </c>
      <c r="BZ75" s="187" t="str">
        <f t="shared" si="60"/>
        <v/>
      </c>
      <c r="CA75" s="187" t="str">
        <f t="shared" si="61"/>
        <v/>
      </c>
      <c r="CB75" s="187" t="str">
        <f t="shared" si="62"/>
        <v/>
      </c>
      <c r="CC75" s="187" t="str">
        <f t="shared" si="63"/>
        <v/>
      </c>
      <c r="CD75"/>
      <c r="CE75" s="115" t="str">
        <f>+Datos!FZ73</f>
        <v/>
      </c>
      <c r="CF75" s="188" t="str">
        <f>IF(CE75="","",Datos!GC73)</f>
        <v/>
      </c>
      <c r="CG75" s="180" t="str">
        <f t="shared" si="64"/>
        <v/>
      </c>
      <c r="CH75" s="180" t="str">
        <f t="shared" si="65"/>
        <v/>
      </c>
      <c r="CI75" s="187" t="str">
        <f t="shared" si="66"/>
        <v/>
      </c>
      <c r="CJ75" s="187" t="str">
        <f t="shared" si="67"/>
        <v/>
      </c>
      <c r="CK75" s="187" t="str">
        <f t="shared" si="68"/>
        <v/>
      </c>
      <c r="CL75" s="187" t="str">
        <f t="shared" si="69"/>
        <v/>
      </c>
    </row>
    <row r="76" spans="2:90" s="8" customFormat="1" x14ac:dyDescent="0.35">
      <c r="B76" s="115">
        <f>+Datos!B74</f>
        <v>59</v>
      </c>
      <c r="C76" s="115">
        <f>IF(B76="","",Datos!E74)</f>
        <v>65</v>
      </c>
      <c r="D76" s="180">
        <f t="shared" si="11"/>
        <v>316.8</v>
      </c>
      <c r="E76" s="180">
        <f>+Datos!F74</f>
        <v>6</v>
      </c>
      <c r="F76" s="187">
        <f t="shared" si="12"/>
        <v>486</v>
      </c>
      <c r="G76" s="187">
        <f t="shared" si="13"/>
        <v>234</v>
      </c>
      <c r="H76" s="187">
        <f t="shared" si="14"/>
        <v>156</v>
      </c>
      <c r="I76" s="187">
        <f t="shared" si="15"/>
        <v>312</v>
      </c>
      <c r="K76" s="115" t="str">
        <f>+Datos!V74</f>
        <v/>
      </c>
      <c r="L76" s="188" t="str">
        <f>IF(K76="","",Datos!Y74)</f>
        <v/>
      </c>
      <c r="M76" s="180" t="str">
        <f t="shared" si="16"/>
        <v/>
      </c>
      <c r="N76" s="180" t="str">
        <f t="shared" si="17"/>
        <v/>
      </c>
      <c r="O76" s="187" t="str">
        <f t="shared" si="18"/>
        <v/>
      </c>
      <c r="P76" s="187" t="str">
        <f t="shared" si="19"/>
        <v/>
      </c>
      <c r="Q76" s="187" t="str">
        <f t="shared" si="20"/>
        <v/>
      </c>
      <c r="R76" s="187" t="str">
        <f t="shared" si="21"/>
        <v/>
      </c>
      <c r="T76" s="115">
        <f>+Datos!AP74</f>
        <v>59</v>
      </c>
      <c r="U76" s="188">
        <f>IF(T76="","",Datos!AS74)</f>
        <v>149</v>
      </c>
      <c r="V76" s="180">
        <f t="shared" si="22"/>
        <v>596</v>
      </c>
      <c r="W76" s="180">
        <f t="shared" si="23"/>
        <v>12.416666666666666</v>
      </c>
      <c r="X76" s="187">
        <f t="shared" si="24"/>
        <v>750.32142857142856</v>
      </c>
      <c r="Y76" s="187">
        <f t="shared" si="25"/>
        <v>484.25</v>
      </c>
      <c r="Z76" s="187">
        <f t="shared" si="26"/>
        <v>298</v>
      </c>
      <c r="AA76" s="187">
        <f t="shared" si="27"/>
        <v>475.38095238095235</v>
      </c>
      <c r="AC76" s="115" t="str">
        <f>+Datos!BJ74</f>
        <v/>
      </c>
      <c r="AD76" s="188" t="str">
        <f>IF(AC76="","",Datos!BM74)</f>
        <v/>
      </c>
      <c r="AE76" s="180" t="str">
        <f t="shared" si="28"/>
        <v/>
      </c>
      <c r="AF76" s="180" t="str">
        <f t="shared" si="29"/>
        <v/>
      </c>
      <c r="AG76" s="187" t="str">
        <f t="shared" si="30"/>
        <v/>
      </c>
      <c r="AH76" s="187" t="str">
        <f t="shared" si="31"/>
        <v/>
      </c>
      <c r="AI76" s="187" t="str">
        <f t="shared" si="32"/>
        <v/>
      </c>
      <c r="AJ76" s="187" t="str">
        <f t="shared" si="33"/>
        <v/>
      </c>
      <c r="AL76" s="115" t="str">
        <f>+Datos!CD74</f>
        <v/>
      </c>
      <c r="AM76" s="188" t="str">
        <f>IF(AL76="","",Datos!CG74)</f>
        <v/>
      </c>
      <c r="AN76" s="180" t="str">
        <f t="shared" si="34"/>
        <v/>
      </c>
      <c r="AO76" s="180" t="str">
        <f t="shared" si="35"/>
        <v/>
      </c>
      <c r="AP76" s="187" t="str">
        <f t="shared" si="36"/>
        <v/>
      </c>
      <c r="AQ76" s="187" t="str">
        <f t="shared" si="37"/>
        <v/>
      </c>
      <c r="AR76" s="187" t="str">
        <f t="shared" si="38"/>
        <v/>
      </c>
      <c r="AS76" s="187" t="str">
        <f t="shared" si="39"/>
        <v/>
      </c>
      <c r="AU76" s="115" t="str">
        <f>+Datos!CX74</f>
        <v/>
      </c>
      <c r="AV76" s="188" t="str">
        <f>IF(AU76="","",Datos!DA74)</f>
        <v/>
      </c>
      <c r="AW76" s="180" t="str">
        <f t="shared" si="40"/>
        <v/>
      </c>
      <c r="AX76" s="180" t="str">
        <f t="shared" si="41"/>
        <v/>
      </c>
      <c r="AY76" s="187" t="str">
        <f t="shared" si="42"/>
        <v/>
      </c>
      <c r="AZ76" s="187" t="str">
        <f t="shared" si="43"/>
        <v/>
      </c>
      <c r="BA76" s="187" t="str">
        <f t="shared" si="44"/>
        <v/>
      </c>
      <c r="BB76" s="187" t="str">
        <f t="shared" si="45"/>
        <v/>
      </c>
      <c r="BD76" s="115" t="str">
        <f>+Datos!DR74</f>
        <v/>
      </c>
      <c r="BE76" s="188" t="str">
        <f>IF(BD76="","",Datos!DU74)</f>
        <v/>
      </c>
      <c r="BF76" s="180" t="str">
        <f t="shared" si="46"/>
        <v/>
      </c>
      <c r="BG76" s="180" t="str">
        <f t="shared" si="47"/>
        <v/>
      </c>
      <c r="BH76" s="187" t="str">
        <f t="shared" si="48"/>
        <v/>
      </c>
      <c r="BI76" s="187" t="str">
        <f t="shared" si="49"/>
        <v/>
      </c>
      <c r="BJ76" s="187" t="str">
        <f t="shared" si="50"/>
        <v/>
      </c>
      <c r="BK76" s="187" t="str">
        <f t="shared" si="51"/>
        <v/>
      </c>
      <c r="BM76" s="115" t="str">
        <f>+Datos!EL74</f>
        <v/>
      </c>
      <c r="BN76" s="188" t="str">
        <f>IF(BM76="","",Datos!EO74)</f>
        <v/>
      </c>
      <c r="BO76" s="180" t="str">
        <f t="shared" si="52"/>
        <v/>
      </c>
      <c r="BP76" s="180" t="str">
        <f t="shared" si="53"/>
        <v/>
      </c>
      <c r="BQ76" s="187" t="str">
        <f t="shared" si="54"/>
        <v/>
      </c>
      <c r="BR76" s="187" t="str">
        <f t="shared" si="55"/>
        <v/>
      </c>
      <c r="BS76" s="187" t="str">
        <f t="shared" si="56"/>
        <v/>
      </c>
      <c r="BT76" s="187" t="str">
        <f t="shared" si="57"/>
        <v/>
      </c>
      <c r="BV76" s="115" t="str">
        <f>+Datos!FF74</f>
        <v/>
      </c>
      <c r="BW76" s="188" t="str">
        <f>IF(BV76="","",Datos!FI74)</f>
        <v/>
      </c>
      <c r="BX76" s="180" t="str">
        <f t="shared" si="58"/>
        <v/>
      </c>
      <c r="BY76" s="180" t="str">
        <f t="shared" si="59"/>
        <v/>
      </c>
      <c r="BZ76" s="187" t="str">
        <f t="shared" si="60"/>
        <v/>
      </c>
      <c r="CA76" s="187" t="str">
        <f t="shared" si="61"/>
        <v/>
      </c>
      <c r="CB76" s="187" t="str">
        <f t="shared" si="62"/>
        <v/>
      </c>
      <c r="CC76" s="187" t="str">
        <f t="shared" si="63"/>
        <v/>
      </c>
      <c r="CD76"/>
      <c r="CE76" s="115" t="str">
        <f>+Datos!FZ74</f>
        <v/>
      </c>
      <c r="CF76" s="188" t="str">
        <f>IF(CE76="","",Datos!GC74)</f>
        <v/>
      </c>
      <c r="CG76" s="180" t="str">
        <f t="shared" si="64"/>
        <v/>
      </c>
      <c r="CH76" s="180" t="str">
        <f t="shared" si="65"/>
        <v/>
      </c>
      <c r="CI76" s="187" t="str">
        <f t="shared" si="66"/>
        <v/>
      </c>
      <c r="CJ76" s="187" t="str">
        <f t="shared" si="67"/>
        <v/>
      </c>
      <c r="CK76" s="187" t="str">
        <f t="shared" si="68"/>
        <v/>
      </c>
      <c r="CL76" s="187" t="str">
        <f t="shared" si="69"/>
        <v/>
      </c>
    </row>
    <row r="77" spans="2:90" s="8" customFormat="1" x14ac:dyDescent="0.35">
      <c r="B77" s="115">
        <f>+Datos!B75</f>
        <v>60</v>
      </c>
      <c r="C77" s="115">
        <f>IF(B77="","",Datos!E75)</f>
        <v>66.5</v>
      </c>
      <c r="D77" s="180">
        <f t="shared" si="11"/>
        <v>316.8</v>
      </c>
      <c r="E77" s="180">
        <f>+Datos!F75</f>
        <v>6</v>
      </c>
      <c r="F77" s="187">
        <f t="shared" si="12"/>
        <v>486</v>
      </c>
      <c r="G77" s="187">
        <f t="shared" si="13"/>
        <v>234</v>
      </c>
      <c r="H77" s="187">
        <f t="shared" si="14"/>
        <v>156</v>
      </c>
      <c r="I77" s="187">
        <f t="shared" si="15"/>
        <v>312</v>
      </c>
      <c r="K77" s="115" t="str">
        <f>+Datos!V75</f>
        <v/>
      </c>
      <c r="L77" s="188" t="str">
        <f>IF(K77="","",Datos!Y75)</f>
        <v/>
      </c>
      <c r="M77" s="180" t="str">
        <f t="shared" si="16"/>
        <v/>
      </c>
      <c r="N77" s="180" t="str">
        <f t="shared" si="17"/>
        <v/>
      </c>
      <c r="O77" s="187" t="str">
        <f t="shared" si="18"/>
        <v/>
      </c>
      <c r="P77" s="187" t="str">
        <f t="shared" si="19"/>
        <v/>
      </c>
      <c r="Q77" s="187" t="str">
        <f t="shared" si="20"/>
        <v/>
      </c>
      <c r="R77" s="187" t="str">
        <f t="shared" si="21"/>
        <v/>
      </c>
      <c r="T77" s="115">
        <f>+Datos!AP75</f>
        <v>60</v>
      </c>
      <c r="U77" s="188">
        <f>IF(T77="","",Datos!AS75)</f>
        <v>145</v>
      </c>
      <c r="V77" s="180">
        <f t="shared" si="22"/>
        <v>580</v>
      </c>
      <c r="W77" s="180">
        <f t="shared" si="23"/>
        <v>12.083333333333334</v>
      </c>
      <c r="X77" s="187">
        <f t="shared" si="24"/>
        <v>730.17857142857144</v>
      </c>
      <c r="Y77" s="187">
        <f t="shared" si="25"/>
        <v>471.25</v>
      </c>
      <c r="Z77" s="187">
        <f t="shared" si="26"/>
        <v>290</v>
      </c>
      <c r="AA77" s="187">
        <f t="shared" si="27"/>
        <v>462.61904761904765</v>
      </c>
      <c r="AC77" s="115" t="str">
        <f>+Datos!BJ75</f>
        <v/>
      </c>
      <c r="AD77" s="188" t="str">
        <f>IF(AC77="","",Datos!BM75)</f>
        <v/>
      </c>
      <c r="AE77" s="180" t="str">
        <f t="shared" si="28"/>
        <v/>
      </c>
      <c r="AF77" s="180" t="str">
        <f t="shared" si="29"/>
        <v/>
      </c>
      <c r="AG77" s="187" t="str">
        <f t="shared" si="30"/>
        <v/>
      </c>
      <c r="AH77" s="187" t="str">
        <f t="shared" si="31"/>
        <v/>
      </c>
      <c r="AI77" s="187" t="str">
        <f t="shared" si="32"/>
        <v/>
      </c>
      <c r="AJ77" s="187" t="str">
        <f t="shared" si="33"/>
        <v/>
      </c>
      <c r="AL77" s="115" t="str">
        <f>+Datos!CD75</f>
        <v/>
      </c>
      <c r="AM77" s="188" t="str">
        <f>IF(AL77="","",Datos!CG75)</f>
        <v/>
      </c>
      <c r="AN77" s="180" t="str">
        <f t="shared" si="34"/>
        <v/>
      </c>
      <c r="AO77" s="180" t="str">
        <f t="shared" si="35"/>
        <v/>
      </c>
      <c r="AP77" s="187" t="str">
        <f t="shared" si="36"/>
        <v/>
      </c>
      <c r="AQ77" s="187" t="str">
        <f t="shared" si="37"/>
        <v/>
      </c>
      <c r="AR77" s="187" t="str">
        <f t="shared" si="38"/>
        <v/>
      </c>
      <c r="AS77" s="187" t="str">
        <f t="shared" si="39"/>
        <v/>
      </c>
      <c r="AU77" s="115" t="str">
        <f>+Datos!CX75</f>
        <v/>
      </c>
      <c r="AV77" s="188" t="str">
        <f>IF(AU77="","",Datos!DA75)</f>
        <v/>
      </c>
      <c r="AW77" s="180" t="str">
        <f t="shared" si="40"/>
        <v/>
      </c>
      <c r="AX77" s="180" t="str">
        <f t="shared" si="41"/>
        <v/>
      </c>
      <c r="AY77" s="187" t="str">
        <f t="shared" si="42"/>
        <v/>
      </c>
      <c r="AZ77" s="187" t="str">
        <f t="shared" si="43"/>
        <v/>
      </c>
      <c r="BA77" s="187" t="str">
        <f t="shared" si="44"/>
        <v/>
      </c>
      <c r="BB77" s="187" t="str">
        <f t="shared" si="45"/>
        <v/>
      </c>
      <c r="BD77" s="115" t="str">
        <f>+Datos!DR75</f>
        <v/>
      </c>
      <c r="BE77" s="188" t="str">
        <f>IF(BD77="","",Datos!DU75)</f>
        <v/>
      </c>
      <c r="BF77" s="180" t="str">
        <f t="shared" si="46"/>
        <v/>
      </c>
      <c r="BG77" s="180" t="str">
        <f t="shared" si="47"/>
        <v/>
      </c>
      <c r="BH77" s="187" t="str">
        <f t="shared" si="48"/>
        <v/>
      </c>
      <c r="BI77" s="187" t="str">
        <f t="shared" si="49"/>
        <v/>
      </c>
      <c r="BJ77" s="187" t="str">
        <f t="shared" si="50"/>
        <v/>
      </c>
      <c r="BK77" s="187" t="str">
        <f t="shared" si="51"/>
        <v/>
      </c>
      <c r="BM77" s="115" t="str">
        <f>+Datos!EL75</f>
        <v/>
      </c>
      <c r="BN77" s="188" t="str">
        <f>IF(BM77="","",Datos!EO75)</f>
        <v/>
      </c>
      <c r="BO77" s="180" t="str">
        <f t="shared" si="52"/>
        <v/>
      </c>
      <c r="BP77" s="180" t="str">
        <f t="shared" si="53"/>
        <v/>
      </c>
      <c r="BQ77" s="187" t="str">
        <f t="shared" si="54"/>
        <v/>
      </c>
      <c r="BR77" s="187" t="str">
        <f t="shared" si="55"/>
        <v/>
      </c>
      <c r="BS77" s="187" t="str">
        <f t="shared" si="56"/>
        <v/>
      </c>
      <c r="BT77" s="187" t="str">
        <f t="shared" si="57"/>
        <v/>
      </c>
      <c r="BV77" s="115" t="str">
        <f>+Datos!FF75</f>
        <v/>
      </c>
      <c r="BW77" s="188" t="str">
        <f>IF(BV77="","",Datos!FI75)</f>
        <v/>
      </c>
      <c r="BX77" s="180" t="str">
        <f t="shared" si="58"/>
        <v/>
      </c>
      <c r="BY77" s="180" t="str">
        <f t="shared" si="59"/>
        <v/>
      </c>
      <c r="BZ77" s="187" t="str">
        <f t="shared" si="60"/>
        <v/>
      </c>
      <c r="CA77" s="187" t="str">
        <f t="shared" si="61"/>
        <v/>
      </c>
      <c r="CB77" s="187" t="str">
        <f t="shared" si="62"/>
        <v/>
      </c>
      <c r="CC77" s="187" t="str">
        <f t="shared" si="63"/>
        <v/>
      </c>
      <c r="CD77"/>
      <c r="CE77" s="115" t="str">
        <f>+Datos!FZ75</f>
        <v/>
      </c>
      <c r="CF77" s="188" t="str">
        <f>IF(CE77="","",Datos!GC75)</f>
        <v/>
      </c>
      <c r="CG77" s="180" t="str">
        <f t="shared" si="64"/>
        <v/>
      </c>
      <c r="CH77" s="180" t="str">
        <f t="shared" si="65"/>
        <v/>
      </c>
      <c r="CI77" s="187" t="str">
        <f t="shared" si="66"/>
        <v/>
      </c>
      <c r="CJ77" s="187" t="str">
        <f t="shared" si="67"/>
        <v/>
      </c>
      <c r="CK77" s="187" t="str">
        <f t="shared" si="68"/>
        <v/>
      </c>
      <c r="CL77" s="187" t="str">
        <f t="shared" si="69"/>
        <v/>
      </c>
    </row>
    <row r="78" spans="2:90" s="8" customFormat="1" x14ac:dyDescent="0.35">
      <c r="B78" s="115">
        <f>+Datos!B76</f>
        <v>61</v>
      </c>
      <c r="C78" s="115">
        <f>IF(B78="","",Datos!E76)</f>
        <v>68</v>
      </c>
      <c r="D78" s="180">
        <f t="shared" si="11"/>
        <v>316.8</v>
      </c>
      <c r="E78" s="180">
        <f>+Datos!F76</f>
        <v>6</v>
      </c>
      <c r="F78" s="187">
        <f t="shared" si="12"/>
        <v>486</v>
      </c>
      <c r="G78" s="187">
        <f t="shared" si="13"/>
        <v>234</v>
      </c>
      <c r="H78" s="187">
        <f t="shared" si="14"/>
        <v>156</v>
      </c>
      <c r="I78" s="187">
        <f t="shared" si="15"/>
        <v>312</v>
      </c>
      <c r="K78" s="115" t="str">
        <f>+Datos!V76</f>
        <v/>
      </c>
      <c r="L78" s="188" t="str">
        <f>IF(K78="","",Datos!Y76)</f>
        <v/>
      </c>
      <c r="M78" s="180" t="str">
        <f t="shared" si="16"/>
        <v/>
      </c>
      <c r="N78" s="180" t="str">
        <f t="shared" si="17"/>
        <v/>
      </c>
      <c r="O78" s="187" t="str">
        <f t="shared" si="18"/>
        <v/>
      </c>
      <c r="P78" s="187" t="str">
        <f t="shared" si="19"/>
        <v/>
      </c>
      <c r="Q78" s="187" t="str">
        <f t="shared" si="20"/>
        <v/>
      </c>
      <c r="R78" s="187" t="str">
        <f t="shared" si="21"/>
        <v/>
      </c>
      <c r="T78" s="115">
        <f>+Datos!AP76</f>
        <v>61</v>
      </c>
      <c r="U78" s="188">
        <f>IF(T78="","",Datos!AS76)</f>
        <v>142</v>
      </c>
      <c r="V78" s="180">
        <f t="shared" si="22"/>
        <v>568</v>
      </c>
      <c r="W78" s="180">
        <f t="shared" si="23"/>
        <v>11.833333333333334</v>
      </c>
      <c r="X78" s="187">
        <f t="shared" si="24"/>
        <v>715.07142857142867</v>
      </c>
      <c r="Y78" s="187">
        <f t="shared" si="25"/>
        <v>461.5</v>
      </c>
      <c r="Z78" s="187">
        <f t="shared" si="26"/>
        <v>284</v>
      </c>
      <c r="AA78" s="187">
        <f t="shared" si="27"/>
        <v>453.04761904761904</v>
      </c>
      <c r="AC78" s="115" t="str">
        <f>+Datos!BJ76</f>
        <v/>
      </c>
      <c r="AD78" s="188" t="str">
        <f>IF(AC78="","",Datos!BM76)</f>
        <v/>
      </c>
      <c r="AE78" s="180" t="str">
        <f t="shared" si="28"/>
        <v/>
      </c>
      <c r="AF78" s="180" t="str">
        <f t="shared" si="29"/>
        <v/>
      </c>
      <c r="AG78" s="187" t="str">
        <f t="shared" si="30"/>
        <v/>
      </c>
      <c r="AH78" s="187" t="str">
        <f t="shared" si="31"/>
        <v/>
      </c>
      <c r="AI78" s="187" t="str">
        <f t="shared" si="32"/>
        <v/>
      </c>
      <c r="AJ78" s="187" t="str">
        <f t="shared" si="33"/>
        <v/>
      </c>
      <c r="AL78" s="115" t="str">
        <f>+Datos!CD76</f>
        <v/>
      </c>
      <c r="AM78" s="188" t="str">
        <f>IF(AL78="","",Datos!CG76)</f>
        <v/>
      </c>
      <c r="AN78" s="180" t="str">
        <f t="shared" si="34"/>
        <v/>
      </c>
      <c r="AO78" s="180" t="str">
        <f t="shared" si="35"/>
        <v/>
      </c>
      <c r="AP78" s="187" t="str">
        <f t="shared" si="36"/>
        <v/>
      </c>
      <c r="AQ78" s="187" t="str">
        <f t="shared" si="37"/>
        <v/>
      </c>
      <c r="AR78" s="187" t="str">
        <f t="shared" si="38"/>
        <v/>
      </c>
      <c r="AS78" s="187" t="str">
        <f t="shared" si="39"/>
        <v/>
      </c>
      <c r="AU78" s="115" t="str">
        <f>+Datos!CX76</f>
        <v/>
      </c>
      <c r="AV78" s="188" t="str">
        <f>IF(AU78="","",Datos!DA76)</f>
        <v/>
      </c>
      <c r="AW78" s="180" t="str">
        <f t="shared" si="40"/>
        <v/>
      </c>
      <c r="AX78" s="180" t="str">
        <f t="shared" si="41"/>
        <v/>
      </c>
      <c r="AY78" s="187" t="str">
        <f t="shared" si="42"/>
        <v/>
      </c>
      <c r="AZ78" s="187" t="str">
        <f t="shared" si="43"/>
        <v/>
      </c>
      <c r="BA78" s="187" t="str">
        <f t="shared" si="44"/>
        <v/>
      </c>
      <c r="BB78" s="187" t="str">
        <f t="shared" si="45"/>
        <v/>
      </c>
      <c r="BD78" s="115" t="str">
        <f>+Datos!DR76</f>
        <v/>
      </c>
      <c r="BE78" s="188" t="str">
        <f>IF(BD78="","",Datos!DU76)</f>
        <v/>
      </c>
      <c r="BF78" s="180" t="str">
        <f t="shared" si="46"/>
        <v/>
      </c>
      <c r="BG78" s="180" t="str">
        <f t="shared" si="47"/>
        <v/>
      </c>
      <c r="BH78" s="187" t="str">
        <f t="shared" si="48"/>
        <v/>
      </c>
      <c r="BI78" s="187" t="str">
        <f t="shared" si="49"/>
        <v/>
      </c>
      <c r="BJ78" s="187" t="str">
        <f t="shared" si="50"/>
        <v/>
      </c>
      <c r="BK78" s="187" t="str">
        <f t="shared" si="51"/>
        <v/>
      </c>
      <c r="BM78" s="115" t="str">
        <f>+Datos!EL76</f>
        <v/>
      </c>
      <c r="BN78" s="188" t="str">
        <f>IF(BM78="","",Datos!EO76)</f>
        <v/>
      </c>
      <c r="BO78" s="180" t="str">
        <f t="shared" si="52"/>
        <v/>
      </c>
      <c r="BP78" s="180" t="str">
        <f t="shared" si="53"/>
        <v/>
      </c>
      <c r="BQ78" s="187" t="str">
        <f t="shared" si="54"/>
        <v/>
      </c>
      <c r="BR78" s="187" t="str">
        <f t="shared" si="55"/>
        <v/>
      </c>
      <c r="BS78" s="187" t="str">
        <f t="shared" si="56"/>
        <v/>
      </c>
      <c r="BT78" s="187" t="str">
        <f t="shared" si="57"/>
        <v/>
      </c>
      <c r="BV78" s="115" t="str">
        <f>+Datos!FF76</f>
        <v/>
      </c>
      <c r="BW78" s="188" t="str">
        <f>IF(BV78="","",Datos!FI76)</f>
        <v/>
      </c>
      <c r="BX78" s="180" t="str">
        <f t="shared" si="58"/>
        <v/>
      </c>
      <c r="BY78" s="180" t="str">
        <f t="shared" si="59"/>
        <v/>
      </c>
      <c r="BZ78" s="187" t="str">
        <f t="shared" si="60"/>
        <v/>
      </c>
      <c r="CA78" s="187" t="str">
        <f t="shared" si="61"/>
        <v/>
      </c>
      <c r="CB78" s="187" t="str">
        <f t="shared" si="62"/>
        <v/>
      </c>
      <c r="CC78" s="187" t="str">
        <f t="shared" si="63"/>
        <v/>
      </c>
      <c r="CD78"/>
      <c r="CE78" s="115" t="str">
        <f>+Datos!FZ76</f>
        <v/>
      </c>
      <c r="CF78" s="188" t="str">
        <f>IF(CE78="","",Datos!GC76)</f>
        <v/>
      </c>
      <c r="CG78" s="180" t="str">
        <f t="shared" si="64"/>
        <v/>
      </c>
      <c r="CH78" s="180" t="str">
        <f t="shared" si="65"/>
        <v/>
      </c>
      <c r="CI78" s="187" t="str">
        <f t="shared" si="66"/>
        <v/>
      </c>
      <c r="CJ78" s="187" t="str">
        <f t="shared" si="67"/>
        <v/>
      </c>
      <c r="CK78" s="187" t="str">
        <f t="shared" si="68"/>
        <v/>
      </c>
      <c r="CL78" s="187" t="str">
        <f t="shared" si="69"/>
        <v/>
      </c>
    </row>
    <row r="79" spans="2:90" s="8" customFormat="1" x14ac:dyDescent="0.35">
      <c r="B79" s="115">
        <f>+Datos!B77</f>
        <v>62</v>
      </c>
      <c r="C79" s="115">
        <f>IF(B79="","",Datos!E77)</f>
        <v>69</v>
      </c>
      <c r="D79" s="180">
        <f t="shared" si="11"/>
        <v>316.8</v>
      </c>
      <c r="E79" s="180">
        <f>+Datos!F77</f>
        <v>6</v>
      </c>
      <c r="F79" s="187">
        <f t="shared" si="12"/>
        <v>486</v>
      </c>
      <c r="G79" s="187">
        <f t="shared" si="13"/>
        <v>234</v>
      </c>
      <c r="H79" s="187">
        <f t="shared" si="14"/>
        <v>156</v>
      </c>
      <c r="I79" s="187">
        <f t="shared" si="15"/>
        <v>312</v>
      </c>
      <c r="K79" s="115" t="str">
        <f>+Datos!V77</f>
        <v/>
      </c>
      <c r="L79" s="188" t="str">
        <f>IF(K79="","",Datos!Y77)</f>
        <v/>
      </c>
      <c r="M79" s="180" t="str">
        <f t="shared" si="16"/>
        <v/>
      </c>
      <c r="N79" s="180" t="str">
        <f t="shared" si="17"/>
        <v/>
      </c>
      <c r="O79" s="187" t="str">
        <f t="shared" si="18"/>
        <v/>
      </c>
      <c r="P79" s="187" t="str">
        <f t="shared" si="19"/>
        <v/>
      </c>
      <c r="Q79" s="187" t="str">
        <f t="shared" si="20"/>
        <v/>
      </c>
      <c r="R79" s="187" t="str">
        <f t="shared" si="21"/>
        <v/>
      </c>
      <c r="T79" s="115">
        <f>+Datos!AP77</f>
        <v>62</v>
      </c>
      <c r="U79" s="188">
        <f>IF(T79="","",Datos!AS77)</f>
        <v>136</v>
      </c>
      <c r="V79" s="180">
        <f t="shared" si="22"/>
        <v>544</v>
      </c>
      <c r="W79" s="180">
        <f t="shared" si="23"/>
        <v>11.333333333333334</v>
      </c>
      <c r="X79" s="187">
        <f t="shared" si="24"/>
        <v>684.85714285714289</v>
      </c>
      <c r="Y79" s="187">
        <f t="shared" si="25"/>
        <v>442</v>
      </c>
      <c r="Z79" s="187">
        <f t="shared" si="26"/>
        <v>272</v>
      </c>
      <c r="AA79" s="187">
        <f t="shared" si="27"/>
        <v>433.90476190476193</v>
      </c>
      <c r="AC79" s="115" t="str">
        <f>+Datos!BJ77</f>
        <v/>
      </c>
      <c r="AD79" s="188" t="str">
        <f>IF(AC79="","",Datos!BM77)</f>
        <v/>
      </c>
      <c r="AE79" s="180" t="str">
        <f t="shared" si="28"/>
        <v/>
      </c>
      <c r="AF79" s="180" t="str">
        <f t="shared" si="29"/>
        <v/>
      </c>
      <c r="AG79" s="187" t="str">
        <f t="shared" si="30"/>
        <v/>
      </c>
      <c r="AH79" s="187" t="str">
        <f t="shared" si="31"/>
        <v/>
      </c>
      <c r="AI79" s="187" t="str">
        <f t="shared" si="32"/>
        <v/>
      </c>
      <c r="AJ79" s="187" t="str">
        <f t="shared" si="33"/>
        <v/>
      </c>
      <c r="AL79" s="115" t="str">
        <f>+Datos!CD77</f>
        <v/>
      </c>
      <c r="AM79" s="188" t="str">
        <f>IF(AL79="","",Datos!CG77)</f>
        <v/>
      </c>
      <c r="AN79" s="180" t="str">
        <f t="shared" si="34"/>
        <v/>
      </c>
      <c r="AO79" s="180" t="str">
        <f t="shared" si="35"/>
        <v/>
      </c>
      <c r="AP79" s="187" t="str">
        <f t="shared" si="36"/>
        <v/>
      </c>
      <c r="AQ79" s="187" t="str">
        <f t="shared" si="37"/>
        <v/>
      </c>
      <c r="AR79" s="187" t="str">
        <f t="shared" si="38"/>
        <v/>
      </c>
      <c r="AS79" s="187" t="str">
        <f t="shared" si="39"/>
        <v/>
      </c>
      <c r="AU79" s="115" t="str">
        <f>+Datos!CX77</f>
        <v/>
      </c>
      <c r="AV79" s="188" t="str">
        <f>IF(AU79="","",Datos!DA77)</f>
        <v/>
      </c>
      <c r="AW79" s="180" t="str">
        <f t="shared" si="40"/>
        <v/>
      </c>
      <c r="AX79" s="180" t="str">
        <f t="shared" si="41"/>
        <v/>
      </c>
      <c r="AY79" s="187" t="str">
        <f t="shared" si="42"/>
        <v/>
      </c>
      <c r="AZ79" s="187" t="str">
        <f t="shared" si="43"/>
        <v/>
      </c>
      <c r="BA79" s="187" t="str">
        <f t="shared" si="44"/>
        <v/>
      </c>
      <c r="BB79" s="187" t="str">
        <f t="shared" si="45"/>
        <v/>
      </c>
      <c r="BD79" s="115" t="str">
        <f>+Datos!DR77</f>
        <v/>
      </c>
      <c r="BE79" s="188" t="str">
        <f>IF(BD79="","",Datos!DU77)</f>
        <v/>
      </c>
      <c r="BF79" s="180" t="str">
        <f t="shared" si="46"/>
        <v/>
      </c>
      <c r="BG79" s="180" t="str">
        <f t="shared" si="47"/>
        <v/>
      </c>
      <c r="BH79" s="187" t="str">
        <f t="shared" si="48"/>
        <v/>
      </c>
      <c r="BI79" s="187" t="str">
        <f t="shared" si="49"/>
        <v/>
      </c>
      <c r="BJ79" s="187" t="str">
        <f t="shared" si="50"/>
        <v/>
      </c>
      <c r="BK79" s="187" t="str">
        <f t="shared" si="51"/>
        <v/>
      </c>
      <c r="BM79" s="115" t="str">
        <f>+Datos!EL77</f>
        <v/>
      </c>
      <c r="BN79" s="188" t="str">
        <f>IF(BM79="","",Datos!EO77)</f>
        <v/>
      </c>
      <c r="BO79" s="180" t="str">
        <f t="shared" si="52"/>
        <v/>
      </c>
      <c r="BP79" s="180" t="str">
        <f t="shared" si="53"/>
        <v/>
      </c>
      <c r="BQ79" s="187" t="str">
        <f t="shared" si="54"/>
        <v/>
      </c>
      <c r="BR79" s="187" t="str">
        <f t="shared" si="55"/>
        <v/>
      </c>
      <c r="BS79" s="187" t="str">
        <f t="shared" si="56"/>
        <v/>
      </c>
      <c r="BT79" s="187" t="str">
        <f t="shared" si="57"/>
        <v/>
      </c>
      <c r="BV79" s="115" t="str">
        <f>+Datos!FF77</f>
        <v/>
      </c>
      <c r="BW79" s="188" t="str">
        <f>IF(BV79="","",Datos!FI77)</f>
        <v/>
      </c>
      <c r="BX79" s="180" t="str">
        <f t="shared" si="58"/>
        <v/>
      </c>
      <c r="BY79" s="180" t="str">
        <f t="shared" si="59"/>
        <v/>
      </c>
      <c r="BZ79" s="187" t="str">
        <f t="shared" si="60"/>
        <v/>
      </c>
      <c r="CA79" s="187" t="str">
        <f t="shared" si="61"/>
        <v/>
      </c>
      <c r="CB79" s="187" t="str">
        <f t="shared" si="62"/>
        <v/>
      </c>
      <c r="CC79" s="187" t="str">
        <f t="shared" si="63"/>
        <v/>
      </c>
      <c r="CD79"/>
      <c r="CE79" s="115" t="str">
        <f>+Datos!FZ77</f>
        <v/>
      </c>
      <c r="CF79" s="188" t="str">
        <f>IF(CE79="","",Datos!GC77)</f>
        <v/>
      </c>
      <c r="CG79" s="180" t="str">
        <f t="shared" si="64"/>
        <v/>
      </c>
      <c r="CH79" s="180" t="str">
        <f t="shared" si="65"/>
        <v/>
      </c>
      <c r="CI79" s="187" t="str">
        <f t="shared" si="66"/>
        <v/>
      </c>
      <c r="CJ79" s="187" t="str">
        <f t="shared" si="67"/>
        <v/>
      </c>
      <c r="CK79" s="187" t="str">
        <f t="shared" si="68"/>
        <v/>
      </c>
      <c r="CL79" s="187" t="str">
        <f t="shared" si="69"/>
        <v/>
      </c>
    </row>
    <row r="80" spans="2:90" s="8" customFormat="1" x14ac:dyDescent="0.35">
      <c r="B80" s="115">
        <f>+Datos!B78</f>
        <v>63</v>
      </c>
      <c r="C80" s="115">
        <f>IF(B80="","",Datos!E78)</f>
        <v>71</v>
      </c>
      <c r="D80" s="180">
        <f t="shared" si="11"/>
        <v>316.8</v>
      </c>
      <c r="E80" s="180">
        <f>+Datos!F78</f>
        <v>6</v>
      </c>
      <c r="F80" s="187">
        <f t="shared" si="12"/>
        <v>486</v>
      </c>
      <c r="G80" s="187">
        <f t="shared" si="13"/>
        <v>234</v>
      </c>
      <c r="H80" s="187">
        <f t="shared" si="14"/>
        <v>156</v>
      </c>
      <c r="I80" s="187">
        <f t="shared" si="15"/>
        <v>312</v>
      </c>
      <c r="K80" s="115" t="str">
        <f>+Datos!V78</f>
        <v/>
      </c>
      <c r="L80" s="188" t="str">
        <f>IF(K80="","",Datos!Y78)</f>
        <v/>
      </c>
      <c r="M80" s="180" t="str">
        <f t="shared" si="16"/>
        <v/>
      </c>
      <c r="N80" s="180" t="str">
        <f t="shared" si="17"/>
        <v/>
      </c>
      <c r="O80" s="187" t="str">
        <f t="shared" si="18"/>
        <v/>
      </c>
      <c r="P80" s="187" t="str">
        <f t="shared" si="19"/>
        <v/>
      </c>
      <c r="Q80" s="187" t="str">
        <f t="shared" si="20"/>
        <v/>
      </c>
      <c r="R80" s="187" t="str">
        <f t="shared" si="21"/>
        <v/>
      </c>
      <c r="T80" s="115">
        <f>+Datos!AP78</f>
        <v>63</v>
      </c>
      <c r="U80" s="188">
        <f>IF(T80="","",Datos!AS78)</f>
        <v>133.5</v>
      </c>
      <c r="V80" s="180">
        <f t="shared" si="22"/>
        <v>534</v>
      </c>
      <c r="W80" s="180">
        <f t="shared" si="23"/>
        <v>11.125</v>
      </c>
      <c r="X80" s="187">
        <f t="shared" si="24"/>
        <v>672.26785714285711</v>
      </c>
      <c r="Y80" s="187">
        <f t="shared" si="25"/>
        <v>433.875</v>
      </c>
      <c r="Z80" s="187">
        <f t="shared" si="26"/>
        <v>267</v>
      </c>
      <c r="AA80" s="187">
        <f t="shared" si="27"/>
        <v>425.92857142857144</v>
      </c>
      <c r="AC80" s="115" t="str">
        <f>+Datos!BJ78</f>
        <v/>
      </c>
      <c r="AD80" s="188" t="str">
        <f>IF(AC80="","",Datos!BM78)</f>
        <v/>
      </c>
      <c r="AE80" s="180" t="str">
        <f t="shared" si="28"/>
        <v/>
      </c>
      <c r="AF80" s="180" t="str">
        <f t="shared" si="29"/>
        <v/>
      </c>
      <c r="AG80" s="187" t="str">
        <f t="shared" si="30"/>
        <v/>
      </c>
      <c r="AH80" s="187" t="str">
        <f t="shared" si="31"/>
        <v/>
      </c>
      <c r="AI80" s="187" t="str">
        <f t="shared" si="32"/>
        <v/>
      </c>
      <c r="AJ80" s="187" t="str">
        <f t="shared" si="33"/>
        <v/>
      </c>
      <c r="AL80" s="115" t="str">
        <f>+Datos!CD78</f>
        <v/>
      </c>
      <c r="AM80" s="188" t="str">
        <f>IF(AL80="","",Datos!CG78)</f>
        <v/>
      </c>
      <c r="AN80" s="180" t="str">
        <f t="shared" si="34"/>
        <v/>
      </c>
      <c r="AO80" s="180" t="str">
        <f t="shared" si="35"/>
        <v/>
      </c>
      <c r="AP80" s="187" t="str">
        <f t="shared" si="36"/>
        <v/>
      </c>
      <c r="AQ80" s="187" t="str">
        <f t="shared" si="37"/>
        <v/>
      </c>
      <c r="AR80" s="187" t="str">
        <f t="shared" si="38"/>
        <v/>
      </c>
      <c r="AS80" s="187" t="str">
        <f t="shared" si="39"/>
        <v/>
      </c>
      <c r="AU80" s="115" t="str">
        <f>+Datos!CX78</f>
        <v/>
      </c>
      <c r="AV80" s="188" t="str">
        <f>IF(AU80="","",Datos!DA78)</f>
        <v/>
      </c>
      <c r="AW80" s="180" t="str">
        <f t="shared" si="40"/>
        <v/>
      </c>
      <c r="AX80" s="180" t="str">
        <f t="shared" si="41"/>
        <v/>
      </c>
      <c r="AY80" s="187" t="str">
        <f t="shared" si="42"/>
        <v/>
      </c>
      <c r="AZ80" s="187" t="str">
        <f t="shared" si="43"/>
        <v/>
      </c>
      <c r="BA80" s="187" t="str">
        <f t="shared" si="44"/>
        <v/>
      </c>
      <c r="BB80" s="187" t="str">
        <f t="shared" si="45"/>
        <v/>
      </c>
      <c r="BD80" s="115" t="str">
        <f>+Datos!DR78</f>
        <v/>
      </c>
      <c r="BE80" s="188" t="str">
        <f>IF(BD80="","",Datos!DU78)</f>
        <v/>
      </c>
      <c r="BF80" s="180" t="str">
        <f t="shared" si="46"/>
        <v/>
      </c>
      <c r="BG80" s="180" t="str">
        <f t="shared" si="47"/>
        <v/>
      </c>
      <c r="BH80" s="187" t="str">
        <f t="shared" si="48"/>
        <v/>
      </c>
      <c r="BI80" s="187" t="str">
        <f t="shared" si="49"/>
        <v/>
      </c>
      <c r="BJ80" s="187" t="str">
        <f t="shared" si="50"/>
        <v/>
      </c>
      <c r="BK80" s="187" t="str">
        <f t="shared" si="51"/>
        <v/>
      </c>
      <c r="BM80" s="115" t="str">
        <f>+Datos!EL78</f>
        <v/>
      </c>
      <c r="BN80" s="188" t="str">
        <f>IF(BM80="","",Datos!EO78)</f>
        <v/>
      </c>
      <c r="BO80" s="180" t="str">
        <f t="shared" si="52"/>
        <v/>
      </c>
      <c r="BP80" s="180" t="str">
        <f t="shared" si="53"/>
        <v/>
      </c>
      <c r="BQ80" s="187" t="str">
        <f t="shared" si="54"/>
        <v/>
      </c>
      <c r="BR80" s="187" t="str">
        <f t="shared" si="55"/>
        <v/>
      </c>
      <c r="BS80" s="187" t="str">
        <f t="shared" si="56"/>
        <v/>
      </c>
      <c r="BT80" s="187" t="str">
        <f t="shared" si="57"/>
        <v/>
      </c>
      <c r="BV80" s="115" t="str">
        <f>+Datos!FF78</f>
        <v/>
      </c>
      <c r="BW80" s="188" t="str">
        <f>IF(BV80="","",Datos!FI78)</f>
        <v/>
      </c>
      <c r="BX80" s="180" t="str">
        <f t="shared" si="58"/>
        <v/>
      </c>
      <c r="BY80" s="180" t="str">
        <f t="shared" si="59"/>
        <v/>
      </c>
      <c r="BZ80" s="187" t="str">
        <f t="shared" si="60"/>
        <v/>
      </c>
      <c r="CA80" s="187" t="str">
        <f t="shared" si="61"/>
        <v/>
      </c>
      <c r="CB80" s="187" t="str">
        <f t="shared" si="62"/>
        <v/>
      </c>
      <c r="CC80" s="187" t="str">
        <f t="shared" si="63"/>
        <v/>
      </c>
      <c r="CD80"/>
      <c r="CE80" s="115" t="str">
        <f>+Datos!FZ78</f>
        <v/>
      </c>
      <c r="CF80" s="188" t="str">
        <f>IF(CE80="","",Datos!GC78)</f>
        <v/>
      </c>
      <c r="CG80" s="180" t="str">
        <f t="shared" si="64"/>
        <v/>
      </c>
      <c r="CH80" s="180" t="str">
        <f t="shared" si="65"/>
        <v/>
      </c>
      <c r="CI80" s="187" t="str">
        <f t="shared" si="66"/>
        <v/>
      </c>
      <c r="CJ80" s="187" t="str">
        <f t="shared" si="67"/>
        <v/>
      </c>
      <c r="CK80" s="187" t="str">
        <f t="shared" si="68"/>
        <v/>
      </c>
      <c r="CL80" s="187" t="str">
        <f t="shared" si="69"/>
        <v/>
      </c>
    </row>
    <row r="81" spans="2:90" s="8" customFormat="1" x14ac:dyDescent="0.35">
      <c r="B81" s="115">
        <f>+Datos!B79</f>
        <v>64</v>
      </c>
      <c r="C81" s="115">
        <f>IF(B81="","",Datos!E79)</f>
        <v>72</v>
      </c>
      <c r="D81" s="180">
        <f t="shared" si="11"/>
        <v>369.6</v>
      </c>
      <c r="E81" s="180">
        <f>+Datos!F79</f>
        <v>7</v>
      </c>
      <c r="F81" s="187">
        <f t="shared" si="12"/>
        <v>567</v>
      </c>
      <c r="G81" s="187">
        <f t="shared" si="13"/>
        <v>273</v>
      </c>
      <c r="H81" s="187">
        <f t="shared" si="14"/>
        <v>182</v>
      </c>
      <c r="I81" s="187">
        <f t="shared" si="15"/>
        <v>364</v>
      </c>
      <c r="K81" s="115" t="str">
        <f>+Datos!V79</f>
        <v/>
      </c>
      <c r="L81" s="188" t="str">
        <f>IF(K81="","",Datos!Y79)</f>
        <v/>
      </c>
      <c r="M81" s="180" t="str">
        <f t="shared" si="16"/>
        <v/>
      </c>
      <c r="N81" s="180" t="str">
        <f t="shared" si="17"/>
        <v/>
      </c>
      <c r="O81" s="187" t="str">
        <f t="shared" si="18"/>
        <v/>
      </c>
      <c r="P81" s="187" t="str">
        <f t="shared" si="19"/>
        <v/>
      </c>
      <c r="Q81" s="187" t="str">
        <f t="shared" si="20"/>
        <v/>
      </c>
      <c r="R81" s="187" t="str">
        <f t="shared" si="21"/>
        <v/>
      </c>
      <c r="T81" s="115">
        <f>+Datos!AP79</f>
        <v>64</v>
      </c>
      <c r="U81" s="188">
        <f>IF(T81="","",Datos!AS79)</f>
        <v>128.5</v>
      </c>
      <c r="V81" s="180">
        <f t="shared" si="22"/>
        <v>514</v>
      </c>
      <c r="W81" s="180">
        <f t="shared" si="23"/>
        <v>10.708333333333334</v>
      </c>
      <c r="X81" s="187">
        <f t="shared" si="24"/>
        <v>647.08928571428578</v>
      </c>
      <c r="Y81" s="187">
        <f t="shared" si="25"/>
        <v>417.625</v>
      </c>
      <c r="Z81" s="187">
        <f t="shared" si="26"/>
        <v>257</v>
      </c>
      <c r="AA81" s="187">
        <f t="shared" si="27"/>
        <v>409.97619047619048</v>
      </c>
      <c r="AC81" s="115" t="str">
        <f>+Datos!BJ79</f>
        <v/>
      </c>
      <c r="AD81" s="188" t="str">
        <f>IF(AC81="","",Datos!BM79)</f>
        <v/>
      </c>
      <c r="AE81" s="180" t="str">
        <f t="shared" si="28"/>
        <v/>
      </c>
      <c r="AF81" s="180" t="str">
        <f t="shared" si="29"/>
        <v/>
      </c>
      <c r="AG81" s="187" t="str">
        <f t="shared" si="30"/>
        <v/>
      </c>
      <c r="AH81" s="187" t="str">
        <f t="shared" si="31"/>
        <v/>
      </c>
      <c r="AI81" s="187" t="str">
        <f t="shared" si="32"/>
        <v/>
      </c>
      <c r="AJ81" s="187" t="str">
        <f t="shared" si="33"/>
        <v/>
      </c>
      <c r="AL81" s="115" t="str">
        <f>+Datos!CD79</f>
        <v/>
      </c>
      <c r="AM81" s="188" t="str">
        <f>IF(AL81="","",Datos!CG79)</f>
        <v/>
      </c>
      <c r="AN81" s="180" t="str">
        <f t="shared" si="34"/>
        <v/>
      </c>
      <c r="AO81" s="180" t="str">
        <f t="shared" si="35"/>
        <v/>
      </c>
      <c r="AP81" s="187" t="str">
        <f t="shared" si="36"/>
        <v/>
      </c>
      <c r="AQ81" s="187" t="str">
        <f t="shared" si="37"/>
        <v/>
      </c>
      <c r="AR81" s="187" t="str">
        <f t="shared" si="38"/>
        <v/>
      </c>
      <c r="AS81" s="187" t="str">
        <f t="shared" si="39"/>
        <v/>
      </c>
      <c r="AU81" s="115" t="str">
        <f>+Datos!CX79</f>
        <v/>
      </c>
      <c r="AV81" s="188" t="str">
        <f>IF(AU81="","",Datos!DA79)</f>
        <v/>
      </c>
      <c r="AW81" s="180" t="str">
        <f t="shared" si="40"/>
        <v/>
      </c>
      <c r="AX81" s="180" t="str">
        <f t="shared" si="41"/>
        <v/>
      </c>
      <c r="AY81" s="187" t="str">
        <f t="shared" si="42"/>
        <v/>
      </c>
      <c r="AZ81" s="187" t="str">
        <f t="shared" si="43"/>
        <v/>
      </c>
      <c r="BA81" s="187" t="str">
        <f t="shared" si="44"/>
        <v/>
      </c>
      <c r="BB81" s="187" t="str">
        <f t="shared" si="45"/>
        <v/>
      </c>
      <c r="BD81" s="115" t="str">
        <f>+Datos!DR79</f>
        <v/>
      </c>
      <c r="BE81" s="188" t="str">
        <f>IF(BD81="","",Datos!DU79)</f>
        <v/>
      </c>
      <c r="BF81" s="180" t="str">
        <f t="shared" si="46"/>
        <v/>
      </c>
      <c r="BG81" s="180" t="str">
        <f t="shared" si="47"/>
        <v/>
      </c>
      <c r="BH81" s="187" t="str">
        <f t="shared" si="48"/>
        <v/>
      </c>
      <c r="BI81" s="187" t="str">
        <f t="shared" si="49"/>
        <v/>
      </c>
      <c r="BJ81" s="187" t="str">
        <f t="shared" si="50"/>
        <v/>
      </c>
      <c r="BK81" s="187" t="str">
        <f t="shared" si="51"/>
        <v/>
      </c>
      <c r="BM81" s="115" t="str">
        <f>+Datos!EL79</f>
        <v/>
      </c>
      <c r="BN81" s="188" t="str">
        <f>IF(BM81="","",Datos!EO79)</f>
        <v/>
      </c>
      <c r="BO81" s="180" t="str">
        <f t="shared" si="52"/>
        <v/>
      </c>
      <c r="BP81" s="180" t="str">
        <f t="shared" si="53"/>
        <v/>
      </c>
      <c r="BQ81" s="187" t="str">
        <f t="shared" si="54"/>
        <v/>
      </c>
      <c r="BR81" s="187" t="str">
        <f t="shared" si="55"/>
        <v/>
      </c>
      <c r="BS81" s="187" t="str">
        <f t="shared" si="56"/>
        <v/>
      </c>
      <c r="BT81" s="187" t="str">
        <f t="shared" si="57"/>
        <v/>
      </c>
      <c r="BV81" s="115" t="str">
        <f>+Datos!FF79</f>
        <v/>
      </c>
      <c r="BW81" s="188" t="str">
        <f>IF(BV81="","",Datos!FI79)</f>
        <v/>
      </c>
      <c r="BX81" s="180" t="str">
        <f t="shared" si="58"/>
        <v/>
      </c>
      <c r="BY81" s="180" t="str">
        <f t="shared" si="59"/>
        <v/>
      </c>
      <c r="BZ81" s="187" t="str">
        <f t="shared" si="60"/>
        <v/>
      </c>
      <c r="CA81" s="187" t="str">
        <f t="shared" si="61"/>
        <v/>
      </c>
      <c r="CB81" s="187" t="str">
        <f t="shared" si="62"/>
        <v/>
      </c>
      <c r="CC81" s="187" t="str">
        <f t="shared" si="63"/>
        <v/>
      </c>
      <c r="CD81"/>
      <c r="CE81" s="115" t="str">
        <f>+Datos!FZ79</f>
        <v/>
      </c>
      <c r="CF81" s="188" t="str">
        <f>IF(CE81="","",Datos!GC79)</f>
        <v/>
      </c>
      <c r="CG81" s="180" t="str">
        <f t="shared" si="64"/>
        <v/>
      </c>
      <c r="CH81" s="180" t="str">
        <f t="shared" si="65"/>
        <v/>
      </c>
      <c r="CI81" s="187" t="str">
        <f t="shared" si="66"/>
        <v/>
      </c>
      <c r="CJ81" s="187" t="str">
        <f t="shared" si="67"/>
        <v/>
      </c>
      <c r="CK81" s="187" t="str">
        <f t="shared" si="68"/>
        <v/>
      </c>
      <c r="CL81" s="187" t="str">
        <f t="shared" si="69"/>
        <v/>
      </c>
    </row>
    <row r="82" spans="2:90" s="8" customFormat="1" x14ac:dyDescent="0.35">
      <c r="B82" s="115">
        <f>+Datos!B80</f>
        <v>65</v>
      </c>
      <c r="C82" s="115">
        <f>IF(B82="","",Datos!E80)</f>
        <v>73</v>
      </c>
      <c r="D82" s="180">
        <f t="shared" si="11"/>
        <v>369.6</v>
      </c>
      <c r="E82" s="180">
        <f>+Datos!F80</f>
        <v>7</v>
      </c>
      <c r="F82" s="187">
        <f t="shared" si="12"/>
        <v>567</v>
      </c>
      <c r="G82" s="187">
        <f t="shared" si="13"/>
        <v>273</v>
      </c>
      <c r="H82" s="187">
        <f t="shared" si="14"/>
        <v>182</v>
      </c>
      <c r="I82" s="187">
        <f t="shared" si="15"/>
        <v>364</v>
      </c>
      <c r="K82" s="115" t="str">
        <f>+Datos!V80</f>
        <v/>
      </c>
      <c r="L82" s="188" t="str">
        <f>IF(K82="","",Datos!Y80)</f>
        <v/>
      </c>
      <c r="M82" s="180" t="str">
        <f t="shared" si="16"/>
        <v/>
      </c>
      <c r="N82" s="180" t="str">
        <f t="shared" si="17"/>
        <v/>
      </c>
      <c r="O82" s="187" t="str">
        <f t="shared" si="18"/>
        <v/>
      </c>
      <c r="P82" s="187" t="str">
        <f t="shared" si="19"/>
        <v/>
      </c>
      <c r="Q82" s="187" t="str">
        <f t="shared" si="20"/>
        <v/>
      </c>
      <c r="R82" s="187" t="str">
        <f t="shared" si="21"/>
        <v/>
      </c>
      <c r="T82" s="115">
        <f>+Datos!AP80</f>
        <v>65</v>
      </c>
      <c r="U82" s="188">
        <f>IF(T82="","",Datos!AS80)</f>
        <v>124</v>
      </c>
      <c r="V82" s="180">
        <f t="shared" si="22"/>
        <v>496</v>
      </c>
      <c r="W82" s="180">
        <f t="shared" si="23"/>
        <v>10.333333333333334</v>
      </c>
      <c r="X82" s="187">
        <f t="shared" si="24"/>
        <v>624.42857142857144</v>
      </c>
      <c r="Y82" s="187">
        <f t="shared" si="25"/>
        <v>403</v>
      </c>
      <c r="Z82" s="187">
        <f t="shared" si="26"/>
        <v>248</v>
      </c>
      <c r="AA82" s="187">
        <f t="shared" si="27"/>
        <v>395.61904761904765</v>
      </c>
      <c r="AC82" s="115" t="str">
        <f>+Datos!BJ80</f>
        <v/>
      </c>
      <c r="AD82" s="188" t="str">
        <f>IF(AC82="","",Datos!BM80)</f>
        <v/>
      </c>
      <c r="AE82" s="180" t="str">
        <f t="shared" si="28"/>
        <v/>
      </c>
      <c r="AF82" s="180" t="str">
        <f t="shared" si="29"/>
        <v/>
      </c>
      <c r="AG82" s="187" t="str">
        <f t="shared" si="30"/>
        <v/>
      </c>
      <c r="AH82" s="187" t="str">
        <f t="shared" si="31"/>
        <v/>
      </c>
      <c r="AI82" s="187" t="str">
        <f t="shared" si="32"/>
        <v/>
      </c>
      <c r="AJ82" s="187" t="str">
        <f t="shared" si="33"/>
        <v/>
      </c>
      <c r="AL82" s="115" t="str">
        <f>+Datos!CD80</f>
        <v/>
      </c>
      <c r="AM82" s="188" t="str">
        <f>IF(AL82="","",Datos!CG80)</f>
        <v/>
      </c>
      <c r="AN82" s="180" t="str">
        <f t="shared" si="34"/>
        <v/>
      </c>
      <c r="AO82" s="180" t="str">
        <f t="shared" si="35"/>
        <v/>
      </c>
      <c r="AP82" s="187" t="str">
        <f t="shared" si="36"/>
        <v/>
      </c>
      <c r="AQ82" s="187" t="str">
        <f t="shared" si="37"/>
        <v/>
      </c>
      <c r="AR82" s="187" t="str">
        <f t="shared" si="38"/>
        <v/>
      </c>
      <c r="AS82" s="187" t="str">
        <f t="shared" si="39"/>
        <v/>
      </c>
      <c r="AU82" s="115" t="str">
        <f>+Datos!CX80</f>
        <v/>
      </c>
      <c r="AV82" s="188" t="str">
        <f>IF(AU82="","",Datos!DA80)</f>
        <v/>
      </c>
      <c r="AW82" s="180" t="str">
        <f t="shared" si="40"/>
        <v/>
      </c>
      <c r="AX82" s="180" t="str">
        <f t="shared" si="41"/>
        <v/>
      </c>
      <c r="AY82" s="187" t="str">
        <f t="shared" si="42"/>
        <v/>
      </c>
      <c r="AZ82" s="187" t="str">
        <f t="shared" si="43"/>
        <v/>
      </c>
      <c r="BA82" s="187" t="str">
        <f t="shared" si="44"/>
        <v/>
      </c>
      <c r="BB82" s="187" t="str">
        <f t="shared" si="45"/>
        <v/>
      </c>
      <c r="BD82" s="115" t="str">
        <f>+Datos!DR80</f>
        <v/>
      </c>
      <c r="BE82" s="188" t="str">
        <f>IF(BD82="","",Datos!DU80)</f>
        <v/>
      </c>
      <c r="BF82" s="180" t="str">
        <f t="shared" si="46"/>
        <v/>
      </c>
      <c r="BG82" s="180" t="str">
        <f t="shared" si="47"/>
        <v/>
      </c>
      <c r="BH82" s="187" t="str">
        <f t="shared" si="48"/>
        <v/>
      </c>
      <c r="BI82" s="187" t="str">
        <f t="shared" si="49"/>
        <v/>
      </c>
      <c r="BJ82" s="187" t="str">
        <f t="shared" si="50"/>
        <v/>
      </c>
      <c r="BK82" s="187" t="str">
        <f t="shared" si="51"/>
        <v/>
      </c>
      <c r="BM82" s="115" t="str">
        <f>+Datos!EL80</f>
        <v/>
      </c>
      <c r="BN82" s="188" t="str">
        <f>IF(BM82="","",Datos!EO80)</f>
        <v/>
      </c>
      <c r="BO82" s="180" t="str">
        <f t="shared" si="52"/>
        <v/>
      </c>
      <c r="BP82" s="180" t="str">
        <f t="shared" si="53"/>
        <v/>
      </c>
      <c r="BQ82" s="187" t="str">
        <f t="shared" si="54"/>
        <v/>
      </c>
      <c r="BR82" s="187" t="str">
        <f t="shared" si="55"/>
        <v/>
      </c>
      <c r="BS82" s="187" t="str">
        <f t="shared" si="56"/>
        <v/>
      </c>
      <c r="BT82" s="187" t="str">
        <f t="shared" si="57"/>
        <v/>
      </c>
      <c r="BV82" s="115" t="str">
        <f>+Datos!FF80</f>
        <v/>
      </c>
      <c r="BW82" s="188" t="str">
        <f>IF(BV82="","",Datos!FI80)</f>
        <v/>
      </c>
      <c r="BX82" s="180" t="str">
        <f t="shared" si="58"/>
        <v/>
      </c>
      <c r="BY82" s="180" t="str">
        <f t="shared" si="59"/>
        <v/>
      </c>
      <c r="BZ82" s="187" t="str">
        <f t="shared" si="60"/>
        <v/>
      </c>
      <c r="CA82" s="187" t="str">
        <f t="shared" si="61"/>
        <v/>
      </c>
      <c r="CB82" s="187" t="str">
        <f t="shared" si="62"/>
        <v/>
      </c>
      <c r="CC82" s="187" t="str">
        <f t="shared" si="63"/>
        <v/>
      </c>
      <c r="CD82"/>
      <c r="CE82" s="115" t="str">
        <f>+Datos!FZ80</f>
        <v/>
      </c>
      <c r="CF82" s="188" t="str">
        <f>IF(CE82="","",Datos!GC80)</f>
        <v/>
      </c>
      <c r="CG82" s="180" t="str">
        <f t="shared" si="64"/>
        <v/>
      </c>
      <c r="CH82" s="180" t="str">
        <f t="shared" si="65"/>
        <v/>
      </c>
      <c r="CI82" s="187" t="str">
        <f t="shared" si="66"/>
        <v/>
      </c>
      <c r="CJ82" s="187" t="str">
        <f t="shared" si="67"/>
        <v/>
      </c>
      <c r="CK82" s="187" t="str">
        <f t="shared" si="68"/>
        <v/>
      </c>
      <c r="CL82" s="187" t="str">
        <f t="shared" si="69"/>
        <v/>
      </c>
    </row>
    <row r="83" spans="2:90" s="8" customFormat="1" x14ac:dyDescent="0.35">
      <c r="B83" s="115">
        <f>+Datos!B81</f>
        <v>66</v>
      </c>
      <c r="C83" s="115">
        <f>IF(B83="","",Datos!E81)</f>
        <v>74</v>
      </c>
      <c r="D83" s="180">
        <f t="shared" ref="D83:D94" si="70">+E83*$C$13*$C$14*2</f>
        <v>369.6</v>
      </c>
      <c r="E83" s="180">
        <f>+Datos!F81</f>
        <v>7</v>
      </c>
      <c r="F83" s="187">
        <f t="shared" ref="F83:F146" si="71">IF(E83="","",((C$14/C$15)*3+6+3)*E83)</f>
        <v>567</v>
      </c>
      <c r="G83" s="187">
        <f t="shared" ref="G83:G146" si="72">IF(E83="","",E83*3*2*6.5)</f>
        <v>273</v>
      </c>
      <c r="H83" s="187">
        <f t="shared" ref="H83:H146" si="73">IF(E83="","",E83*(C$14+1)*2)</f>
        <v>182</v>
      </c>
      <c r="I83" s="187">
        <f t="shared" ref="I83:I146" si="74">IF(E83="","",(((C$14/C$15)+2)*2)*E83)</f>
        <v>364</v>
      </c>
      <c r="K83" s="115" t="str">
        <f>+Datos!V81</f>
        <v/>
      </c>
      <c r="L83" s="188" t="str">
        <f>IF(K83="","",Datos!Y81)</f>
        <v/>
      </c>
      <c r="M83" s="180" t="str">
        <f t="shared" ref="M83:M146" si="75">IF(L83="","",L83*L$13*2)</f>
        <v/>
      </c>
      <c r="N83" s="180" t="str">
        <f t="shared" ref="N83:N146" si="76">IF(L83="","",L83/L$14)</f>
        <v/>
      </c>
      <c r="O83" s="187" t="str">
        <f t="shared" ref="O83:O146" si="77">IF(N83="","",((L$14/L$15)*3+6+3)*N83)</f>
        <v/>
      </c>
      <c r="P83" s="187" t="str">
        <f t="shared" ref="P83:P146" si="78">IF(N83="","",N83*3*2*6.5)</f>
        <v/>
      </c>
      <c r="Q83" s="187" t="str">
        <f t="shared" ref="Q83:Q146" si="79">IF(N83="","",N83*(L$14)*2)</f>
        <v/>
      </c>
      <c r="R83" s="187" t="str">
        <f t="shared" ref="R83:R146" si="80">IF(N83="","",(((L$14/L$15)+2)*2)*N83)</f>
        <v/>
      </c>
      <c r="T83" s="115">
        <f>+Datos!AP81</f>
        <v>66</v>
      </c>
      <c r="U83" s="188">
        <f>IF(T83="","",Datos!AS81)</f>
        <v>121</v>
      </c>
      <c r="V83" s="180">
        <f t="shared" ref="V83:V146" si="81">IF(U83="","",U83*U$13*2)</f>
        <v>484</v>
      </c>
      <c r="W83" s="180">
        <f t="shared" ref="W83:W146" si="82">IF(U83="","",U83/U$14)</f>
        <v>10.083333333333334</v>
      </c>
      <c r="X83" s="187">
        <f t="shared" ref="X83:X146" si="83">IF(W83="","",((U$14/U$15)*3+6+3)*W83)</f>
        <v>609.32142857142867</v>
      </c>
      <c r="Y83" s="187">
        <f t="shared" ref="Y83:Y146" si="84">IF(W83="","",W83*3*2*6.5)</f>
        <v>393.25</v>
      </c>
      <c r="Z83" s="187">
        <f t="shared" ref="Z83:Z146" si="85">IF(W83="","",W83*(U$14)*2)</f>
        <v>242</v>
      </c>
      <c r="AA83" s="187">
        <f t="shared" ref="AA83:AA146" si="86">IF(W83="","",(((U$14/U$15)+2)*2)*W83)</f>
        <v>386.04761904761904</v>
      </c>
      <c r="AC83" s="115" t="str">
        <f>+Datos!BJ81</f>
        <v/>
      </c>
      <c r="AD83" s="188" t="str">
        <f>IF(AC83="","",Datos!BM81)</f>
        <v/>
      </c>
      <c r="AE83" s="180" t="str">
        <f t="shared" ref="AE83:AE146" si="87">IF(AD83="","",AD83*AD$13*2)</f>
        <v/>
      </c>
      <c r="AF83" s="180" t="str">
        <f t="shared" ref="AF83:AF146" si="88">IF(AD83="","",AD83/AD$14)</f>
        <v/>
      </c>
      <c r="AG83" s="187" t="str">
        <f t="shared" ref="AG83:AG146" si="89">IF(AF83="","",((AD$14/AD$15)*3+6+3)*AF83)</f>
        <v/>
      </c>
      <c r="AH83" s="187" t="str">
        <f t="shared" ref="AH83:AH146" si="90">IF(AF83="","",AF83*3*2*6.5)</f>
        <v/>
      </c>
      <c r="AI83" s="187" t="str">
        <f t="shared" ref="AI83:AI146" si="91">IF(AF83="","",AF83*(AD$14)*2)</f>
        <v/>
      </c>
      <c r="AJ83" s="187" t="str">
        <f t="shared" ref="AJ83:AJ146" si="92">IF(AF83="","",(((AD$14/AD$15)+2)*2)*AF83)</f>
        <v/>
      </c>
      <c r="AL83" s="115" t="str">
        <f>+Datos!CD81</f>
        <v/>
      </c>
      <c r="AM83" s="188" t="str">
        <f>IF(AL83="","",Datos!CG81)</f>
        <v/>
      </c>
      <c r="AN83" s="180" t="str">
        <f t="shared" ref="AN83:AN146" si="93">IF(AM83="","",AM83*AM$13*2)</f>
        <v/>
      </c>
      <c r="AO83" s="180" t="str">
        <f t="shared" ref="AO83:AO146" si="94">IF(AM83="","",AM83/AM$14)</f>
        <v/>
      </c>
      <c r="AP83" s="187" t="str">
        <f t="shared" ref="AP83:AP146" si="95">IF(AO83="","",((AM$14/AM$15)*3+6+3)*AO83)</f>
        <v/>
      </c>
      <c r="AQ83" s="187" t="str">
        <f t="shared" ref="AQ83:AQ146" si="96">IF(AO83="","",AO83*3*2*6.5)</f>
        <v/>
      </c>
      <c r="AR83" s="187" t="str">
        <f t="shared" ref="AR83:AR146" si="97">IF(AO83="","",AO83*(AM$14)*2)</f>
        <v/>
      </c>
      <c r="AS83" s="187" t="str">
        <f t="shared" ref="AS83:AS146" si="98">IF(AO83="","",(((AM$14/AM$15)+2)*2)*AO83)</f>
        <v/>
      </c>
      <c r="AU83" s="115" t="str">
        <f>+Datos!CX81</f>
        <v/>
      </c>
      <c r="AV83" s="188" t="str">
        <f>IF(AU83="","",Datos!DA81)</f>
        <v/>
      </c>
      <c r="AW83" s="180" t="str">
        <f t="shared" ref="AW83:AW146" si="99">IF(AV83="","",AV83*AV$13*2)</f>
        <v/>
      </c>
      <c r="AX83" s="180" t="str">
        <f t="shared" ref="AX83:AX146" si="100">IF(AV83="","",AV83/AV$14)</f>
        <v/>
      </c>
      <c r="AY83" s="187" t="str">
        <f t="shared" ref="AY83:AY146" si="101">IF(AX83="","",((AV$14/AV$15)*3+6+3)*AX83)</f>
        <v/>
      </c>
      <c r="AZ83" s="187" t="str">
        <f t="shared" ref="AZ83:AZ146" si="102">IF(AX83="","",AX83*3*2*6.5)</f>
        <v/>
      </c>
      <c r="BA83" s="187" t="str">
        <f t="shared" ref="BA83:BA146" si="103">IF(AX83="","",AX83*(AV$14)*2)</f>
        <v/>
      </c>
      <c r="BB83" s="187" t="str">
        <f t="shared" ref="BB83:BB146" si="104">IF(AX83="","",(((AV$14/AV$15)+2)*2)*AX83)</f>
        <v/>
      </c>
      <c r="BD83" s="115" t="str">
        <f>+Datos!DR81</f>
        <v/>
      </c>
      <c r="BE83" s="188" t="str">
        <f>IF(BD83="","",Datos!DU81)</f>
        <v/>
      </c>
      <c r="BF83" s="180" t="str">
        <f t="shared" ref="BF83:BF146" si="105">IF(BE83="","",BE83*BE$13*2)</f>
        <v/>
      </c>
      <c r="BG83" s="180" t="str">
        <f t="shared" ref="BG83:BG146" si="106">IF(BE83="","",BE83/BE$14)</f>
        <v/>
      </c>
      <c r="BH83" s="187" t="str">
        <f t="shared" ref="BH83:BH146" si="107">IF(BG83="","",((BE$14/BE$15)*3+6+3)*BG83)</f>
        <v/>
      </c>
      <c r="BI83" s="187" t="str">
        <f t="shared" ref="BI83:BI146" si="108">IF(BG83="","",BG83*3*2*6.5)</f>
        <v/>
      </c>
      <c r="BJ83" s="187" t="str">
        <f t="shared" ref="BJ83:BJ146" si="109">IF(BG83="","",BG83*(BE$14)*2)</f>
        <v/>
      </c>
      <c r="BK83" s="187" t="str">
        <f t="shared" ref="BK83:BK146" si="110">IF(BG83="","",(((BE$14/BE$15)+2)*2)*BG83)</f>
        <v/>
      </c>
      <c r="BM83" s="115" t="str">
        <f>+Datos!EL81</f>
        <v/>
      </c>
      <c r="BN83" s="188" t="str">
        <f>IF(BM83="","",Datos!EO81)</f>
        <v/>
      </c>
      <c r="BO83" s="180" t="str">
        <f t="shared" ref="BO83:BO146" si="111">IF(BN83="","",BN83*BN$13*2)</f>
        <v/>
      </c>
      <c r="BP83" s="180" t="str">
        <f t="shared" ref="BP83:BP146" si="112">IF(BN83="","",BN83/BN$14)</f>
        <v/>
      </c>
      <c r="BQ83" s="187" t="str">
        <f t="shared" ref="BQ83:BQ146" si="113">IF(BP83="","",((BN$14/BN$15)*3+6+3)*BP83)</f>
        <v/>
      </c>
      <c r="BR83" s="187" t="str">
        <f t="shared" ref="BR83:BR146" si="114">IF(BP83="","",BP83*3*2*6.5)</f>
        <v/>
      </c>
      <c r="BS83" s="187" t="str">
        <f t="shared" ref="BS83:BS146" si="115">IF(BP83="","",BP83*(BN$14)*2)</f>
        <v/>
      </c>
      <c r="BT83" s="187" t="str">
        <f t="shared" ref="BT83:BT146" si="116">IF(BP83="","",(((BN$14/BN$15)+2)*2)*BP83)</f>
        <v/>
      </c>
      <c r="BV83" s="115" t="str">
        <f>+Datos!FF81</f>
        <v/>
      </c>
      <c r="BW83" s="188" t="str">
        <f>IF(BV83="","",Datos!FI81)</f>
        <v/>
      </c>
      <c r="BX83" s="180" t="str">
        <f t="shared" ref="BX83:BX146" si="117">IF(BW83="","",BW83*BW$13*2)</f>
        <v/>
      </c>
      <c r="BY83" s="180" t="str">
        <f t="shared" ref="BY83:BY146" si="118">IF(BW83="","",BW83/BW$14)</f>
        <v/>
      </c>
      <c r="BZ83" s="187" t="str">
        <f t="shared" ref="BZ83:BZ146" si="119">IF(BY83="","",((BW$14/BW$15)*3+6+3)*BY83)</f>
        <v/>
      </c>
      <c r="CA83" s="187" t="str">
        <f t="shared" ref="CA83:CA146" si="120">IF(BY83="","",BY83*3*2*6.5)</f>
        <v/>
      </c>
      <c r="CB83" s="187" t="str">
        <f t="shared" ref="CB83:CB146" si="121">IF(BY83="","",BY83*(BW$14)*2)</f>
        <v/>
      </c>
      <c r="CC83" s="187" t="str">
        <f t="shared" ref="CC83:CC146" si="122">IF(BY83="","",(((BW$14/BW$15)+2)*2)*BY83)</f>
        <v/>
      </c>
      <c r="CD83"/>
      <c r="CE83" s="115" t="str">
        <f>+Datos!FZ81</f>
        <v/>
      </c>
      <c r="CF83" s="188" t="str">
        <f>IF(CE83="","",Datos!GC81)</f>
        <v/>
      </c>
      <c r="CG83" s="180" t="str">
        <f t="shared" ref="CG83:CG146" si="123">IF(CF83="","",CF83*CF$13*2)</f>
        <v/>
      </c>
      <c r="CH83" s="180" t="str">
        <f t="shared" ref="CH83:CH146" si="124">IF(CF83="","",CF83/CF$14)</f>
        <v/>
      </c>
      <c r="CI83" s="187" t="str">
        <f t="shared" ref="CI83:CI146" si="125">IF(CH83="","",((CF$14/CF$15)*3+6+3)*CH83)</f>
        <v/>
      </c>
      <c r="CJ83" s="187" t="str">
        <f t="shared" ref="CJ83:CJ146" si="126">IF(CH83="","",CH83*3*2*6.5)</f>
        <v/>
      </c>
      <c r="CK83" s="187" t="str">
        <f t="shared" ref="CK83:CK146" si="127">IF(CH83="","",CH83*(CF$14)*2)</f>
        <v/>
      </c>
      <c r="CL83" s="187" t="str">
        <f t="shared" ref="CL83:CL146" si="128">IF(CH83="","",(((CF$14/CF$15)+2)*2)*CH83)</f>
        <v/>
      </c>
    </row>
    <row r="84" spans="2:90" s="8" customFormat="1" x14ac:dyDescent="0.35">
      <c r="B84" s="115">
        <f>+Datos!B82</f>
        <v>67</v>
      </c>
      <c r="C84" s="115">
        <f>IF(B84="","",Datos!E82)</f>
        <v>75</v>
      </c>
      <c r="D84" s="180">
        <f t="shared" si="70"/>
        <v>369.6</v>
      </c>
      <c r="E84" s="180">
        <f>+Datos!F82</f>
        <v>7</v>
      </c>
      <c r="F84" s="187">
        <f t="shared" si="71"/>
        <v>567</v>
      </c>
      <c r="G84" s="187">
        <f t="shared" si="72"/>
        <v>273</v>
      </c>
      <c r="H84" s="187">
        <f t="shared" si="73"/>
        <v>182</v>
      </c>
      <c r="I84" s="187">
        <f t="shared" si="74"/>
        <v>364</v>
      </c>
      <c r="K84" s="115" t="str">
        <f>+Datos!V82</f>
        <v/>
      </c>
      <c r="L84" s="188" t="str">
        <f>IF(K84="","",Datos!Y82)</f>
        <v/>
      </c>
      <c r="M84" s="180" t="str">
        <f t="shared" si="75"/>
        <v/>
      </c>
      <c r="N84" s="180" t="str">
        <f t="shared" si="76"/>
        <v/>
      </c>
      <c r="O84" s="187" t="str">
        <f t="shared" si="77"/>
        <v/>
      </c>
      <c r="P84" s="187" t="str">
        <f t="shared" si="78"/>
        <v/>
      </c>
      <c r="Q84" s="187" t="str">
        <f t="shared" si="79"/>
        <v/>
      </c>
      <c r="R84" s="187" t="str">
        <f t="shared" si="80"/>
        <v/>
      </c>
      <c r="T84" s="115">
        <f>+Datos!AP82</f>
        <v>67</v>
      </c>
      <c r="U84" s="188">
        <f>IF(T84="","",Datos!AS82)</f>
        <v>115</v>
      </c>
      <c r="V84" s="180">
        <f t="shared" si="81"/>
        <v>460</v>
      </c>
      <c r="W84" s="180">
        <f t="shared" si="82"/>
        <v>9.5833333333333339</v>
      </c>
      <c r="X84" s="187">
        <f t="shared" si="83"/>
        <v>579.10714285714289</v>
      </c>
      <c r="Y84" s="187">
        <f t="shared" si="84"/>
        <v>373.75</v>
      </c>
      <c r="Z84" s="187">
        <f t="shared" si="85"/>
        <v>230</v>
      </c>
      <c r="AA84" s="187">
        <f t="shared" si="86"/>
        <v>366.90476190476193</v>
      </c>
      <c r="AC84" s="115" t="str">
        <f>+Datos!BJ82</f>
        <v/>
      </c>
      <c r="AD84" s="188" t="str">
        <f>IF(AC84="","",Datos!BM82)</f>
        <v/>
      </c>
      <c r="AE84" s="180" t="str">
        <f t="shared" si="87"/>
        <v/>
      </c>
      <c r="AF84" s="180" t="str">
        <f t="shared" si="88"/>
        <v/>
      </c>
      <c r="AG84" s="187" t="str">
        <f t="shared" si="89"/>
        <v/>
      </c>
      <c r="AH84" s="187" t="str">
        <f t="shared" si="90"/>
        <v/>
      </c>
      <c r="AI84" s="187" t="str">
        <f t="shared" si="91"/>
        <v/>
      </c>
      <c r="AJ84" s="187" t="str">
        <f t="shared" si="92"/>
        <v/>
      </c>
      <c r="AL84" s="115" t="str">
        <f>+Datos!CD82</f>
        <v/>
      </c>
      <c r="AM84" s="188" t="str">
        <f>IF(AL84="","",Datos!CG82)</f>
        <v/>
      </c>
      <c r="AN84" s="180" t="str">
        <f t="shared" si="93"/>
        <v/>
      </c>
      <c r="AO84" s="180" t="str">
        <f t="shared" si="94"/>
        <v/>
      </c>
      <c r="AP84" s="187" t="str">
        <f t="shared" si="95"/>
        <v/>
      </c>
      <c r="AQ84" s="187" t="str">
        <f t="shared" si="96"/>
        <v/>
      </c>
      <c r="AR84" s="187" t="str">
        <f t="shared" si="97"/>
        <v/>
      </c>
      <c r="AS84" s="187" t="str">
        <f t="shared" si="98"/>
        <v/>
      </c>
      <c r="AU84" s="115" t="str">
        <f>+Datos!CX82</f>
        <v/>
      </c>
      <c r="AV84" s="188" t="str">
        <f>IF(AU84="","",Datos!DA82)</f>
        <v/>
      </c>
      <c r="AW84" s="180" t="str">
        <f t="shared" si="99"/>
        <v/>
      </c>
      <c r="AX84" s="180" t="str">
        <f t="shared" si="100"/>
        <v/>
      </c>
      <c r="AY84" s="187" t="str">
        <f t="shared" si="101"/>
        <v/>
      </c>
      <c r="AZ84" s="187" t="str">
        <f t="shared" si="102"/>
        <v/>
      </c>
      <c r="BA84" s="187" t="str">
        <f t="shared" si="103"/>
        <v/>
      </c>
      <c r="BB84" s="187" t="str">
        <f t="shared" si="104"/>
        <v/>
      </c>
      <c r="BD84" s="115" t="str">
        <f>+Datos!DR82</f>
        <v/>
      </c>
      <c r="BE84" s="188" t="str">
        <f>IF(BD84="","",Datos!DU82)</f>
        <v/>
      </c>
      <c r="BF84" s="180" t="str">
        <f t="shared" si="105"/>
        <v/>
      </c>
      <c r="BG84" s="180" t="str">
        <f t="shared" si="106"/>
        <v/>
      </c>
      <c r="BH84" s="187" t="str">
        <f t="shared" si="107"/>
        <v/>
      </c>
      <c r="BI84" s="187" t="str">
        <f t="shared" si="108"/>
        <v/>
      </c>
      <c r="BJ84" s="187" t="str">
        <f t="shared" si="109"/>
        <v/>
      </c>
      <c r="BK84" s="187" t="str">
        <f t="shared" si="110"/>
        <v/>
      </c>
      <c r="BM84" s="115" t="str">
        <f>+Datos!EL82</f>
        <v/>
      </c>
      <c r="BN84" s="188" t="str">
        <f>IF(BM84="","",Datos!EO82)</f>
        <v/>
      </c>
      <c r="BO84" s="180" t="str">
        <f t="shared" si="111"/>
        <v/>
      </c>
      <c r="BP84" s="180" t="str">
        <f t="shared" si="112"/>
        <v/>
      </c>
      <c r="BQ84" s="187" t="str">
        <f t="shared" si="113"/>
        <v/>
      </c>
      <c r="BR84" s="187" t="str">
        <f t="shared" si="114"/>
        <v/>
      </c>
      <c r="BS84" s="187" t="str">
        <f t="shared" si="115"/>
        <v/>
      </c>
      <c r="BT84" s="187" t="str">
        <f t="shared" si="116"/>
        <v/>
      </c>
      <c r="BV84" s="115" t="str">
        <f>+Datos!FF82</f>
        <v/>
      </c>
      <c r="BW84" s="188" t="str">
        <f>IF(BV84="","",Datos!FI82)</f>
        <v/>
      </c>
      <c r="BX84" s="180" t="str">
        <f t="shared" si="117"/>
        <v/>
      </c>
      <c r="BY84" s="180" t="str">
        <f t="shared" si="118"/>
        <v/>
      </c>
      <c r="BZ84" s="187" t="str">
        <f t="shared" si="119"/>
        <v/>
      </c>
      <c r="CA84" s="187" t="str">
        <f t="shared" si="120"/>
        <v/>
      </c>
      <c r="CB84" s="187" t="str">
        <f t="shared" si="121"/>
        <v/>
      </c>
      <c r="CC84" s="187" t="str">
        <f t="shared" si="122"/>
        <v/>
      </c>
      <c r="CD84"/>
      <c r="CE84" s="115" t="str">
        <f>+Datos!FZ82</f>
        <v/>
      </c>
      <c r="CF84" s="188" t="str">
        <f>IF(CE84="","",Datos!GC82)</f>
        <v/>
      </c>
      <c r="CG84" s="180" t="str">
        <f t="shared" si="123"/>
        <v/>
      </c>
      <c r="CH84" s="180" t="str">
        <f t="shared" si="124"/>
        <v/>
      </c>
      <c r="CI84" s="187" t="str">
        <f t="shared" si="125"/>
        <v/>
      </c>
      <c r="CJ84" s="187" t="str">
        <f t="shared" si="126"/>
        <v/>
      </c>
      <c r="CK84" s="187" t="str">
        <f t="shared" si="127"/>
        <v/>
      </c>
      <c r="CL84" s="187" t="str">
        <f t="shared" si="128"/>
        <v/>
      </c>
    </row>
    <row r="85" spans="2:90" s="8" customFormat="1" x14ac:dyDescent="0.35">
      <c r="B85" s="115">
        <f>+Datos!B83</f>
        <v>68</v>
      </c>
      <c r="C85" s="115">
        <f>IF(B85="","",Datos!E83)</f>
        <v>77</v>
      </c>
      <c r="D85" s="180">
        <f t="shared" si="70"/>
        <v>369.6</v>
      </c>
      <c r="E85" s="180">
        <f>+Datos!F83</f>
        <v>7</v>
      </c>
      <c r="F85" s="187">
        <f t="shared" si="71"/>
        <v>567</v>
      </c>
      <c r="G85" s="187">
        <f t="shared" si="72"/>
        <v>273</v>
      </c>
      <c r="H85" s="187">
        <f t="shared" si="73"/>
        <v>182</v>
      </c>
      <c r="I85" s="187">
        <f t="shared" si="74"/>
        <v>364</v>
      </c>
      <c r="K85" s="115" t="str">
        <f>+Datos!V83</f>
        <v/>
      </c>
      <c r="L85" s="188" t="str">
        <f>IF(K85="","",Datos!Y83)</f>
        <v/>
      </c>
      <c r="M85" s="180" t="str">
        <f t="shared" si="75"/>
        <v/>
      </c>
      <c r="N85" s="180" t="str">
        <f t="shared" si="76"/>
        <v/>
      </c>
      <c r="O85" s="187" t="str">
        <f t="shared" si="77"/>
        <v/>
      </c>
      <c r="P85" s="187" t="str">
        <f t="shared" si="78"/>
        <v/>
      </c>
      <c r="Q85" s="187" t="str">
        <f t="shared" si="79"/>
        <v/>
      </c>
      <c r="R85" s="187" t="str">
        <f t="shared" si="80"/>
        <v/>
      </c>
      <c r="T85" s="115">
        <f>+Datos!AP83</f>
        <v>68</v>
      </c>
      <c r="U85" s="188">
        <f>IF(T85="","",Datos!AS83)</f>
        <v>109.5</v>
      </c>
      <c r="V85" s="180">
        <f t="shared" si="81"/>
        <v>438</v>
      </c>
      <c r="W85" s="180">
        <f t="shared" si="82"/>
        <v>9.125</v>
      </c>
      <c r="X85" s="187">
        <f t="shared" si="83"/>
        <v>551.41071428571433</v>
      </c>
      <c r="Y85" s="187">
        <f t="shared" si="84"/>
        <v>355.875</v>
      </c>
      <c r="Z85" s="187">
        <f t="shared" si="85"/>
        <v>219</v>
      </c>
      <c r="AA85" s="187">
        <f t="shared" si="86"/>
        <v>349.35714285714283</v>
      </c>
      <c r="AC85" s="115" t="str">
        <f>+Datos!BJ83</f>
        <v/>
      </c>
      <c r="AD85" s="188" t="str">
        <f>IF(AC85="","",Datos!BM83)</f>
        <v/>
      </c>
      <c r="AE85" s="180" t="str">
        <f t="shared" si="87"/>
        <v/>
      </c>
      <c r="AF85" s="180" t="str">
        <f t="shared" si="88"/>
        <v/>
      </c>
      <c r="AG85" s="187" t="str">
        <f t="shared" si="89"/>
        <v/>
      </c>
      <c r="AH85" s="187" t="str">
        <f t="shared" si="90"/>
        <v/>
      </c>
      <c r="AI85" s="187" t="str">
        <f t="shared" si="91"/>
        <v/>
      </c>
      <c r="AJ85" s="187" t="str">
        <f t="shared" si="92"/>
        <v/>
      </c>
      <c r="AL85" s="115" t="str">
        <f>+Datos!CD83</f>
        <v/>
      </c>
      <c r="AM85" s="188" t="str">
        <f>IF(AL85="","",Datos!CG83)</f>
        <v/>
      </c>
      <c r="AN85" s="180" t="str">
        <f t="shared" si="93"/>
        <v/>
      </c>
      <c r="AO85" s="180" t="str">
        <f t="shared" si="94"/>
        <v/>
      </c>
      <c r="AP85" s="187" t="str">
        <f t="shared" si="95"/>
        <v/>
      </c>
      <c r="AQ85" s="187" t="str">
        <f t="shared" si="96"/>
        <v/>
      </c>
      <c r="AR85" s="187" t="str">
        <f t="shared" si="97"/>
        <v/>
      </c>
      <c r="AS85" s="187" t="str">
        <f t="shared" si="98"/>
        <v/>
      </c>
      <c r="AU85" s="115" t="str">
        <f>+Datos!CX83</f>
        <v/>
      </c>
      <c r="AV85" s="188" t="str">
        <f>IF(AU85="","",Datos!DA83)</f>
        <v/>
      </c>
      <c r="AW85" s="180" t="str">
        <f t="shared" si="99"/>
        <v/>
      </c>
      <c r="AX85" s="180" t="str">
        <f t="shared" si="100"/>
        <v/>
      </c>
      <c r="AY85" s="187" t="str">
        <f t="shared" si="101"/>
        <v/>
      </c>
      <c r="AZ85" s="187" t="str">
        <f t="shared" si="102"/>
        <v/>
      </c>
      <c r="BA85" s="187" t="str">
        <f t="shared" si="103"/>
        <v/>
      </c>
      <c r="BB85" s="187" t="str">
        <f t="shared" si="104"/>
        <v/>
      </c>
      <c r="BD85" s="115" t="str">
        <f>+Datos!DR83</f>
        <v/>
      </c>
      <c r="BE85" s="188" t="str">
        <f>IF(BD85="","",Datos!DU83)</f>
        <v/>
      </c>
      <c r="BF85" s="180" t="str">
        <f t="shared" si="105"/>
        <v/>
      </c>
      <c r="BG85" s="180" t="str">
        <f t="shared" si="106"/>
        <v/>
      </c>
      <c r="BH85" s="187" t="str">
        <f t="shared" si="107"/>
        <v/>
      </c>
      <c r="BI85" s="187" t="str">
        <f t="shared" si="108"/>
        <v/>
      </c>
      <c r="BJ85" s="187" t="str">
        <f t="shared" si="109"/>
        <v/>
      </c>
      <c r="BK85" s="187" t="str">
        <f t="shared" si="110"/>
        <v/>
      </c>
      <c r="BM85" s="115" t="str">
        <f>+Datos!EL83</f>
        <v/>
      </c>
      <c r="BN85" s="188" t="str">
        <f>IF(BM85="","",Datos!EO83)</f>
        <v/>
      </c>
      <c r="BO85" s="180" t="str">
        <f t="shared" si="111"/>
        <v/>
      </c>
      <c r="BP85" s="180" t="str">
        <f t="shared" si="112"/>
        <v/>
      </c>
      <c r="BQ85" s="187" t="str">
        <f t="shared" si="113"/>
        <v/>
      </c>
      <c r="BR85" s="187" t="str">
        <f t="shared" si="114"/>
        <v/>
      </c>
      <c r="BS85" s="187" t="str">
        <f t="shared" si="115"/>
        <v/>
      </c>
      <c r="BT85" s="187" t="str">
        <f t="shared" si="116"/>
        <v/>
      </c>
      <c r="BV85" s="115" t="str">
        <f>+Datos!FF83</f>
        <v/>
      </c>
      <c r="BW85" s="188" t="str">
        <f>IF(BV85="","",Datos!FI83)</f>
        <v/>
      </c>
      <c r="BX85" s="180" t="str">
        <f t="shared" si="117"/>
        <v/>
      </c>
      <c r="BY85" s="180" t="str">
        <f t="shared" si="118"/>
        <v/>
      </c>
      <c r="BZ85" s="187" t="str">
        <f t="shared" si="119"/>
        <v/>
      </c>
      <c r="CA85" s="187" t="str">
        <f t="shared" si="120"/>
        <v/>
      </c>
      <c r="CB85" s="187" t="str">
        <f t="shared" si="121"/>
        <v/>
      </c>
      <c r="CC85" s="187" t="str">
        <f t="shared" si="122"/>
        <v/>
      </c>
      <c r="CD85"/>
      <c r="CE85" s="115" t="str">
        <f>+Datos!FZ83</f>
        <v/>
      </c>
      <c r="CF85" s="188" t="str">
        <f>IF(CE85="","",Datos!GC83)</f>
        <v/>
      </c>
      <c r="CG85" s="180" t="str">
        <f t="shared" si="123"/>
        <v/>
      </c>
      <c r="CH85" s="180" t="str">
        <f t="shared" si="124"/>
        <v/>
      </c>
      <c r="CI85" s="187" t="str">
        <f t="shared" si="125"/>
        <v/>
      </c>
      <c r="CJ85" s="187" t="str">
        <f t="shared" si="126"/>
        <v/>
      </c>
      <c r="CK85" s="187" t="str">
        <f t="shared" si="127"/>
        <v/>
      </c>
      <c r="CL85" s="187" t="str">
        <f t="shared" si="128"/>
        <v/>
      </c>
    </row>
    <row r="86" spans="2:90" s="8" customFormat="1" x14ac:dyDescent="0.35">
      <c r="B86" s="115">
        <f>+Datos!B84</f>
        <v>69</v>
      </c>
      <c r="C86" s="115">
        <f>IF(B86="","",Datos!E84)</f>
        <v>79</v>
      </c>
      <c r="D86" s="180">
        <f t="shared" si="70"/>
        <v>369.6</v>
      </c>
      <c r="E86" s="180">
        <f>+Datos!F84</f>
        <v>7</v>
      </c>
      <c r="F86" s="187">
        <f t="shared" si="71"/>
        <v>567</v>
      </c>
      <c r="G86" s="187">
        <f t="shared" si="72"/>
        <v>273</v>
      </c>
      <c r="H86" s="187">
        <f t="shared" si="73"/>
        <v>182</v>
      </c>
      <c r="I86" s="187">
        <f t="shared" si="74"/>
        <v>364</v>
      </c>
      <c r="K86" s="115" t="str">
        <f>+Datos!V84</f>
        <v/>
      </c>
      <c r="L86" s="188" t="str">
        <f>IF(K86="","",Datos!Y84)</f>
        <v/>
      </c>
      <c r="M86" s="180" t="str">
        <f t="shared" si="75"/>
        <v/>
      </c>
      <c r="N86" s="180" t="str">
        <f t="shared" si="76"/>
        <v/>
      </c>
      <c r="O86" s="187" t="str">
        <f t="shared" si="77"/>
        <v/>
      </c>
      <c r="P86" s="187" t="str">
        <f t="shared" si="78"/>
        <v/>
      </c>
      <c r="Q86" s="187" t="str">
        <f t="shared" si="79"/>
        <v/>
      </c>
      <c r="R86" s="187" t="str">
        <f t="shared" si="80"/>
        <v/>
      </c>
      <c r="T86" s="115">
        <f>+Datos!AP84</f>
        <v>69</v>
      </c>
      <c r="U86" s="188">
        <f>IF(T86="","",Datos!AS84)</f>
        <v>106</v>
      </c>
      <c r="V86" s="180">
        <f t="shared" si="81"/>
        <v>424</v>
      </c>
      <c r="W86" s="180">
        <f t="shared" si="82"/>
        <v>8.8333333333333339</v>
      </c>
      <c r="X86" s="187">
        <f t="shared" si="83"/>
        <v>533.78571428571433</v>
      </c>
      <c r="Y86" s="187">
        <f t="shared" si="84"/>
        <v>344.5</v>
      </c>
      <c r="Z86" s="187">
        <f t="shared" si="85"/>
        <v>212</v>
      </c>
      <c r="AA86" s="187">
        <f t="shared" si="86"/>
        <v>338.1904761904762</v>
      </c>
      <c r="AC86" s="115" t="str">
        <f>+Datos!BJ84</f>
        <v/>
      </c>
      <c r="AD86" s="188" t="str">
        <f>IF(AC86="","",Datos!BM84)</f>
        <v/>
      </c>
      <c r="AE86" s="180" t="str">
        <f t="shared" si="87"/>
        <v/>
      </c>
      <c r="AF86" s="180" t="str">
        <f t="shared" si="88"/>
        <v/>
      </c>
      <c r="AG86" s="187" t="str">
        <f t="shared" si="89"/>
        <v/>
      </c>
      <c r="AH86" s="187" t="str">
        <f t="shared" si="90"/>
        <v/>
      </c>
      <c r="AI86" s="187" t="str">
        <f t="shared" si="91"/>
        <v/>
      </c>
      <c r="AJ86" s="187" t="str">
        <f t="shared" si="92"/>
        <v/>
      </c>
      <c r="AL86" s="115" t="str">
        <f>+Datos!CD84</f>
        <v/>
      </c>
      <c r="AM86" s="188" t="str">
        <f>IF(AL86="","",Datos!CG84)</f>
        <v/>
      </c>
      <c r="AN86" s="180" t="str">
        <f t="shared" si="93"/>
        <v/>
      </c>
      <c r="AO86" s="180" t="str">
        <f t="shared" si="94"/>
        <v/>
      </c>
      <c r="AP86" s="187" t="str">
        <f t="shared" si="95"/>
        <v/>
      </c>
      <c r="AQ86" s="187" t="str">
        <f t="shared" si="96"/>
        <v/>
      </c>
      <c r="AR86" s="187" t="str">
        <f t="shared" si="97"/>
        <v/>
      </c>
      <c r="AS86" s="187" t="str">
        <f t="shared" si="98"/>
        <v/>
      </c>
      <c r="AU86" s="115" t="str">
        <f>+Datos!CX84</f>
        <v/>
      </c>
      <c r="AV86" s="188" t="str">
        <f>IF(AU86="","",Datos!DA84)</f>
        <v/>
      </c>
      <c r="AW86" s="180" t="str">
        <f t="shared" si="99"/>
        <v/>
      </c>
      <c r="AX86" s="180" t="str">
        <f t="shared" si="100"/>
        <v/>
      </c>
      <c r="AY86" s="187" t="str">
        <f t="shared" si="101"/>
        <v/>
      </c>
      <c r="AZ86" s="187" t="str">
        <f t="shared" si="102"/>
        <v/>
      </c>
      <c r="BA86" s="187" t="str">
        <f t="shared" si="103"/>
        <v/>
      </c>
      <c r="BB86" s="187" t="str">
        <f t="shared" si="104"/>
        <v/>
      </c>
      <c r="BD86" s="115" t="str">
        <f>+Datos!DR84</f>
        <v/>
      </c>
      <c r="BE86" s="188" t="str">
        <f>IF(BD86="","",Datos!DU84)</f>
        <v/>
      </c>
      <c r="BF86" s="180" t="str">
        <f t="shared" si="105"/>
        <v/>
      </c>
      <c r="BG86" s="180" t="str">
        <f t="shared" si="106"/>
        <v/>
      </c>
      <c r="BH86" s="187" t="str">
        <f t="shared" si="107"/>
        <v/>
      </c>
      <c r="BI86" s="187" t="str">
        <f t="shared" si="108"/>
        <v/>
      </c>
      <c r="BJ86" s="187" t="str">
        <f t="shared" si="109"/>
        <v/>
      </c>
      <c r="BK86" s="187" t="str">
        <f t="shared" si="110"/>
        <v/>
      </c>
      <c r="BM86" s="115" t="str">
        <f>+Datos!EL84</f>
        <v/>
      </c>
      <c r="BN86" s="188" t="str">
        <f>IF(BM86="","",Datos!EO84)</f>
        <v/>
      </c>
      <c r="BO86" s="180" t="str">
        <f t="shared" si="111"/>
        <v/>
      </c>
      <c r="BP86" s="180" t="str">
        <f t="shared" si="112"/>
        <v/>
      </c>
      <c r="BQ86" s="187" t="str">
        <f t="shared" si="113"/>
        <v/>
      </c>
      <c r="BR86" s="187" t="str">
        <f t="shared" si="114"/>
        <v/>
      </c>
      <c r="BS86" s="187" t="str">
        <f t="shared" si="115"/>
        <v/>
      </c>
      <c r="BT86" s="187" t="str">
        <f t="shared" si="116"/>
        <v/>
      </c>
      <c r="BV86" s="115" t="str">
        <f>+Datos!FF84</f>
        <v/>
      </c>
      <c r="BW86" s="188" t="str">
        <f>IF(BV86="","",Datos!FI84)</f>
        <v/>
      </c>
      <c r="BX86" s="180" t="str">
        <f t="shared" si="117"/>
        <v/>
      </c>
      <c r="BY86" s="180" t="str">
        <f t="shared" si="118"/>
        <v/>
      </c>
      <c r="BZ86" s="187" t="str">
        <f t="shared" si="119"/>
        <v/>
      </c>
      <c r="CA86" s="187" t="str">
        <f t="shared" si="120"/>
        <v/>
      </c>
      <c r="CB86" s="187" t="str">
        <f t="shared" si="121"/>
        <v/>
      </c>
      <c r="CC86" s="187" t="str">
        <f t="shared" si="122"/>
        <v/>
      </c>
      <c r="CD86"/>
      <c r="CE86" s="115" t="str">
        <f>+Datos!FZ84</f>
        <v/>
      </c>
      <c r="CF86" s="188" t="str">
        <f>IF(CE86="","",Datos!GC84)</f>
        <v/>
      </c>
      <c r="CG86" s="180" t="str">
        <f t="shared" si="123"/>
        <v/>
      </c>
      <c r="CH86" s="180" t="str">
        <f t="shared" si="124"/>
        <v/>
      </c>
      <c r="CI86" s="187" t="str">
        <f t="shared" si="125"/>
        <v/>
      </c>
      <c r="CJ86" s="187" t="str">
        <f t="shared" si="126"/>
        <v/>
      </c>
      <c r="CK86" s="187" t="str">
        <f t="shared" si="127"/>
        <v/>
      </c>
      <c r="CL86" s="187" t="str">
        <f t="shared" si="128"/>
        <v/>
      </c>
    </row>
    <row r="87" spans="2:90" s="8" customFormat="1" x14ac:dyDescent="0.35">
      <c r="B87" s="115">
        <f>+Datos!B85</f>
        <v>70</v>
      </c>
      <c r="C87" s="115">
        <f>IF(B87="","",Datos!E85)</f>
        <v>80</v>
      </c>
      <c r="D87" s="180">
        <f t="shared" si="70"/>
        <v>369.6</v>
      </c>
      <c r="E87" s="180">
        <f>+Datos!F85</f>
        <v>7</v>
      </c>
      <c r="F87" s="187">
        <f t="shared" si="71"/>
        <v>567</v>
      </c>
      <c r="G87" s="187">
        <f t="shared" si="72"/>
        <v>273</v>
      </c>
      <c r="H87" s="187">
        <f t="shared" si="73"/>
        <v>182</v>
      </c>
      <c r="I87" s="187">
        <f t="shared" si="74"/>
        <v>364</v>
      </c>
      <c r="K87" s="115" t="str">
        <f>+Datos!V85</f>
        <v/>
      </c>
      <c r="L87" s="188" t="str">
        <f>IF(K87="","",Datos!Y85)</f>
        <v/>
      </c>
      <c r="M87" s="180" t="str">
        <f t="shared" si="75"/>
        <v/>
      </c>
      <c r="N87" s="180" t="str">
        <f t="shared" si="76"/>
        <v/>
      </c>
      <c r="O87" s="187" t="str">
        <f t="shared" si="77"/>
        <v/>
      </c>
      <c r="P87" s="187" t="str">
        <f t="shared" si="78"/>
        <v/>
      </c>
      <c r="Q87" s="187" t="str">
        <f t="shared" si="79"/>
        <v/>
      </c>
      <c r="R87" s="187" t="str">
        <f t="shared" si="80"/>
        <v/>
      </c>
      <c r="T87" s="115">
        <f>+Datos!AP85</f>
        <v>70</v>
      </c>
      <c r="U87" s="188">
        <f>IF(T87="","",Datos!AS85)</f>
        <v>100</v>
      </c>
      <c r="V87" s="180">
        <f t="shared" si="81"/>
        <v>400</v>
      </c>
      <c r="W87" s="180">
        <f t="shared" si="82"/>
        <v>8.3333333333333339</v>
      </c>
      <c r="X87" s="187">
        <f t="shared" si="83"/>
        <v>503.57142857142861</v>
      </c>
      <c r="Y87" s="187">
        <f t="shared" si="84"/>
        <v>325</v>
      </c>
      <c r="Z87" s="187">
        <f t="shared" si="85"/>
        <v>200</v>
      </c>
      <c r="AA87" s="187">
        <f t="shared" si="86"/>
        <v>319.04761904761904</v>
      </c>
      <c r="AC87" s="115" t="str">
        <f>+Datos!BJ85</f>
        <v/>
      </c>
      <c r="AD87" s="188" t="str">
        <f>IF(AC87="","",Datos!BM85)</f>
        <v/>
      </c>
      <c r="AE87" s="180" t="str">
        <f t="shared" si="87"/>
        <v/>
      </c>
      <c r="AF87" s="180" t="str">
        <f t="shared" si="88"/>
        <v/>
      </c>
      <c r="AG87" s="187" t="str">
        <f t="shared" si="89"/>
        <v/>
      </c>
      <c r="AH87" s="187" t="str">
        <f t="shared" si="90"/>
        <v/>
      </c>
      <c r="AI87" s="187" t="str">
        <f t="shared" si="91"/>
        <v/>
      </c>
      <c r="AJ87" s="187" t="str">
        <f t="shared" si="92"/>
        <v/>
      </c>
      <c r="AL87" s="115" t="str">
        <f>+Datos!CD85</f>
        <v/>
      </c>
      <c r="AM87" s="188" t="str">
        <f>IF(AL87="","",Datos!CG85)</f>
        <v/>
      </c>
      <c r="AN87" s="180" t="str">
        <f t="shared" si="93"/>
        <v/>
      </c>
      <c r="AO87" s="180" t="str">
        <f t="shared" si="94"/>
        <v/>
      </c>
      <c r="AP87" s="187" t="str">
        <f t="shared" si="95"/>
        <v/>
      </c>
      <c r="AQ87" s="187" t="str">
        <f t="shared" si="96"/>
        <v/>
      </c>
      <c r="AR87" s="187" t="str">
        <f t="shared" si="97"/>
        <v/>
      </c>
      <c r="AS87" s="187" t="str">
        <f t="shared" si="98"/>
        <v/>
      </c>
      <c r="AU87" s="115" t="str">
        <f>+Datos!CX85</f>
        <v/>
      </c>
      <c r="AV87" s="188" t="str">
        <f>IF(AU87="","",Datos!DA85)</f>
        <v/>
      </c>
      <c r="AW87" s="180" t="str">
        <f t="shared" si="99"/>
        <v/>
      </c>
      <c r="AX87" s="180" t="str">
        <f t="shared" si="100"/>
        <v/>
      </c>
      <c r="AY87" s="187" t="str">
        <f t="shared" si="101"/>
        <v/>
      </c>
      <c r="AZ87" s="187" t="str">
        <f t="shared" si="102"/>
        <v/>
      </c>
      <c r="BA87" s="187" t="str">
        <f t="shared" si="103"/>
        <v/>
      </c>
      <c r="BB87" s="187" t="str">
        <f t="shared" si="104"/>
        <v/>
      </c>
      <c r="BD87" s="115" t="str">
        <f>+Datos!DR85</f>
        <v/>
      </c>
      <c r="BE87" s="188" t="str">
        <f>IF(BD87="","",Datos!DU85)</f>
        <v/>
      </c>
      <c r="BF87" s="180" t="str">
        <f t="shared" si="105"/>
        <v/>
      </c>
      <c r="BG87" s="180" t="str">
        <f t="shared" si="106"/>
        <v/>
      </c>
      <c r="BH87" s="187" t="str">
        <f t="shared" si="107"/>
        <v/>
      </c>
      <c r="BI87" s="187" t="str">
        <f t="shared" si="108"/>
        <v/>
      </c>
      <c r="BJ87" s="187" t="str">
        <f t="shared" si="109"/>
        <v/>
      </c>
      <c r="BK87" s="187" t="str">
        <f t="shared" si="110"/>
        <v/>
      </c>
      <c r="BM87" s="115" t="str">
        <f>+Datos!EL85</f>
        <v/>
      </c>
      <c r="BN87" s="188" t="str">
        <f>IF(BM87="","",Datos!EO85)</f>
        <v/>
      </c>
      <c r="BO87" s="180" t="str">
        <f t="shared" si="111"/>
        <v/>
      </c>
      <c r="BP87" s="180" t="str">
        <f t="shared" si="112"/>
        <v/>
      </c>
      <c r="BQ87" s="187" t="str">
        <f t="shared" si="113"/>
        <v/>
      </c>
      <c r="BR87" s="187" t="str">
        <f t="shared" si="114"/>
        <v/>
      </c>
      <c r="BS87" s="187" t="str">
        <f t="shared" si="115"/>
        <v/>
      </c>
      <c r="BT87" s="187" t="str">
        <f t="shared" si="116"/>
        <v/>
      </c>
      <c r="BV87" s="115" t="str">
        <f>+Datos!FF85</f>
        <v/>
      </c>
      <c r="BW87" s="188" t="str">
        <f>IF(BV87="","",Datos!FI85)</f>
        <v/>
      </c>
      <c r="BX87" s="180" t="str">
        <f t="shared" si="117"/>
        <v/>
      </c>
      <c r="BY87" s="180" t="str">
        <f t="shared" si="118"/>
        <v/>
      </c>
      <c r="BZ87" s="187" t="str">
        <f t="shared" si="119"/>
        <v/>
      </c>
      <c r="CA87" s="187" t="str">
        <f t="shared" si="120"/>
        <v/>
      </c>
      <c r="CB87" s="187" t="str">
        <f t="shared" si="121"/>
        <v/>
      </c>
      <c r="CC87" s="187" t="str">
        <f t="shared" si="122"/>
        <v/>
      </c>
      <c r="CD87"/>
      <c r="CE87" s="115" t="str">
        <f>+Datos!FZ85</f>
        <v/>
      </c>
      <c r="CF87" s="188" t="str">
        <f>IF(CE87="","",Datos!GC85)</f>
        <v/>
      </c>
      <c r="CG87" s="180" t="str">
        <f t="shared" si="123"/>
        <v/>
      </c>
      <c r="CH87" s="180" t="str">
        <f t="shared" si="124"/>
        <v/>
      </c>
      <c r="CI87" s="187" t="str">
        <f t="shared" si="125"/>
        <v/>
      </c>
      <c r="CJ87" s="187" t="str">
        <f t="shared" si="126"/>
        <v/>
      </c>
      <c r="CK87" s="187" t="str">
        <f t="shared" si="127"/>
        <v/>
      </c>
      <c r="CL87" s="187" t="str">
        <f t="shared" si="128"/>
        <v/>
      </c>
    </row>
    <row r="88" spans="2:90" s="8" customFormat="1" x14ac:dyDescent="0.35">
      <c r="B88" s="115">
        <f>+Datos!B86</f>
        <v>71</v>
      </c>
      <c r="C88" s="115">
        <f>IF(B88="","",Datos!E86)</f>
        <v>81.5</v>
      </c>
      <c r="D88" s="180">
        <f t="shared" si="70"/>
        <v>369.6</v>
      </c>
      <c r="E88" s="180">
        <f>+Datos!F86</f>
        <v>7</v>
      </c>
      <c r="F88" s="187">
        <f t="shared" si="71"/>
        <v>567</v>
      </c>
      <c r="G88" s="187">
        <f t="shared" si="72"/>
        <v>273</v>
      </c>
      <c r="H88" s="187">
        <f t="shared" si="73"/>
        <v>182</v>
      </c>
      <c r="I88" s="187">
        <f t="shared" si="74"/>
        <v>364</v>
      </c>
      <c r="K88" s="115" t="str">
        <f>+Datos!V86</f>
        <v/>
      </c>
      <c r="L88" s="188" t="str">
        <f>IF(K88="","",Datos!Y86)</f>
        <v/>
      </c>
      <c r="M88" s="180" t="str">
        <f t="shared" si="75"/>
        <v/>
      </c>
      <c r="N88" s="180" t="str">
        <f t="shared" si="76"/>
        <v/>
      </c>
      <c r="O88" s="187" t="str">
        <f t="shared" si="77"/>
        <v/>
      </c>
      <c r="P88" s="187" t="str">
        <f t="shared" si="78"/>
        <v/>
      </c>
      <c r="Q88" s="187" t="str">
        <f t="shared" si="79"/>
        <v/>
      </c>
      <c r="R88" s="187" t="str">
        <f t="shared" si="80"/>
        <v/>
      </c>
      <c r="T88" s="115">
        <f>+Datos!AP86</f>
        <v>71</v>
      </c>
      <c r="U88" s="188">
        <f>IF(T88="","",Datos!AS86)</f>
        <v>97.5</v>
      </c>
      <c r="V88" s="180">
        <f t="shared" si="81"/>
        <v>390</v>
      </c>
      <c r="W88" s="180">
        <f t="shared" si="82"/>
        <v>8.125</v>
      </c>
      <c r="X88" s="187">
        <f t="shared" si="83"/>
        <v>490.98214285714289</v>
      </c>
      <c r="Y88" s="187">
        <f t="shared" si="84"/>
        <v>316.875</v>
      </c>
      <c r="Z88" s="187">
        <f t="shared" si="85"/>
        <v>195</v>
      </c>
      <c r="AA88" s="187">
        <f t="shared" si="86"/>
        <v>311.07142857142856</v>
      </c>
      <c r="AC88" s="115" t="str">
        <f>+Datos!BJ86</f>
        <v/>
      </c>
      <c r="AD88" s="188" t="str">
        <f>IF(AC88="","",Datos!BM86)</f>
        <v/>
      </c>
      <c r="AE88" s="180" t="str">
        <f t="shared" si="87"/>
        <v/>
      </c>
      <c r="AF88" s="180" t="str">
        <f t="shared" si="88"/>
        <v/>
      </c>
      <c r="AG88" s="187" t="str">
        <f t="shared" si="89"/>
        <v/>
      </c>
      <c r="AH88" s="187" t="str">
        <f t="shared" si="90"/>
        <v/>
      </c>
      <c r="AI88" s="187" t="str">
        <f t="shared" si="91"/>
        <v/>
      </c>
      <c r="AJ88" s="187" t="str">
        <f t="shared" si="92"/>
        <v/>
      </c>
      <c r="AL88" s="115" t="str">
        <f>+Datos!CD86</f>
        <v/>
      </c>
      <c r="AM88" s="188" t="str">
        <f>IF(AL88="","",Datos!CG86)</f>
        <v/>
      </c>
      <c r="AN88" s="180" t="str">
        <f t="shared" si="93"/>
        <v/>
      </c>
      <c r="AO88" s="180" t="str">
        <f t="shared" si="94"/>
        <v/>
      </c>
      <c r="AP88" s="187" t="str">
        <f t="shared" si="95"/>
        <v/>
      </c>
      <c r="AQ88" s="187" t="str">
        <f t="shared" si="96"/>
        <v/>
      </c>
      <c r="AR88" s="187" t="str">
        <f t="shared" si="97"/>
        <v/>
      </c>
      <c r="AS88" s="187" t="str">
        <f t="shared" si="98"/>
        <v/>
      </c>
      <c r="AU88" s="115" t="str">
        <f>+Datos!CX86</f>
        <v/>
      </c>
      <c r="AV88" s="188" t="str">
        <f>IF(AU88="","",Datos!DA86)</f>
        <v/>
      </c>
      <c r="AW88" s="180" t="str">
        <f t="shared" si="99"/>
        <v/>
      </c>
      <c r="AX88" s="180" t="str">
        <f t="shared" si="100"/>
        <v/>
      </c>
      <c r="AY88" s="187" t="str">
        <f t="shared" si="101"/>
        <v/>
      </c>
      <c r="AZ88" s="187" t="str">
        <f t="shared" si="102"/>
        <v/>
      </c>
      <c r="BA88" s="187" t="str">
        <f t="shared" si="103"/>
        <v/>
      </c>
      <c r="BB88" s="187" t="str">
        <f t="shared" si="104"/>
        <v/>
      </c>
      <c r="BD88" s="115" t="str">
        <f>+Datos!DR86</f>
        <v/>
      </c>
      <c r="BE88" s="188" t="str">
        <f>IF(BD88="","",Datos!DU86)</f>
        <v/>
      </c>
      <c r="BF88" s="180" t="str">
        <f t="shared" si="105"/>
        <v/>
      </c>
      <c r="BG88" s="180" t="str">
        <f t="shared" si="106"/>
        <v/>
      </c>
      <c r="BH88" s="187" t="str">
        <f t="shared" si="107"/>
        <v/>
      </c>
      <c r="BI88" s="187" t="str">
        <f t="shared" si="108"/>
        <v/>
      </c>
      <c r="BJ88" s="187" t="str">
        <f t="shared" si="109"/>
        <v/>
      </c>
      <c r="BK88" s="187" t="str">
        <f t="shared" si="110"/>
        <v/>
      </c>
      <c r="BM88" s="115" t="str">
        <f>+Datos!EL86</f>
        <v/>
      </c>
      <c r="BN88" s="188" t="str">
        <f>IF(BM88="","",Datos!EO86)</f>
        <v/>
      </c>
      <c r="BO88" s="180" t="str">
        <f t="shared" si="111"/>
        <v/>
      </c>
      <c r="BP88" s="180" t="str">
        <f t="shared" si="112"/>
        <v/>
      </c>
      <c r="BQ88" s="187" t="str">
        <f t="shared" si="113"/>
        <v/>
      </c>
      <c r="BR88" s="187" t="str">
        <f t="shared" si="114"/>
        <v/>
      </c>
      <c r="BS88" s="187" t="str">
        <f t="shared" si="115"/>
        <v/>
      </c>
      <c r="BT88" s="187" t="str">
        <f t="shared" si="116"/>
        <v/>
      </c>
      <c r="BV88" s="115" t="str">
        <f>+Datos!FF86</f>
        <v/>
      </c>
      <c r="BW88" s="188" t="str">
        <f>IF(BV88="","",Datos!FI86)</f>
        <v/>
      </c>
      <c r="BX88" s="180" t="str">
        <f t="shared" si="117"/>
        <v/>
      </c>
      <c r="BY88" s="180" t="str">
        <f t="shared" si="118"/>
        <v/>
      </c>
      <c r="BZ88" s="187" t="str">
        <f t="shared" si="119"/>
        <v/>
      </c>
      <c r="CA88" s="187" t="str">
        <f t="shared" si="120"/>
        <v/>
      </c>
      <c r="CB88" s="187" t="str">
        <f t="shared" si="121"/>
        <v/>
      </c>
      <c r="CC88" s="187" t="str">
        <f t="shared" si="122"/>
        <v/>
      </c>
      <c r="CD88"/>
      <c r="CE88" s="115" t="str">
        <f>+Datos!FZ86</f>
        <v/>
      </c>
      <c r="CF88" s="188" t="str">
        <f>IF(CE88="","",Datos!GC86)</f>
        <v/>
      </c>
      <c r="CG88" s="180" t="str">
        <f t="shared" si="123"/>
        <v/>
      </c>
      <c r="CH88" s="180" t="str">
        <f t="shared" si="124"/>
        <v/>
      </c>
      <c r="CI88" s="187" t="str">
        <f t="shared" si="125"/>
        <v/>
      </c>
      <c r="CJ88" s="187" t="str">
        <f t="shared" si="126"/>
        <v/>
      </c>
      <c r="CK88" s="187" t="str">
        <f t="shared" si="127"/>
        <v/>
      </c>
      <c r="CL88" s="187" t="str">
        <f t="shared" si="128"/>
        <v/>
      </c>
    </row>
    <row r="89" spans="2:90" s="8" customFormat="1" x14ac:dyDescent="0.35">
      <c r="B89" s="115">
        <f>+Datos!B87</f>
        <v>72</v>
      </c>
      <c r="C89" s="115">
        <f>IF(B89="","",Datos!E87)</f>
        <v>83</v>
      </c>
      <c r="D89" s="180">
        <f t="shared" si="70"/>
        <v>369.6</v>
      </c>
      <c r="E89" s="180">
        <f>+Datos!F87</f>
        <v>7</v>
      </c>
      <c r="F89" s="187">
        <f t="shared" si="71"/>
        <v>567</v>
      </c>
      <c r="G89" s="187">
        <f t="shared" si="72"/>
        <v>273</v>
      </c>
      <c r="H89" s="187">
        <f t="shared" si="73"/>
        <v>182</v>
      </c>
      <c r="I89" s="187">
        <f t="shared" si="74"/>
        <v>364</v>
      </c>
      <c r="K89" s="115" t="str">
        <f>+Datos!V87</f>
        <v/>
      </c>
      <c r="L89" s="188" t="str">
        <f>IF(K89="","",Datos!Y87)</f>
        <v/>
      </c>
      <c r="M89" s="180" t="str">
        <f t="shared" si="75"/>
        <v/>
      </c>
      <c r="N89" s="180" t="str">
        <f t="shared" si="76"/>
        <v/>
      </c>
      <c r="O89" s="187" t="str">
        <f t="shared" si="77"/>
        <v/>
      </c>
      <c r="P89" s="187" t="str">
        <f t="shared" si="78"/>
        <v/>
      </c>
      <c r="Q89" s="187" t="str">
        <f t="shared" si="79"/>
        <v/>
      </c>
      <c r="R89" s="187" t="str">
        <f t="shared" si="80"/>
        <v/>
      </c>
      <c r="T89" s="115">
        <f>+Datos!AP87</f>
        <v>72</v>
      </c>
      <c r="U89" s="188">
        <f>IF(T89="","",Datos!AS87)</f>
        <v>86</v>
      </c>
      <c r="V89" s="180">
        <f t="shared" si="81"/>
        <v>344</v>
      </c>
      <c r="W89" s="180">
        <f t="shared" si="82"/>
        <v>7.166666666666667</v>
      </c>
      <c r="X89" s="187">
        <f t="shared" si="83"/>
        <v>433.07142857142861</v>
      </c>
      <c r="Y89" s="187">
        <f t="shared" si="84"/>
        <v>279.5</v>
      </c>
      <c r="Z89" s="187">
        <f t="shared" si="85"/>
        <v>172</v>
      </c>
      <c r="AA89" s="187">
        <f t="shared" si="86"/>
        <v>274.38095238095241</v>
      </c>
      <c r="AC89" s="115" t="str">
        <f>+Datos!BJ87</f>
        <v/>
      </c>
      <c r="AD89" s="188" t="str">
        <f>IF(AC89="","",Datos!BM87)</f>
        <v/>
      </c>
      <c r="AE89" s="180" t="str">
        <f t="shared" si="87"/>
        <v/>
      </c>
      <c r="AF89" s="180" t="str">
        <f t="shared" si="88"/>
        <v/>
      </c>
      <c r="AG89" s="187" t="str">
        <f t="shared" si="89"/>
        <v/>
      </c>
      <c r="AH89" s="187" t="str">
        <f t="shared" si="90"/>
        <v/>
      </c>
      <c r="AI89" s="187" t="str">
        <f t="shared" si="91"/>
        <v/>
      </c>
      <c r="AJ89" s="187" t="str">
        <f t="shared" si="92"/>
        <v/>
      </c>
      <c r="AL89" s="115" t="str">
        <f>+Datos!CD87</f>
        <v/>
      </c>
      <c r="AM89" s="188" t="str">
        <f>IF(AL89="","",Datos!CG87)</f>
        <v/>
      </c>
      <c r="AN89" s="180" t="str">
        <f t="shared" si="93"/>
        <v/>
      </c>
      <c r="AO89" s="180" t="str">
        <f t="shared" si="94"/>
        <v/>
      </c>
      <c r="AP89" s="187" t="str">
        <f t="shared" si="95"/>
        <v/>
      </c>
      <c r="AQ89" s="187" t="str">
        <f t="shared" si="96"/>
        <v/>
      </c>
      <c r="AR89" s="187" t="str">
        <f t="shared" si="97"/>
        <v/>
      </c>
      <c r="AS89" s="187" t="str">
        <f t="shared" si="98"/>
        <v/>
      </c>
      <c r="AU89" s="115" t="str">
        <f>+Datos!CX87</f>
        <v/>
      </c>
      <c r="AV89" s="188" t="str">
        <f>IF(AU89="","",Datos!DA87)</f>
        <v/>
      </c>
      <c r="AW89" s="180" t="str">
        <f t="shared" si="99"/>
        <v/>
      </c>
      <c r="AX89" s="180" t="str">
        <f t="shared" si="100"/>
        <v/>
      </c>
      <c r="AY89" s="187" t="str">
        <f t="shared" si="101"/>
        <v/>
      </c>
      <c r="AZ89" s="187" t="str">
        <f t="shared" si="102"/>
        <v/>
      </c>
      <c r="BA89" s="187" t="str">
        <f t="shared" si="103"/>
        <v/>
      </c>
      <c r="BB89" s="187" t="str">
        <f t="shared" si="104"/>
        <v/>
      </c>
      <c r="BD89" s="115" t="str">
        <f>+Datos!DR87</f>
        <v/>
      </c>
      <c r="BE89" s="188" t="str">
        <f>IF(BD89="","",Datos!DU87)</f>
        <v/>
      </c>
      <c r="BF89" s="180" t="str">
        <f t="shared" si="105"/>
        <v/>
      </c>
      <c r="BG89" s="180" t="str">
        <f t="shared" si="106"/>
        <v/>
      </c>
      <c r="BH89" s="187" t="str">
        <f t="shared" si="107"/>
        <v/>
      </c>
      <c r="BI89" s="187" t="str">
        <f t="shared" si="108"/>
        <v/>
      </c>
      <c r="BJ89" s="187" t="str">
        <f t="shared" si="109"/>
        <v/>
      </c>
      <c r="BK89" s="187" t="str">
        <f t="shared" si="110"/>
        <v/>
      </c>
      <c r="BM89" s="115" t="str">
        <f>+Datos!EL87</f>
        <v/>
      </c>
      <c r="BN89" s="188" t="str">
        <f>IF(BM89="","",Datos!EO87)</f>
        <v/>
      </c>
      <c r="BO89" s="180" t="str">
        <f t="shared" si="111"/>
        <v/>
      </c>
      <c r="BP89" s="180" t="str">
        <f t="shared" si="112"/>
        <v/>
      </c>
      <c r="BQ89" s="187" t="str">
        <f t="shared" si="113"/>
        <v/>
      </c>
      <c r="BR89" s="187" t="str">
        <f t="shared" si="114"/>
        <v/>
      </c>
      <c r="BS89" s="187" t="str">
        <f t="shared" si="115"/>
        <v/>
      </c>
      <c r="BT89" s="187" t="str">
        <f t="shared" si="116"/>
        <v/>
      </c>
      <c r="BV89" s="115" t="str">
        <f>+Datos!FF87</f>
        <v/>
      </c>
      <c r="BW89" s="188" t="str">
        <f>IF(BV89="","",Datos!FI87)</f>
        <v/>
      </c>
      <c r="BX89" s="180" t="str">
        <f t="shared" si="117"/>
        <v/>
      </c>
      <c r="BY89" s="180" t="str">
        <f t="shared" si="118"/>
        <v/>
      </c>
      <c r="BZ89" s="187" t="str">
        <f t="shared" si="119"/>
        <v/>
      </c>
      <c r="CA89" s="187" t="str">
        <f t="shared" si="120"/>
        <v/>
      </c>
      <c r="CB89" s="187" t="str">
        <f t="shared" si="121"/>
        <v/>
      </c>
      <c r="CC89" s="187" t="str">
        <f t="shared" si="122"/>
        <v/>
      </c>
      <c r="CD89"/>
      <c r="CE89" s="115" t="str">
        <f>+Datos!FZ87</f>
        <v/>
      </c>
      <c r="CF89" s="188" t="str">
        <f>IF(CE89="","",Datos!GC87)</f>
        <v/>
      </c>
      <c r="CG89" s="180" t="str">
        <f t="shared" si="123"/>
        <v/>
      </c>
      <c r="CH89" s="180" t="str">
        <f t="shared" si="124"/>
        <v/>
      </c>
      <c r="CI89" s="187" t="str">
        <f t="shared" si="125"/>
        <v/>
      </c>
      <c r="CJ89" s="187" t="str">
        <f t="shared" si="126"/>
        <v/>
      </c>
      <c r="CK89" s="187" t="str">
        <f t="shared" si="127"/>
        <v/>
      </c>
      <c r="CL89" s="187" t="str">
        <f t="shared" si="128"/>
        <v/>
      </c>
    </row>
    <row r="90" spans="2:90" s="8" customFormat="1" x14ac:dyDescent="0.35">
      <c r="B90" s="115">
        <f>+Datos!B88</f>
        <v>73</v>
      </c>
      <c r="C90" s="115">
        <f>IF(B90="","",Datos!E88)</f>
        <v>83.5</v>
      </c>
      <c r="D90" s="180">
        <f t="shared" si="70"/>
        <v>369.6</v>
      </c>
      <c r="E90" s="180">
        <f>+Datos!F88</f>
        <v>7</v>
      </c>
      <c r="F90" s="187">
        <f t="shared" si="71"/>
        <v>567</v>
      </c>
      <c r="G90" s="187">
        <f t="shared" si="72"/>
        <v>273</v>
      </c>
      <c r="H90" s="187">
        <f t="shared" si="73"/>
        <v>182</v>
      </c>
      <c r="I90" s="187">
        <f t="shared" si="74"/>
        <v>364</v>
      </c>
      <c r="K90" s="115" t="str">
        <f>+Datos!V88</f>
        <v/>
      </c>
      <c r="L90" s="188" t="str">
        <f>IF(K90="","",Datos!Y88)</f>
        <v/>
      </c>
      <c r="M90" s="180" t="str">
        <f t="shared" si="75"/>
        <v/>
      </c>
      <c r="N90" s="180" t="str">
        <f t="shared" si="76"/>
        <v/>
      </c>
      <c r="O90" s="187" t="str">
        <f t="shared" si="77"/>
        <v/>
      </c>
      <c r="P90" s="187" t="str">
        <f t="shared" si="78"/>
        <v/>
      </c>
      <c r="Q90" s="187" t="str">
        <f t="shared" si="79"/>
        <v/>
      </c>
      <c r="R90" s="187" t="str">
        <f t="shared" si="80"/>
        <v/>
      </c>
      <c r="T90" s="115">
        <f>+Datos!AP88</f>
        <v>73</v>
      </c>
      <c r="U90" s="188">
        <f>IF(T90="","",Datos!AS88)</f>
        <v>69</v>
      </c>
      <c r="V90" s="180">
        <f t="shared" si="81"/>
        <v>276</v>
      </c>
      <c r="W90" s="180">
        <f t="shared" si="82"/>
        <v>5.75</v>
      </c>
      <c r="X90" s="187">
        <f t="shared" si="83"/>
        <v>347.46428571428572</v>
      </c>
      <c r="Y90" s="187">
        <f t="shared" si="84"/>
        <v>224.25</v>
      </c>
      <c r="Z90" s="187">
        <f t="shared" si="85"/>
        <v>138</v>
      </c>
      <c r="AA90" s="187">
        <f t="shared" si="86"/>
        <v>220.14285714285714</v>
      </c>
      <c r="AC90" s="115" t="str">
        <f>+Datos!BJ88</f>
        <v/>
      </c>
      <c r="AD90" s="188" t="str">
        <f>IF(AC90="","",Datos!BM88)</f>
        <v/>
      </c>
      <c r="AE90" s="180" t="str">
        <f t="shared" si="87"/>
        <v/>
      </c>
      <c r="AF90" s="180" t="str">
        <f t="shared" si="88"/>
        <v/>
      </c>
      <c r="AG90" s="187" t="str">
        <f t="shared" si="89"/>
        <v/>
      </c>
      <c r="AH90" s="187" t="str">
        <f t="shared" si="90"/>
        <v/>
      </c>
      <c r="AI90" s="187" t="str">
        <f t="shared" si="91"/>
        <v/>
      </c>
      <c r="AJ90" s="187" t="str">
        <f t="shared" si="92"/>
        <v/>
      </c>
      <c r="AL90" s="115" t="str">
        <f>+Datos!CD88</f>
        <v/>
      </c>
      <c r="AM90" s="188" t="str">
        <f>IF(AL90="","",Datos!CG88)</f>
        <v/>
      </c>
      <c r="AN90" s="180" t="str">
        <f t="shared" si="93"/>
        <v/>
      </c>
      <c r="AO90" s="180" t="str">
        <f t="shared" si="94"/>
        <v/>
      </c>
      <c r="AP90" s="187" t="str">
        <f t="shared" si="95"/>
        <v/>
      </c>
      <c r="AQ90" s="187" t="str">
        <f t="shared" si="96"/>
        <v/>
      </c>
      <c r="AR90" s="187" t="str">
        <f t="shared" si="97"/>
        <v/>
      </c>
      <c r="AS90" s="187" t="str">
        <f t="shared" si="98"/>
        <v/>
      </c>
      <c r="AU90" s="115" t="str">
        <f>+Datos!CX88</f>
        <v/>
      </c>
      <c r="AV90" s="188" t="str">
        <f>IF(AU90="","",Datos!DA88)</f>
        <v/>
      </c>
      <c r="AW90" s="180" t="str">
        <f t="shared" si="99"/>
        <v/>
      </c>
      <c r="AX90" s="180" t="str">
        <f t="shared" si="100"/>
        <v/>
      </c>
      <c r="AY90" s="187" t="str">
        <f t="shared" si="101"/>
        <v/>
      </c>
      <c r="AZ90" s="187" t="str">
        <f t="shared" si="102"/>
        <v/>
      </c>
      <c r="BA90" s="187" t="str">
        <f t="shared" si="103"/>
        <v/>
      </c>
      <c r="BB90" s="187" t="str">
        <f t="shared" si="104"/>
        <v/>
      </c>
      <c r="BD90" s="115" t="str">
        <f>+Datos!DR88</f>
        <v/>
      </c>
      <c r="BE90" s="188" t="str">
        <f>IF(BD90="","",Datos!DU88)</f>
        <v/>
      </c>
      <c r="BF90" s="180" t="str">
        <f t="shared" si="105"/>
        <v/>
      </c>
      <c r="BG90" s="180" t="str">
        <f t="shared" si="106"/>
        <v/>
      </c>
      <c r="BH90" s="187" t="str">
        <f t="shared" si="107"/>
        <v/>
      </c>
      <c r="BI90" s="187" t="str">
        <f t="shared" si="108"/>
        <v/>
      </c>
      <c r="BJ90" s="187" t="str">
        <f t="shared" si="109"/>
        <v/>
      </c>
      <c r="BK90" s="187" t="str">
        <f t="shared" si="110"/>
        <v/>
      </c>
      <c r="BM90" s="115" t="str">
        <f>+Datos!EL88</f>
        <v/>
      </c>
      <c r="BN90" s="188" t="str">
        <f>IF(BM90="","",Datos!EO88)</f>
        <v/>
      </c>
      <c r="BO90" s="180" t="str">
        <f t="shared" si="111"/>
        <v/>
      </c>
      <c r="BP90" s="180" t="str">
        <f t="shared" si="112"/>
        <v/>
      </c>
      <c r="BQ90" s="187" t="str">
        <f t="shared" si="113"/>
        <v/>
      </c>
      <c r="BR90" s="187" t="str">
        <f t="shared" si="114"/>
        <v/>
      </c>
      <c r="BS90" s="187" t="str">
        <f t="shared" si="115"/>
        <v/>
      </c>
      <c r="BT90" s="187" t="str">
        <f t="shared" si="116"/>
        <v/>
      </c>
      <c r="BV90" s="115" t="str">
        <f>+Datos!FF88</f>
        <v/>
      </c>
      <c r="BW90" s="188" t="str">
        <f>IF(BV90="","",Datos!FI88)</f>
        <v/>
      </c>
      <c r="BX90" s="180" t="str">
        <f t="shared" si="117"/>
        <v/>
      </c>
      <c r="BY90" s="180" t="str">
        <f t="shared" si="118"/>
        <v/>
      </c>
      <c r="BZ90" s="187" t="str">
        <f t="shared" si="119"/>
        <v/>
      </c>
      <c r="CA90" s="187" t="str">
        <f t="shared" si="120"/>
        <v/>
      </c>
      <c r="CB90" s="187" t="str">
        <f t="shared" si="121"/>
        <v/>
      </c>
      <c r="CC90" s="187" t="str">
        <f t="shared" si="122"/>
        <v/>
      </c>
      <c r="CD90"/>
      <c r="CE90" s="115" t="str">
        <f>+Datos!FZ88</f>
        <v/>
      </c>
      <c r="CF90" s="188" t="str">
        <f>IF(CE90="","",Datos!GC88)</f>
        <v/>
      </c>
      <c r="CG90" s="180" t="str">
        <f t="shared" si="123"/>
        <v/>
      </c>
      <c r="CH90" s="180" t="str">
        <f t="shared" si="124"/>
        <v/>
      </c>
      <c r="CI90" s="187" t="str">
        <f t="shared" si="125"/>
        <v/>
      </c>
      <c r="CJ90" s="187" t="str">
        <f t="shared" si="126"/>
        <v/>
      </c>
      <c r="CK90" s="187" t="str">
        <f t="shared" si="127"/>
        <v/>
      </c>
      <c r="CL90" s="187" t="str">
        <f t="shared" si="128"/>
        <v/>
      </c>
    </row>
    <row r="91" spans="2:90" s="8" customFormat="1" x14ac:dyDescent="0.35">
      <c r="B91" s="115">
        <f>+Datos!B89</f>
        <v>74</v>
      </c>
      <c r="C91" s="115">
        <f>IF(B91="","",Datos!E89)</f>
        <v>86</v>
      </c>
      <c r="D91" s="180">
        <f t="shared" si="70"/>
        <v>422.40000000000003</v>
      </c>
      <c r="E91" s="180">
        <f>+Datos!F89</f>
        <v>8</v>
      </c>
      <c r="F91" s="187">
        <f t="shared" si="71"/>
        <v>648</v>
      </c>
      <c r="G91" s="187">
        <f t="shared" si="72"/>
        <v>312</v>
      </c>
      <c r="H91" s="187">
        <f t="shared" si="73"/>
        <v>208</v>
      </c>
      <c r="I91" s="187">
        <f t="shared" si="74"/>
        <v>416</v>
      </c>
      <c r="K91" s="115" t="str">
        <f>+Datos!V89</f>
        <v/>
      </c>
      <c r="L91" s="188" t="str">
        <f>IF(K91="","",Datos!Y89)</f>
        <v/>
      </c>
      <c r="M91" s="180" t="str">
        <f t="shared" si="75"/>
        <v/>
      </c>
      <c r="N91" s="180" t="str">
        <f t="shared" si="76"/>
        <v/>
      </c>
      <c r="O91" s="187" t="str">
        <f t="shared" si="77"/>
        <v/>
      </c>
      <c r="P91" s="187" t="str">
        <f t="shared" si="78"/>
        <v/>
      </c>
      <c r="Q91" s="187" t="str">
        <f t="shared" si="79"/>
        <v/>
      </c>
      <c r="R91" s="187" t="str">
        <f t="shared" si="80"/>
        <v/>
      </c>
      <c r="T91" s="115">
        <f>+Datos!AP89</f>
        <v>74</v>
      </c>
      <c r="U91" s="188">
        <f>IF(T91="","",Datos!AS89)</f>
        <v>49</v>
      </c>
      <c r="V91" s="180">
        <f t="shared" si="81"/>
        <v>196</v>
      </c>
      <c r="W91" s="180">
        <f t="shared" si="82"/>
        <v>4.083333333333333</v>
      </c>
      <c r="X91" s="187">
        <f t="shared" si="83"/>
        <v>246.75</v>
      </c>
      <c r="Y91" s="187">
        <f t="shared" si="84"/>
        <v>159.25</v>
      </c>
      <c r="Z91" s="187">
        <f t="shared" si="85"/>
        <v>98</v>
      </c>
      <c r="AA91" s="187">
        <f t="shared" si="86"/>
        <v>156.33333333333331</v>
      </c>
      <c r="AC91" s="115" t="str">
        <f>+Datos!BJ89</f>
        <v/>
      </c>
      <c r="AD91" s="188" t="str">
        <f>IF(AC91="","",Datos!BM89)</f>
        <v/>
      </c>
      <c r="AE91" s="180" t="str">
        <f t="shared" si="87"/>
        <v/>
      </c>
      <c r="AF91" s="180" t="str">
        <f t="shared" si="88"/>
        <v/>
      </c>
      <c r="AG91" s="187" t="str">
        <f t="shared" si="89"/>
        <v/>
      </c>
      <c r="AH91" s="187" t="str">
        <f t="shared" si="90"/>
        <v/>
      </c>
      <c r="AI91" s="187" t="str">
        <f t="shared" si="91"/>
        <v/>
      </c>
      <c r="AJ91" s="187" t="str">
        <f t="shared" si="92"/>
        <v/>
      </c>
      <c r="AL91" s="115" t="str">
        <f>+Datos!CD89</f>
        <v/>
      </c>
      <c r="AM91" s="188" t="str">
        <f>IF(AL91="","",Datos!CG89)</f>
        <v/>
      </c>
      <c r="AN91" s="180" t="str">
        <f t="shared" si="93"/>
        <v/>
      </c>
      <c r="AO91" s="180" t="str">
        <f t="shared" si="94"/>
        <v/>
      </c>
      <c r="AP91" s="187" t="str">
        <f t="shared" si="95"/>
        <v/>
      </c>
      <c r="AQ91" s="187" t="str">
        <f t="shared" si="96"/>
        <v/>
      </c>
      <c r="AR91" s="187" t="str">
        <f t="shared" si="97"/>
        <v/>
      </c>
      <c r="AS91" s="187" t="str">
        <f t="shared" si="98"/>
        <v/>
      </c>
      <c r="AU91" s="115" t="str">
        <f>+Datos!CX89</f>
        <v/>
      </c>
      <c r="AV91" s="188" t="str">
        <f>IF(AU91="","",Datos!DA89)</f>
        <v/>
      </c>
      <c r="AW91" s="180" t="str">
        <f t="shared" si="99"/>
        <v/>
      </c>
      <c r="AX91" s="180" t="str">
        <f t="shared" si="100"/>
        <v/>
      </c>
      <c r="AY91" s="187" t="str">
        <f t="shared" si="101"/>
        <v/>
      </c>
      <c r="AZ91" s="187" t="str">
        <f t="shared" si="102"/>
        <v/>
      </c>
      <c r="BA91" s="187" t="str">
        <f t="shared" si="103"/>
        <v/>
      </c>
      <c r="BB91" s="187" t="str">
        <f t="shared" si="104"/>
        <v/>
      </c>
      <c r="BD91" s="115" t="str">
        <f>+Datos!DR89</f>
        <v/>
      </c>
      <c r="BE91" s="188" t="str">
        <f>IF(BD91="","",Datos!DU89)</f>
        <v/>
      </c>
      <c r="BF91" s="180" t="str">
        <f t="shared" si="105"/>
        <v/>
      </c>
      <c r="BG91" s="180" t="str">
        <f t="shared" si="106"/>
        <v/>
      </c>
      <c r="BH91" s="187" t="str">
        <f t="shared" si="107"/>
        <v/>
      </c>
      <c r="BI91" s="187" t="str">
        <f t="shared" si="108"/>
        <v/>
      </c>
      <c r="BJ91" s="187" t="str">
        <f t="shared" si="109"/>
        <v/>
      </c>
      <c r="BK91" s="187" t="str">
        <f t="shared" si="110"/>
        <v/>
      </c>
      <c r="BM91" s="115" t="str">
        <f>+Datos!EL89</f>
        <v/>
      </c>
      <c r="BN91" s="188" t="str">
        <f>IF(BM91="","",Datos!EO89)</f>
        <v/>
      </c>
      <c r="BO91" s="180" t="str">
        <f t="shared" si="111"/>
        <v/>
      </c>
      <c r="BP91" s="180" t="str">
        <f t="shared" si="112"/>
        <v/>
      </c>
      <c r="BQ91" s="187" t="str">
        <f t="shared" si="113"/>
        <v/>
      </c>
      <c r="BR91" s="187" t="str">
        <f t="shared" si="114"/>
        <v/>
      </c>
      <c r="BS91" s="187" t="str">
        <f t="shared" si="115"/>
        <v/>
      </c>
      <c r="BT91" s="187" t="str">
        <f t="shared" si="116"/>
        <v/>
      </c>
      <c r="BV91" s="115" t="str">
        <f>+Datos!FF89</f>
        <v/>
      </c>
      <c r="BW91" s="188" t="str">
        <f>IF(BV91="","",Datos!FI89)</f>
        <v/>
      </c>
      <c r="BX91" s="180" t="str">
        <f t="shared" si="117"/>
        <v/>
      </c>
      <c r="BY91" s="180" t="str">
        <f t="shared" si="118"/>
        <v/>
      </c>
      <c r="BZ91" s="187" t="str">
        <f t="shared" si="119"/>
        <v/>
      </c>
      <c r="CA91" s="187" t="str">
        <f t="shared" si="120"/>
        <v/>
      </c>
      <c r="CB91" s="187" t="str">
        <f t="shared" si="121"/>
        <v/>
      </c>
      <c r="CC91" s="187" t="str">
        <f t="shared" si="122"/>
        <v/>
      </c>
      <c r="CD91"/>
      <c r="CE91" s="115" t="str">
        <f>+Datos!FZ89</f>
        <v/>
      </c>
      <c r="CF91" s="188" t="str">
        <f>IF(CE91="","",Datos!GC89)</f>
        <v/>
      </c>
      <c r="CG91" s="180" t="str">
        <f t="shared" si="123"/>
        <v/>
      </c>
      <c r="CH91" s="180" t="str">
        <f t="shared" si="124"/>
        <v/>
      </c>
      <c r="CI91" s="187" t="str">
        <f t="shared" si="125"/>
        <v/>
      </c>
      <c r="CJ91" s="187" t="str">
        <f t="shared" si="126"/>
        <v/>
      </c>
      <c r="CK91" s="187" t="str">
        <f t="shared" si="127"/>
        <v/>
      </c>
      <c r="CL91" s="187" t="str">
        <f t="shared" si="128"/>
        <v/>
      </c>
    </row>
    <row r="92" spans="2:90" s="8" customFormat="1" x14ac:dyDescent="0.35">
      <c r="B92" s="115">
        <f>+Datos!B90</f>
        <v>75</v>
      </c>
      <c r="C92" s="115">
        <f>IF(B92="","",Datos!E90)</f>
        <v>89</v>
      </c>
      <c r="D92" s="180">
        <f t="shared" si="70"/>
        <v>422.40000000000003</v>
      </c>
      <c r="E92" s="180">
        <f>+Datos!F90</f>
        <v>8</v>
      </c>
      <c r="F92" s="187">
        <f t="shared" si="71"/>
        <v>648</v>
      </c>
      <c r="G92" s="187">
        <f t="shared" si="72"/>
        <v>312</v>
      </c>
      <c r="H92" s="187">
        <f t="shared" si="73"/>
        <v>208</v>
      </c>
      <c r="I92" s="187">
        <f t="shared" si="74"/>
        <v>416</v>
      </c>
      <c r="K92" s="115" t="str">
        <f>+Datos!V90</f>
        <v/>
      </c>
      <c r="L92" s="188" t="str">
        <f>IF(K92="","",Datos!Y90)</f>
        <v/>
      </c>
      <c r="M92" s="180" t="str">
        <f t="shared" si="75"/>
        <v/>
      </c>
      <c r="N92" s="180" t="str">
        <f t="shared" si="76"/>
        <v/>
      </c>
      <c r="O92" s="187" t="str">
        <f t="shared" si="77"/>
        <v/>
      </c>
      <c r="P92" s="187" t="str">
        <f t="shared" si="78"/>
        <v/>
      </c>
      <c r="Q92" s="187" t="str">
        <f t="shared" si="79"/>
        <v/>
      </c>
      <c r="R92" s="187" t="str">
        <f t="shared" si="80"/>
        <v/>
      </c>
      <c r="T92" s="115">
        <f>+Datos!AP90</f>
        <v>75</v>
      </c>
      <c r="U92" s="188">
        <f>IF(T92="","",Datos!AS90)</f>
        <v>28</v>
      </c>
      <c r="V92" s="180">
        <f t="shared" si="81"/>
        <v>112</v>
      </c>
      <c r="W92" s="180">
        <f t="shared" si="82"/>
        <v>2.3333333333333335</v>
      </c>
      <c r="X92" s="187">
        <f t="shared" si="83"/>
        <v>141</v>
      </c>
      <c r="Y92" s="187">
        <f t="shared" si="84"/>
        <v>91</v>
      </c>
      <c r="Z92" s="187">
        <f t="shared" si="85"/>
        <v>56</v>
      </c>
      <c r="AA92" s="187">
        <f t="shared" si="86"/>
        <v>89.333333333333343</v>
      </c>
      <c r="AC92" s="115" t="str">
        <f>+Datos!BJ90</f>
        <v/>
      </c>
      <c r="AD92" s="188" t="str">
        <f>IF(AC92="","",Datos!BM90)</f>
        <v/>
      </c>
      <c r="AE92" s="180" t="str">
        <f t="shared" si="87"/>
        <v/>
      </c>
      <c r="AF92" s="180" t="str">
        <f t="shared" si="88"/>
        <v/>
      </c>
      <c r="AG92" s="187" t="str">
        <f t="shared" si="89"/>
        <v/>
      </c>
      <c r="AH92" s="187" t="str">
        <f t="shared" si="90"/>
        <v/>
      </c>
      <c r="AI92" s="187" t="str">
        <f t="shared" si="91"/>
        <v/>
      </c>
      <c r="AJ92" s="187" t="str">
        <f t="shared" si="92"/>
        <v/>
      </c>
      <c r="AL92" s="115" t="str">
        <f>+Datos!CD90</f>
        <v/>
      </c>
      <c r="AM92" s="188" t="str">
        <f>IF(AL92="","",Datos!CG90)</f>
        <v/>
      </c>
      <c r="AN92" s="180" t="str">
        <f t="shared" si="93"/>
        <v/>
      </c>
      <c r="AO92" s="180" t="str">
        <f t="shared" si="94"/>
        <v/>
      </c>
      <c r="AP92" s="187" t="str">
        <f t="shared" si="95"/>
        <v/>
      </c>
      <c r="AQ92" s="187" t="str">
        <f t="shared" si="96"/>
        <v/>
      </c>
      <c r="AR92" s="187" t="str">
        <f t="shared" si="97"/>
        <v/>
      </c>
      <c r="AS92" s="187" t="str">
        <f t="shared" si="98"/>
        <v/>
      </c>
      <c r="AU92" s="115" t="str">
        <f>+Datos!CX90</f>
        <v/>
      </c>
      <c r="AV92" s="188" t="str">
        <f>IF(AU92="","",Datos!DA90)</f>
        <v/>
      </c>
      <c r="AW92" s="180" t="str">
        <f t="shared" si="99"/>
        <v/>
      </c>
      <c r="AX92" s="180" t="str">
        <f t="shared" si="100"/>
        <v/>
      </c>
      <c r="AY92" s="187" t="str">
        <f t="shared" si="101"/>
        <v/>
      </c>
      <c r="AZ92" s="187" t="str">
        <f t="shared" si="102"/>
        <v/>
      </c>
      <c r="BA92" s="187" t="str">
        <f t="shared" si="103"/>
        <v/>
      </c>
      <c r="BB92" s="187" t="str">
        <f t="shared" si="104"/>
        <v/>
      </c>
      <c r="BD92" s="115" t="str">
        <f>+Datos!DR90</f>
        <v/>
      </c>
      <c r="BE92" s="188" t="str">
        <f>IF(BD92="","",Datos!DU90)</f>
        <v/>
      </c>
      <c r="BF92" s="180" t="str">
        <f t="shared" si="105"/>
        <v/>
      </c>
      <c r="BG92" s="180" t="str">
        <f t="shared" si="106"/>
        <v/>
      </c>
      <c r="BH92" s="187" t="str">
        <f t="shared" si="107"/>
        <v/>
      </c>
      <c r="BI92" s="187" t="str">
        <f t="shared" si="108"/>
        <v/>
      </c>
      <c r="BJ92" s="187" t="str">
        <f t="shared" si="109"/>
        <v/>
      </c>
      <c r="BK92" s="187" t="str">
        <f t="shared" si="110"/>
        <v/>
      </c>
      <c r="BM92" s="115" t="str">
        <f>+Datos!EL90</f>
        <v/>
      </c>
      <c r="BN92" s="188" t="str">
        <f>IF(BM92="","",Datos!EO90)</f>
        <v/>
      </c>
      <c r="BO92" s="180" t="str">
        <f t="shared" si="111"/>
        <v/>
      </c>
      <c r="BP92" s="180" t="str">
        <f t="shared" si="112"/>
        <v/>
      </c>
      <c r="BQ92" s="187" t="str">
        <f t="shared" si="113"/>
        <v/>
      </c>
      <c r="BR92" s="187" t="str">
        <f t="shared" si="114"/>
        <v/>
      </c>
      <c r="BS92" s="187" t="str">
        <f t="shared" si="115"/>
        <v/>
      </c>
      <c r="BT92" s="187" t="str">
        <f t="shared" si="116"/>
        <v/>
      </c>
      <c r="BV92" s="115" t="str">
        <f>+Datos!FF90</f>
        <v/>
      </c>
      <c r="BW92" s="188" t="str">
        <f>IF(BV92="","",Datos!FI90)</f>
        <v/>
      </c>
      <c r="BX92" s="180" t="str">
        <f t="shared" si="117"/>
        <v/>
      </c>
      <c r="BY92" s="180" t="str">
        <f t="shared" si="118"/>
        <v/>
      </c>
      <c r="BZ92" s="187" t="str">
        <f t="shared" si="119"/>
        <v/>
      </c>
      <c r="CA92" s="187" t="str">
        <f t="shared" si="120"/>
        <v/>
      </c>
      <c r="CB92" s="187" t="str">
        <f t="shared" si="121"/>
        <v/>
      </c>
      <c r="CC92" s="187" t="str">
        <f t="shared" si="122"/>
        <v/>
      </c>
      <c r="CD92"/>
      <c r="CE92" s="115" t="str">
        <f>+Datos!FZ90</f>
        <v/>
      </c>
      <c r="CF92" s="188" t="str">
        <f>IF(CE92="","",Datos!GC90)</f>
        <v/>
      </c>
      <c r="CG92" s="180" t="str">
        <f t="shared" si="123"/>
        <v/>
      </c>
      <c r="CH92" s="180" t="str">
        <f t="shared" si="124"/>
        <v/>
      </c>
      <c r="CI92" s="187" t="str">
        <f t="shared" si="125"/>
        <v/>
      </c>
      <c r="CJ92" s="187" t="str">
        <f t="shared" si="126"/>
        <v/>
      </c>
      <c r="CK92" s="187" t="str">
        <f t="shared" si="127"/>
        <v/>
      </c>
      <c r="CL92" s="187" t="str">
        <f t="shared" si="128"/>
        <v/>
      </c>
    </row>
    <row r="93" spans="2:90" s="8" customFormat="1" x14ac:dyDescent="0.35">
      <c r="B93" s="115">
        <f>+Datos!B91</f>
        <v>76</v>
      </c>
      <c r="C93" s="115">
        <f>IF(B93="","",Datos!E91)</f>
        <v>93</v>
      </c>
      <c r="D93" s="180">
        <f t="shared" si="70"/>
        <v>422.40000000000003</v>
      </c>
      <c r="E93" s="180">
        <f>+Datos!F91</f>
        <v>8</v>
      </c>
      <c r="F93" s="187">
        <f t="shared" si="71"/>
        <v>648</v>
      </c>
      <c r="G93" s="187">
        <f t="shared" si="72"/>
        <v>312</v>
      </c>
      <c r="H93" s="187">
        <f t="shared" si="73"/>
        <v>208</v>
      </c>
      <c r="I93" s="187">
        <f t="shared" si="74"/>
        <v>416</v>
      </c>
      <c r="K93" s="115" t="str">
        <f>+Datos!V91</f>
        <v/>
      </c>
      <c r="L93" s="188" t="str">
        <f>IF(K93="","",Datos!Y91)</f>
        <v/>
      </c>
      <c r="M93" s="180" t="str">
        <f t="shared" si="75"/>
        <v/>
      </c>
      <c r="N93" s="180" t="str">
        <f t="shared" si="76"/>
        <v/>
      </c>
      <c r="O93" s="187" t="str">
        <f t="shared" si="77"/>
        <v/>
      </c>
      <c r="P93" s="187" t="str">
        <f t="shared" si="78"/>
        <v/>
      </c>
      <c r="Q93" s="187" t="str">
        <f t="shared" si="79"/>
        <v/>
      </c>
      <c r="R93" s="187" t="str">
        <f t="shared" si="80"/>
        <v/>
      </c>
      <c r="T93" s="115">
        <f>+Datos!AP91</f>
        <v>76</v>
      </c>
      <c r="U93" s="188">
        <f>IF(T93="","",Datos!AS91)</f>
        <v>14</v>
      </c>
      <c r="V93" s="180">
        <f t="shared" si="81"/>
        <v>56</v>
      </c>
      <c r="W93" s="180">
        <f t="shared" si="82"/>
        <v>1.1666666666666667</v>
      </c>
      <c r="X93" s="187">
        <f t="shared" si="83"/>
        <v>70.5</v>
      </c>
      <c r="Y93" s="187">
        <f t="shared" si="84"/>
        <v>45.5</v>
      </c>
      <c r="Z93" s="187">
        <f t="shared" si="85"/>
        <v>28</v>
      </c>
      <c r="AA93" s="187">
        <f t="shared" si="86"/>
        <v>44.666666666666671</v>
      </c>
      <c r="AC93" s="115" t="str">
        <f>+Datos!BJ91</f>
        <v/>
      </c>
      <c r="AD93" s="188" t="str">
        <f>IF(AC93="","",Datos!BM91)</f>
        <v/>
      </c>
      <c r="AE93" s="180" t="str">
        <f t="shared" si="87"/>
        <v/>
      </c>
      <c r="AF93" s="180" t="str">
        <f t="shared" si="88"/>
        <v/>
      </c>
      <c r="AG93" s="187" t="str">
        <f t="shared" si="89"/>
        <v/>
      </c>
      <c r="AH93" s="187" t="str">
        <f t="shared" si="90"/>
        <v/>
      </c>
      <c r="AI93" s="187" t="str">
        <f t="shared" si="91"/>
        <v/>
      </c>
      <c r="AJ93" s="187" t="str">
        <f t="shared" si="92"/>
        <v/>
      </c>
      <c r="AL93" s="115" t="str">
        <f>+Datos!CD91</f>
        <v/>
      </c>
      <c r="AM93" s="188" t="str">
        <f>IF(AL93="","",Datos!CG91)</f>
        <v/>
      </c>
      <c r="AN93" s="180" t="str">
        <f t="shared" si="93"/>
        <v/>
      </c>
      <c r="AO93" s="180" t="str">
        <f t="shared" si="94"/>
        <v/>
      </c>
      <c r="AP93" s="187" t="str">
        <f t="shared" si="95"/>
        <v/>
      </c>
      <c r="AQ93" s="187" t="str">
        <f t="shared" si="96"/>
        <v/>
      </c>
      <c r="AR93" s="187" t="str">
        <f t="shared" si="97"/>
        <v/>
      </c>
      <c r="AS93" s="187" t="str">
        <f t="shared" si="98"/>
        <v/>
      </c>
      <c r="AU93" s="115" t="str">
        <f>+Datos!CX91</f>
        <v/>
      </c>
      <c r="AV93" s="188" t="str">
        <f>IF(AU93="","",Datos!DA91)</f>
        <v/>
      </c>
      <c r="AW93" s="180" t="str">
        <f t="shared" si="99"/>
        <v/>
      </c>
      <c r="AX93" s="180" t="str">
        <f t="shared" si="100"/>
        <v/>
      </c>
      <c r="AY93" s="187" t="str">
        <f t="shared" si="101"/>
        <v/>
      </c>
      <c r="AZ93" s="187" t="str">
        <f t="shared" si="102"/>
        <v/>
      </c>
      <c r="BA93" s="187" t="str">
        <f t="shared" si="103"/>
        <v/>
      </c>
      <c r="BB93" s="187" t="str">
        <f t="shared" si="104"/>
        <v/>
      </c>
      <c r="BD93" s="115" t="str">
        <f>+Datos!DR91</f>
        <v/>
      </c>
      <c r="BE93" s="188" t="str">
        <f>IF(BD93="","",Datos!DU91)</f>
        <v/>
      </c>
      <c r="BF93" s="180" t="str">
        <f t="shared" si="105"/>
        <v/>
      </c>
      <c r="BG93" s="180" t="str">
        <f t="shared" si="106"/>
        <v/>
      </c>
      <c r="BH93" s="187" t="str">
        <f t="shared" si="107"/>
        <v/>
      </c>
      <c r="BI93" s="187" t="str">
        <f t="shared" si="108"/>
        <v/>
      </c>
      <c r="BJ93" s="187" t="str">
        <f t="shared" si="109"/>
        <v/>
      </c>
      <c r="BK93" s="187" t="str">
        <f t="shared" si="110"/>
        <v/>
      </c>
      <c r="BM93" s="115" t="str">
        <f>+Datos!EL91</f>
        <v/>
      </c>
      <c r="BN93" s="188" t="str">
        <f>IF(BM93="","",Datos!EO91)</f>
        <v/>
      </c>
      <c r="BO93" s="180" t="str">
        <f t="shared" si="111"/>
        <v/>
      </c>
      <c r="BP93" s="180" t="str">
        <f t="shared" si="112"/>
        <v/>
      </c>
      <c r="BQ93" s="187" t="str">
        <f t="shared" si="113"/>
        <v/>
      </c>
      <c r="BR93" s="187" t="str">
        <f t="shared" si="114"/>
        <v/>
      </c>
      <c r="BS93" s="187" t="str">
        <f t="shared" si="115"/>
        <v/>
      </c>
      <c r="BT93" s="187" t="str">
        <f t="shared" si="116"/>
        <v/>
      </c>
      <c r="BV93" s="115" t="str">
        <f>+Datos!FF91</f>
        <v/>
      </c>
      <c r="BW93" s="188" t="str">
        <f>IF(BV93="","",Datos!FI91)</f>
        <v/>
      </c>
      <c r="BX93" s="180" t="str">
        <f t="shared" si="117"/>
        <v/>
      </c>
      <c r="BY93" s="180" t="str">
        <f t="shared" si="118"/>
        <v/>
      </c>
      <c r="BZ93" s="187" t="str">
        <f t="shared" si="119"/>
        <v/>
      </c>
      <c r="CA93" s="187" t="str">
        <f t="shared" si="120"/>
        <v/>
      </c>
      <c r="CB93" s="187" t="str">
        <f t="shared" si="121"/>
        <v/>
      </c>
      <c r="CC93" s="187" t="str">
        <f t="shared" si="122"/>
        <v/>
      </c>
      <c r="CD93"/>
      <c r="CE93" s="115" t="str">
        <f>+Datos!FZ91</f>
        <v/>
      </c>
      <c r="CF93" s="188" t="str">
        <f>IF(CE93="","",Datos!GC91)</f>
        <v/>
      </c>
      <c r="CG93" s="180" t="str">
        <f t="shared" si="123"/>
        <v/>
      </c>
      <c r="CH93" s="180" t="str">
        <f t="shared" si="124"/>
        <v/>
      </c>
      <c r="CI93" s="187" t="str">
        <f t="shared" si="125"/>
        <v/>
      </c>
      <c r="CJ93" s="187" t="str">
        <f t="shared" si="126"/>
        <v/>
      </c>
      <c r="CK93" s="187" t="str">
        <f t="shared" si="127"/>
        <v/>
      </c>
      <c r="CL93" s="187" t="str">
        <f t="shared" si="128"/>
        <v/>
      </c>
    </row>
    <row r="94" spans="2:90" s="8" customFormat="1" x14ac:dyDescent="0.35">
      <c r="B94" s="115">
        <f>+Datos!B92</f>
        <v>77</v>
      </c>
      <c r="C94" s="115">
        <f>IF(B94="","",Datos!E92)</f>
        <v>94</v>
      </c>
      <c r="D94" s="180">
        <f t="shared" si="70"/>
        <v>422.40000000000003</v>
      </c>
      <c r="E94" s="180">
        <f>+Datos!F92</f>
        <v>8</v>
      </c>
      <c r="F94" s="187">
        <f t="shared" si="71"/>
        <v>648</v>
      </c>
      <c r="G94" s="187">
        <f t="shared" si="72"/>
        <v>312</v>
      </c>
      <c r="H94" s="187">
        <f t="shared" si="73"/>
        <v>208</v>
      </c>
      <c r="I94" s="187">
        <f t="shared" si="74"/>
        <v>416</v>
      </c>
      <c r="K94" s="115" t="str">
        <f>+Datos!V92</f>
        <v/>
      </c>
      <c r="L94" s="188" t="str">
        <f>IF(K94="","",Datos!Y92)</f>
        <v/>
      </c>
      <c r="M94" s="180" t="str">
        <f t="shared" si="75"/>
        <v/>
      </c>
      <c r="N94" s="180" t="str">
        <f t="shared" si="76"/>
        <v/>
      </c>
      <c r="O94" s="187" t="str">
        <f t="shared" si="77"/>
        <v/>
      </c>
      <c r="P94" s="187" t="str">
        <f t="shared" si="78"/>
        <v/>
      </c>
      <c r="Q94" s="187" t="str">
        <f t="shared" si="79"/>
        <v/>
      </c>
      <c r="R94" s="187" t="str">
        <f t="shared" si="80"/>
        <v/>
      </c>
      <c r="T94" s="115" t="str">
        <f>+Datos!AP92</f>
        <v/>
      </c>
      <c r="U94" s="188" t="str">
        <f>IF(T94="","",Datos!AS92)</f>
        <v/>
      </c>
      <c r="V94" s="180" t="str">
        <f t="shared" si="81"/>
        <v/>
      </c>
      <c r="W94" s="180" t="str">
        <f t="shared" si="82"/>
        <v/>
      </c>
      <c r="X94" s="187" t="str">
        <f t="shared" si="83"/>
        <v/>
      </c>
      <c r="Y94" s="187" t="str">
        <f t="shared" si="84"/>
        <v/>
      </c>
      <c r="Z94" s="187" t="str">
        <f t="shared" si="85"/>
        <v/>
      </c>
      <c r="AA94" s="187" t="str">
        <f t="shared" si="86"/>
        <v/>
      </c>
      <c r="AC94" s="115" t="str">
        <f>+Datos!BJ92</f>
        <v/>
      </c>
      <c r="AD94" s="188" t="str">
        <f>IF(AC94="","",Datos!BM92)</f>
        <v/>
      </c>
      <c r="AE94" s="180" t="str">
        <f t="shared" si="87"/>
        <v/>
      </c>
      <c r="AF94" s="180" t="str">
        <f t="shared" si="88"/>
        <v/>
      </c>
      <c r="AG94" s="187" t="str">
        <f t="shared" si="89"/>
        <v/>
      </c>
      <c r="AH94" s="187" t="str">
        <f t="shared" si="90"/>
        <v/>
      </c>
      <c r="AI94" s="187" t="str">
        <f t="shared" si="91"/>
        <v/>
      </c>
      <c r="AJ94" s="187" t="str">
        <f t="shared" si="92"/>
        <v/>
      </c>
      <c r="AL94" s="115" t="str">
        <f>+Datos!CD92</f>
        <v/>
      </c>
      <c r="AM94" s="188" t="str">
        <f>IF(AL94="","",Datos!CG92)</f>
        <v/>
      </c>
      <c r="AN94" s="180" t="str">
        <f t="shared" si="93"/>
        <v/>
      </c>
      <c r="AO94" s="180" t="str">
        <f t="shared" si="94"/>
        <v/>
      </c>
      <c r="AP94" s="187" t="str">
        <f t="shared" si="95"/>
        <v/>
      </c>
      <c r="AQ94" s="187" t="str">
        <f t="shared" si="96"/>
        <v/>
      </c>
      <c r="AR94" s="187" t="str">
        <f t="shared" si="97"/>
        <v/>
      </c>
      <c r="AS94" s="187" t="str">
        <f t="shared" si="98"/>
        <v/>
      </c>
      <c r="AU94" s="115" t="str">
        <f>+Datos!CX92</f>
        <v/>
      </c>
      <c r="AV94" s="188" t="str">
        <f>IF(AU94="","",Datos!DA92)</f>
        <v/>
      </c>
      <c r="AW94" s="180" t="str">
        <f t="shared" si="99"/>
        <v/>
      </c>
      <c r="AX94" s="180" t="str">
        <f t="shared" si="100"/>
        <v/>
      </c>
      <c r="AY94" s="187" t="str">
        <f t="shared" si="101"/>
        <v/>
      </c>
      <c r="AZ94" s="187" t="str">
        <f t="shared" si="102"/>
        <v/>
      </c>
      <c r="BA94" s="187" t="str">
        <f t="shared" si="103"/>
        <v/>
      </c>
      <c r="BB94" s="187" t="str">
        <f t="shared" si="104"/>
        <v/>
      </c>
      <c r="BD94" s="115" t="str">
        <f>+Datos!DR92</f>
        <v/>
      </c>
      <c r="BE94" s="188" t="str">
        <f>IF(BD94="","",Datos!DU92)</f>
        <v/>
      </c>
      <c r="BF94" s="180" t="str">
        <f t="shared" si="105"/>
        <v/>
      </c>
      <c r="BG94" s="180" t="str">
        <f t="shared" si="106"/>
        <v/>
      </c>
      <c r="BH94" s="187" t="str">
        <f t="shared" si="107"/>
        <v/>
      </c>
      <c r="BI94" s="187" t="str">
        <f t="shared" si="108"/>
        <v/>
      </c>
      <c r="BJ94" s="187" t="str">
        <f t="shared" si="109"/>
        <v/>
      </c>
      <c r="BK94" s="187" t="str">
        <f t="shared" si="110"/>
        <v/>
      </c>
      <c r="BM94" s="115" t="str">
        <f>+Datos!EL92</f>
        <v/>
      </c>
      <c r="BN94" s="188" t="str">
        <f>IF(BM94="","",Datos!EO92)</f>
        <v/>
      </c>
      <c r="BO94" s="180" t="str">
        <f t="shared" si="111"/>
        <v/>
      </c>
      <c r="BP94" s="180" t="str">
        <f t="shared" si="112"/>
        <v/>
      </c>
      <c r="BQ94" s="187" t="str">
        <f t="shared" si="113"/>
        <v/>
      </c>
      <c r="BR94" s="187" t="str">
        <f t="shared" si="114"/>
        <v/>
      </c>
      <c r="BS94" s="187" t="str">
        <f t="shared" si="115"/>
        <v/>
      </c>
      <c r="BT94" s="187" t="str">
        <f t="shared" si="116"/>
        <v/>
      </c>
      <c r="BV94" s="115" t="str">
        <f>+Datos!FF92</f>
        <v/>
      </c>
      <c r="BW94" s="188" t="str">
        <f>IF(BV94="","",Datos!FI92)</f>
        <v/>
      </c>
      <c r="BX94" s="180" t="str">
        <f t="shared" si="117"/>
        <v/>
      </c>
      <c r="BY94" s="180" t="str">
        <f t="shared" si="118"/>
        <v/>
      </c>
      <c r="BZ94" s="187" t="str">
        <f t="shared" si="119"/>
        <v/>
      </c>
      <c r="CA94" s="187" t="str">
        <f t="shared" si="120"/>
        <v/>
      </c>
      <c r="CB94" s="187" t="str">
        <f t="shared" si="121"/>
        <v/>
      </c>
      <c r="CC94" s="187" t="str">
        <f t="shared" si="122"/>
        <v/>
      </c>
      <c r="CD94"/>
      <c r="CE94" s="115" t="str">
        <f>+Datos!FZ92</f>
        <v/>
      </c>
      <c r="CF94" s="188" t="str">
        <f>IF(CE94="","",Datos!GC92)</f>
        <v/>
      </c>
      <c r="CG94" s="180" t="str">
        <f t="shared" si="123"/>
        <v/>
      </c>
      <c r="CH94" s="180" t="str">
        <f t="shared" si="124"/>
        <v/>
      </c>
      <c r="CI94" s="187" t="str">
        <f t="shared" si="125"/>
        <v/>
      </c>
      <c r="CJ94" s="187" t="str">
        <f t="shared" si="126"/>
        <v/>
      </c>
      <c r="CK94" s="187" t="str">
        <f t="shared" si="127"/>
        <v/>
      </c>
      <c r="CL94" s="187" t="str">
        <f t="shared" si="128"/>
        <v/>
      </c>
    </row>
    <row r="95" spans="2:90" s="8" customFormat="1" x14ac:dyDescent="0.35">
      <c r="B95" s="115">
        <f>+Datos!B93</f>
        <v>78</v>
      </c>
      <c r="C95" s="115">
        <f>IF(B95="","",Datos!E93)</f>
        <v>97.5</v>
      </c>
      <c r="D95" s="180"/>
      <c r="E95" s="180">
        <f>+Datos!F93</f>
        <v>9</v>
      </c>
      <c r="F95" s="187">
        <f t="shared" si="71"/>
        <v>729</v>
      </c>
      <c r="G95" s="187">
        <f t="shared" si="72"/>
        <v>351</v>
      </c>
      <c r="H95" s="187">
        <f t="shared" si="73"/>
        <v>234</v>
      </c>
      <c r="I95" s="187">
        <f t="shared" si="74"/>
        <v>468</v>
      </c>
      <c r="K95" s="115" t="str">
        <f>+Datos!V93</f>
        <v/>
      </c>
      <c r="L95" s="188" t="str">
        <f>IF(K95="","",Datos!Y93)</f>
        <v/>
      </c>
      <c r="M95" s="180" t="str">
        <f t="shared" si="75"/>
        <v/>
      </c>
      <c r="N95" s="180" t="str">
        <f t="shared" si="76"/>
        <v/>
      </c>
      <c r="O95" s="187" t="str">
        <f t="shared" si="77"/>
        <v/>
      </c>
      <c r="P95" s="187" t="str">
        <f t="shared" si="78"/>
        <v/>
      </c>
      <c r="Q95" s="187" t="str">
        <f t="shared" si="79"/>
        <v/>
      </c>
      <c r="R95" s="187" t="str">
        <f t="shared" si="80"/>
        <v/>
      </c>
      <c r="T95" s="115" t="str">
        <f>+Datos!AP93</f>
        <v/>
      </c>
      <c r="U95" s="188" t="str">
        <f>IF(T95="","",Datos!AS93)</f>
        <v/>
      </c>
      <c r="V95" s="180" t="str">
        <f t="shared" si="81"/>
        <v/>
      </c>
      <c r="W95" s="180" t="str">
        <f t="shared" si="82"/>
        <v/>
      </c>
      <c r="X95" s="187" t="str">
        <f t="shared" si="83"/>
        <v/>
      </c>
      <c r="Y95" s="187" t="str">
        <f t="shared" si="84"/>
        <v/>
      </c>
      <c r="Z95" s="187" t="str">
        <f t="shared" si="85"/>
        <v/>
      </c>
      <c r="AA95" s="187" t="str">
        <f t="shared" si="86"/>
        <v/>
      </c>
      <c r="AC95" s="115" t="str">
        <f>+Datos!BJ93</f>
        <v/>
      </c>
      <c r="AD95" s="188" t="str">
        <f>IF(AC95="","",Datos!BM93)</f>
        <v/>
      </c>
      <c r="AE95" s="180" t="str">
        <f t="shared" si="87"/>
        <v/>
      </c>
      <c r="AF95" s="180" t="str">
        <f t="shared" si="88"/>
        <v/>
      </c>
      <c r="AG95" s="187" t="str">
        <f t="shared" si="89"/>
        <v/>
      </c>
      <c r="AH95" s="187" t="str">
        <f t="shared" si="90"/>
        <v/>
      </c>
      <c r="AI95" s="187" t="str">
        <f t="shared" si="91"/>
        <v/>
      </c>
      <c r="AJ95" s="187" t="str">
        <f t="shared" si="92"/>
        <v/>
      </c>
      <c r="AL95" s="115" t="str">
        <f>+Datos!CD93</f>
        <v/>
      </c>
      <c r="AM95" s="188" t="str">
        <f>IF(AL95="","",Datos!CG93)</f>
        <v/>
      </c>
      <c r="AN95" s="180" t="str">
        <f t="shared" si="93"/>
        <v/>
      </c>
      <c r="AO95" s="180" t="str">
        <f t="shared" si="94"/>
        <v/>
      </c>
      <c r="AP95" s="187" t="str">
        <f t="shared" si="95"/>
        <v/>
      </c>
      <c r="AQ95" s="187" t="str">
        <f t="shared" si="96"/>
        <v/>
      </c>
      <c r="AR95" s="187" t="str">
        <f t="shared" si="97"/>
        <v/>
      </c>
      <c r="AS95" s="187" t="str">
        <f t="shared" si="98"/>
        <v/>
      </c>
      <c r="AU95" s="115" t="str">
        <f>+Datos!CX93</f>
        <v/>
      </c>
      <c r="AV95" s="188" t="str">
        <f>IF(AU95="","",Datos!DA93)</f>
        <v/>
      </c>
      <c r="AW95" s="180" t="str">
        <f t="shared" si="99"/>
        <v/>
      </c>
      <c r="AX95" s="180" t="str">
        <f t="shared" si="100"/>
        <v/>
      </c>
      <c r="AY95" s="187" t="str">
        <f t="shared" si="101"/>
        <v/>
      </c>
      <c r="AZ95" s="187" t="str">
        <f t="shared" si="102"/>
        <v/>
      </c>
      <c r="BA95" s="187" t="str">
        <f t="shared" si="103"/>
        <v/>
      </c>
      <c r="BB95" s="187" t="str">
        <f t="shared" si="104"/>
        <v/>
      </c>
      <c r="BD95" s="115" t="str">
        <f>+Datos!DR93</f>
        <v/>
      </c>
      <c r="BE95" s="188" t="str">
        <f>IF(BD95="","",Datos!DU93)</f>
        <v/>
      </c>
      <c r="BF95" s="180" t="str">
        <f t="shared" si="105"/>
        <v/>
      </c>
      <c r="BG95" s="180" t="str">
        <f t="shared" si="106"/>
        <v/>
      </c>
      <c r="BH95" s="187" t="str">
        <f t="shared" si="107"/>
        <v/>
      </c>
      <c r="BI95" s="187" t="str">
        <f t="shared" si="108"/>
        <v/>
      </c>
      <c r="BJ95" s="187" t="str">
        <f t="shared" si="109"/>
        <v/>
      </c>
      <c r="BK95" s="187" t="str">
        <f t="shared" si="110"/>
        <v/>
      </c>
      <c r="BM95" s="115" t="str">
        <f>+Datos!EL93</f>
        <v/>
      </c>
      <c r="BN95" s="188" t="str">
        <f>IF(BM95="","",Datos!EO93)</f>
        <v/>
      </c>
      <c r="BO95" s="180" t="str">
        <f t="shared" si="111"/>
        <v/>
      </c>
      <c r="BP95" s="180" t="str">
        <f t="shared" si="112"/>
        <v/>
      </c>
      <c r="BQ95" s="187" t="str">
        <f t="shared" si="113"/>
        <v/>
      </c>
      <c r="BR95" s="187" t="str">
        <f t="shared" si="114"/>
        <v/>
      </c>
      <c r="BS95" s="187" t="str">
        <f t="shared" si="115"/>
        <v/>
      </c>
      <c r="BT95" s="187" t="str">
        <f t="shared" si="116"/>
        <v/>
      </c>
      <c r="BV95" s="115" t="str">
        <f>+Datos!FF93</f>
        <v/>
      </c>
      <c r="BW95" s="188" t="str">
        <f>IF(BV95="","",Datos!FI93)</f>
        <v/>
      </c>
      <c r="BX95" s="180" t="str">
        <f t="shared" si="117"/>
        <v/>
      </c>
      <c r="BY95" s="180" t="str">
        <f t="shared" si="118"/>
        <v/>
      </c>
      <c r="BZ95" s="187" t="str">
        <f t="shared" si="119"/>
        <v/>
      </c>
      <c r="CA95" s="187" t="str">
        <f t="shared" si="120"/>
        <v/>
      </c>
      <c r="CB95" s="187" t="str">
        <f t="shared" si="121"/>
        <v/>
      </c>
      <c r="CC95" s="187" t="str">
        <f t="shared" si="122"/>
        <v/>
      </c>
      <c r="CD95"/>
      <c r="CE95" s="115" t="str">
        <f>+Datos!FZ93</f>
        <v/>
      </c>
      <c r="CF95" s="188" t="str">
        <f>IF(CE95="","",Datos!GC93)</f>
        <v/>
      </c>
      <c r="CG95" s="180" t="str">
        <f t="shared" si="123"/>
        <v/>
      </c>
      <c r="CH95" s="180" t="str">
        <f t="shared" si="124"/>
        <v/>
      </c>
      <c r="CI95" s="187" t="str">
        <f t="shared" si="125"/>
        <v/>
      </c>
      <c r="CJ95" s="187" t="str">
        <f t="shared" si="126"/>
        <v/>
      </c>
      <c r="CK95" s="187" t="str">
        <f t="shared" si="127"/>
        <v/>
      </c>
      <c r="CL95" s="187" t="str">
        <f t="shared" si="128"/>
        <v/>
      </c>
    </row>
    <row r="96" spans="2:90" s="8" customFormat="1" x14ac:dyDescent="0.35">
      <c r="B96" s="115">
        <f>+Datos!B94</f>
        <v>79</v>
      </c>
      <c r="C96" s="115">
        <f>IF(B96="","",Datos!E94)</f>
        <v>98.5</v>
      </c>
      <c r="D96" s="180"/>
      <c r="E96" s="180">
        <f>+Datos!F94</f>
        <v>9</v>
      </c>
      <c r="F96" s="187">
        <f t="shared" si="71"/>
        <v>729</v>
      </c>
      <c r="G96" s="187">
        <f t="shared" si="72"/>
        <v>351</v>
      </c>
      <c r="H96" s="187">
        <f t="shared" si="73"/>
        <v>234</v>
      </c>
      <c r="I96" s="187">
        <f t="shared" si="74"/>
        <v>468</v>
      </c>
      <c r="K96" s="115" t="str">
        <f>+Datos!V94</f>
        <v/>
      </c>
      <c r="L96" s="188" t="str">
        <f>IF(K96="","",Datos!Y94)</f>
        <v/>
      </c>
      <c r="M96" s="180" t="str">
        <f t="shared" si="75"/>
        <v/>
      </c>
      <c r="N96" s="180" t="str">
        <f t="shared" si="76"/>
        <v/>
      </c>
      <c r="O96" s="187" t="str">
        <f t="shared" si="77"/>
        <v/>
      </c>
      <c r="P96" s="187" t="str">
        <f t="shared" si="78"/>
        <v/>
      </c>
      <c r="Q96" s="187" t="str">
        <f t="shared" si="79"/>
        <v/>
      </c>
      <c r="R96" s="187" t="str">
        <f t="shared" si="80"/>
        <v/>
      </c>
      <c r="T96" s="115" t="str">
        <f>+Datos!AP94</f>
        <v/>
      </c>
      <c r="U96" s="188" t="str">
        <f>IF(T96="","",Datos!AS94)</f>
        <v/>
      </c>
      <c r="V96" s="180" t="str">
        <f t="shared" si="81"/>
        <v/>
      </c>
      <c r="W96" s="180" t="str">
        <f t="shared" si="82"/>
        <v/>
      </c>
      <c r="X96" s="187" t="str">
        <f t="shared" si="83"/>
        <v/>
      </c>
      <c r="Y96" s="187" t="str">
        <f t="shared" si="84"/>
        <v/>
      </c>
      <c r="Z96" s="187" t="str">
        <f t="shared" si="85"/>
        <v/>
      </c>
      <c r="AA96" s="187" t="str">
        <f t="shared" si="86"/>
        <v/>
      </c>
      <c r="AC96" s="115" t="str">
        <f>+Datos!BJ94</f>
        <v/>
      </c>
      <c r="AD96" s="188" t="str">
        <f>IF(AC96="","",Datos!BM94)</f>
        <v/>
      </c>
      <c r="AE96" s="180" t="str">
        <f t="shared" si="87"/>
        <v/>
      </c>
      <c r="AF96" s="180" t="str">
        <f t="shared" si="88"/>
        <v/>
      </c>
      <c r="AG96" s="187" t="str">
        <f t="shared" si="89"/>
        <v/>
      </c>
      <c r="AH96" s="187" t="str">
        <f t="shared" si="90"/>
        <v/>
      </c>
      <c r="AI96" s="187" t="str">
        <f t="shared" si="91"/>
        <v/>
      </c>
      <c r="AJ96" s="187" t="str">
        <f t="shared" si="92"/>
        <v/>
      </c>
      <c r="AL96" s="115" t="str">
        <f>+Datos!CD94</f>
        <v/>
      </c>
      <c r="AM96" s="188" t="str">
        <f>IF(AL96="","",Datos!CG94)</f>
        <v/>
      </c>
      <c r="AN96" s="180" t="str">
        <f t="shared" si="93"/>
        <v/>
      </c>
      <c r="AO96" s="180" t="str">
        <f t="shared" si="94"/>
        <v/>
      </c>
      <c r="AP96" s="187" t="str">
        <f t="shared" si="95"/>
        <v/>
      </c>
      <c r="AQ96" s="187" t="str">
        <f t="shared" si="96"/>
        <v/>
      </c>
      <c r="AR96" s="187" t="str">
        <f t="shared" si="97"/>
        <v/>
      </c>
      <c r="AS96" s="187" t="str">
        <f t="shared" si="98"/>
        <v/>
      </c>
      <c r="AU96" s="115" t="str">
        <f>+Datos!CX94</f>
        <v/>
      </c>
      <c r="AV96" s="188" t="str">
        <f>IF(AU96="","",Datos!DA94)</f>
        <v/>
      </c>
      <c r="AW96" s="180" t="str">
        <f t="shared" si="99"/>
        <v/>
      </c>
      <c r="AX96" s="180" t="str">
        <f t="shared" si="100"/>
        <v/>
      </c>
      <c r="AY96" s="187" t="str">
        <f t="shared" si="101"/>
        <v/>
      </c>
      <c r="AZ96" s="187" t="str">
        <f t="shared" si="102"/>
        <v/>
      </c>
      <c r="BA96" s="187" t="str">
        <f t="shared" si="103"/>
        <v/>
      </c>
      <c r="BB96" s="187" t="str">
        <f t="shared" si="104"/>
        <v/>
      </c>
      <c r="BD96" s="115" t="str">
        <f>+Datos!DR94</f>
        <v/>
      </c>
      <c r="BE96" s="188" t="str">
        <f>IF(BD96="","",Datos!DU94)</f>
        <v/>
      </c>
      <c r="BF96" s="180" t="str">
        <f t="shared" si="105"/>
        <v/>
      </c>
      <c r="BG96" s="180" t="str">
        <f t="shared" si="106"/>
        <v/>
      </c>
      <c r="BH96" s="187" t="str">
        <f t="shared" si="107"/>
        <v/>
      </c>
      <c r="BI96" s="187" t="str">
        <f t="shared" si="108"/>
        <v/>
      </c>
      <c r="BJ96" s="187" t="str">
        <f t="shared" si="109"/>
        <v/>
      </c>
      <c r="BK96" s="187" t="str">
        <f t="shared" si="110"/>
        <v/>
      </c>
      <c r="BM96" s="115" t="str">
        <f>+Datos!EL94</f>
        <v/>
      </c>
      <c r="BN96" s="188" t="str">
        <f>IF(BM96="","",Datos!EO94)</f>
        <v/>
      </c>
      <c r="BO96" s="180" t="str">
        <f t="shared" si="111"/>
        <v/>
      </c>
      <c r="BP96" s="180" t="str">
        <f t="shared" si="112"/>
        <v/>
      </c>
      <c r="BQ96" s="187" t="str">
        <f t="shared" si="113"/>
        <v/>
      </c>
      <c r="BR96" s="187" t="str">
        <f t="shared" si="114"/>
        <v/>
      </c>
      <c r="BS96" s="187" t="str">
        <f t="shared" si="115"/>
        <v/>
      </c>
      <c r="BT96" s="187" t="str">
        <f t="shared" si="116"/>
        <v/>
      </c>
      <c r="BV96" s="115" t="str">
        <f>+Datos!FF94</f>
        <v/>
      </c>
      <c r="BW96" s="188" t="str">
        <f>IF(BV96="","",Datos!FI94)</f>
        <v/>
      </c>
      <c r="BX96" s="180" t="str">
        <f t="shared" si="117"/>
        <v/>
      </c>
      <c r="BY96" s="180" t="str">
        <f t="shared" si="118"/>
        <v/>
      </c>
      <c r="BZ96" s="187" t="str">
        <f t="shared" si="119"/>
        <v/>
      </c>
      <c r="CA96" s="187" t="str">
        <f t="shared" si="120"/>
        <v/>
      </c>
      <c r="CB96" s="187" t="str">
        <f t="shared" si="121"/>
        <v/>
      </c>
      <c r="CC96" s="187" t="str">
        <f t="shared" si="122"/>
        <v/>
      </c>
      <c r="CD96"/>
      <c r="CE96" s="115" t="str">
        <f>+Datos!FZ94</f>
        <v/>
      </c>
      <c r="CF96" s="188" t="str">
        <f>IF(CE96="","",Datos!GC94)</f>
        <v/>
      </c>
      <c r="CG96" s="180" t="str">
        <f t="shared" si="123"/>
        <v/>
      </c>
      <c r="CH96" s="180" t="str">
        <f t="shared" si="124"/>
        <v/>
      </c>
      <c r="CI96" s="187" t="str">
        <f t="shared" si="125"/>
        <v/>
      </c>
      <c r="CJ96" s="187" t="str">
        <f t="shared" si="126"/>
        <v/>
      </c>
      <c r="CK96" s="187" t="str">
        <f t="shared" si="127"/>
        <v/>
      </c>
      <c r="CL96" s="187" t="str">
        <f t="shared" si="128"/>
        <v/>
      </c>
    </row>
    <row r="97" spans="2:90" s="8" customFormat="1" x14ac:dyDescent="0.35">
      <c r="B97" s="115">
        <f>+Datos!B95</f>
        <v>80</v>
      </c>
      <c r="C97" s="115">
        <f>IF(B97="","",Datos!E95)</f>
        <v>102</v>
      </c>
      <c r="D97" s="180"/>
      <c r="E97" s="180">
        <f>+Datos!F95</f>
        <v>9</v>
      </c>
      <c r="F97" s="187">
        <f t="shared" si="71"/>
        <v>729</v>
      </c>
      <c r="G97" s="187">
        <f t="shared" si="72"/>
        <v>351</v>
      </c>
      <c r="H97" s="187">
        <f t="shared" si="73"/>
        <v>234</v>
      </c>
      <c r="I97" s="187">
        <f t="shared" si="74"/>
        <v>468</v>
      </c>
      <c r="K97" s="115" t="str">
        <f>+Datos!V95</f>
        <v/>
      </c>
      <c r="L97" s="188" t="str">
        <f>IF(K97="","",Datos!Y95)</f>
        <v/>
      </c>
      <c r="M97" s="180" t="str">
        <f t="shared" si="75"/>
        <v/>
      </c>
      <c r="N97" s="180" t="str">
        <f t="shared" si="76"/>
        <v/>
      </c>
      <c r="O97" s="187" t="str">
        <f t="shared" si="77"/>
        <v/>
      </c>
      <c r="P97" s="187" t="str">
        <f t="shared" si="78"/>
        <v/>
      </c>
      <c r="Q97" s="187" t="str">
        <f t="shared" si="79"/>
        <v/>
      </c>
      <c r="R97" s="187" t="str">
        <f t="shared" si="80"/>
        <v/>
      </c>
      <c r="T97" s="115" t="str">
        <f>+Datos!AP95</f>
        <v/>
      </c>
      <c r="U97" s="188" t="str">
        <f>IF(T97="","",Datos!AS95)</f>
        <v/>
      </c>
      <c r="V97" s="180" t="str">
        <f t="shared" si="81"/>
        <v/>
      </c>
      <c r="W97" s="180" t="str">
        <f t="shared" si="82"/>
        <v/>
      </c>
      <c r="X97" s="187" t="str">
        <f t="shared" si="83"/>
        <v/>
      </c>
      <c r="Y97" s="187" t="str">
        <f t="shared" si="84"/>
        <v/>
      </c>
      <c r="Z97" s="187" t="str">
        <f t="shared" si="85"/>
        <v/>
      </c>
      <c r="AA97" s="187" t="str">
        <f t="shared" si="86"/>
        <v/>
      </c>
      <c r="AC97" s="115" t="str">
        <f>+Datos!BJ95</f>
        <v/>
      </c>
      <c r="AD97" s="188" t="str">
        <f>IF(AC97="","",Datos!BM95)</f>
        <v/>
      </c>
      <c r="AE97" s="180" t="str">
        <f t="shared" si="87"/>
        <v/>
      </c>
      <c r="AF97" s="180" t="str">
        <f t="shared" si="88"/>
        <v/>
      </c>
      <c r="AG97" s="187" t="str">
        <f t="shared" si="89"/>
        <v/>
      </c>
      <c r="AH97" s="187" t="str">
        <f t="shared" si="90"/>
        <v/>
      </c>
      <c r="AI97" s="187" t="str">
        <f t="shared" si="91"/>
        <v/>
      </c>
      <c r="AJ97" s="187" t="str">
        <f t="shared" si="92"/>
        <v/>
      </c>
      <c r="AL97" s="115" t="str">
        <f>+Datos!CD95</f>
        <v/>
      </c>
      <c r="AM97" s="188" t="str">
        <f>IF(AL97="","",Datos!CG95)</f>
        <v/>
      </c>
      <c r="AN97" s="180" t="str">
        <f t="shared" si="93"/>
        <v/>
      </c>
      <c r="AO97" s="180" t="str">
        <f t="shared" si="94"/>
        <v/>
      </c>
      <c r="AP97" s="187" t="str">
        <f t="shared" si="95"/>
        <v/>
      </c>
      <c r="AQ97" s="187" t="str">
        <f t="shared" si="96"/>
        <v/>
      </c>
      <c r="AR97" s="187" t="str">
        <f t="shared" si="97"/>
        <v/>
      </c>
      <c r="AS97" s="187" t="str">
        <f t="shared" si="98"/>
        <v/>
      </c>
      <c r="AU97" s="115" t="str">
        <f>+Datos!CX95</f>
        <v/>
      </c>
      <c r="AV97" s="188" t="str">
        <f>IF(AU97="","",Datos!DA95)</f>
        <v/>
      </c>
      <c r="AW97" s="180" t="str">
        <f t="shared" si="99"/>
        <v/>
      </c>
      <c r="AX97" s="180" t="str">
        <f t="shared" si="100"/>
        <v/>
      </c>
      <c r="AY97" s="187" t="str">
        <f t="shared" si="101"/>
        <v/>
      </c>
      <c r="AZ97" s="187" t="str">
        <f t="shared" si="102"/>
        <v/>
      </c>
      <c r="BA97" s="187" t="str">
        <f t="shared" si="103"/>
        <v/>
      </c>
      <c r="BB97" s="187" t="str">
        <f t="shared" si="104"/>
        <v/>
      </c>
      <c r="BD97" s="115" t="str">
        <f>+Datos!DR95</f>
        <v/>
      </c>
      <c r="BE97" s="188" t="str">
        <f>IF(BD97="","",Datos!DU95)</f>
        <v/>
      </c>
      <c r="BF97" s="180" t="str">
        <f t="shared" si="105"/>
        <v/>
      </c>
      <c r="BG97" s="180" t="str">
        <f t="shared" si="106"/>
        <v/>
      </c>
      <c r="BH97" s="187" t="str">
        <f t="shared" si="107"/>
        <v/>
      </c>
      <c r="BI97" s="187" t="str">
        <f t="shared" si="108"/>
        <v/>
      </c>
      <c r="BJ97" s="187" t="str">
        <f t="shared" si="109"/>
        <v/>
      </c>
      <c r="BK97" s="187" t="str">
        <f t="shared" si="110"/>
        <v/>
      </c>
      <c r="BM97" s="115" t="str">
        <f>+Datos!EL95</f>
        <v/>
      </c>
      <c r="BN97" s="188" t="str">
        <f>IF(BM97="","",Datos!EO95)</f>
        <v/>
      </c>
      <c r="BO97" s="180" t="str">
        <f t="shared" si="111"/>
        <v/>
      </c>
      <c r="BP97" s="180" t="str">
        <f t="shared" si="112"/>
        <v/>
      </c>
      <c r="BQ97" s="187" t="str">
        <f t="shared" si="113"/>
        <v/>
      </c>
      <c r="BR97" s="187" t="str">
        <f t="shared" si="114"/>
        <v/>
      </c>
      <c r="BS97" s="187" t="str">
        <f t="shared" si="115"/>
        <v/>
      </c>
      <c r="BT97" s="187" t="str">
        <f t="shared" si="116"/>
        <v/>
      </c>
      <c r="BV97" s="115" t="str">
        <f>+Datos!FF95</f>
        <v/>
      </c>
      <c r="BW97" s="188" t="str">
        <f>IF(BV97="","",Datos!FI95)</f>
        <v/>
      </c>
      <c r="BX97" s="180" t="str">
        <f t="shared" si="117"/>
        <v/>
      </c>
      <c r="BY97" s="180" t="str">
        <f t="shared" si="118"/>
        <v/>
      </c>
      <c r="BZ97" s="187" t="str">
        <f t="shared" si="119"/>
        <v/>
      </c>
      <c r="CA97" s="187" t="str">
        <f t="shared" si="120"/>
        <v/>
      </c>
      <c r="CB97" s="187" t="str">
        <f t="shared" si="121"/>
        <v/>
      </c>
      <c r="CC97" s="187" t="str">
        <f t="shared" si="122"/>
        <v/>
      </c>
      <c r="CD97"/>
      <c r="CE97" s="115" t="str">
        <f>+Datos!FZ95</f>
        <v/>
      </c>
      <c r="CF97" s="188" t="str">
        <f>IF(CE97="","",Datos!GC95)</f>
        <v/>
      </c>
      <c r="CG97" s="180" t="str">
        <f t="shared" si="123"/>
        <v/>
      </c>
      <c r="CH97" s="180" t="str">
        <f t="shared" si="124"/>
        <v/>
      </c>
      <c r="CI97" s="187" t="str">
        <f t="shared" si="125"/>
        <v/>
      </c>
      <c r="CJ97" s="187" t="str">
        <f t="shared" si="126"/>
        <v/>
      </c>
      <c r="CK97" s="187" t="str">
        <f t="shared" si="127"/>
        <v/>
      </c>
      <c r="CL97" s="187" t="str">
        <f t="shared" si="128"/>
        <v/>
      </c>
    </row>
    <row r="98" spans="2:90" s="8" customFormat="1" x14ac:dyDescent="0.35">
      <c r="B98" s="115">
        <f>+Datos!B96</f>
        <v>81</v>
      </c>
      <c r="C98" s="115">
        <f>IF(B98="","",Datos!E96)</f>
        <v>105.5</v>
      </c>
      <c r="D98" s="180"/>
      <c r="E98" s="180">
        <f>+Datos!F96</f>
        <v>9</v>
      </c>
      <c r="F98" s="187">
        <f t="shared" si="71"/>
        <v>729</v>
      </c>
      <c r="G98" s="187">
        <f t="shared" si="72"/>
        <v>351</v>
      </c>
      <c r="H98" s="187">
        <f t="shared" si="73"/>
        <v>234</v>
      </c>
      <c r="I98" s="187">
        <f t="shared" si="74"/>
        <v>468</v>
      </c>
      <c r="K98" s="115" t="str">
        <f>+Datos!V96</f>
        <v/>
      </c>
      <c r="L98" s="188" t="str">
        <f>IF(K98="","",Datos!Y96)</f>
        <v/>
      </c>
      <c r="M98" s="180" t="str">
        <f t="shared" si="75"/>
        <v/>
      </c>
      <c r="N98" s="180" t="str">
        <f t="shared" si="76"/>
        <v/>
      </c>
      <c r="O98" s="187" t="str">
        <f t="shared" si="77"/>
        <v/>
      </c>
      <c r="P98" s="187" t="str">
        <f t="shared" si="78"/>
        <v/>
      </c>
      <c r="Q98" s="187" t="str">
        <f t="shared" si="79"/>
        <v/>
      </c>
      <c r="R98" s="187" t="str">
        <f t="shared" si="80"/>
        <v/>
      </c>
      <c r="T98" s="115" t="str">
        <f>+Datos!AP96</f>
        <v/>
      </c>
      <c r="U98" s="188" t="str">
        <f>IF(T98="","",Datos!AS96)</f>
        <v/>
      </c>
      <c r="V98" s="180" t="str">
        <f t="shared" si="81"/>
        <v/>
      </c>
      <c r="W98" s="180" t="str">
        <f t="shared" si="82"/>
        <v/>
      </c>
      <c r="X98" s="187" t="str">
        <f t="shared" si="83"/>
        <v/>
      </c>
      <c r="Y98" s="187" t="str">
        <f t="shared" si="84"/>
        <v/>
      </c>
      <c r="Z98" s="187" t="str">
        <f t="shared" si="85"/>
        <v/>
      </c>
      <c r="AA98" s="187" t="str">
        <f t="shared" si="86"/>
        <v/>
      </c>
      <c r="AC98" s="115" t="str">
        <f>+Datos!BJ96</f>
        <v/>
      </c>
      <c r="AD98" s="188" t="str">
        <f>IF(AC98="","",Datos!BM96)</f>
        <v/>
      </c>
      <c r="AE98" s="180" t="str">
        <f t="shared" si="87"/>
        <v/>
      </c>
      <c r="AF98" s="180" t="str">
        <f t="shared" si="88"/>
        <v/>
      </c>
      <c r="AG98" s="187" t="str">
        <f t="shared" si="89"/>
        <v/>
      </c>
      <c r="AH98" s="187" t="str">
        <f t="shared" si="90"/>
        <v/>
      </c>
      <c r="AI98" s="187" t="str">
        <f t="shared" si="91"/>
        <v/>
      </c>
      <c r="AJ98" s="187" t="str">
        <f t="shared" si="92"/>
        <v/>
      </c>
      <c r="AL98" s="115" t="str">
        <f>+Datos!CD96</f>
        <v/>
      </c>
      <c r="AM98" s="188" t="str">
        <f>IF(AL98="","",Datos!CG96)</f>
        <v/>
      </c>
      <c r="AN98" s="180" t="str">
        <f t="shared" si="93"/>
        <v/>
      </c>
      <c r="AO98" s="180" t="str">
        <f t="shared" si="94"/>
        <v/>
      </c>
      <c r="AP98" s="187" t="str">
        <f t="shared" si="95"/>
        <v/>
      </c>
      <c r="AQ98" s="187" t="str">
        <f t="shared" si="96"/>
        <v/>
      </c>
      <c r="AR98" s="187" t="str">
        <f t="shared" si="97"/>
        <v/>
      </c>
      <c r="AS98" s="187" t="str">
        <f t="shared" si="98"/>
        <v/>
      </c>
      <c r="AU98" s="115" t="str">
        <f>+Datos!CX96</f>
        <v/>
      </c>
      <c r="AV98" s="188" t="str">
        <f>IF(AU98="","",Datos!DA96)</f>
        <v/>
      </c>
      <c r="AW98" s="180" t="str">
        <f t="shared" si="99"/>
        <v/>
      </c>
      <c r="AX98" s="180" t="str">
        <f t="shared" si="100"/>
        <v/>
      </c>
      <c r="AY98" s="187" t="str">
        <f t="shared" si="101"/>
        <v/>
      </c>
      <c r="AZ98" s="187" t="str">
        <f t="shared" si="102"/>
        <v/>
      </c>
      <c r="BA98" s="187" t="str">
        <f t="shared" si="103"/>
        <v/>
      </c>
      <c r="BB98" s="187" t="str">
        <f t="shared" si="104"/>
        <v/>
      </c>
      <c r="BD98" s="115" t="str">
        <f>+Datos!DR96</f>
        <v/>
      </c>
      <c r="BE98" s="188" t="str">
        <f>IF(BD98="","",Datos!DU96)</f>
        <v/>
      </c>
      <c r="BF98" s="180" t="str">
        <f t="shared" si="105"/>
        <v/>
      </c>
      <c r="BG98" s="180" t="str">
        <f t="shared" si="106"/>
        <v/>
      </c>
      <c r="BH98" s="187" t="str">
        <f t="shared" si="107"/>
        <v/>
      </c>
      <c r="BI98" s="187" t="str">
        <f t="shared" si="108"/>
        <v/>
      </c>
      <c r="BJ98" s="187" t="str">
        <f t="shared" si="109"/>
        <v/>
      </c>
      <c r="BK98" s="187" t="str">
        <f t="shared" si="110"/>
        <v/>
      </c>
      <c r="BM98" s="115" t="str">
        <f>+Datos!EL96</f>
        <v/>
      </c>
      <c r="BN98" s="188" t="str">
        <f>IF(BM98="","",Datos!EO96)</f>
        <v/>
      </c>
      <c r="BO98" s="180" t="str">
        <f t="shared" si="111"/>
        <v/>
      </c>
      <c r="BP98" s="180" t="str">
        <f t="shared" si="112"/>
        <v/>
      </c>
      <c r="BQ98" s="187" t="str">
        <f t="shared" si="113"/>
        <v/>
      </c>
      <c r="BR98" s="187" t="str">
        <f t="shared" si="114"/>
        <v/>
      </c>
      <c r="BS98" s="187" t="str">
        <f t="shared" si="115"/>
        <v/>
      </c>
      <c r="BT98" s="187" t="str">
        <f t="shared" si="116"/>
        <v/>
      </c>
      <c r="BV98" s="115" t="str">
        <f>+Datos!FF96</f>
        <v/>
      </c>
      <c r="BW98" s="188" t="str">
        <f>IF(BV98="","",Datos!FI96)</f>
        <v/>
      </c>
      <c r="BX98" s="180" t="str">
        <f t="shared" si="117"/>
        <v/>
      </c>
      <c r="BY98" s="180" t="str">
        <f t="shared" si="118"/>
        <v/>
      </c>
      <c r="BZ98" s="187" t="str">
        <f t="shared" si="119"/>
        <v/>
      </c>
      <c r="CA98" s="187" t="str">
        <f t="shared" si="120"/>
        <v/>
      </c>
      <c r="CB98" s="187" t="str">
        <f t="shared" si="121"/>
        <v/>
      </c>
      <c r="CC98" s="187" t="str">
        <f t="shared" si="122"/>
        <v/>
      </c>
      <c r="CD98"/>
      <c r="CE98" s="115" t="str">
        <f>+Datos!FZ96</f>
        <v/>
      </c>
      <c r="CF98" s="188" t="str">
        <f>IF(CE98="","",Datos!GC96)</f>
        <v/>
      </c>
      <c r="CG98" s="180" t="str">
        <f t="shared" si="123"/>
        <v/>
      </c>
      <c r="CH98" s="180" t="str">
        <f t="shared" si="124"/>
        <v/>
      </c>
      <c r="CI98" s="187" t="str">
        <f t="shared" si="125"/>
        <v/>
      </c>
      <c r="CJ98" s="187" t="str">
        <f t="shared" si="126"/>
        <v/>
      </c>
      <c r="CK98" s="187" t="str">
        <f t="shared" si="127"/>
        <v/>
      </c>
      <c r="CL98" s="187" t="str">
        <f t="shared" si="128"/>
        <v/>
      </c>
    </row>
    <row r="99" spans="2:90" s="8" customFormat="1" x14ac:dyDescent="0.35">
      <c r="B99" s="115">
        <f>+Datos!B97</f>
        <v>82</v>
      </c>
      <c r="C99" s="115">
        <f>IF(B99="","",Datos!E97)</f>
        <v>108</v>
      </c>
      <c r="D99" s="180"/>
      <c r="E99" s="180">
        <f>+Datos!F97</f>
        <v>10</v>
      </c>
      <c r="F99" s="187">
        <f t="shared" si="71"/>
        <v>810</v>
      </c>
      <c r="G99" s="187">
        <f t="shared" si="72"/>
        <v>390</v>
      </c>
      <c r="H99" s="187">
        <f t="shared" si="73"/>
        <v>260</v>
      </c>
      <c r="I99" s="187">
        <f t="shared" si="74"/>
        <v>520</v>
      </c>
      <c r="K99" s="115" t="str">
        <f>+Datos!V97</f>
        <v/>
      </c>
      <c r="L99" s="188" t="str">
        <f>IF(K99="","",Datos!Y97)</f>
        <v/>
      </c>
      <c r="M99" s="180" t="str">
        <f t="shared" si="75"/>
        <v/>
      </c>
      <c r="N99" s="180" t="str">
        <f t="shared" si="76"/>
        <v/>
      </c>
      <c r="O99" s="187" t="str">
        <f t="shared" si="77"/>
        <v/>
      </c>
      <c r="P99" s="187" t="str">
        <f t="shared" si="78"/>
        <v/>
      </c>
      <c r="Q99" s="187" t="str">
        <f t="shared" si="79"/>
        <v/>
      </c>
      <c r="R99" s="187" t="str">
        <f t="shared" si="80"/>
        <v/>
      </c>
      <c r="T99" s="115" t="str">
        <f>+Datos!AP97</f>
        <v/>
      </c>
      <c r="U99" s="188" t="str">
        <f>IF(T99="","",Datos!AS97)</f>
        <v/>
      </c>
      <c r="V99" s="180" t="str">
        <f t="shared" si="81"/>
        <v/>
      </c>
      <c r="W99" s="180" t="str">
        <f t="shared" si="82"/>
        <v/>
      </c>
      <c r="X99" s="187" t="str">
        <f t="shared" si="83"/>
        <v/>
      </c>
      <c r="Y99" s="187" t="str">
        <f t="shared" si="84"/>
        <v/>
      </c>
      <c r="Z99" s="187" t="str">
        <f t="shared" si="85"/>
        <v/>
      </c>
      <c r="AA99" s="187" t="str">
        <f t="shared" si="86"/>
        <v/>
      </c>
      <c r="AC99" s="115" t="str">
        <f>+Datos!BJ97</f>
        <v/>
      </c>
      <c r="AD99" s="188" t="str">
        <f>IF(AC99="","",Datos!BM97)</f>
        <v/>
      </c>
      <c r="AE99" s="180" t="str">
        <f t="shared" si="87"/>
        <v/>
      </c>
      <c r="AF99" s="180" t="str">
        <f t="shared" si="88"/>
        <v/>
      </c>
      <c r="AG99" s="187" t="str">
        <f t="shared" si="89"/>
        <v/>
      </c>
      <c r="AH99" s="187" t="str">
        <f t="shared" si="90"/>
        <v/>
      </c>
      <c r="AI99" s="187" t="str">
        <f t="shared" si="91"/>
        <v/>
      </c>
      <c r="AJ99" s="187" t="str">
        <f t="shared" si="92"/>
        <v/>
      </c>
      <c r="AL99" s="115" t="str">
        <f>+Datos!CD97</f>
        <v/>
      </c>
      <c r="AM99" s="188" t="str">
        <f>IF(AL99="","",Datos!CG97)</f>
        <v/>
      </c>
      <c r="AN99" s="180" t="str">
        <f t="shared" si="93"/>
        <v/>
      </c>
      <c r="AO99" s="180" t="str">
        <f t="shared" si="94"/>
        <v/>
      </c>
      <c r="AP99" s="187" t="str">
        <f t="shared" si="95"/>
        <v/>
      </c>
      <c r="AQ99" s="187" t="str">
        <f t="shared" si="96"/>
        <v/>
      </c>
      <c r="AR99" s="187" t="str">
        <f t="shared" si="97"/>
        <v/>
      </c>
      <c r="AS99" s="187" t="str">
        <f t="shared" si="98"/>
        <v/>
      </c>
      <c r="AU99" s="115" t="str">
        <f>+Datos!CX97</f>
        <v/>
      </c>
      <c r="AV99" s="188" t="str">
        <f>IF(AU99="","",Datos!DA97)</f>
        <v/>
      </c>
      <c r="AW99" s="180" t="str">
        <f t="shared" si="99"/>
        <v/>
      </c>
      <c r="AX99" s="180" t="str">
        <f t="shared" si="100"/>
        <v/>
      </c>
      <c r="AY99" s="187" t="str">
        <f t="shared" si="101"/>
        <v/>
      </c>
      <c r="AZ99" s="187" t="str">
        <f t="shared" si="102"/>
        <v/>
      </c>
      <c r="BA99" s="187" t="str">
        <f t="shared" si="103"/>
        <v/>
      </c>
      <c r="BB99" s="187" t="str">
        <f t="shared" si="104"/>
        <v/>
      </c>
      <c r="BD99" s="115" t="str">
        <f>+Datos!DR97</f>
        <v/>
      </c>
      <c r="BE99" s="188" t="str">
        <f>IF(BD99="","",Datos!DU97)</f>
        <v/>
      </c>
      <c r="BF99" s="180" t="str">
        <f t="shared" si="105"/>
        <v/>
      </c>
      <c r="BG99" s="180" t="str">
        <f t="shared" si="106"/>
        <v/>
      </c>
      <c r="BH99" s="187" t="str">
        <f t="shared" si="107"/>
        <v/>
      </c>
      <c r="BI99" s="187" t="str">
        <f t="shared" si="108"/>
        <v/>
      </c>
      <c r="BJ99" s="187" t="str">
        <f t="shared" si="109"/>
        <v/>
      </c>
      <c r="BK99" s="187" t="str">
        <f t="shared" si="110"/>
        <v/>
      </c>
      <c r="BM99" s="115" t="str">
        <f>+Datos!EL97</f>
        <v/>
      </c>
      <c r="BN99" s="188" t="str">
        <f>IF(BM99="","",Datos!EO97)</f>
        <v/>
      </c>
      <c r="BO99" s="180" t="str">
        <f t="shared" si="111"/>
        <v/>
      </c>
      <c r="BP99" s="180" t="str">
        <f t="shared" si="112"/>
        <v/>
      </c>
      <c r="BQ99" s="187" t="str">
        <f t="shared" si="113"/>
        <v/>
      </c>
      <c r="BR99" s="187" t="str">
        <f t="shared" si="114"/>
        <v/>
      </c>
      <c r="BS99" s="187" t="str">
        <f t="shared" si="115"/>
        <v/>
      </c>
      <c r="BT99" s="187" t="str">
        <f t="shared" si="116"/>
        <v/>
      </c>
      <c r="BV99" s="115" t="str">
        <f>+Datos!FF97</f>
        <v/>
      </c>
      <c r="BW99" s="188" t="str">
        <f>IF(BV99="","",Datos!FI97)</f>
        <v/>
      </c>
      <c r="BX99" s="180" t="str">
        <f t="shared" si="117"/>
        <v/>
      </c>
      <c r="BY99" s="180" t="str">
        <f t="shared" si="118"/>
        <v/>
      </c>
      <c r="BZ99" s="187" t="str">
        <f t="shared" si="119"/>
        <v/>
      </c>
      <c r="CA99" s="187" t="str">
        <f t="shared" si="120"/>
        <v/>
      </c>
      <c r="CB99" s="187" t="str">
        <f t="shared" si="121"/>
        <v/>
      </c>
      <c r="CC99" s="187" t="str">
        <f t="shared" si="122"/>
        <v/>
      </c>
      <c r="CD99"/>
      <c r="CE99" s="115" t="str">
        <f>+Datos!FZ97</f>
        <v/>
      </c>
      <c r="CF99" s="188" t="str">
        <f>IF(CE99="","",Datos!GC97)</f>
        <v/>
      </c>
      <c r="CG99" s="180" t="str">
        <f t="shared" si="123"/>
        <v/>
      </c>
      <c r="CH99" s="180" t="str">
        <f t="shared" si="124"/>
        <v/>
      </c>
      <c r="CI99" s="187" t="str">
        <f t="shared" si="125"/>
        <v/>
      </c>
      <c r="CJ99" s="187" t="str">
        <f t="shared" si="126"/>
        <v/>
      </c>
      <c r="CK99" s="187" t="str">
        <f t="shared" si="127"/>
        <v/>
      </c>
      <c r="CL99" s="187" t="str">
        <f t="shared" si="128"/>
        <v/>
      </c>
    </row>
    <row r="100" spans="2:90" s="8" customFormat="1" x14ac:dyDescent="0.35">
      <c r="B100" s="115">
        <f>+Datos!B98</f>
        <v>83</v>
      </c>
      <c r="C100" s="115">
        <f>IF(B100="","",Datos!E98)</f>
        <v>112</v>
      </c>
      <c r="D100" s="180"/>
      <c r="E100" s="180">
        <f>+Datos!F98</f>
        <v>10</v>
      </c>
      <c r="F100" s="187">
        <f t="shared" si="71"/>
        <v>810</v>
      </c>
      <c r="G100" s="187">
        <f t="shared" si="72"/>
        <v>390</v>
      </c>
      <c r="H100" s="187">
        <f t="shared" si="73"/>
        <v>260</v>
      </c>
      <c r="I100" s="187">
        <f t="shared" si="74"/>
        <v>520</v>
      </c>
      <c r="K100" s="115" t="str">
        <f>+Datos!V98</f>
        <v/>
      </c>
      <c r="L100" s="188" t="str">
        <f>IF(K100="","",Datos!Y98)</f>
        <v/>
      </c>
      <c r="M100" s="180" t="str">
        <f t="shared" si="75"/>
        <v/>
      </c>
      <c r="N100" s="180" t="str">
        <f t="shared" si="76"/>
        <v/>
      </c>
      <c r="O100" s="187" t="str">
        <f t="shared" si="77"/>
        <v/>
      </c>
      <c r="P100" s="187" t="str">
        <f t="shared" si="78"/>
        <v/>
      </c>
      <c r="Q100" s="187" t="str">
        <f t="shared" si="79"/>
        <v/>
      </c>
      <c r="R100" s="187" t="str">
        <f t="shared" si="80"/>
        <v/>
      </c>
      <c r="T100" s="115" t="str">
        <f>+Datos!AP98</f>
        <v/>
      </c>
      <c r="U100" s="188" t="str">
        <f>IF(T100="","",Datos!AS98)</f>
        <v/>
      </c>
      <c r="V100" s="180" t="str">
        <f t="shared" si="81"/>
        <v/>
      </c>
      <c r="W100" s="180" t="str">
        <f t="shared" si="82"/>
        <v/>
      </c>
      <c r="X100" s="187" t="str">
        <f t="shared" si="83"/>
        <v/>
      </c>
      <c r="Y100" s="187" t="str">
        <f t="shared" si="84"/>
        <v/>
      </c>
      <c r="Z100" s="187" t="str">
        <f t="shared" si="85"/>
        <v/>
      </c>
      <c r="AA100" s="187" t="str">
        <f t="shared" si="86"/>
        <v/>
      </c>
      <c r="AC100" s="115" t="str">
        <f>+Datos!BJ98</f>
        <v/>
      </c>
      <c r="AD100" s="188" t="str">
        <f>IF(AC100="","",Datos!BM98)</f>
        <v/>
      </c>
      <c r="AE100" s="180" t="str">
        <f t="shared" si="87"/>
        <v/>
      </c>
      <c r="AF100" s="180" t="str">
        <f t="shared" si="88"/>
        <v/>
      </c>
      <c r="AG100" s="187" t="str">
        <f t="shared" si="89"/>
        <v/>
      </c>
      <c r="AH100" s="187" t="str">
        <f t="shared" si="90"/>
        <v/>
      </c>
      <c r="AI100" s="187" t="str">
        <f t="shared" si="91"/>
        <v/>
      </c>
      <c r="AJ100" s="187" t="str">
        <f t="shared" si="92"/>
        <v/>
      </c>
      <c r="AL100" s="115" t="str">
        <f>+Datos!CD98</f>
        <v/>
      </c>
      <c r="AM100" s="188" t="str">
        <f>IF(AL100="","",Datos!CG98)</f>
        <v/>
      </c>
      <c r="AN100" s="180" t="str">
        <f t="shared" si="93"/>
        <v/>
      </c>
      <c r="AO100" s="180" t="str">
        <f t="shared" si="94"/>
        <v/>
      </c>
      <c r="AP100" s="187" t="str">
        <f t="shared" si="95"/>
        <v/>
      </c>
      <c r="AQ100" s="187" t="str">
        <f t="shared" si="96"/>
        <v/>
      </c>
      <c r="AR100" s="187" t="str">
        <f t="shared" si="97"/>
        <v/>
      </c>
      <c r="AS100" s="187" t="str">
        <f t="shared" si="98"/>
        <v/>
      </c>
      <c r="AU100" s="115" t="str">
        <f>+Datos!CX98</f>
        <v/>
      </c>
      <c r="AV100" s="188" t="str">
        <f>IF(AU100="","",Datos!DA98)</f>
        <v/>
      </c>
      <c r="AW100" s="180" t="str">
        <f t="shared" si="99"/>
        <v/>
      </c>
      <c r="AX100" s="180" t="str">
        <f t="shared" si="100"/>
        <v/>
      </c>
      <c r="AY100" s="187" t="str">
        <f t="shared" si="101"/>
        <v/>
      </c>
      <c r="AZ100" s="187" t="str">
        <f t="shared" si="102"/>
        <v/>
      </c>
      <c r="BA100" s="187" t="str">
        <f t="shared" si="103"/>
        <v/>
      </c>
      <c r="BB100" s="187" t="str">
        <f t="shared" si="104"/>
        <v/>
      </c>
      <c r="BD100" s="115" t="str">
        <f>+Datos!DR98</f>
        <v/>
      </c>
      <c r="BE100" s="188" t="str">
        <f>IF(BD100="","",Datos!DU98)</f>
        <v/>
      </c>
      <c r="BF100" s="180" t="str">
        <f t="shared" si="105"/>
        <v/>
      </c>
      <c r="BG100" s="180" t="str">
        <f t="shared" si="106"/>
        <v/>
      </c>
      <c r="BH100" s="187" t="str">
        <f t="shared" si="107"/>
        <v/>
      </c>
      <c r="BI100" s="187" t="str">
        <f t="shared" si="108"/>
        <v/>
      </c>
      <c r="BJ100" s="187" t="str">
        <f t="shared" si="109"/>
        <v/>
      </c>
      <c r="BK100" s="187" t="str">
        <f t="shared" si="110"/>
        <v/>
      </c>
      <c r="BM100" s="115" t="str">
        <f>+Datos!EL98</f>
        <v/>
      </c>
      <c r="BN100" s="188" t="str">
        <f>IF(BM100="","",Datos!EO98)</f>
        <v/>
      </c>
      <c r="BO100" s="180" t="str">
        <f t="shared" si="111"/>
        <v/>
      </c>
      <c r="BP100" s="180" t="str">
        <f t="shared" si="112"/>
        <v/>
      </c>
      <c r="BQ100" s="187" t="str">
        <f t="shared" si="113"/>
        <v/>
      </c>
      <c r="BR100" s="187" t="str">
        <f t="shared" si="114"/>
        <v/>
      </c>
      <c r="BS100" s="187" t="str">
        <f t="shared" si="115"/>
        <v/>
      </c>
      <c r="BT100" s="187" t="str">
        <f t="shared" si="116"/>
        <v/>
      </c>
      <c r="BV100" s="115" t="str">
        <f>+Datos!FF98</f>
        <v/>
      </c>
      <c r="BW100" s="188" t="str">
        <f>IF(BV100="","",Datos!FI98)</f>
        <v/>
      </c>
      <c r="BX100" s="180" t="str">
        <f t="shared" si="117"/>
        <v/>
      </c>
      <c r="BY100" s="180" t="str">
        <f t="shared" si="118"/>
        <v/>
      </c>
      <c r="BZ100" s="187" t="str">
        <f t="shared" si="119"/>
        <v/>
      </c>
      <c r="CA100" s="187" t="str">
        <f t="shared" si="120"/>
        <v/>
      </c>
      <c r="CB100" s="187" t="str">
        <f t="shared" si="121"/>
        <v/>
      </c>
      <c r="CC100" s="187" t="str">
        <f t="shared" si="122"/>
        <v/>
      </c>
      <c r="CD100"/>
      <c r="CE100" s="115" t="str">
        <f>+Datos!FZ98</f>
        <v/>
      </c>
      <c r="CF100" s="188" t="str">
        <f>IF(CE100="","",Datos!GC98)</f>
        <v/>
      </c>
      <c r="CG100" s="180" t="str">
        <f t="shared" si="123"/>
        <v/>
      </c>
      <c r="CH100" s="180" t="str">
        <f t="shared" si="124"/>
        <v/>
      </c>
      <c r="CI100" s="187" t="str">
        <f t="shared" si="125"/>
        <v/>
      </c>
      <c r="CJ100" s="187" t="str">
        <f t="shared" si="126"/>
        <v/>
      </c>
      <c r="CK100" s="187" t="str">
        <f t="shared" si="127"/>
        <v/>
      </c>
      <c r="CL100" s="187" t="str">
        <f t="shared" si="128"/>
        <v/>
      </c>
    </row>
    <row r="101" spans="2:90" s="8" customFormat="1" x14ac:dyDescent="0.35">
      <c r="B101" s="115">
        <f>+Datos!B99</f>
        <v>84</v>
      </c>
      <c r="C101" s="115">
        <f>IF(B101="","",Datos!E99)</f>
        <v>114.5</v>
      </c>
      <c r="D101" s="180"/>
      <c r="E101" s="180">
        <f>+Datos!F99</f>
        <v>10</v>
      </c>
      <c r="F101" s="187">
        <f t="shared" si="71"/>
        <v>810</v>
      </c>
      <c r="G101" s="187">
        <f t="shared" si="72"/>
        <v>390</v>
      </c>
      <c r="H101" s="187">
        <f t="shared" si="73"/>
        <v>260</v>
      </c>
      <c r="I101" s="187">
        <f t="shared" si="74"/>
        <v>520</v>
      </c>
      <c r="K101" s="115" t="str">
        <f>+Datos!V99</f>
        <v/>
      </c>
      <c r="L101" s="188" t="str">
        <f>IF(K101="","",Datos!Y99)</f>
        <v/>
      </c>
      <c r="M101" s="180" t="str">
        <f t="shared" si="75"/>
        <v/>
      </c>
      <c r="N101" s="180" t="str">
        <f t="shared" si="76"/>
        <v/>
      </c>
      <c r="O101" s="187" t="str">
        <f t="shared" si="77"/>
        <v/>
      </c>
      <c r="P101" s="187" t="str">
        <f t="shared" si="78"/>
        <v/>
      </c>
      <c r="Q101" s="187" t="str">
        <f t="shared" si="79"/>
        <v/>
      </c>
      <c r="R101" s="187" t="str">
        <f t="shared" si="80"/>
        <v/>
      </c>
      <c r="T101" s="115" t="str">
        <f>+Datos!AP99</f>
        <v/>
      </c>
      <c r="U101" s="188" t="str">
        <f>IF(T101="","",Datos!AS99)</f>
        <v/>
      </c>
      <c r="V101" s="180" t="str">
        <f t="shared" si="81"/>
        <v/>
      </c>
      <c r="W101" s="180" t="str">
        <f t="shared" si="82"/>
        <v/>
      </c>
      <c r="X101" s="187" t="str">
        <f t="shared" si="83"/>
        <v/>
      </c>
      <c r="Y101" s="187" t="str">
        <f t="shared" si="84"/>
        <v/>
      </c>
      <c r="Z101" s="187" t="str">
        <f t="shared" si="85"/>
        <v/>
      </c>
      <c r="AA101" s="187" t="str">
        <f t="shared" si="86"/>
        <v/>
      </c>
      <c r="AC101" s="115" t="str">
        <f>+Datos!BJ99</f>
        <v/>
      </c>
      <c r="AD101" s="188" t="str">
        <f>IF(AC101="","",Datos!BM99)</f>
        <v/>
      </c>
      <c r="AE101" s="180" t="str">
        <f t="shared" si="87"/>
        <v/>
      </c>
      <c r="AF101" s="180" t="str">
        <f t="shared" si="88"/>
        <v/>
      </c>
      <c r="AG101" s="187" t="str">
        <f t="shared" si="89"/>
        <v/>
      </c>
      <c r="AH101" s="187" t="str">
        <f t="shared" si="90"/>
        <v/>
      </c>
      <c r="AI101" s="187" t="str">
        <f t="shared" si="91"/>
        <v/>
      </c>
      <c r="AJ101" s="187" t="str">
        <f t="shared" si="92"/>
        <v/>
      </c>
      <c r="AL101" s="115" t="str">
        <f>+Datos!CD99</f>
        <v/>
      </c>
      <c r="AM101" s="188" t="str">
        <f>IF(AL101="","",Datos!CG99)</f>
        <v/>
      </c>
      <c r="AN101" s="180" t="str">
        <f t="shared" si="93"/>
        <v/>
      </c>
      <c r="AO101" s="180" t="str">
        <f t="shared" si="94"/>
        <v/>
      </c>
      <c r="AP101" s="187" t="str">
        <f t="shared" si="95"/>
        <v/>
      </c>
      <c r="AQ101" s="187" t="str">
        <f t="shared" si="96"/>
        <v/>
      </c>
      <c r="AR101" s="187" t="str">
        <f t="shared" si="97"/>
        <v/>
      </c>
      <c r="AS101" s="187" t="str">
        <f t="shared" si="98"/>
        <v/>
      </c>
      <c r="AU101" s="115" t="str">
        <f>+Datos!CX99</f>
        <v/>
      </c>
      <c r="AV101" s="188" t="str">
        <f>IF(AU101="","",Datos!DA99)</f>
        <v/>
      </c>
      <c r="AW101" s="180" t="str">
        <f t="shared" si="99"/>
        <v/>
      </c>
      <c r="AX101" s="180" t="str">
        <f t="shared" si="100"/>
        <v/>
      </c>
      <c r="AY101" s="187" t="str">
        <f t="shared" si="101"/>
        <v/>
      </c>
      <c r="AZ101" s="187" t="str">
        <f t="shared" si="102"/>
        <v/>
      </c>
      <c r="BA101" s="187" t="str">
        <f t="shared" si="103"/>
        <v/>
      </c>
      <c r="BB101" s="187" t="str">
        <f t="shared" si="104"/>
        <v/>
      </c>
      <c r="BD101" s="115" t="str">
        <f>+Datos!DR99</f>
        <v/>
      </c>
      <c r="BE101" s="188" t="str">
        <f>IF(BD101="","",Datos!DU99)</f>
        <v/>
      </c>
      <c r="BF101" s="180" t="str">
        <f t="shared" si="105"/>
        <v/>
      </c>
      <c r="BG101" s="180" t="str">
        <f t="shared" si="106"/>
        <v/>
      </c>
      <c r="BH101" s="187" t="str">
        <f t="shared" si="107"/>
        <v/>
      </c>
      <c r="BI101" s="187" t="str">
        <f t="shared" si="108"/>
        <v/>
      </c>
      <c r="BJ101" s="187" t="str">
        <f t="shared" si="109"/>
        <v/>
      </c>
      <c r="BK101" s="187" t="str">
        <f t="shared" si="110"/>
        <v/>
      </c>
      <c r="BM101" s="115" t="str">
        <f>+Datos!EL99</f>
        <v/>
      </c>
      <c r="BN101" s="188" t="str">
        <f>IF(BM101="","",Datos!EO99)</f>
        <v/>
      </c>
      <c r="BO101" s="180" t="str">
        <f t="shared" si="111"/>
        <v/>
      </c>
      <c r="BP101" s="180" t="str">
        <f t="shared" si="112"/>
        <v/>
      </c>
      <c r="BQ101" s="187" t="str">
        <f t="shared" si="113"/>
        <v/>
      </c>
      <c r="BR101" s="187" t="str">
        <f t="shared" si="114"/>
        <v/>
      </c>
      <c r="BS101" s="187" t="str">
        <f t="shared" si="115"/>
        <v/>
      </c>
      <c r="BT101" s="187" t="str">
        <f t="shared" si="116"/>
        <v/>
      </c>
      <c r="BV101" s="115" t="str">
        <f>+Datos!FF99</f>
        <v/>
      </c>
      <c r="BW101" s="188" t="str">
        <f>IF(BV101="","",Datos!FI99)</f>
        <v/>
      </c>
      <c r="BX101" s="180" t="str">
        <f t="shared" si="117"/>
        <v/>
      </c>
      <c r="BY101" s="180" t="str">
        <f t="shared" si="118"/>
        <v/>
      </c>
      <c r="BZ101" s="187" t="str">
        <f t="shared" si="119"/>
        <v/>
      </c>
      <c r="CA101" s="187" t="str">
        <f t="shared" si="120"/>
        <v/>
      </c>
      <c r="CB101" s="187" t="str">
        <f t="shared" si="121"/>
        <v/>
      </c>
      <c r="CC101" s="187" t="str">
        <f t="shared" si="122"/>
        <v/>
      </c>
      <c r="CD101"/>
      <c r="CE101" s="115" t="str">
        <f>+Datos!FZ99</f>
        <v/>
      </c>
      <c r="CF101" s="188" t="str">
        <f>IF(CE101="","",Datos!GC99)</f>
        <v/>
      </c>
      <c r="CG101" s="180" t="str">
        <f t="shared" si="123"/>
        <v/>
      </c>
      <c r="CH101" s="180" t="str">
        <f t="shared" si="124"/>
        <v/>
      </c>
      <c r="CI101" s="187" t="str">
        <f t="shared" si="125"/>
        <v/>
      </c>
      <c r="CJ101" s="187" t="str">
        <f t="shared" si="126"/>
        <v/>
      </c>
      <c r="CK101" s="187" t="str">
        <f t="shared" si="127"/>
        <v/>
      </c>
      <c r="CL101" s="187" t="str">
        <f t="shared" si="128"/>
        <v/>
      </c>
    </row>
    <row r="102" spans="2:90" s="8" customFormat="1" x14ac:dyDescent="0.35">
      <c r="B102" s="115">
        <f>+Datos!B100</f>
        <v>85</v>
      </c>
      <c r="C102" s="115">
        <f>IF(B102="","",Datos!E100)</f>
        <v>117</v>
      </c>
      <c r="D102" s="180"/>
      <c r="E102" s="180">
        <f>+Datos!F100</f>
        <v>10</v>
      </c>
      <c r="F102" s="187">
        <f t="shared" si="71"/>
        <v>810</v>
      </c>
      <c r="G102" s="187">
        <f t="shared" si="72"/>
        <v>390</v>
      </c>
      <c r="H102" s="187">
        <f t="shared" si="73"/>
        <v>260</v>
      </c>
      <c r="I102" s="187">
        <f t="shared" si="74"/>
        <v>520</v>
      </c>
      <c r="K102" s="115" t="str">
        <f>+Datos!V100</f>
        <v/>
      </c>
      <c r="L102" s="188" t="str">
        <f>IF(K102="","",Datos!Y100)</f>
        <v/>
      </c>
      <c r="M102" s="180" t="str">
        <f t="shared" si="75"/>
        <v/>
      </c>
      <c r="N102" s="180" t="str">
        <f t="shared" si="76"/>
        <v/>
      </c>
      <c r="O102" s="187" t="str">
        <f t="shared" si="77"/>
        <v/>
      </c>
      <c r="P102" s="187" t="str">
        <f t="shared" si="78"/>
        <v/>
      </c>
      <c r="Q102" s="187" t="str">
        <f t="shared" si="79"/>
        <v/>
      </c>
      <c r="R102" s="187" t="str">
        <f t="shared" si="80"/>
        <v/>
      </c>
      <c r="T102" s="115" t="str">
        <f>+Datos!AP100</f>
        <v/>
      </c>
      <c r="U102" s="188" t="str">
        <f>IF(T102="","",Datos!AS100)</f>
        <v/>
      </c>
      <c r="V102" s="180" t="str">
        <f t="shared" si="81"/>
        <v/>
      </c>
      <c r="W102" s="180" t="str">
        <f t="shared" si="82"/>
        <v/>
      </c>
      <c r="X102" s="187" t="str">
        <f t="shared" si="83"/>
        <v/>
      </c>
      <c r="Y102" s="187" t="str">
        <f t="shared" si="84"/>
        <v/>
      </c>
      <c r="Z102" s="187" t="str">
        <f t="shared" si="85"/>
        <v/>
      </c>
      <c r="AA102" s="187" t="str">
        <f t="shared" si="86"/>
        <v/>
      </c>
      <c r="AC102" s="115" t="str">
        <f>+Datos!BJ100</f>
        <v/>
      </c>
      <c r="AD102" s="188" t="str">
        <f>IF(AC102="","",Datos!BM100)</f>
        <v/>
      </c>
      <c r="AE102" s="180" t="str">
        <f t="shared" si="87"/>
        <v/>
      </c>
      <c r="AF102" s="180" t="str">
        <f t="shared" si="88"/>
        <v/>
      </c>
      <c r="AG102" s="187" t="str">
        <f t="shared" si="89"/>
        <v/>
      </c>
      <c r="AH102" s="187" t="str">
        <f t="shared" si="90"/>
        <v/>
      </c>
      <c r="AI102" s="187" t="str">
        <f t="shared" si="91"/>
        <v/>
      </c>
      <c r="AJ102" s="187" t="str">
        <f t="shared" si="92"/>
        <v/>
      </c>
      <c r="AL102" s="115" t="str">
        <f>+Datos!CD100</f>
        <v/>
      </c>
      <c r="AM102" s="188" t="str">
        <f>IF(AL102="","",Datos!CG100)</f>
        <v/>
      </c>
      <c r="AN102" s="180" t="str">
        <f t="shared" si="93"/>
        <v/>
      </c>
      <c r="AO102" s="180" t="str">
        <f t="shared" si="94"/>
        <v/>
      </c>
      <c r="AP102" s="187" t="str">
        <f t="shared" si="95"/>
        <v/>
      </c>
      <c r="AQ102" s="187" t="str">
        <f t="shared" si="96"/>
        <v/>
      </c>
      <c r="AR102" s="187" t="str">
        <f t="shared" si="97"/>
        <v/>
      </c>
      <c r="AS102" s="187" t="str">
        <f t="shared" si="98"/>
        <v/>
      </c>
      <c r="AU102" s="115" t="str">
        <f>+Datos!CX100</f>
        <v/>
      </c>
      <c r="AV102" s="188" t="str">
        <f>IF(AU102="","",Datos!DA100)</f>
        <v/>
      </c>
      <c r="AW102" s="180" t="str">
        <f t="shared" si="99"/>
        <v/>
      </c>
      <c r="AX102" s="180" t="str">
        <f t="shared" si="100"/>
        <v/>
      </c>
      <c r="AY102" s="187" t="str">
        <f t="shared" si="101"/>
        <v/>
      </c>
      <c r="AZ102" s="187" t="str">
        <f t="shared" si="102"/>
        <v/>
      </c>
      <c r="BA102" s="187" t="str">
        <f t="shared" si="103"/>
        <v/>
      </c>
      <c r="BB102" s="187" t="str">
        <f t="shared" si="104"/>
        <v/>
      </c>
      <c r="BD102" s="115" t="str">
        <f>+Datos!DR100</f>
        <v/>
      </c>
      <c r="BE102" s="188" t="str">
        <f>IF(BD102="","",Datos!DU100)</f>
        <v/>
      </c>
      <c r="BF102" s="180" t="str">
        <f t="shared" si="105"/>
        <v/>
      </c>
      <c r="BG102" s="180" t="str">
        <f t="shared" si="106"/>
        <v/>
      </c>
      <c r="BH102" s="187" t="str">
        <f t="shared" si="107"/>
        <v/>
      </c>
      <c r="BI102" s="187" t="str">
        <f t="shared" si="108"/>
        <v/>
      </c>
      <c r="BJ102" s="187" t="str">
        <f t="shared" si="109"/>
        <v/>
      </c>
      <c r="BK102" s="187" t="str">
        <f t="shared" si="110"/>
        <v/>
      </c>
      <c r="BM102" s="115" t="str">
        <f>+Datos!EL100</f>
        <v/>
      </c>
      <c r="BN102" s="188" t="str">
        <f>IF(BM102="","",Datos!EO100)</f>
        <v/>
      </c>
      <c r="BO102" s="180" t="str">
        <f t="shared" si="111"/>
        <v/>
      </c>
      <c r="BP102" s="180" t="str">
        <f t="shared" si="112"/>
        <v/>
      </c>
      <c r="BQ102" s="187" t="str">
        <f t="shared" si="113"/>
        <v/>
      </c>
      <c r="BR102" s="187" t="str">
        <f t="shared" si="114"/>
        <v/>
      </c>
      <c r="BS102" s="187" t="str">
        <f t="shared" si="115"/>
        <v/>
      </c>
      <c r="BT102" s="187" t="str">
        <f t="shared" si="116"/>
        <v/>
      </c>
      <c r="BV102" s="115" t="str">
        <f>+Datos!FF100</f>
        <v/>
      </c>
      <c r="BW102" s="188" t="str">
        <f>IF(BV102="","",Datos!FI100)</f>
        <v/>
      </c>
      <c r="BX102" s="180" t="str">
        <f t="shared" si="117"/>
        <v/>
      </c>
      <c r="BY102" s="180" t="str">
        <f t="shared" si="118"/>
        <v/>
      </c>
      <c r="BZ102" s="187" t="str">
        <f t="shared" si="119"/>
        <v/>
      </c>
      <c r="CA102" s="187" t="str">
        <f t="shared" si="120"/>
        <v/>
      </c>
      <c r="CB102" s="187" t="str">
        <f t="shared" si="121"/>
        <v/>
      </c>
      <c r="CC102" s="187" t="str">
        <f t="shared" si="122"/>
        <v/>
      </c>
      <c r="CD102"/>
      <c r="CE102" s="115" t="str">
        <f>+Datos!FZ100</f>
        <v/>
      </c>
      <c r="CF102" s="188" t="str">
        <f>IF(CE102="","",Datos!GC100)</f>
        <v/>
      </c>
      <c r="CG102" s="180" t="str">
        <f t="shared" si="123"/>
        <v/>
      </c>
      <c r="CH102" s="180" t="str">
        <f t="shared" si="124"/>
        <v/>
      </c>
      <c r="CI102" s="187" t="str">
        <f t="shared" si="125"/>
        <v/>
      </c>
      <c r="CJ102" s="187" t="str">
        <f t="shared" si="126"/>
        <v/>
      </c>
      <c r="CK102" s="187" t="str">
        <f t="shared" si="127"/>
        <v/>
      </c>
      <c r="CL102" s="187" t="str">
        <f t="shared" si="128"/>
        <v/>
      </c>
    </row>
    <row r="103" spans="2:90" s="8" customFormat="1" x14ac:dyDescent="0.35">
      <c r="B103" s="115">
        <f>+Datos!B101</f>
        <v>86</v>
      </c>
      <c r="C103" s="115">
        <f>IF(B103="","",Datos!E101)</f>
        <v>117.5</v>
      </c>
      <c r="D103" s="180"/>
      <c r="E103" s="180">
        <f>+Datos!F101</f>
        <v>10</v>
      </c>
      <c r="F103" s="187">
        <f t="shared" si="71"/>
        <v>810</v>
      </c>
      <c r="G103" s="187">
        <f t="shared" si="72"/>
        <v>390</v>
      </c>
      <c r="H103" s="187">
        <f t="shared" si="73"/>
        <v>260</v>
      </c>
      <c r="I103" s="187">
        <f t="shared" si="74"/>
        <v>520</v>
      </c>
      <c r="K103" s="115" t="str">
        <f>+Datos!V101</f>
        <v/>
      </c>
      <c r="L103" s="188" t="str">
        <f>IF(K103="","",Datos!Y101)</f>
        <v/>
      </c>
      <c r="M103" s="180" t="str">
        <f t="shared" si="75"/>
        <v/>
      </c>
      <c r="N103" s="180" t="str">
        <f t="shared" si="76"/>
        <v/>
      </c>
      <c r="O103" s="187" t="str">
        <f t="shared" si="77"/>
        <v/>
      </c>
      <c r="P103" s="187" t="str">
        <f t="shared" si="78"/>
        <v/>
      </c>
      <c r="Q103" s="187" t="str">
        <f t="shared" si="79"/>
        <v/>
      </c>
      <c r="R103" s="187" t="str">
        <f t="shared" si="80"/>
        <v/>
      </c>
      <c r="T103" s="115" t="str">
        <f>+Datos!AP101</f>
        <v/>
      </c>
      <c r="U103" s="188" t="str">
        <f>IF(T103="","",Datos!AS101)</f>
        <v/>
      </c>
      <c r="V103" s="180" t="str">
        <f t="shared" si="81"/>
        <v/>
      </c>
      <c r="W103" s="180" t="str">
        <f t="shared" si="82"/>
        <v/>
      </c>
      <c r="X103" s="187" t="str">
        <f t="shared" si="83"/>
        <v/>
      </c>
      <c r="Y103" s="187" t="str">
        <f t="shared" si="84"/>
        <v/>
      </c>
      <c r="Z103" s="187" t="str">
        <f t="shared" si="85"/>
        <v/>
      </c>
      <c r="AA103" s="187" t="str">
        <f t="shared" si="86"/>
        <v/>
      </c>
      <c r="AC103" s="115" t="str">
        <f>+Datos!BJ101</f>
        <v/>
      </c>
      <c r="AD103" s="188" t="str">
        <f>IF(AC103="","",Datos!BM101)</f>
        <v/>
      </c>
      <c r="AE103" s="180" t="str">
        <f t="shared" si="87"/>
        <v/>
      </c>
      <c r="AF103" s="180" t="str">
        <f t="shared" si="88"/>
        <v/>
      </c>
      <c r="AG103" s="187" t="str">
        <f t="shared" si="89"/>
        <v/>
      </c>
      <c r="AH103" s="187" t="str">
        <f t="shared" si="90"/>
        <v/>
      </c>
      <c r="AI103" s="187" t="str">
        <f t="shared" si="91"/>
        <v/>
      </c>
      <c r="AJ103" s="187" t="str">
        <f t="shared" si="92"/>
        <v/>
      </c>
      <c r="AL103" s="115" t="str">
        <f>+Datos!CD101</f>
        <v/>
      </c>
      <c r="AM103" s="188" t="str">
        <f>IF(AL103="","",Datos!CG101)</f>
        <v/>
      </c>
      <c r="AN103" s="180" t="str">
        <f t="shared" si="93"/>
        <v/>
      </c>
      <c r="AO103" s="180" t="str">
        <f t="shared" si="94"/>
        <v/>
      </c>
      <c r="AP103" s="187" t="str">
        <f t="shared" si="95"/>
        <v/>
      </c>
      <c r="AQ103" s="187" t="str">
        <f t="shared" si="96"/>
        <v/>
      </c>
      <c r="AR103" s="187" t="str">
        <f t="shared" si="97"/>
        <v/>
      </c>
      <c r="AS103" s="187" t="str">
        <f t="shared" si="98"/>
        <v/>
      </c>
      <c r="AU103" s="115" t="str">
        <f>+Datos!CX101</f>
        <v/>
      </c>
      <c r="AV103" s="188" t="str">
        <f>IF(AU103="","",Datos!DA101)</f>
        <v/>
      </c>
      <c r="AW103" s="180" t="str">
        <f t="shared" si="99"/>
        <v/>
      </c>
      <c r="AX103" s="180" t="str">
        <f t="shared" si="100"/>
        <v/>
      </c>
      <c r="AY103" s="187" t="str">
        <f t="shared" si="101"/>
        <v/>
      </c>
      <c r="AZ103" s="187" t="str">
        <f t="shared" si="102"/>
        <v/>
      </c>
      <c r="BA103" s="187" t="str">
        <f t="shared" si="103"/>
        <v/>
      </c>
      <c r="BB103" s="187" t="str">
        <f t="shared" si="104"/>
        <v/>
      </c>
      <c r="BD103" s="115" t="str">
        <f>+Datos!DR101</f>
        <v/>
      </c>
      <c r="BE103" s="188" t="str">
        <f>IF(BD103="","",Datos!DU101)</f>
        <v/>
      </c>
      <c r="BF103" s="180" t="str">
        <f t="shared" si="105"/>
        <v/>
      </c>
      <c r="BG103" s="180" t="str">
        <f t="shared" si="106"/>
        <v/>
      </c>
      <c r="BH103" s="187" t="str">
        <f t="shared" si="107"/>
        <v/>
      </c>
      <c r="BI103" s="187" t="str">
        <f t="shared" si="108"/>
        <v/>
      </c>
      <c r="BJ103" s="187" t="str">
        <f t="shared" si="109"/>
        <v/>
      </c>
      <c r="BK103" s="187" t="str">
        <f t="shared" si="110"/>
        <v/>
      </c>
      <c r="BM103" s="115" t="str">
        <f>+Datos!EL101</f>
        <v/>
      </c>
      <c r="BN103" s="188" t="str">
        <f>IF(BM103="","",Datos!EO101)</f>
        <v/>
      </c>
      <c r="BO103" s="180" t="str">
        <f t="shared" si="111"/>
        <v/>
      </c>
      <c r="BP103" s="180" t="str">
        <f t="shared" si="112"/>
        <v/>
      </c>
      <c r="BQ103" s="187" t="str">
        <f t="shared" si="113"/>
        <v/>
      </c>
      <c r="BR103" s="187" t="str">
        <f t="shared" si="114"/>
        <v/>
      </c>
      <c r="BS103" s="187" t="str">
        <f t="shared" si="115"/>
        <v/>
      </c>
      <c r="BT103" s="187" t="str">
        <f t="shared" si="116"/>
        <v/>
      </c>
      <c r="BV103" s="115" t="str">
        <f>+Datos!FF101</f>
        <v/>
      </c>
      <c r="BW103" s="188" t="str">
        <f>IF(BV103="","",Datos!FI101)</f>
        <v/>
      </c>
      <c r="BX103" s="180" t="str">
        <f t="shared" si="117"/>
        <v/>
      </c>
      <c r="BY103" s="180" t="str">
        <f t="shared" si="118"/>
        <v/>
      </c>
      <c r="BZ103" s="187" t="str">
        <f t="shared" si="119"/>
        <v/>
      </c>
      <c r="CA103" s="187" t="str">
        <f t="shared" si="120"/>
        <v/>
      </c>
      <c r="CB103" s="187" t="str">
        <f t="shared" si="121"/>
        <v/>
      </c>
      <c r="CC103" s="187" t="str">
        <f t="shared" si="122"/>
        <v/>
      </c>
      <c r="CD103"/>
      <c r="CE103" s="115" t="str">
        <f>+Datos!FZ101</f>
        <v/>
      </c>
      <c r="CF103" s="188" t="str">
        <f>IF(CE103="","",Datos!GC101)</f>
        <v/>
      </c>
      <c r="CG103" s="180" t="str">
        <f t="shared" si="123"/>
        <v/>
      </c>
      <c r="CH103" s="180" t="str">
        <f t="shared" si="124"/>
        <v/>
      </c>
      <c r="CI103" s="187" t="str">
        <f t="shared" si="125"/>
        <v/>
      </c>
      <c r="CJ103" s="187" t="str">
        <f t="shared" si="126"/>
        <v/>
      </c>
      <c r="CK103" s="187" t="str">
        <f t="shared" si="127"/>
        <v/>
      </c>
      <c r="CL103" s="187" t="str">
        <f t="shared" si="128"/>
        <v/>
      </c>
    </row>
    <row r="104" spans="2:90" s="8" customFormat="1" x14ac:dyDescent="0.35">
      <c r="B104" s="115">
        <f>+Datos!B102</f>
        <v>87</v>
      </c>
      <c r="C104" s="115">
        <f>IF(B104="","",Datos!E102)</f>
        <v>119</v>
      </c>
      <c r="D104" s="180"/>
      <c r="E104" s="180">
        <f>+Datos!F102</f>
        <v>10</v>
      </c>
      <c r="F104" s="187">
        <f t="shared" si="71"/>
        <v>810</v>
      </c>
      <c r="G104" s="187">
        <f t="shared" si="72"/>
        <v>390</v>
      </c>
      <c r="H104" s="187">
        <f t="shared" si="73"/>
        <v>260</v>
      </c>
      <c r="I104" s="187">
        <f t="shared" si="74"/>
        <v>520</v>
      </c>
      <c r="K104" s="115" t="str">
        <f>+Datos!V102</f>
        <v/>
      </c>
      <c r="L104" s="188" t="str">
        <f>IF(K104="","",Datos!Y102)</f>
        <v/>
      </c>
      <c r="M104" s="180" t="str">
        <f t="shared" si="75"/>
        <v/>
      </c>
      <c r="N104" s="180" t="str">
        <f t="shared" si="76"/>
        <v/>
      </c>
      <c r="O104" s="187" t="str">
        <f t="shared" si="77"/>
        <v/>
      </c>
      <c r="P104" s="187" t="str">
        <f t="shared" si="78"/>
        <v/>
      </c>
      <c r="Q104" s="187" t="str">
        <f t="shared" si="79"/>
        <v/>
      </c>
      <c r="R104" s="187" t="str">
        <f t="shared" si="80"/>
        <v/>
      </c>
      <c r="T104" s="115" t="str">
        <f>+Datos!AP102</f>
        <v/>
      </c>
      <c r="U104" s="188" t="str">
        <f>IF(T104="","",Datos!AS102)</f>
        <v/>
      </c>
      <c r="V104" s="180" t="str">
        <f t="shared" si="81"/>
        <v/>
      </c>
      <c r="W104" s="180" t="str">
        <f t="shared" si="82"/>
        <v/>
      </c>
      <c r="X104" s="187" t="str">
        <f t="shared" si="83"/>
        <v/>
      </c>
      <c r="Y104" s="187" t="str">
        <f t="shared" si="84"/>
        <v/>
      </c>
      <c r="Z104" s="187" t="str">
        <f t="shared" si="85"/>
        <v/>
      </c>
      <c r="AA104" s="187" t="str">
        <f t="shared" si="86"/>
        <v/>
      </c>
      <c r="AC104" s="115" t="str">
        <f>+Datos!BJ102</f>
        <v/>
      </c>
      <c r="AD104" s="188" t="str">
        <f>IF(AC104="","",Datos!BM102)</f>
        <v/>
      </c>
      <c r="AE104" s="180" t="str">
        <f t="shared" si="87"/>
        <v/>
      </c>
      <c r="AF104" s="180" t="str">
        <f t="shared" si="88"/>
        <v/>
      </c>
      <c r="AG104" s="187" t="str">
        <f t="shared" si="89"/>
        <v/>
      </c>
      <c r="AH104" s="187" t="str">
        <f t="shared" si="90"/>
        <v/>
      </c>
      <c r="AI104" s="187" t="str">
        <f t="shared" si="91"/>
        <v/>
      </c>
      <c r="AJ104" s="187" t="str">
        <f t="shared" si="92"/>
        <v/>
      </c>
      <c r="AL104" s="115" t="str">
        <f>+Datos!CD102</f>
        <v/>
      </c>
      <c r="AM104" s="188" t="str">
        <f>IF(AL104="","",Datos!CG102)</f>
        <v/>
      </c>
      <c r="AN104" s="180" t="str">
        <f t="shared" si="93"/>
        <v/>
      </c>
      <c r="AO104" s="180" t="str">
        <f t="shared" si="94"/>
        <v/>
      </c>
      <c r="AP104" s="187" t="str">
        <f t="shared" si="95"/>
        <v/>
      </c>
      <c r="AQ104" s="187" t="str">
        <f t="shared" si="96"/>
        <v/>
      </c>
      <c r="AR104" s="187" t="str">
        <f t="shared" si="97"/>
        <v/>
      </c>
      <c r="AS104" s="187" t="str">
        <f t="shared" si="98"/>
        <v/>
      </c>
      <c r="AU104" s="115" t="str">
        <f>+Datos!CX102</f>
        <v/>
      </c>
      <c r="AV104" s="188" t="str">
        <f>IF(AU104="","",Datos!DA102)</f>
        <v/>
      </c>
      <c r="AW104" s="180" t="str">
        <f t="shared" si="99"/>
        <v/>
      </c>
      <c r="AX104" s="180" t="str">
        <f t="shared" si="100"/>
        <v/>
      </c>
      <c r="AY104" s="187" t="str">
        <f t="shared" si="101"/>
        <v/>
      </c>
      <c r="AZ104" s="187" t="str">
        <f t="shared" si="102"/>
        <v/>
      </c>
      <c r="BA104" s="187" t="str">
        <f t="shared" si="103"/>
        <v/>
      </c>
      <c r="BB104" s="187" t="str">
        <f t="shared" si="104"/>
        <v/>
      </c>
      <c r="BD104" s="115" t="str">
        <f>+Datos!DR102</f>
        <v/>
      </c>
      <c r="BE104" s="188" t="str">
        <f>IF(BD104="","",Datos!DU102)</f>
        <v/>
      </c>
      <c r="BF104" s="180" t="str">
        <f t="shared" si="105"/>
        <v/>
      </c>
      <c r="BG104" s="180" t="str">
        <f t="shared" si="106"/>
        <v/>
      </c>
      <c r="BH104" s="187" t="str">
        <f t="shared" si="107"/>
        <v/>
      </c>
      <c r="BI104" s="187" t="str">
        <f t="shared" si="108"/>
        <v/>
      </c>
      <c r="BJ104" s="187" t="str">
        <f t="shared" si="109"/>
        <v/>
      </c>
      <c r="BK104" s="187" t="str">
        <f t="shared" si="110"/>
        <v/>
      </c>
      <c r="BM104" s="115" t="str">
        <f>+Datos!EL102</f>
        <v/>
      </c>
      <c r="BN104" s="188" t="str">
        <f>IF(BM104="","",Datos!EO102)</f>
        <v/>
      </c>
      <c r="BO104" s="180" t="str">
        <f t="shared" si="111"/>
        <v/>
      </c>
      <c r="BP104" s="180" t="str">
        <f t="shared" si="112"/>
        <v/>
      </c>
      <c r="BQ104" s="187" t="str">
        <f t="shared" si="113"/>
        <v/>
      </c>
      <c r="BR104" s="187" t="str">
        <f t="shared" si="114"/>
        <v/>
      </c>
      <c r="BS104" s="187" t="str">
        <f t="shared" si="115"/>
        <v/>
      </c>
      <c r="BT104" s="187" t="str">
        <f t="shared" si="116"/>
        <v/>
      </c>
      <c r="BV104" s="115" t="str">
        <f>+Datos!FF102</f>
        <v/>
      </c>
      <c r="BW104" s="188" t="str">
        <f>IF(BV104="","",Datos!FI102)</f>
        <v/>
      </c>
      <c r="BX104" s="180" t="str">
        <f t="shared" si="117"/>
        <v/>
      </c>
      <c r="BY104" s="180" t="str">
        <f t="shared" si="118"/>
        <v/>
      </c>
      <c r="BZ104" s="187" t="str">
        <f t="shared" si="119"/>
        <v/>
      </c>
      <c r="CA104" s="187" t="str">
        <f t="shared" si="120"/>
        <v/>
      </c>
      <c r="CB104" s="187" t="str">
        <f t="shared" si="121"/>
        <v/>
      </c>
      <c r="CC104" s="187" t="str">
        <f t="shared" si="122"/>
        <v/>
      </c>
      <c r="CD104"/>
      <c r="CE104" s="115" t="str">
        <f>+Datos!FZ102</f>
        <v/>
      </c>
      <c r="CF104" s="188" t="str">
        <f>IF(CE104="","",Datos!GC102)</f>
        <v/>
      </c>
      <c r="CG104" s="180" t="str">
        <f t="shared" si="123"/>
        <v/>
      </c>
      <c r="CH104" s="180" t="str">
        <f t="shared" si="124"/>
        <v/>
      </c>
      <c r="CI104" s="187" t="str">
        <f t="shared" si="125"/>
        <v/>
      </c>
      <c r="CJ104" s="187" t="str">
        <f t="shared" si="126"/>
        <v/>
      </c>
      <c r="CK104" s="187" t="str">
        <f t="shared" si="127"/>
        <v/>
      </c>
      <c r="CL104" s="187" t="str">
        <f t="shared" si="128"/>
        <v/>
      </c>
    </row>
    <row r="105" spans="2:90" s="8" customFormat="1" x14ac:dyDescent="0.35">
      <c r="B105" s="115">
        <f>+Datos!B103</f>
        <v>88</v>
      </c>
      <c r="C105" s="115">
        <f>IF(B105="","",Datos!E103)</f>
        <v>122.5</v>
      </c>
      <c r="D105" s="180"/>
      <c r="E105" s="180">
        <f>+Datos!F103</f>
        <v>11</v>
      </c>
      <c r="F105" s="187">
        <f t="shared" si="71"/>
        <v>891</v>
      </c>
      <c r="G105" s="187">
        <f t="shared" si="72"/>
        <v>429</v>
      </c>
      <c r="H105" s="187">
        <f t="shared" si="73"/>
        <v>286</v>
      </c>
      <c r="I105" s="187">
        <f t="shared" si="74"/>
        <v>572</v>
      </c>
      <c r="K105" s="115" t="str">
        <f>+Datos!V103</f>
        <v/>
      </c>
      <c r="L105" s="188" t="str">
        <f>IF(K105="","",Datos!Y103)</f>
        <v/>
      </c>
      <c r="M105" s="180" t="str">
        <f t="shared" si="75"/>
        <v/>
      </c>
      <c r="N105" s="180" t="str">
        <f t="shared" si="76"/>
        <v/>
      </c>
      <c r="O105" s="187" t="str">
        <f t="shared" si="77"/>
        <v/>
      </c>
      <c r="P105" s="187" t="str">
        <f t="shared" si="78"/>
        <v/>
      </c>
      <c r="Q105" s="187" t="str">
        <f t="shared" si="79"/>
        <v/>
      </c>
      <c r="R105" s="187" t="str">
        <f t="shared" si="80"/>
        <v/>
      </c>
      <c r="T105" s="115" t="str">
        <f>+Datos!AP103</f>
        <v/>
      </c>
      <c r="U105" s="188" t="str">
        <f>IF(T105="","",Datos!AS103)</f>
        <v/>
      </c>
      <c r="V105" s="180" t="str">
        <f t="shared" si="81"/>
        <v/>
      </c>
      <c r="W105" s="180" t="str">
        <f t="shared" si="82"/>
        <v/>
      </c>
      <c r="X105" s="187" t="str">
        <f t="shared" si="83"/>
        <v/>
      </c>
      <c r="Y105" s="187" t="str">
        <f t="shared" si="84"/>
        <v/>
      </c>
      <c r="Z105" s="187" t="str">
        <f t="shared" si="85"/>
        <v/>
      </c>
      <c r="AA105" s="187" t="str">
        <f t="shared" si="86"/>
        <v/>
      </c>
      <c r="AC105" s="115" t="str">
        <f>+Datos!BJ103</f>
        <v/>
      </c>
      <c r="AD105" s="188" t="str">
        <f>IF(AC105="","",Datos!BM103)</f>
        <v/>
      </c>
      <c r="AE105" s="180" t="str">
        <f t="shared" si="87"/>
        <v/>
      </c>
      <c r="AF105" s="180" t="str">
        <f t="shared" si="88"/>
        <v/>
      </c>
      <c r="AG105" s="187" t="str">
        <f t="shared" si="89"/>
        <v/>
      </c>
      <c r="AH105" s="187" t="str">
        <f t="shared" si="90"/>
        <v/>
      </c>
      <c r="AI105" s="187" t="str">
        <f t="shared" si="91"/>
        <v/>
      </c>
      <c r="AJ105" s="187" t="str">
        <f t="shared" si="92"/>
        <v/>
      </c>
      <c r="AL105" s="115" t="str">
        <f>+Datos!CD103</f>
        <v/>
      </c>
      <c r="AM105" s="188" t="str">
        <f>IF(AL105="","",Datos!CG103)</f>
        <v/>
      </c>
      <c r="AN105" s="180" t="str">
        <f t="shared" si="93"/>
        <v/>
      </c>
      <c r="AO105" s="180" t="str">
        <f t="shared" si="94"/>
        <v/>
      </c>
      <c r="AP105" s="187" t="str">
        <f t="shared" si="95"/>
        <v/>
      </c>
      <c r="AQ105" s="187" t="str">
        <f t="shared" si="96"/>
        <v/>
      </c>
      <c r="AR105" s="187" t="str">
        <f t="shared" si="97"/>
        <v/>
      </c>
      <c r="AS105" s="187" t="str">
        <f t="shared" si="98"/>
        <v/>
      </c>
      <c r="AU105" s="115" t="str">
        <f>+Datos!CX103</f>
        <v/>
      </c>
      <c r="AV105" s="188" t="str">
        <f>IF(AU105="","",Datos!DA103)</f>
        <v/>
      </c>
      <c r="AW105" s="180" t="str">
        <f t="shared" si="99"/>
        <v/>
      </c>
      <c r="AX105" s="180" t="str">
        <f t="shared" si="100"/>
        <v/>
      </c>
      <c r="AY105" s="187" t="str">
        <f t="shared" si="101"/>
        <v/>
      </c>
      <c r="AZ105" s="187" t="str">
        <f t="shared" si="102"/>
        <v/>
      </c>
      <c r="BA105" s="187" t="str">
        <f t="shared" si="103"/>
        <v/>
      </c>
      <c r="BB105" s="187" t="str">
        <f t="shared" si="104"/>
        <v/>
      </c>
      <c r="BD105" s="115" t="str">
        <f>+Datos!DR103</f>
        <v/>
      </c>
      <c r="BE105" s="188" t="str">
        <f>IF(BD105="","",Datos!DU103)</f>
        <v/>
      </c>
      <c r="BF105" s="180" t="str">
        <f t="shared" si="105"/>
        <v/>
      </c>
      <c r="BG105" s="180" t="str">
        <f t="shared" si="106"/>
        <v/>
      </c>
      <c r="BH105" s="187" t="str">
        <f t="shared" si="107"/>
        <v/>
      </c>
      <c r="BI105" s="187" t="str">
        <f t="shared" si="108"/>
        <v/>
      </c>
      <c r="BJ105" s="187" t="str">
        <f t="shared" si="109"/>
        <v/>
      </c>
      <c r="BK105" s="187" t="str">
        <f t="shared" si="110"/>
        <v/>
      </c>
      <c r="BM105" s="115" t="str">
        <f>+Datos!EL103</f>
        <v/>
      </c>
      <c r="BN105" s="188" t="str">
        <f>IF(BM105="","",Datos!EO103)</f>
        <v/>
      </c>
      <c r="BO105" s="180" t="str">
        <f t="shared" si="111"/>
        <v/>
      </c>
      <c r="BP105" s="180" t="str">
        <f t="shared" si="112"/>
        <v/>
      </c>
      <c r="BQ105" s="187" t="str">
        <f t="shared" si="113"/>
        <v/>
      </c>
      <c r="BR105" s="187" t="str">
        <f t="shared" si="114"/>
        <v/>
      </c>
      <c r="BS105" s="187" t="str">
        <f t="shared" si="115"/>
        <v/>
      </c>
      <c r="BT105" s="187" t="str">
        <f t="shared" si="116"/>
        <v/>
      </c>
      <c r="BV105" s="115" t="str">
        <f>+Datos!FF103</f>
        <v/>
      </c>
      <c r="BW105" s="188" t="str">
        <f>IF(BV105="","",Datos!FI103)</f>
        <v/>
      </c>
      <c r="BX105" s="180" t="str">
        <f t="shared" si="117"/>
        <v/>
      </c>
      <c r="BY105" s="180" t="str">
        <f t="shared" si="118"/>
        <v/>
      </c>
      <c r="BZ105" s="187" t="str">
        <f t="shared" si="119"/>
        <v/>
      </c>
      <c r="CA105" s="187" t="str">
        <f t="shared" si="120"/>
        <v/>
      </c>
      <c r="CB105" s="187" t="str">
        <f t="shared" si="121"/>
        <v/>
      </c>
      <c r="CC105" s="187" t="str">
        <f t="shared" si="122"/>
        <v/>
      </c>
      <c r="CD105"/>
      <c r="CE105" s="115" t="str">
        <f>+Datos!FZ103</f>
        <v/>
      </c>
      <c r="CF105" s="188" t="str">
        <f>IF(CE105="","",Datos!GC103)</f>
        <v/>
      </c>
      <c r="CG105" s="180" t="str">
        <f t="shared" si="123"/>
        <v/>
      </c>
      <c r="CH105" s="180" t="str">
        <f t="shared" si="124"/>
        <v/>
      </c>
      <c r="CI105" s="187" t="str">
        <f t="shared" si="125"/>
        <v/>
      </c>
      <c r="CJ105" s="187" t="str">
        <f t="shared" si="126"/>
        <v/>
      </c>
      <c r="CK105" s="187" t="str">
        <f t="shared" si="127"/>
        <v/>
      </c>
      <c r="CL105" s="187" t="str">
        <f t="shared" si="128"/>
        <v/>
      </c>
    </row>
    <row r="106" spans="2:90" s="8" customFormat="1" x14ac:dyDescent="0.35">
      <c r="B106" s="115">
        <f>+Datos!B104</f>
        <v>89</v>
      </c>
      <c r="C106" s="115">
        <f>IF(B106="","",Datos!E104)</f>
        <v>124.5</v>
      </c>
      <c r="D106" s="180"/>
      <c r="E106" s="180">
        <f>+Datos!F104</f>
        <v>11</v>
      </c>
      <c r="F106" s="187">
        <f t="shared" si="71"/>
        <v>891</v>
      </c>
      <c r="G106" s="187">
        <f t="shared" si="72"/>
        <v>429</v>
      </c>
      <c r="H106" s="187">
        <f t="shared" si="73"/>
        <v>286</v>
      </c>
      <c r="I106" s="187">
        <f t="shared" si="74"/>
        <v>572</v>
      </c>
      <c r="K106" s="115" t="str">
        <f>+Datos!V104</f>
        <v/>
      </c>
      <c r="L106" s="188" t="str">
        <f>IF(K106="","",Datos!Y104)</f>
        <v/>
      </c>
      <c r="M106" s="180" t="str">
        <f t="shared" si="75"/>
        <v/>
      </c>
      <c r="N106" s="180" t="str">
        <f t="shared" si="76"/>
        <v/>
      </c>
      <c r="O106" s="187" t="str">
        <f t="shared" si="77"/>
        <v/>
      </c>
      <c r="P106" s="187" t="str">
        <f t="shared" si="78"/>
        <v/>
      </c>
      <c r="Q106" s="187" t="str">
        <f t="shared" si="79"/>
        <v/>
      </c>
      <c r="R106" s="187" t="str">
        <f t="shared" si="80"/>
        <v/>
      </c>
      <c r="T106" s="115" t="str">
        <f>+Datos!AP104</f>
        <v/>
      </c>
      <c r="U106" s="188" t="str">
        <f>IF(T106="","",Datos!AS104)</f>
        <v/>
      </c>
      <c r="V106" s="180" t="str">
        <f t="shared" si="81"/>
        <v/>
      </c>
      <c r="W106" s="180" t="str">
        <f t="shared" si="82"/>
        <v/>
      </c>
      <c r="X106" s="187" t="str">
        <f t="shared" si="83"/>
        <v/>
      </c>
      <c r="Y106" s="187" t="str">
        <f t="shared" si="84"/>
        <v/>
      </c>
      <c r="Z106" s="187" t="str">
        <f t="shared" si="85"/>
        <v/>
      </c>
      <c r="AA106" s="187" t="str">
        <f t="shared" si="86"/>
        <v/>
      </c>
      <c r="AC106" s="115" t="str">
        <f>+Datos!BJ104</f>
        <v/>
      </c>
      <c r="AD106" s="188" t="str">
        <f>IF(AC106="","",Datos!BM104)</f>
        <v/>
      </c>
      <c r="AE106" s="180" t="str">
        <f t="shared" si="87"/>
        <v/>
      </c>
      <c r="AF106" s="180" t="str">
        <f t="shared" si="88"/>
        <v/>
      </c>
      <c r="AG106" s="187" t="str">
        <f t="shared" si="89"/>
        <v/>
      </c>
      <c r="AH106" s="187" t="str">
        <f t="shared" si="90"/>
        <v/>
      </c>
      <c r="AI106" s="187" t="str">
        <f t="shared" si="91"/>
        <v/>
      </c>
      <c r="AJ106" s="187" t="str">
        <f t="shared" si="92"/>
        <v/>
      </c>
      <c r="AL106" s="115" t="str">
        <f>+Datos!CD104</f>
        <v/>
      </c>
      <c r="AM106" s="188" t="str">
        <f>IF(AL106="","",Datos!CG104)</f>
        <v/>
      </c>
      <c r="AN106" s="180" t="str">
        <f t="shared" si="93"/>
        <v/>
      </c>
      <c r="AO106" s="180" t="str">
        <f t="shared" si="94"/>
        <v/>
      </c>
      <c r="AP106" s="187" t="str">
        <f t="shared" si="95"/>
        <v/>
      </c>
      <c r="AQ106" s="187" t="str">
        <f t="shared" si="96"/>
        <v/>
      </c>
      <c r="AR106" s="187" t="str">
        <f t="shared" si="97"/>
        <v/>
      </c>
      <c r="AS106" s="187" t="str">
        <f t="shared" si="98"/>
        <v/>
      </c>
      <c r="AU106" s="115" t="str">
        <f>+Datos!CX104</f>
        <v/>
      </c>
      <c r="AV106" s="188" t="str">
        <f>IF(AU106="","",Datos!DA104)</f>
        <v/>
      </c>
      <c r="AW106" s="180" t="str">
        <f t="shared" si="99"/>
        <v/>
      </c>
      <c r="AX106" s="180" t="str">
        <f t="shared" si="100"/>
        <v/>
      </c>
      <c r="AY106" s="187" t="str">
        <f t="shared" si="101"/>
        <v/>
      </c>
      <c r="AZ106" s="187" t="str">
        <f t="shared" si="102"/>
        <v/>
      </c>
      <c r="BA106" s="187" t="str">
        <f t="shared" si="103"/>
        <v/>
      </c>
      <c r="BB106" s="187" t="str">
        <f t="shared" si="104"/>
        <v/>
      </c>
      <c r="BD106" s="115" t="str">
        <f>+Datos!DR104</f>
        <v/>
      </c>
      <c r="BE106" s="188" t="str">
        <f>IF(BD106="","",Datos!DU104)</f>
        <v/>
      </c>
      <c r="BF106" s="180" t="str">
        <f t="shared" si="105"/>
        <v/>
      </c>
      <c r="BG106" s="180" t="str">
        <f t="shared" si="106"/>
        <v/>
      </c>
      <c r="BH106" s="187" t="str">
        <f t="shared" si="107"/>
        <v/>
      </c>
      <c r="BI106" s="187" t="str">
        <f t="shared" si="108"/>
        <v/>
      </c>
      <c r="BJ106" s="187" t="str">
        <f t="shared" si="109"/>
        <v/>
      </c>
      <c r="BK106" s="187" t="str">
        <f t="shared" si="110"/>
        <v/>
      </c>
      <c r="BM106" s="115" t="str">
        <f>+Datos!EL104</f>
        <v/>
      </c>
      <c r="BN106" s="188" t="str">
        <f>IF(BM106="","",Datos!EO104)</f>
        <v/>
      </c>
      <c r="BO106" s="180" t="str">
        <f t="shared" si="111"/>
        <v/>
      </c>
      <c r="BP106" s="180" t="str">
        <f t="shared" si="112"/>
        <v/>
      </c>
      <c r="BQ106" s="187" t="str">
        <f t="shared" si="113"/>
        <v/>
      </c>
      <c r="BR106" s="187" t="str">
        <f t="shared" si="114"/>
        <v/>
      </c>
      <c r="BS106" s="187" t="str">
        <f t="shared" si="115"/>
        <v/>
      </c>
      <c r="BT106" s="187" t="str">
        <f t="shared" si="116"/>
        <v/>
      </c>
      <c r="BV106" s="115" t="str">
        <f>+Datos!FF104</f>
        <v/>
      </c>
      <c r="BW106" s="188" t="str">
        <f>IF(BV106="","",Datos!FI104)</f>
        <v/>
      </c>
      <c r="BX106" s="180" t="str">
        <f t="shared" si="117"/>
        <v/>
      </c>
      <c r="BY106" s="180" t="str">
        <f t="shared" si="118"/>
        <v/>
      </c>
      <c r="BZ106" s="187" t="str">
        <f t="shared" si="119"/>
        <v/>
      </c>
      <c r="CA106" s="187" t="str">
        <f t="shared" si="120"/>
        <v/>
      </c>
      <c r="CB106" s="187" t="str">
        <f t="shared" si="121"/>
        <v/>
      </c>
      <c r="CC106" s="187" t="str">
        <f t="shared" si="122"/>
        <v/>
      </c>
      <c r="CD106"/>
      <c r="CE106" s="115" t="str">
        <f>+Datos!FZ104</f>
        <v/>
      </c>
      <c r="CF106" s="188" t="str">
        <f>IF(CE106="","",Datos!GC104)</f>
        <v/>
      </c>
      <c r="CG106" s="180" t="str">
        <f t="shared" si="123"/>
        <v/>
      </c>
      <c r="CH106" s="180" t="str">
        <f t="shared" si="124"/>
        <v/>
      </c>
      <c r="CI106" s="187" t="str">
        <f t="shared" si="125"/>
        <v/>
      </c>
      <c r="CJ106" s="187" t="str">
        <f t="shared" si="126"/>
        <v/>
      </c>
      <c r="CK106" s="187" t="str">
        <f t="shared" si="127"/>
        <v/>
      </c>
      <c r="CL106" s="187" t="str">
        <f t="shared" si="128"/>
        <v/>
      </c>
    </row>
    <row r="107" spans="2:90" s="8" customFormat="1" x14ac:dyDescent="0.35">
      <c r="B107" s="115">
        <f>+Datos!B105</f>
        <v>90</v>
      </c>
      <c r="C107" s="115">
        <f>IF(B107="","",Datos!E105)</f>
        <v>126</v>
      </c>
      <c r="D107" s="180"/>
      <c r="E107" s="180">
        <f>+Datos!F105</f>
        <v>11</v>
      </c>
      <c r="F107" s="187">
        <f t="shared" si="71"/>
        <v>891</v>
      </c>
      <c r="G107" s="187">
        <f t="shared" si="72"/>
        <v>429</v>
      </c>
      <c r="H107" s="187">
        <f t="shared" si="73"/>
        <v>286</v>
      </c>
      <c r="I107" s="187">
        <f t="shared" si="74"/>
        <v>572</v>
      </c>
      <c r="K107" s="115" t="str">
        <f>+Datos!V105</f>
        <v/>
      </c>
      <c r="L107" s="188" t="str">
        <f>IF(K107="","",Datos!Y105)</f>
        <v/>
      </c>
      <c r="M107" s="180" t="str">
        <f t="shared" si="75"/>
        <v/>
      </c>
      <c r="N107" s="180" t="str">
        <f t="shared" si="76"/>
        <v/>
      </c>
      <c r="O107" s="187" t="str">
        <f t="shared" si="77"/>
        <v/>
      </c>
      <c r="P107" s="187" t="str">
        <f t="shared" si="78"/>
        <v/>
      </c>
      <c r="Q107" s="187" t="str">
        <f t="shared" si="79"/>
        <v/>
      </c>
      <c r="R107" s="187" t="str">
        <f t="shared" si="80"/>
        <v/>
      </c>
      <c r="T107" s="115" t="str">
        <f>+Datos!AP105</f>
        <v/>
      </c>
      <c r="U107" s="188" t="str">
        <f>IF(T107="","",Datos!AS105)</f>
        <v/>
      </c>
      <c r="V107" s="180" t="str">
        <f t="shared" si="81"/>
        <v/>
      </c>
      <c r="W107" s="180" t="str">
        <f t="shared" si="82"/>
        <v/>
      </c>
      <c r="X107" s="187" t="str">
        <f t="shared" si="83"/>
        <v/>
      </c>
      <c r="Y107" s="187" t="str">
        <f t="shared" si="84"/>
        <v/>
      </c>
      <c r="Z107" s="187" t="str">
        <f t="shared" si="85"/>
        <v/>
      </c>
      <c r="AA107" s="187" t="str">
        <f t="shared" si="86"/>
        <v/>
      </c>
      <c r="AC107" s="115" t="str">
        <f>+Datos!BJ105</f>
        <v/>
      </c>
      <c r="AD107" s="188" t="str">
        <f>IF(AC107="","",Datos!BM105)</f>
        <v/>
      </c>
      <c r="AE107" s="180" t="str">
        <f t="shared" si="87"/>
        <v/>
      </c>
      <c r="AF107" s="180" t="str">
        <f t="shared" si="88"/>
        <v/>
      </c>
      <c r="AG107" s="187" t="str">
        <f t="shared" si="89"/>
        <v/>
      </c>
      <c r="AH107" s="187" t="str">
        <f t="shared" si="90"/>
        <v/>
      </c>
      <c r="AI107" s="187" t="str">
        <f t="shared" si="91"/>
        <v/>
      </c>
      <c r="AJ107" s="187" t="str">
        <f t="shared" si="92"/>
        <v/>
      </c>
      <c r="AL107" s="115" t="str">
        <f>+Datos!CD105</f>
        <v/>
      </c>
      <c r="AM107" s="188" t="str">
        <f>IF(AL107="","",Datos!CG105)</f>
        <v/>
      </c>
      <c r="AN107" s="180" t="str">
        <f t="shared" si="93"/>
        <v/>
      </c>
      <c r="AO107" s="180" t="str">
        <f t="shared" si="94"/>
        <v/>
      </c>
      <c r="AP107" s="187" t="str">
        <f t="shared" si="95"/>
        <v/>
      </c>
      <c r="AQ107" s="187" t="str">
        <f t="shared" si="96"/>
        <v/>
      </c>
      <c r="AR107" s="187" t="str">
        <f t="shared" si="97"/>
        <v/>
      </c>
      <c r="AS107" s="187" t="str">
        <f t="shared" si="98"/>
        <v/>
      </c>
      <c r="AU107" s="115" t="str">
        <f>+Datos!CX105</f>
        <v/>
      </c>
      <c r="AV107" s="188" t="str">
        <f>IF(AU107="","",Datos!DA105)</f>
        <v/>
      </c>
      <c r="AW107" s="180" t="str">
        <f t="shared" si="99"/>
        <v/>
      </c>
      <c r="AX107" s="180" t="str">
        <f t="shared" si="100"/>
        <v/>
      </c>
      <c r="AY107" s="187" t="str">
        <f t="shared" si="101"/>
        <v/>
      </c>
      <c r="AZ107" s="187" t="str">
        <f t="shared" si="102"/>
        <v/>
      </c>
      <c r="BA107" s="187" t="str">
        <f t="shared" si="103"/>
        <v/>
      </c>
      <c r="BB107" s="187" t="str">
        <f t="shared" si="104"/>
        <v/>
      </c>
      <c r="BD107" s="115" t="str">
        <f>+Datos!DR105</f>
        <v/>
      </c>
      <c r="BE107" s="188" t="str">
        <f>IF(BD107="","",Datos!DU105)</f>
        <v/>
      </c>
      <c r="BF107" s="180" t="str">
        <f t="shared" si="105"/>
        <v/>
      </c>
      <c r="BG107" s="180" t="str">
        <f t="shared" si="106"/>
        <v/>
      </c>
      <c r="BH107" s="187" t="str">
        <f t="shared" si="107"/>
        <v/>
      </c>
      <c r="BI107" s="187" t="str">
        <f t="shared" si="108"/>
        <v/>
      </c>
      <c r="BJ107" s="187" t="str">
        <f t="shared" si="109"/>
        <v/>
      </c>
      <c r="BK107" s="187" t="str">
        <f t="shared" si="110"/>
        <v/>
      </c>
      <c r="BM107" s="115" t="str">
        <f>+Datos!EL105</f>
        <v/>
      </c>
      <c r="BN107" s="188" t="str">
        <f>IF(BM107="","",Datos!EO105)</f>
        <v/>
      </c>
      <c r="BO107" s="180" t="str">
        <f t="shared" si="111"/>
        <v/>
      </c>
      <c r="BP107" s="180" t="str">
        <f t="shared" si="112"/>
        <v/>
      </c>
      <c r="BQ107" s="187" t="str">
        <f t="shared" si="113"/>
        <v/>
      </c>
      <c r="BR107" s="187" t="str">
        <f t="shared" si="114"/>
        <v/>
      </c>
      <c r="BS107" s="187" t="str">
        <f t="shared" si="115"/>
        <v/>
      </c>
      <c r="BT107" s="187" t="str">
        <f t="shared" si="116"/>
        <v/>
      </c>
      <c r="BV107" s="115" t="str">
        <f>+Datos!FF105</f>
        <v/>
      </c>
      <c r="BW107" s="188" t="str">
        <f>IF(BV107="","",Datos!FI105)</f>
        <v/>
      </c>
      <c r="BX107" s="180" t="str">
        <f t="shared" si="117"/>
        <v/>
      </c>
      <c r="BY107" s="180" t="str">
        <f t="shared" si="118"/>
        <v/>
      </c>
      <c r="BZ107" s="187" t="str">
        <f t="shared" si="119"/>
        <v/>
      </c>
      <c r="CA107" s="187" t="str">
        <f t="shared" si="120"/>
        <v/>
      </c>
      <c r="CB107" s="187" t="str">
        <f t="shared" si="121"/>
        <v/>
      </c>
      <c r="CC107" s="187" t="str">
        <f t="shared" si="122"/>
        <v/>
      </c>
      <c r="CD107"/>
      <c r="CE107" s="115" t="str">
        <f>+Datos!FZ105</f>
        <v/>
      </c>
      <c r="CF107" s="188" t="str">
        <f>IF(CE107="","",Datos!GC105)</f>
        <v/>
      </c>
      <c r="CG107" s="180" t="str">
        <f t="shared" si="123"/>
        <v/>
      </c>
      <c r="CH107" s="180" t="str">
        <f t="shared" si="124"/>
        <v/>
      </c>
      <c r="CI107" s="187" t="str">
        <f t="shared" si="125"/>
        <v/>
      </c>
      <c r="CJ107" s="187" t="str">
        <f t="shared" si="126"/>
        <v/>
      </c>
      <c r="CK107" s="187" t="str">
        <f t="shared" si="127"/>
        <v/>
      </c>
      <c r="CL107" s="187" t="str">
        <f t="shared" si="128"/>
        <v/>
      </c>
    </row>
    <row r="108" spans="2:90" s="8" customFormat="1" x14ac:dyDescent="0.35">
      <c r="B108" s="115">
        <f>+Datos!B106</f>
        <v>91</v>
      </c>
      <c r="C108" s="115">
        <f>IF(B108="","",Datos!E106)</f>
        <v>127</v>
      </c>
      <c r="D108" s="180"/>
      <c r="E108" s="180">
        <f>+Datos!F106</f>
        <v>11</v>
      </c>
      <c r="F108" s="187">
        <f t="shared" si="71"/>
        <v>891</v>
      </c>
      <c r="G108" s="187">
        <f t="shared" si="72"/>
        <v>429</v>
      </c>
      <c r="H108" s="187">
        <f t="shared" si="73"/>
        <v>286</v>
      </c>
      <c r="I108" s="187">
        <f t="shared" si="74"/>
        <v>572</v>
      </c>
      <c r="K108" s="115" t="str">
        <f>+Datos!V106</f>
        <v/>
      </c>
      <c r="L108" s="188" t="str">
        <f>IF(K108="","",Datos!Y106)</f>
        <v/>
      </c>
      <c r="M108" s="180" t="str">
        <f t="shared" si="75"/>
        <v/>
      </c>
      <c r="N108" s="180" t="str">
        <f t="shared" si="76"/>
        <v/>
      </c>
      <c r="O108" s="187" t="str">
        <f t="shared" si="77"/>
        <v/>
      </c>
      <c r="P108" s="187" t="str">
        <f t="shared" si="78"/>
        <v/>
      </c>
      <c r="Q108" s="187" t="str">
        <f t="shared" si="79"/>
        <v/>
      </c>
      <c r="R108" s="187" t="str">
        <f t="shared" si="80"/>
        <v/>
      </c>
      <c r="T108" s="115" t="str">
        <f>+Datos!AP106</f>
        <v/>
      </c>
      <c r="U108" s="188" t="str">
        <f>IF(T108="","",Datos!AS106)</f>
        <v/>
      </c>
      <c r="V108" s="180" t="str">
        <f t="shared" si="81"/>
        <v/>
      </c>
      <c r="W108" s="180" t="str">
        <f t="shared" si="82"/>
        <v/>
      </c>
      <c r="X108" s="187" t="str">
        <f t="shared" si="83"/>
        <v/>
      </c>
      <c r="Y108" s="187" t="str">
        <f t="shared" si="84"/>
        <v/>
      </c>
      <c r="Z108" s="187" t="str">
        <f t="shared" si="85"/>
        <v/>
      </c>
      <c r="AA108" s="187" t="str">
        <f t="shared" si="86"/>
        <v/>
      </c>
      <c r="AC108" s="115" t="str">
        <f>+Datos!BJ106</f>
        <v/>
      </c>
      <c r="AD108" s="188" t="str">
        <f>IF(AC108="","",Datos!BM106)</f>
        <v/>
      </c>
      <c r="AE108" s="180" t="str">
        <f t="shared" si="87"/>
        <v/>
      </c>
      <c r="AF108" s="180" t="str">
        <f t="shared" si="88"/>
        <v/>
      </c>
      <c r="AG108" s="187" t="str">
        <f t="shared" si="89"/>
        <v/>
      </c>
      <c r="AH108" s="187" t="str">
        <f t="shared" si="90"/>
        <v/>
      </c>
      <c r="AI108" s="187" t="str">
        <f t="shared" si="91"/>
        <v/>
      </c>
      <c r="AJ108" s="187" t="str">
        <f t="shared" si="92"/>
        <v/>
      </c>
      <c r="AL108" s="115" t="str">
        <f>+Datos!CD106</f>
        <v/>
      </c>
      <c r="AM108" s="188" t="str">
        <f>IF(AL108="","",Datos!CG106)</f>
        <v/>
      </c>
      <c r="AN108" s="180" t="str">
        <f t="shared" si="93"/>
        <v/>
      </c>
      <c r="AO108" s="180" t="str">
        <f t="shared" si="94"/>
        <v/>
      </c>
      <c r="AP108" s="187" t="str">
        <f t="shared" si="95"/>
        <v/>
      </c>
      <c r="AQ108" s="187" t="str">
        <f t="shared" si="96"/>
        <v/>
      </c>
      <c r="AR108" s="187" t="str">
        <f t="shared" si="97"/>
        <v/>
      </c>
      <c r="AS108" s="187" t="str">
        <f t="shared" si="98"/>
        <v/>
      </c>
      <c r="AU108" s="115" t="str">
        <f>+Datos!CX106</f>
        <v/>
      </c>
      <c r="AV108" s="188" t="str">
        <f>IF(AU108="","",Datos!DA106)</f>
        <v/>
      </c>
      <c r="AW108" s="180" t="str">
        <f t="shared" si="99"/>
        <v/>
      </c>
      <c r="AX108" s="180" t="str">
        <f t="shared" si="100"/>
        <v/>
      </c>
      <c r="AY108" s="187" t="str">
        <f t="shared" si="101"/>
        <v/>
      </c>
      <c r="AZ108" s="187" t="str">
        <f t="shared" si="102"/>
        <v/>
      </c>
      <c r="BA108" s="187" t="str">
        <f t="shared" si="103"/>
        <v/>
      </c>
      <c r="BB108" s="187" t="str">
        <f t="shared" si="104"/>
        <v/>
      </c>
      <c r="BD108" s="115" t="str">
        <f>+Datos!DR106</f>
        <v/>
      </c>
      <c r="BE108" s="188" t="str">
        <f>IF(BD108="","",Datos!DU106)</f>
        <v/>
      </c>
      <c r="BF108" s="180" t="str">
        <f t="shared" si="105"/>
        <v/>
      </c>
      <c r="BG108" s="180" t="str">
        <f t="shared" si="106"/>
        <v/>
      </c>
      <c r="BH108" s="187" t="str">
        <f t="shared" si="107"/>
        <v/>
      </c>
      <c r="BI108" s="187" t="str">
        <f t="shared" si="108"/>
        <v/>
      </c>
      <c r="BJ108" s="187" t="str">
        <f t="shared" si="109"/>
        <v/>
      </c>
      <c r="BK108" s="187" t="str">
        <f t="shared" si="110"/>
        <v/>
      </c>
      <c r="BM108" s="115" t="str">
        <f>+Datos!EL106</f>
        <v/>
      </c>
      <c r="BN108" s="188" t="str">
        <f>IF(BM108="","",Datos!EO106)</f>
        <v/>
      </c>
      <c r="BO108" s="180" t="str">
        <f t="shared" si="111"/>
        <v/>
      </c>
      <c r="BP108" s="180" t="str">
        <f t="shared" si="112"/>
        <v/>
      </c>
      <c r="BQ108" s="187" t="str">
        <f t="shared" si="113"/>
        <v/>
      </c>
      <c r="BR108" s="187" t="str">
        <f t="shared" si="114"/>
        <v/>
      </c>
      <c r="BS108" s="187" t="str">
        <f t="shared" si="115"/>
        <v/>
      </c>
      <c r="BT108" s="187" t="str">
        <f t="shared" si="116"/>
        <v/>
      </c>
      <c r="BV108" s="115" t="str">
        <f>+Datos!FF106</f>
        <v/>
      </c>
      <c r="BW108" s="188" t="str">
        <f>IF(BV108="","",Datos!FI106)</f>
        <v/>
      </c>
      <c r="BX108" s="180" t="str">
        <f t="shared" si="117"/>
        <v/>
      </c>
      <c r="BY108" s="180" t="str">
        <f t="shared" si="118"/>
        <v/>
      </c>
      <c r="BZ108" s="187" t="str">
        <f t="shared" si="119"/>
        <v/>
      </c>
      <c r="CA108" s="187" t="str">
        <f t="shared" si="120"/>
        <v/>
      </c>
      <c r="CB108" s="187" t="str">
        <f t="shared" si="121"/>
        <v/>
      </c>
      <c r="CC108" s="187" t="str">
        <f t="shared" si="122"/>
        <v/>
      </c>
      <c r="CD108"/>
      <c r="CE108" s="115" t="str">
        <f>+Datos!FZ106</f>
        <v/>
      </c>
      <c r="CF108" s="188" t="str">
        <f>IF(CE108="","",Datos!GC106)</f>
        <v/>
      </c>
      <c r="CG108" s="180" t="str">
        <f t="shared" si="123"/>
        <v/>
      </c>
      <c r="CH108" s="180" t="str">
        <f t="shared" si="124"/>
        <v/>
      </c>
      <c r="CI108" s="187" t="str">
        <f t="shared" si="125"/>
        <v/>
      </c>
      <c r="CJ108" s="187" t="str">
        <f t="shared" si="126"/>
        <v/>
      </c>
      <c r="CK108" s="187" t="str">
        <f t="shared" si="127"/>
        <v/>
      </c>
      <c r="CL108" s="187" t="str">
        <f t="shared" si="128"/>
        <v/>
      </c>
    </row>
    <row r="109" spans="2:90" s="8" customFormat="1" x14ac:dyDescent="0.35">
      <c r="B109" s="115">
        <f>+Datos!B107</f>
        <v>92</v>
      </c>
      <c r="C109" s="115">
        <f>IF(B109="","",Datos!E107)</f>
        <v>128</v>
      </c>
      <c r="D109" s="180"/>
      <c r="E109" s="180">
        <f>+Datos!F107</f>
        <v>11</v>
      </c>
      <c r="F109" s="187">
        <f t="shared" si="71"/>
        <v>891</v>
      </c>
      <c r="G109" s="187">
        <f t="shared" si="72"/>
        <v>429</v>
      </c>
      <c r="H109" s="187">
        <f t="shared" si="73"/>
        <v>286</v>
      </c>
      <c r="I109" s="187">
        <f t="shared" si="74"/>
        <v>572</v>
      </c>
      <c r="K109" s="115" t="str">
        <f>+Datos!V107</f>
        <v/>
      </c>
      <c r="L109" s="188" t="str">
        <f>IF(K109="","",Datos!Y107)</f>
        <v/>
      </c>
      <c r="M109" s="180" t="str">
        <f t="shared" si="75"/>
        <v/>
      </c>
      <c r="N109" s="180" t="str">
        <f t="shared" si="76"/>
        <v/>
      </c>
      <c r="O109" s="187" t="str">
        <f t="shared" si="77"/>
        <v/>
      </c>
      <c r="P109" s="187" t="str">
        <f t="shared" si="78"/>
        <v/>
      </c>
      <c r="Q109" s="187" t="str">
        <f t="shared" si="79"/>
        <v/>
      </c>
      <c r="R109" s="187" t="str">
        <f t="shared" si="80"/>
        <v/>
      </c>
      <c r="T109" s="115" t="str">
        <f>+Datos!AP107</f>
        <v/>
      </c>
      <c r="U109" s="188" t="str">
        <f>IF(T109="","",Datos!AS107)</f>
        <v/>
      </c>
      <c r="V109" s="180" t="str">
        <f t="shared" si="81"/>
        <v/>
      </c>
      <c r="W109" s="180" t="str">
        <f t="shared" si="82"/>
        <v/>
      </c>
      <c r="X109" s="187" t="str">
        <f t="shared" si="83"/>
        <v/>
      </c>
      <c r="Y109" s="187" t="str">
        <f t="shared" si="84"/>
        <v/>
      </c>
      <c r="Z109" s="187" t="str">
        <f t="shared" si="85"/>
        <v/>
      </c>
      <c r="AA109" s="187" t="str">
        <f t="shared" si="86"/>
        <v/>
      </c>
      <c r="AC109" s="115" t="str">
        <f>+Datos!BJ107</f>
        <v/>
      </c>
      <c r="AD109" s="188" t="str">
        <f>IF(AC109="","",Datos!BM107)</f>
        <v/>
      </c>
      <c r="AE109" s="180" t="str">
        <f t="shared" si="87"/>
        <v/>
      </c>
      <c r="AF109" s="180" t="str">
        <f t="shared" si="88"/>
        <v/>
      </c>
      <c r="AG109" s="187" t="str">
        <f t="shared" si="89"/>
        <v/>
      </c>
      <c r="AH109" s="187" t="str">
        <f t="shared" si="90"/>
        <v/>
      </c>
      <c r="AI109" s="187" t="str">
        <f t="shared" si="91"/>
        <v/>
      </c>
      <c r="AJ109" s="187" t="str">
        <f t="shared" si="92"/>
        <v/>
      </c>
      <c r="AL109" s="115" t="str">
        <f>+Datos!CD107</f>
        <v/>
      </c>
      <c r="AM109" s="188" t="str">
        <f>IF(AL109="","",Datos!CG107)</f>
        <v/>
      </c>
      <c r="AN109" s="180" t="str">
        <f t="shared" si="93"/>
        <v/>
      </c>
      <c r="AO109" s="180" t="str">
        <f t="shared" si="94"/>
        <v/>
      </c>
      <c r="AP109" s="187" t="str">
        <f t="shared" si="95"/>
        <v/>
      </c>
      <c r="AQ109" s="187" t="str">
        <f t="shared" si="96"/>
        <v/>
      </c>
      <c r="AR109" s="187" t="str">
        <f t="shared" si="97"/>
        <v/>
      </c>
      <c r="AS109" s="187" t="str">
        <f t="shared" si="98"/>
        <v/>
      </c>
      <c r="AU109" s="115" t="str">
        <f>+Datos!CX107</f>
        <v/>
      </c>
      <c r="AV109" s="188" t="str">
        <f>IF(AU109="","",Datos!DA107)</f>
        <v/>
      </c>
      <c r="AW109" s="180" t="str">
        <f t="shared" si="99"/>
        <v/>
      </c>
      <c r="AX109" s="180" t="str">
        <f t="shared" si="100"/>
        <v/>
      </c>
      <c r="AY109" s="187" t="str">
        <f t="shared" si="101"/>
        <v/>
      </c>
      <c r="AZ109" s="187" t="str">
        <f t="shared" si="102"/>
        <v/>
      </c>
      <c r="BA109" s="187" t="str">
        <f t="shared" si="103"/>
        <v/>
      </c>
      <c r="BB109" s="187" t="str">
        <f t="shared" si="104"/>
        <v/>
      </c>
      <c r="BD109" s="115" t="str">
        <f>+Datos!DR107</f>
        <v/>
      </c>
      <c r="BE109" s="188" t="str">
        <f>IF(BD109="","",Datos!DU107)</f>
        <v/>
      </c>
      <c r="BF109" s="180" t="str">
        <f t="shared" si="105"/>
        <v/>
      </c>
      <c r="BG109" s="180" t="str">
        <f t="shared" si="106"/>
        <v/>
      </c>
      <c r="BH109" s="187" t="str">
        <f t="shared" si="107"/>
        <v/>
      </c>
      <c r="BI109" s="187" t="str">
        <f t="shared" si="108"/>
        <v/>
      </c>
      <c r="BJ109" s="187" t="str">
        <f t="shared" si="109"/>
        <v/>
      </c>
      <c r="BK109" s="187" t="str">
        <f t="shared" si="110"/>
        <v/>
      </c>
      <c r="BM109" s="115" t="str">
        <f>+Datos!EL107</f>
        <v/>
      </c>
      <c r="BN109" s="188" t="str">
        <f>IF(BM109="","",Datos!EO107)</f>
        <v/>
      </c>
      <c r="BO109" s="180" t="str">
        <f t="shared" si="111"/>
        <v/>
      </c>
      <c r="BP109" s="180" t="str">
        <f t="shared" si="112"/>
        <v/>
      </c>
      <c r="BQ109" s="187" t="str">
        <f t="shared" si="113"/>
        <v/>
      </c>
      <c r="BR109" s="187" t="str">
        <f t="shared" si="114"/>
        <v/>
      </c>
      <c r="BS109" s="187" t="str">
        <f t="shared" si="115"/>
        <v/>
      </c>
      <c r="BT109" s="187" t="str">
        <f t="shared" si="116"/>
        <v/>
      </c>
      <c r="BV109" s="115" t="str">
        <f>+Datos!FF107</f>
        <v/>
      </c>
      <c r="BW109" s="188" t="str">
        <f>IF(BV109="","",Datos!FI107)</f>
        <v/>
      </c>
      <c r="BX109" s="180" t="str">
        <f t="shared" si="117"/>
        <v/>
      </c>
      <c r="BY109" s="180" t="str">
        <f t="shared" si="118"/>
        <v/>
      </c>
      <c r="BZ109" s="187" t="str">
        <f t="shared" si="119"/>
        <v/>
      </c>
      <c r="CA109" s="187" t="str">
        <f t="shared" si="120"/>
        <v/>
      </c>
      <c r="CB109" s="187" t="str">
        <f t="shared" si="121"/>
        <v/>
      </c>
      <c r="CC109" s="187" t="str">
        <f t="shared" si="122"/>
        <v/>
      </c>
      <c r="CD109"/>
      <c r="CE109" s="115" t="str">
        <f>+Datos!FZ107</f>
        <v/>
      </c>
      <c r="CF109" s="188" t="str">
        <f>IF(CE109="","",Datos!GC107)</f>
        <v/>
      </c>
      <c r="CG109" s="180" t="str">
        <f t="shared" si="123"/>
        <v/>
      </c>
      <c r="CH109" s="180" t="str">
        <f t="shared" si="124"/>
        <v/>
      </c>
      <c r="CI109" s="187" t="str">
        <f t="shared" si="125"/>
        <v/>
      </c>
      <c r="CJ109" s="187" t="str">
        <f t="shared" si="126"/>
        <v/>
      </c>
      <c r="CK109" s="187" t="str">
        <f t="shared" si="127"/>
        <v/>
      </c>
      <c r="CL109" s="187" t="str">
        <f t="shared" si="128"/>
        <v/>
      </c>
    </row>
    <row r="110" spans="2:90" s="8" customFormat="1" x14ac:dyDescent="0.35">
      <c r="B110" s="115">
        <f>+Datos!B108</f>
        <v>93</v>
      </c>
      <c r="C110" s="115">
        <f>IF(B110="","",Datos!E108)</f>
        <v>130</v>
      </c>
      <c r="D110" s="180"/>
      <c r="E110" s="180">
        <f>+Datos!F108</f>
        <v>11</v>
      </c>
      <c r="F110" s="187">
        <f t="shared" si="71"/>
        <v>891</v>
      </c>
      <c r="G110" s="187">
        <f t="shared" si="72"/>
        <v>429</v>
      </c>
      <c r="H110" s="187">
        <f t="shared" si="73"/>
        <v>286</v>
      </c>
      <c r="I110" s="187">
        <f t="shared" si="74"/>
        <v>572</v>
      </c>
      <c r="K110" s="115" t="str">
        <f>+Datos!V108</f>
        <v/>
      </c>
      <c r="L110" s="188" t="str">
        <f>IF(K110="","",Datos!Y108)</f>
        <v/>
      </c>
      <c r="M110" s="180" t="str">
        <f t="shared" si="75"/>
        <v/>
      </c>
      <c r="N110" s="180" t="str">
        <f t="shared" si="76"/>
        <v/>
      </c>
      <c r="O110" s="187" t="str">
        <f t="shared" si="77"/>
        <v/>
      </c>
      <c r="P110" s="187" t="str">
        <f t="shared" si="78"/>
        <v/>
      </c>
      <c r="Q110" s="187" t="str">
        <f t="shared" si="79"/>
        <v/>
      </c>
      <c r="R110" s="187" t="str">
        <f t="shared" si="80"/>
        <v/>
      </c>
      <c r="T110" s="115" t="str">
        <f>+Datos!AP108</f>
        <v/>
      </c>
      <c r="U110" s="188" t="str">
        <f>IF(T110="","",Datos!AS108)</f>
        <v/>
      </c>
      <c r="V110" s="180" t="str">
        <f t="shared" si="81"/>
        <v/>
      </c>
      <c r="W110" s="180" t="str">
        <f t="shared" si="82"/>
        <v/>
      </c>
      <c r="X110" s="187" t="str">
        <f t="shared" si="83"/>
        <v/>
      </c>
      <c r="Y110" s="187" t="str">
        <f t="shared" si="84"/>
        <v/>
      </c>
      <c r="Z110" s="187" t="str">
        <f t="shared" si="85"/>
        <v/>
      </c>
      <c r="AA110" s="187" t="str">
        <f t="shared" si="86"/>
        <v/>
      </c>
      <c r="AC110" s="115" t="str">
        <f>+Datos!BJ108</f>
        <v/>
      </c>
      <c r="AD110" s="188" t="str">
        <f>IF(AC110="","",Datos!BM108)</f>
        <v/>
      </c>
      <c r="AE110" s="180" t="str">
        <f t="shared" si="87"/>
        <v/>
      </c>
      <c r="AF110" s="180" t="str">
        <f t="shared" si="88"/>
        <v/>
      </c>
      <c r="AG110" s="187" t="str">
        <f t="shared" si="89"/>
        <v/>
      </c>
      <c r="AH110" s="187" t="str">
        <f t="shared" si="90"/>
        <v/>
      </c>
      <c r="AI110" s="187" t="str">
        <f t="shared" si="91"/>
        <v/>
      </c>
      <c r="AJ110" s="187" t="str">
        <f t="shared" si="92"/>
        <v/>
      </c>
      <c r="AL110" s="115" t="str">
        <f>+Datos!CD108</f>
        <v/>
      </c>
      <c r="AM110" s="188" t="str">
        <f>IF(AL110="","",Datos!CG108)</f>
        <v/>
      </c>
      <c r="AN110" s="180" t="str">
        <f t="shared" si="93"/>
        <v/>
      </c>
      <c r="AO110" s="180" t="str">
        <f t="shared" si="94"/>
        <v/>
      </c>
      <c r="AP110" s="187" t="str">
        <f t="shared" si="95"/>
        <v/>
      </c>
      <c r="AQ110" s="187" t="str">
        <f t="shared" si="96"/>
        <v/>
      </c>
      <c r="AR110" s="187" t="str">
        <f t="shared" si="97"/>
        <v/>
      </c>
      <c r="AS110" s="187" t="str">
        <f t="shared" si="98"/>
        <v/>
      </c>
      <c r="AU110" s="115" t="str">
        <f>+Datos!CX108</f>
        <v/>
      </c>
      <c r="AV110" s="188" t="str">
        <f>IF(AU110="","",Datos!DA108)</f>
        <v/>
      </c>
      <c r="AW110" s="180" t="str">
        <f t="shared" si="99"/>
        <v/>
      </c>
      <c r="AX110" s="180" t="str">
        <f t="shared" si="100"/>
        <v/>
      </c>
      <c r="AY110" s="187" t="str">
        <f t="shared" si="101"/>
        <v/>
      </c>
      <c r="AZ110" s="187" t="str">
        <f t="shared" si="102"/>
        <v/>
      </c>
      <c r="BA110" s="187" t="str">
        <f t="shared" si="103"/>
        <v/>
      </c>
      <c r="BB110" s="187" t="str">
        <f t="shared" si="104"/>
        <v/>
      </c>
      <c r="BD110" s="115" t="str">
        <f>+Datos!DR108</f>
        <v/>
      </c>
      <c r="BE110" s="188" t="str">
        <f>IF(BD110="","",Datos!DU108)</f>
        <v/>
      </c>
      <c r="BF110" s="180" t="str">
        <f t="shared" si="105"/>
        <v/>
      </c>
      <c r="BG110" s="180" t="str">
        <f t="shared" si="106"/>
        <v/>
      </c>
      <c r="BH110" s="187" t="str">
        <f t="shared" si="107"/>
        <v/>
      </c>
      <c r="BI110" s="187" t="str">
        <f t="shared" si="108"/>
        <v/>
      </c>
      <c r="BJ110" s="187" t="str">
        <f t="shared" si="109"/>
        <v/>
      </c>
      <c r="BK110" s="187" t="str">
        <f t="shared" si="110"/>
        <v/>
      </c>
      <c r="BM110" s="115" t="str">
        <f>+Datos!EL108</f>
        <v/>
      </c>
      <c r="BN110" s="188" t="str">
        <f>IF(BM110="","",Datos!EO108)</f>
        <v/>
      </c>
      <c r="BO110" s="180" t="str">
        <f t="shared" si="111"/>
        <v/>
      </c>
      <c r="BP110" s="180" t="str">
        <f t="shared" si="112"/>
        <v/>
      </c>
      <c r="BQ110" s="187" t="str">
        <f t="shared" si="113"/>
        <v/>
      </c>
      <c r="BR110" s="187" t="str">
        <f t="shared" si="114"/>
        <v/>
      </c>
      <c r="BS110" s="187" t="str">
        <f t="shared" si="115"/>
        <v/>
      </c>
      <c r="BT110" s="187" t="str">
        <f t="shared" si="116"/>
        <v/>
      </c>
      <c r="BV110" s="115" t="str">
        <f>+Datos!FF108</f>
        <v/>
      </c>
      <c r="BW110" s="188" t="str">
        <f>IF(BV110="","",Datos!FI108)</f>
        <v/>
      </c>
      <c r="BX110" s="180" t="str">
        <f t="shared" si="117"/>
        <v/>
      </c>
      <c r="BY110" s="180" t="str">
        <f t="shared" si="118"/>
        <v/>
      </c>
      <c r="BZ110" s="187" t="str">
        <f t="shared" si="119"/>
        <v/>
      </c>
      <c r="CA110" s="187" t="str">
        <f t="shared" si="120"/>
        <v/>
      </c>
      <c r="CB110" s="187" t="str">
        <f t="shared" si="121"/>
        <v/>
      </c>
      <c r="CC110" s="187" t="str">
        <f t="shared" si="122"/>
        <v/>
      </c>
      <c r="CD110"/>
      <c r="CE110" s="115" t="str">
        <f>+Datos!FZ108</f>
        <v/>
      </c>
      <c r="CF110" s="188" t="str">
        <f>IF(CE110="","",Datos!GC108)</f>
        <v/>
      </c>
      <c r="CG110" s="180" t="str">
        <f t="shared" si="123"/>
        <v/>
      </c>
      <c r="CH110" s="180" t="str">
        <f t="shared" si="124"/>
        <v/>
      </c>
      <c r="CI110" s="187" t="str">
        <f t="shared" si="125"/>
        <v/>
      </c>
      <c r="CJ110" s="187" t="str">
        <f t="shared" si="126"/>
        <v/>
      </c>
      <c r="CK110" s="187" t="str">
        <f t="shared" si="127"/>
        <v/>
      </c>
      <c r="CL110" s="187" t="str">
        <f t="shared" si="128"/>
        <v/>
      </c>
    </row>
    <row r="111" spans="2:90" s="8" customFormat="1" x14ac:dyDescent="0.35">
      <c r="B111" s="115">
        <f>+Datos!B109</f>
        <v>94</v>
      </c>
      <c r="C111" s="115">
        <f>IF(B111="","",Datos!E109)</f>
        <v>131.5</v>
      </c>
      <c r="D111" s="180"/>
      <c r="E111" s="180">
        <f>+Datos!F109</f>
        <v>11</v>
      </c>
      <c r="F111" s="187">
        <f t="shared" si="71"/>
        <v>891</v>
      </c>
      <c r="G111" s="187">
        <f t="shared" si="72"/>
        <v>429</v>
      </c>
      <c r="H111" s="187">
        <f t="shared" si="73"/>
        <v>286</v>
      </c>
      <c r="I111" s="187">
        <f t="shared" si="74"/>
        <v>572</v>
      </c>
      <c r="K111" s="115" t="str">
        <f>+Datos!V109</f>
        <v/>
      </c>
      <c r="L111" s="188" t="str">
        <f>IF(K111="","",Datos!Y109)</f>
        <v/>
      </c>
      <c r="M111" s="180" t="str">
        <f t="shared" si="75"/>
        <v/>
      </c>
      <c r="N111" s="180" t="str">
        <f t="shared" si="76"/>
        <v/>
      </c>
      <c r="O111" s="187" t="str">
        <f t="shared" si="77"/>
        <v/>
      </c>
      <c r="P111" s="187" t="str">
        <f t="shared" si="78"/>
        <v/>
      </c>
      <c r="Q111" s="187" t="str">
        <f t="shared" si="79"/>
        <v/>
      </c>
      <c r="R111" s="187" t="str">
        <f t="shared" si="80"/>
        <v/>
      </c>
      <c r="T111" s="115" t="str">
        <f>+Datos!AP109</f>
        <v/>
      </c>
      <c r="U111" s="188" t="str">
        <f>IF(T111="","",Datos!AS109)</f>
        <v/>
      </c>
      <c r="V111" s="180" t="str">
        <f t="shared" si="81"/>
        <v/>
      </c>
      <c r="W111" s="180" t="str">
        <f t="shared" si="82"/>
        <v/>
      </c>
      <c r="X111" s="187" t="str">
        <f t="shared" si="83"/>
        <v/>
      </c>
      <c r="Y111" s="187" t="str">
        <f t="shared" si="84"/>
        <v/>
      </c>
      <c r="Z111" s="187" t="str">
        <f t="shared" si="85"/>
        <v/>
      </c>
      <c r="AA111" s="187" t="str">
        <f t="shared" si="86"/>
        <v/>
      </c>
      <c r="AC111" s="115" t="str">
        <f>+Datos!BJ109</f>
        <v/>
      </c>
      <c r="AD111" s="188" t="str">
        <f>IF(AC111="","",Datos!BM109)</f>
        <v/>
      </c>
      <c r="AE111" s="180" t="str">
        <f t="shared" si="87"/>
        <v/>
      </c>
      <c r="AF111" s="180" t="str">
        <f t="shared" si="88"/>
        <v/>
      </c>
      <c r="AG111" s="187" t="str">
        <f t="shared" si="89"/>
        <v/>
      </c>
      <c r="AH111" s="187" t="str">
        <f t="shared" si="90"/>
        <v/>
      </c>
      <c r="AI111" s="187" t="str">
        <f t="shared" si="91"/>
        <v/>
      </c>
      <c r="AJ111" s="187" t="str">
        <f t="shared" si="92"/>
        <v/>
      </c>
      <c r="AL111" s="115" t="str">
        <f>+Datos!CD109</f>
        <v/>
      </c>
      <c r="AM111" s="188" t="str">
        <f>IF(AL111="","",Datos!CG109)</f>
        <v/>
      </c>
      <c r="AN111" s="180" t="str">
        <f t="shared" si="93"/>
        <v/>
      </c>
      <c r="AO111" s="180" t="str">
        <f t="shared" si="94"/>
        <v/>
      </c>
      <c r="AP111" s="187" t="str">
        <f t="shared" si="95"/>
        <v/>
      </c>
      <c r="AQ111" s="187" t="str">
        <f t="shared" si="96"/>
        <v/>
      </c>
      <c r="AR111" s="187" t="str">
        <f t="shared" si="97"/>
        <v/>
      </c>
      <c r="AS111" s="187" t="str">
        <f t="shared" si="98"/>
        <v/>
      </c>
      <c r="AU111" s="115" t="str">
        <f>+Datos!CX109</f>
        <v/>
      </c>
      <c r="AV111" s="188" t="str">
        <f>IF(AU111="","",Datos!DA109)</f>
        <v/>
      </c>
      <c r="AW111" s="180" t="str">
        <f t="shared" si="99"/>
        <v/>
      </c>
      <c r="AX111" s="180" t="str">
        <f t="shared" si="100"/>
        <v/>
      </c>
      <c r="AY111" s="187" t="str">
        <f t="shared" si="101"/>
        <v/>
      </c>
      <c r="AZ111" s="187" t="str">
        <f t="shared" si="102"/>
        <v/>
      </c>
      <c r="BA111" s="187" t="str">
        <f t="shared" si="103"/>
        <v/>
      </c>
      <c r="BB111" s="187" t="str">
        <f t="shared" si="104"/>
        <v/>
      </c>
      <c r="BD111" s="115" t="str">
        <f>+Datos!DR109</f>
        <v/>
      </c>
      <c r="BE111" s="188" t="str">
        <f>IF(BD111="","",Datos!DU109)</f>
        <v/>
      </c>
      <c r="BF111" s="180" t="str">
        <f t="shared" si="105"/>
        <v/>
      </c>
      <c r="BG111" s="180" t="str">
        <f t="shared" si="106"/>
        <v/>
      </c>
      <c r="BH111" s="187" t="str">
        <f t="shared" si="107"/>
        <v/>
      </c>
      <c r="BI111" s="187" t="str">
        <f t="shared" si="108"/>
        <v/>
      </c>
      <c r="BJ111" s="187" t="str">
        <f t="shared" si="109"/>
        <v/>
      </c>
      <c r="BK111" s="187" t="str">
        <f t="shared" si="110"/>
        <v/>
      </c>
      <c r="BM111" s="115" t="str">
        <f>+Datos!EL109</f>
        <v/>
      </c>
      <c r="BN111" s="188" t="str">
        <f>IF(BM111="","",Datos!EO109)</f>
        <v/>
      </c>
      <c r="BO111" s="180" t="str">
        <f t="shared" si="111"/>
        <v/>
      </c>
      <c r="BP111" s="180" t="str">
        <f t="shared" si="112"/>
        <v/>
      </c>
      <c r="BQ111" s="187" t="str">
        <f t="shared" si="113"/>
        <v/>
      </c>
      <c r="BR111" s="187" t="str">
        <f t="shared" si="114"/>
        <v/>
      </c>
      <c r="BS111" s="187" t="str">
        <f t="shared" si="115"/>
        <v/>
      </c>
      <c r="BT111" s="187" t="str">
        <f t="shared" si="116"/>
        <v/>
      </c>
      <c r="BV111" s="115" t="str">
        <f>+Datos!FF109</f>
        <v/>
      </c>
      <c r="BW111" s="188" t="str">
        <f>IF(BV111="","",Datos!FI109)</f>
        <v/>
      </c>
      <c r="BX111" s="180" t="str">
        <f t="shared" si="117"/>
        <v/>
      </c>
      <c r="BY111" s="180" t="str">
        <f t="shared" si="118"/>
        <v/>
      </c>
      <c r="BZ111" s="187" t="str">
        <f t="shared" si="119"/>
        <v/>
      </c>
      <c r="CA111" s="187" t="str">
        <f t="shared" si="120"/>
        <v/>
      </c>
      <c r="CB111" s="187" t="str">
        <f t="shared" si="121"/>
        <v/>
      </c>
      <c r="CC111" s="187" t="str">
        <f t="shared" si="122"/>
        <v/>
      </c>
      <c r="CD111"/>
      <c r="CE111" s="115" t="str">
        <f>+Datos!FZ109</f>
        <v/>
      </c>
      <c r="CF111" s="188" t="str">
        <f>IF(CE111="","",Datos!GC109)</f>
        <v/>
      </c>
      <c r="CG111" s="180" t="str">
        <f t="shared" si="123"/>
        <v/>
      </c>
      <c r="CH111" s="180" t="str">
        <f t="shared" si="124"/>
        <v/>
      </c>
      <c r="CI111" s="187" t="str">
        <f t="shared" si="125"/>
        <v/>
      </c>
      <c r="CJ111" s="187" t="str">
        <f t="shared" si="126"/>
        <v/>
      </c>
      <c r="CK111" s="187" t="str">
        <f t="shared" si="127"/>
        <v/>
      </c>
      <c r="CL111" s="187" t="str">
        <f t="shared" si="128"/>
        <v/>
      </c>
    </row>
    <row r="112" spans="2:90" s="8" customFormat="1" x14ac:dyDescent="0.35">
      <c r="B112" s="115">
        <f>+Datos!B110</f>
        <v>95</v>
      </c>
      <c r="C112" s="115">
        <f>IF(B112="","",Datos!E110)</f>
        <v>133</v>
      </c>
      <c r="D112" s="180"/>
      <c r="E112" s="180">
        <f>+Datos!F110</f>
        <v>12</v>
      </c>
      <c r="F112" s="187">
        <f t="shared" si="71"/>
        <v>972</v>
      </c>
      <c r="G112" s="187">
        <f t="shared" si="72"/>
        <v>468</v>
      </c>
      <c r="H112" s="187">
        <f t="shared" si="73"/>
        <v>312</v>
      </c>
      <c r="I112" s="187">
        <f t="shared" si="74"/>
        <v>624</v>
      </c>
      <c r="K112" s="115" t="str">
        <f>+Datos!V110</f>
        <v/>
      </c>
      <c r="L112" s="188" t="str">
        <f>IF(K112="","",Datos!Y110)</f>
        <v/>
      </c>
      <c r="M112" s="180" t="str">
        <f t="shared" si="75"/>
        <v/>
      </c>
      <c r="N112" s="180" t="str">
        <f t="shared" si="76"/>
        <v/>
      </c>
      <c r="O112" s="187" t="str">
        <f t="shared" si="77"/>
        <v/>
      </c>
      <c r="P112" s="187" t="str">
        <f t="shared" si="78"/>
        <v/>
      </c>
      <c r="Q112" s="187" t="str">
        <f t="shared" si="79"/>
        <v/>
      </c>
      <c r="R112" s="187" t="str">
        <f t="shared" si="80"/>
        <v/>
      </c>
      <c r="T112" s="115" t="str">
        <f>+Datos!AP110</f>
        <v/>
      </c>
      <c r="U112" s="188" t="str">
        <f>IF(T112="","",Datos!AS110)</f>
        <v/>
      </c>
      <c r="V112" s="180" t="str">
        <f t="shared" si="81"/>
        <v/>
      </c>
      <c r="W112" s="180" t="str">
        <f t="shared" si="82"/>
        <v/>
      </c>
      <c r="X112" s="187" t="str">
        <f t="shared" si="83"/>
        <v/>
      </c>
      <c r="Y112" s="187" t="str">
        <f t="shared" si="84"/>
        <v/>
      </c>
      <c r="Z112" s="187" t="str">
        <f t="shared" si="85"/>
        <v/>
      </c>
      <c r="AA112" s="187" t="str">
        <f t="shared" si="86"/>
        <v/>
      </c>
      <c r="AC112" s="115" t="str">
        <f>+Datos!BJ110</f>
        <v/>
      </c>
      <c r="AD112" s="188" t="str">
        <f>IF(AC112="","",Datos!BM110)</f>
        <v/>
      </c>
      <c r="AE112" s="180" t="str">
        <f t="shared" si="87"/>
        <v/>
      </c>
      <c r="AF112" s="180" t="str">
        <f t="shared" si="88"/>
        <v/>
      </c>
      <c r="AG112" s="187" t="str">
        <f t="shared" si="89"/>
        <v/>
      </c>
      <c r="AH112" s="187" t="str">
        <f t="shared" si="90"/>
        <v/>
      </c>
      <c r="AI112" s="187" t="str">
        <f t="shared" si="91"/>
        <v/>
      </c>
      <c r="AJ112" s="187" t="str">
        <f t="shared" si="92"/>
        <v/>
      </c>
      <c r="AL112" s="115" t="str">
        <f>+Datos!CD110</f>
        <v/>
      </c>
      <c r="AM112" s="188" t="str">
        <f>IF(AL112="","",Datos!CG110)</f>
        <v/>
      </c>
      <c r="AN112" s="180" t="str">
        <f t="shared" si="93"/>
        <v/>
      </c>
      <c r="AO112" s="180" t="str">
        <f t="shared" si="94"/>
        <v/>
      </c>
      <c r="AP112" s="187" t="str">
        <f t="shared" si="95"/>
        <v/>
      </c>
      <c r="AQ112" s="187" t="str">
        <f t="shared" si="96"/>
        <v/>
      </c>
      <c r="AR112" s="187" t="str">
        <f t="shared" si="97"/>
        <v/>
      </c>
      <c r="AS112" s="187" t="str">
        <f t="shared" si="98"/>
        <v/>
      </c>
      <c r="AU112" s="115" t="str">
        <f>+Datos!CX110</f>
        <v/>
      </c>
      <c r="AV112" s="188" t="str">
        <f>IF(AU112="","",Datos!DA110)</f>
        <v/>
      </c>
      <c r="AW112" s="180" t="str">
        <f t="shared" si="99"/>
        <v/>
      </c>
      <c r="AX112" s="180" t="str">
        <f t="shared" si="100"/>
        <v/>
      </c>
      <c r="AY112" s="187" t="str">
        <f t="shared" si="101"/>
        <v/>
      </c>
      <c r="AZ112" s="187" t="str">
        <f t="shared" si="102"/>
        <v/>
      </c>
      <c r="BA112" s="187" t="str">
        <f t="shared" si="103"/>
        <v/>
      </c>
      <c r="BB112" s="187" t="str">
        <f t="shared" si="104"/>
        <v/>
      </c>
      <c r="BD112" s="115" t="str">
        <f>+Datos!DR110</f>
        <v/>
      </c>
      <c r="BE112" s="188" t="str">
        <f>IF(BD112="","",Datos!DU110)</f>
        <v/>
      </c>
      <c r="BF112" s="180" t="str">
        <f t="shared" si="105"/>
        <v/>
      </c>
      <c r="BG112" s="180" t="str">
        <f t="shared" si="106"/>
        <v/>
      </c>
      <c r="BH112" s="187" t="str">
        <f t="shared" si="107"/>
        <v/>
      </c>
      <c r="BI112" s="187" t="str">
        <f t="shared" si="108"/>
        <v/>
      </c>
      <c r="BJ112" s="187" t="str">
        <f t="shared" si="109"/>
        <v/>
      </c>
      <c r="BK112" s="187" t="str">
        <f t="shared" si="110"/>
        <v/>
      </c>
      <c r="BM112" s="115" t="str">
        <f>+Datos!EL110</f>
        <v/>
      </c>
      <c r="BN112" s="188" t="str">
        <f>IF(BM112="","",Datos!EO110)</f>
        <v/>
      </c>
      <c r="BO112" s="180" t="str">
        <f t="shared" si="111"/>
        <v/>
      </c>
      <c r="BP112" s="180" t="str">
        <f t="shared" si="112"/>
        <v/>
      </c>
      <c r="BQ112" s="187" t="str">
        <f t="shared" si="113"/>
        <v/>
      </c>
      <c r="BR112" s="187" t="str">
        <f t="shared" si="114"/>
        <v/>
      </c>
      <c r="BS112" s="187" t="str">
        <f t="shared" si="115"/>
        <v/>
      </c>
      <c r="BT112" s="187" t="str">
        <f t="shared" si="116"/>
        <v/>
      </c>
      <c r="BV112" s="115" t="str">
        <f>+Datos!FF110</f>
        <v/>
      </c>
      <c r="BW112" s="188" t="str">
        <f>IF(BV112="","",Datos!FI110)</f>
        <v/>
      </c>
      <c r="BX112" s="180" t="str">
        <f t="shared" si="117"/>
        <v/>
      </c>
      <c r="BY112" s="180" t="str">
        <f t="shared" si="118"/>
        <v/>
      </c>
      <c r="BZ112" s="187" t="str">
        <f t="shared" si="119"/>
        <v/>
      </c>
      <c r="CA112" s="187" t="str">
        <f t="shared" si="120"/>
        <v/>
      </c>
      <c r="CB112" s="187" t="str">
        <f t="shared" si="121"/>
        <v/>
      </c>
      <c r="CC112" s="187" t="str">
        <f t="shared" si="122"/>
        <v/>
      </c>
      <c r="CD112"/>
      <c r="CE112" s="115" t="str">
        <f>+Datos!FZ110</f>
        <v/>
      </c>
      <c r="CF112" s="188" t="str">
        <f>IF(CE112="","",Datos!GC110)</f>
        <v/>
      </c>
      <c r="CG112" s="180" t="str">
        <f t="shared" si="123"/>
        <v/>
      </c>
      <c r="CH112" s="180" t="str">
        <f t="shared" si="124"/>
        <v/>
      </c>
      <c r="CI112" s="187" t="str">
        <f t="shared" si="125"/>
        <v/>
      </c>
      <c r="CJ112" s="187" t="str">
        <f t="shared" si="126"/>
        <v/>
      </c>
      <c r="CK112" s="187" t="str">
        <f t="shared" si="127"/>
        <v/>
      </c>
      <c r="CL112" s="187" t="str">
        <f t="shared" si="128"/>
        <v/>
      </c>
    </row>
    <row r="113" spans="2:90" s="8" customFormat="1" x14ac:dyDescent="0.35">
      <c r="B113" s="115">
        <f>+Datos!B111</f>
        <v>96</v>
      </c>
      <c r="C113" s="115">
        <f>IF(B113="","",Datos!E111)</f>
        <v>134.5</v>
      </c>
      <c r="D113" s="180"/>
      <c r="E113" s="180">
        <f>+Datos!F111</f>
        <v>12</v>
      </c>
      <c r="F113" s="187">
        <f t="shared" si="71"/>
        <v>972</v>
      </c>
      <c r="G113" s="187">
        <f t="shared" si="72"/>
        <v>468</v>
      </c>
      <c r="H113" s="187">
        <f t="shared" si="73"/>
        <v>312</v>
      </c>
      <c r="I113" s="187">
        <f t="shared" si="74"/>
        <v>624</v>
      </c>
      <c r="K113" s="115" t="str">
        <f>+Datos!V111</f>
        <v/>
      </c>
      <c r="L113" s="188" t="str">
        <f>IF(K113="","",Datos!Y111)</f>
        <v/>
      </c>
      <c r="M113" s="180" t="str">
        <f t="shared" si="75"/>
        <v/>
      </c>
      <c r="N113" s="180" t="str">
        <f t="shared" si="76"/>
        <v/>
      </c>
      <c r="O113" s="187" t="str">
        <f t="shared" si="77"/>
        <v/>
      </c>
      <c r="P113" s="187" t="str">
        <f t="shared" si="78"/>
        <v/>
      </c>
      <c r="Q113" s="187" t="str">
        <f t="shared" si="79"/>
        <v/>
      </c>
      <c r="R113" s="187" t="str">
        <f t="shared" si="80"/>
        <v/>
      </c>
      <c r="T113" s="115" t="str">
        <f>+Datos!AP111</f>
        <v/>
      </c>
      <c r="U113" s="188" t="str">
        <f>IF(T113="","",Datos!AS111)</f>
        <v/>
      </c>
      <c r="V113" s="180" t="str">
        <f t="shared" si="81"/>
        <v/>
      </c>
      <c r="W113" s="180" t="str">
        <f t="shared" si="82"/>
        <v/>
      </c>
      <c r="X113" s="187" t="str">
        <f t="shared" si="83"/>
        <v/>
      </c>
      <c r="Y113" s="187" t="str">
        <f t="shared" si="84"/>
        <v/>
      </c>
      <c r="Z113" s="187" t="str">
        <f t="shared" si="85"/>
        <v/>
      </c>
      <c r="AA113" s="187" t="str">
        <f t="shared" si="86"/>
        <v/>
      </c>
      <c r="AC113" s="115" t="str">
        <f>+Datos!BJ111</f>
        <v/>
      </c>
      <c r="AD113" s="188" t="str">
        <f>IF(AC113="","",Datos!BM111)</f>
        <v/>
      </c>
      <c r="AE113" s="180" t="str">
        <f t="shared" si="87"/>
        <v/>
      </c>
      <c r="AF113" s="180" t="str">
        <f t="shared" si="88"/>
        <v/>
      </c>
      <c r="AG113" s="187" t="str">
        <f t="shared" si="89"/>
        <v/>
      </c>
      <c r="AH113" s="187" t="str">
        <f t="shared" si="90"/>
        <v/>
      </c>
      <c r="AI113" s="187" t="str">
        <f t="shared" si="91"/>
        <v/>
      </c>
      <c r="AJ113" s="187" t="str">
        <f t="shared" si="92"/>
        <v/>
      </c>
      <c r="AL113" s="115" t="str">
        <f>+Datos!CD111</f>
        <v/>
      </c>
      <c r="AM113" s="188" t="str">
        <f>IF(AL113="","",Datos!CG111)</f>
        <v/>
      </c>
      <c r="AN113" s="180" t="str">
        <f t="shared" si="93"/>
        <v/>
      </c>
      <c r="AO113" s="180" t="str">
        <f t="shared" si="94"/>
        <v/>
      </c>
      <c r="AP113" s="187" t="str">
        <f t="shared" si="95"/>
        <v/>
      </c>
      <c r="AQ113" s="187" t="str">
        <f t="shared" si="96"/>
        <v/>
      </c>
      <c r="AR113" s="187" t="str">
        <f t="shared" si="97"/>
        <v/>
      </c>
      <c r="AS113" s="187" t="str">
        <f t="shared" si="98"/>
        <v/>
      </c>
      <c r="AU113" s="115" t="str">
        <f>+Datos!CX111</f>
        <v/>
      </c>
      <c r="AV113" s="188" t="str">
        <f>IF(AU113="","",Datos!DA111)</f>
        <v/>
      </c>
      <c r="AW113" s="180" t="str">
        <f t="shared" si="99"/>
        <v/>
      </c>
      <c r="AX113" s="180" t="str">
        <f t="shared" si="100"/>
        <v/>
      </c>
      <c r="AY113" s="187" t="str">
        <f t="shared" si="101"/>
        <v/>
      </c>
      <c r="AZ113" s="187" t="str">
        <f t="shared" si="102"/>
        <v/>
      </c>
      <c r="BA113" s="187" t="str">
        <f t="shared" si="103"/>
        <v/>
      </c>
      <c r="BB113" s="187" t="str">
        <f t="shared" si="104"/>
        <v/>
      </c>
      <c r="BD113" s="115" t="str">
        <f>+Datos!DR111</f>
        <v/>
      </c>
      <c r="BE113" s="188" t="str">
        <f>IF(BD113="","",Datos!DU111)</f>
        <v/>
      </c>
      <c r="BF113" s="180" t="str">
        <f t="shared" si="105"/>
        <v/>
      </c>
      <c r="BG113" s="180" t="str">
        <f t="shared" si="106"/>
        <v/>
      </c>
      <c r="BH113" s="187" t="str">
        <f t="shared" si="107"/>
        <v/>
      </c>
      <c r="BI113" s="187" t="str">
        <f t="shared" si="108"/>
        <v/>
      </c>
      <c r="BJ113" s="187" t="str">
        <f t="shared" si="109"/>
        <v/>
      </c>
      <c r="BK113" s="187" t="str">
        <f t="shared" si="110"/>
        <v/>
      </c>
      <c r="BM113" s="115" t="str">
        <f>+Datos!EL111</f>
        <v/>
      </c>
      <c r="BN113" s="188" t="str">
        <f>IF(BM113="","",Datos!EO111)</f>
        <v/>
      </c>
      <c r="BO113" s="180" t="str">
        <f t="shared" si="111"/>
        <v/>
      </c>
      <c r="BP113" s="180" t="str">
        <f t="shared" si="112"/>
        <v/>
      </c>
      <c r="BQ113" s="187" t="str">
        <f t="shared" si="113"/>
        <v/>
      </c>
      <c r="BR113" s="187" t="str">
        <f t="shared" si="114"/>
        <v/>
      </c>
      <c r="BS113" s="187" t="str">
        <f t="shared" si="115"/>
        <v/>
      </c>
      <c r="BT113" s="187" t="str">
        <f t="shared" si="116"/>
        <v/>
      </c>
      <c r="BV113" s="115" t="str">
        <f>+Datos!FF111</f>
        <v/>
      </c>
      <c r="BW113" s="188" t="str">
        <f>IF(BV113="","",Datos!FI111)</f>
        <v/>
      </c>
      <c r="BX113" s="180" t="str">
        <f t="shared" si="117"/>
        <v/>
      </c>
      <c r="BY113" s="180" t="str">
        <f t="shared" si="118"/>
        <v/>
      </c>
      <c r="BZ113" s="187" t="str">
        <f t="shared" si="119"/>
        <v/>
      </c>
      <c r="CA113" s="187" t="str">
        <f t="shared" si="120"/>
        <v/>
      </c>
      <c r="CB113" s="187" t="str">
        <f t="shared" si="121"/>
        <v/>
      </c>
      <c r="CC113" s="187" t="str">
        <f t="shared" si="122"/>
        <v/>
      </c>
      <c r="CD113"/>
      <c r="CE113" s="115" t="str">
        <f>+Datos!FZ111</f>
        <v/>
      </c>
      <c r="CF113" s="188" t="str">
        <f>IF(CE113="","",Datos!GC111)</f>
        <v/>
      </c>
      <c r="CG113" s="180" t="str">
        <f t="shared" si="123"/>
        <v/>
      </c>
      <c r="CH113" s="180" t="str">
        <f t="shared" si="124"/>
        <v/>
      </c>
      <c r="CI113" s="187" t="str">
        <f t="shared" si="125"/>
        <v/>
      </c>
      <c r="CJ113" s="187" t="str">
        <f t="shared" si="126"/>
        <v/>
      </c>
      <c r="CK113" s="187" t="str">
        <f t="shared" si="127"/>
        <v/>
      </c>
      <c r="CL113" s="187" t="str">
        <f t="shared" si="128"/>
        <v/>
      </c>
    </row>
    <row r="114" spans="2:90" s="8" customFormat="1" x14ac:dyDescent="0.35">
      <c r="B114" s="115">
        <f>+Datos!B112</f>
        <v>97</v>
      </c>
      <c r="C114" s="115">
        <f>IF(B114="","",Datos!E112)</f>
        <v>136</v>
      </c>
      <c r="D114" s="180"/>
      <c r="E114" s="180">
        <f>+Datos!F112</f>
        <v>12</v>
      </c>
      <c r="F114" s="187">
        <f t="shared" si="71"/>
        <v>972</v>
      </c>
      <c r="G114" s="187">
        <f t="shared" si="72"/>
        <v>468</v>
      </c>
      <c r="H114" s="187">
        <f t="shared" si="73"/>
        <v>312</v>
      </c>
      <c r="I114" s="187">
        <f t="shared" si="74"/>
        <v>624</v>
      </c>
      <c r="K114" s="115" t="str">
        <f>+Datos!V112</f>
        <v/>
      </c>
      <c r="L114" s="188" t="str">
        <f>IF(K114="","",Datos!Y112)</f>
        <v/>
      </c>
      <c r="M114" s="180" t="str">
        <f t="shared" si="75"/>
        <v/>
      </c>
      <c r="N114" s="180" t="str">
        <f t="shared" si="76"/>
        <v/>
      </c>
      <c r="O114" s="187" t="str">
        <f t="shared" si="77"/>
        <v/>
      </c>
      <c r="P114" s="187" t="str">
        <f t="shared" si="78"/>
        <v/>
      </c>
      <c r="Q114" s="187" t="str">
        <f t="shared" si="79"/>
        <v/>
      </c>
      <c r="R114" s="187" t="str">
        <f t="shared" si="80"/>
        <v/>
      </c>
      <c r="T114" s="115" t="str">
        <f>+Datos!AP112</f>
        <v/>
      </c>
      <c r="U114" s="188" t="str">
        <f>IF(T114="","",Datos!AS112)</f>
        <v/>
      </c>
      <c r="V114" s="180" t="str">
        <f t="shared" si="81"/>
        <v/>
      </c>
      <c r="W114" s="180" t="str">
        <f t="shared" si="82"/>
        <v/>
      </c>
      <c r="X114" s="187" t="str">
        <f t="shared" si="83"/>
        <v/>
      </c>
      <c r="Y114" s="187" t="str">
        <f t="shared" si="84"/>
        <v/>
      </c>
      <c r="Z114" s="187" t="str">
        <f t="shared" si="85"/>
        <v/>
      </c>
      <c r="AA114" s="187" t="str">
        <f t="shared" si="86"/>
        <v/>
      </c>
      <c r="AC114" s="115" t="str">
        <f>+Datos!BJ112</f>
        <v/>
      </c>
      <c r="AD114" s="188" t="str">
        <f>IF(AC114="","",Datos!BM112)</f>
        <v/>
      </c>
      <c r="AE114" s="180" t="str">
        <f t="shared" si="87"/>
        <v/>
      </c>
      <c r="AF114" s="180" t="str">
        <f t="shared" si="88"/>
        <v/>
      </c>
      <c r="AG114" s="187" t="str">
        <f t="shared" si="89"/>
        <v/>
      </c>
      <c r="AH114" s="187" t="str">
        <f t="shared" si="90"/>
        <v/>
      </c>
      <c r="AI114" s="187" t="str">
        <f t="shared" si="91"/>
        <v/>
      </c>
      <c r="AJ114" s="187" t="str">
        <f t="shared" si="92"/>
        <v/>
      </c>
      <c r="AL114" s="115" t="str">
        <f>+Datos!CD112</f>
        <v/>
      </c>
      <c r="AM114" s="188" t="str">
        <f>IF(AL114="","",Datos!CG112)</f>
        <v/>
      </c>
      <c r="AN114" s="180" t="str">
        <f t="shared" si="93"/>
        <v/>
      </c>
      <c r="AO114" s="180" t="str">
        <f t="shared" si="94"/>
        <v/>
      </c>
      <c r="AP114" s="187" t="str">
        <f t="shared" si="95"/>
        <v/>
      </c>
      <c r="AQ114" s="187" t="str">
        <f t="shared" si="96"/>
        <v/>
      </c>
      <c r="AR114" s="187" t="str">
        <f t="shared" si="97"/>
        <v/>
      </c>
      <c r="AS114" s="187" t="str">
        <f t="shared" si="98"/>
        <v/>
      </c>
      <c r="AU114" s="115" t="str">
        <f>+Datos!CX112</f>
        <v/>
      </c>
      <c r="AV114" s="188" t="str">
        <f>IF(AU114="","",Datos!DA112)</f>
        <v/>
      </c>
      <c r="AW114" s="180" t="str">
        <f t="shared" si="99"/>
        <v/>
      </c>
      <c r="AX114" s="180" t="str">
        <f t="shared" si="100"/>
        <v/>
      </c>
      <c r="AY114" s="187" t="str">
        <f t="shared" si="101"/>
        <v/>
      </c>
      <c r="AZ114" s="187" t="str">
        <f t="shared" si="102"/>
        <v/>
      </c>
      <c r="BA114" s="187" t="str">
        <f t="shared" si="103"/>
        <v/>
      </c>
      <c r="BB114" s="187" t="str">
        <f t="shared" si="104"/>
        <v/>
      </c>
      <c r="BD114" s="115" t="str">
        <f>+Datos!DR112</f>
        <v/>
      </c>
      <c r="BE114" s="188" t="str">
        <f>IF(BD114="","",Datos!DU112)</f>
        <v/>
      </c>
      <c r="BF114" s="180" t="str">
        <f t="shared" si="105"/>
        <v/>
      </c>
      <c r="BG114" s="180" t="str">
        <f t="shared" si="106"/>
        <v/>
      </c>
      <c r="BH114" s="187" t="str">
        <f t="shared" si="107"/>
        <v/>
      </c>
      <c r="BI114" s="187" t="str">
        <f t="shared" si="108"/>
        <v/>
      </c>
      <c r="BJ114" s="187" t="str">
        <f t="shared" si="109"/>
        <v/>
      </c>
      <c r="BK114" s="187" t="str">
        <f t="shared" si="110"/>
        <v/>
      </c>
      <c r="BM114" s="115" t="str">
        <f>+Datos!EL112</f>
        <v/>
      </c>
      <c r="BN114" s="188" t="str">
        <f>IF(BM114="","",Datos!EO112)</f>
        <v/>
      </c>
      <c r="BO114" s="180" t="str">
        <f t="shared" si="111"/>
        <v/>
      </c>
      <c r="BP114" s="180" t="str">
        <f t="shared" si="112"/>
        <v/>
      </c>
      <c r="BQ114" s="187" t="str">
        <f t="shared" si="113"/>
        <v/>
      </c>
      <c r="BR114" s="187" t="str">
        <f t="shared" si="114"/>
        <v/>
      </c>
      <c r="BS114" s="187" t="str">
        <f t="shared" si="115"/>
        <v/>
      </c>
      <c r="BT114" s="187" t="str">
        <f t="shared" si="116"/>
        <v/>
      </c>
      <c r="BV114" s="115" t="str">
        <f>+Datos!FF112</f>
        <v/>
      </c>
      <c r="BW114" s="188" t="str">
        <f>IF(BV114="","",Datos!FI112)</f>
        <v/>
      </c>
      <c r="BX114" s="180" t="str">
        <f t="shared" si="117"/>
        <v/>
      </c>
      <c r="BY114" s="180" t="str">
        <f t="shared" si="118"/>
        <v/>
      </c>
      <c r="BZ114" s="187" t="str">
        <f t="shared" si="119"/>
        <v/>
      </c>
      <c r="CA114" s="187" t="str">
        <f t="shared" si="120"/>
        <v/>
      </c>
      <c r="CB114" s="187" t="str">
        <f t="shared" si="121"/>
        <v/>
      </c>
      <c r="CC114" s="187" t="str">
        <f t="shared" si="122"/>
        <v/>
      </c>
      <c r="CD114"/>
      <c r="CE114" s="115" t="str">
        <f>+Datos!FZ112</f>
        <v/>
      </c>
      <c r="CF114" s="188" t="str">
        <f>IF(CE114="","",Datos!GC112)</f>
        <v/>
      </c>
      <c r="CG114" s="180" t="str">
        <f t="shared" si="123"/>
        <v/>
      </c>
      <c r="CH114" s="180" t="str">
        <f t="shared" si="124"/>
        <v/>
      </c>
      <c r="CI114" s="187" t="str">
        <f t="shared" si="125"/>
        <v/>
      </c>
      <c r="CJ114" s="187" t="str">
        <f t="shared" si="126"/>
        <v/>
      </c>
      <c r="CK114" s="187" t="str">
        <f t="shared" si="127"/>
        <v/>
      </c>
      <c r="CL114" s="187" t="str">
        <f t="shared" si="128"/>
        <v/>
      </c>
    </row>
    <row r="115" spans="2:90" s="8" customFormat="1" x14ac:dyDescent="0.35">
      <c r="B115" s="115">
        <f>+Datos!B113</f>
        <v>98</v>
      </c>
      <c r="C115" s="115">
        <f>IF(B115="","",Datos!E113)</f>
        <v>137</v>
      </c>
      <c r="D115" s="180"/>
      <c r="E115" s="180">
        <f>+Datos!F113</f>
        <v>12</v>
      </c>
      <c r="F115" s="187">
        <f t="shared" si="71"/>
        <v>972</v>
      </c>
      <c r="G115" s="187">
        <f t="shared" si="72"/>
        <v>468</v>
      </c>
      <c r="H115" s="187">
        <f t="shared" si="73"/>
        <v>312</v>
      </c>
      <c r="I115" s="187">
        <f t="shared" si="74"/>
        <v>624</v>
      </c>
      <c r="K115" s="115" t="str">
        <f>+Datos!V113</f>
        <v/>
      </c>
      <c r="L115" s="188" t="str">
        <f>IF(K115="","",Datos!Y113)</f>
        <v/>
      </c>
      <c r="M115" s="180" t="str">
        <f t="shared" si="75"/>
        <v/>
      </c>
      <c r="N115" s="180" t="str">
        <f t="shared" si="76"/>
        <v/>
      </c>
      <c r="O115" s="187" t="str">
        <f t="shared" si="77"/>
        <v/>
      </c>
      <c r="P115" s="187" t="str">
        <f t="shared" si="78"/>
        <v/>
      </c>
      <c r="Q115" s="187" t="str">
        <f t="shared" si="79"/>
        <v/>
      </c>
      <c r="R115" s="187" t="str">
        <f t="shared" si="80"/>
        <v/>
      </c>
      <c r="T115" s="115" t="str">
        <f>+Datos!AP113</f>
        <v/>
      </c>
      <c r="U115" s="188" t="str">
        <f>IF(T115="","",Datos!AS113)</f>
        <v/>
      </c>
      <c r="V115" s="180" t="str">
        <f t="shared" si="81"/>
        <v/>
      </c>
      <c r="W115" s="180" t="str">
        <f t="shared" si="82"/>
        <v/>
      </c>
      <c r="X115" s="187" t="str">
        <f t="shared" si="83"/>
        <v/>
      </c>
      <c r="Y115" s="187" t="str">
        <f t="shared" si="84"/>
        <v/>
      </c>
      <c r="Z115" s="187" t="str">
        <f t="shared" si="85"/>
        <v/>
      </c>
      <c r="AA115" s="187" t="str">
        <f t="shared" si="86"/>
        <v/>
      </c>
      <c r="AC115" s="115" t="str">
        <f>+Datos!BJ113</f>
        <v/>
      </c>
      <c r="AD115" s="188" t="str">
        <f>IF(AC115="","",Datos!BM113)</f>
        <v/>
      </c>
      <c r="AE115" s="180" t="str">
        <f t="shared" si="87"/>
        <v/>
      </c>
      <c r="AF115" s="180" t="str">
        <f t="shared" si="88"/>
        <v/>
      </c>
      <c r="AG115" s="187" t="str">
        <f t="shared" si="89"/>
        <v/>
      </c>
      <c r="AH115" s="187" t="str">
        <f t="shared" si="90"/>
        <v/>
      </c>
      <c r="AI115" s="187" t="str">
        <f t="shared" si="91"/>
        <v/>
      </c>
      <c r="AJ115" s="187" t="str">
        <f t="shared" si="92"/>
        <v/>
      </c>
      <c r="AL115" s="115" t="str">
        <f>+Datos!CD113</f>
        <v/>
      </c>
      <c r="AM115" s="188" t="str">
        <f>IF(AL115="","",Datos!CG113)</f>
        <v/>
      </c>
      <c r="AN115" s="180" t="str">
        <f t="shared" si="93"/>
        <v/>
      </c>
      <c r="AO115" s="180" t="str">
        <f t="shared" si="94"/>
        <v/>
      </c>
      <c r="AP115" s="187" t="str">
        <f t="shared" si="95"/>
        <v/>
      </c>
      <c r="AQ115" s="187" t="str">
        <f t="shared" si="96"/>
        <v/>
      </c>
      <c r="AR115" s="187" t="str">
        <f t="shared" si="97"/>
        <v/>
      </c>
      <c r="AS115" s="187" t="str">
        <f t="shared" si="98"/>
        <v/>
      </c>
      <c r="AU115" s="115" t="str">
        <f>+Datos!CX113</f>
        <v/>
      </c>
      <c r="AV115" s="188" t="str">
        <f>IF(AU115="","",Datos!DA113)</f>
        <v/>
      </c>
      <c r="AW115" s="180" t="str">
        <f t="shared" si="99"/>
        <v/>
      </c>
      <c r="AX115" s="180" t="str">
        <f t="shared" si="100"/>
        <v/>
      </c>
      <c r="AY115" s="187" t="str">
        <f t="shared" si="101"/>
        <v/>
      </c>
      <c r="AZ115" s="187" t="str">
        <f t="shared" si="102"/>
        <v/>
      </c>
      <c r="BA115" s="187" t="str">
        <f t="shared" si="103"/>
        <v/>
      </c>
      <c r="BB115" s="187" t="str">
        <f t="shared" si="104"/>
        <v/>
      </c>
      <c r="BD115" s="115" t="str">
        <f>+Datos!DR113</f>
        <v/>
      </c>
      <c r="BE115" s="188" t="str">
        <f>IF(BD115="","",Datos!DU113)</f>
        <v/>
      </c>
      <c r="BF115" s="180" t="str">
        <f t="shared" si="105"/>
        <v/>
      </c>
      <c r="BG115" s="180" t="str">
        <f t="shared" si="106"/>
        <v/>
      </c>
      <c r="BH115" s="187" t="str">
        <f t="shared" si="107"/>
        <v/>
      </c>
      <c r="BI115" s="187" t="str">
        <f t="shared" si="108"/>
        <v/>
      </c>
      <c r="BJ115" s="187" t="str">
        <f t="shared" si="109"/>
        <v/>
      </c>
      <c r="BK115" s="187" t="str">
        <f t="shared" si="110"/>
        <v/>
      </c>
      <c r="BM115" s="115" t="str">
        <f>+Datos!EL113</f>
        <v/>
      </c>
      <c r="BN115" s="188" t="str">
        <f>IF(BM115="","",Datos!EO113)</f>
        <v/>
      </c>
      <c r="BO115" s="180" t="str">
        <f t="shared" si="111"/>
        <v/>
      </c>
      <c r="BP115" s="180" t="str">
        <f t="shared" si="112"/>
        <v/>
      </c>
      <c r="BQ115" s="187" t="str">
        <f t="shared" si="113"/>
        <v/>
      </c>
      <c r="BR115" s="187" t="str">
        <f t="shared" si="114"/>
        <v/>
      </c>
      <c r="BS115" s="187" t="str">
        <f t="shared" si="115"/>
        <v/>
      </c>
      <c r="BT115" s="187" t="str">
        <f t="shared" si="116"/>
        <v/>
      </c>
      <c r="BV115" s="115" t="str">
        <f>+Datos!FF113</f>
        <v/>
      </c>
      <c r="BW115" s="188" t="str">
        <f>IF(BV115="","",Datos!FI113)</f>
        <v/>
      </c>
      <c r="BX115" s="180" t="str">
        <f t="shared" si="117"/>
        <v/>
      </c>
      <c r="BY115" s="180" t="str">
        <f t="shared" si="118"/>
        <v/>
      </c>
      <c r="BZ115" s="187" t="str">
        <f t="shared" si="119"/>
        <v/>
      </c>
      <c r="CA115" s="187" t="str">
        <f t="shared" si="120"/>
        <v/>
      </c>
      <c r="CB115" s="187" t="str">
        <f t="shared" si="121"/>
        <v/>
      </c>
      <c r="CC115" s="187" t="str">
        <f t="shared" si="122"/>
        <v/>
      </c>
      <c r="CD115"/>
      <c r="CE115" s="115" t="str">
        <f>+Datos!FZ113</f>
        <v/>
      </c>
      <c r="CF115" s="188" t="str">
        <f>IF(CE115="","",Datos!GC113)</f>
        <v/>
      </c>
      <c r="CG115" s="180" t="str">
        <f t="shared" si="123"/>
        <v/>
      </c>
      <c r="CH115" s="180" t="str">
        <f t="shared" si="124"/>
        <v/>
      </c>
      <c r="CI115" s="187" t="str">
        <f t="shared" si="125"/>
        <v/>
      </c>
      <c r="CJ115" s="187" t="str">
        <f t="shared" si="126"/>
        <v/>
      </c>
      <c r="CK115" s="187" t="str">
        <f t="shared" si="127"/>
        <v/>
      </c>
      <c r="CL115" s="187" t="str">
        <f t="shared" si="128"/>
        <v/>
      </c>
    </row>
    <row r="116" spans="2:90" s="8" customFormat="1" x14ac:dyDescent="0.35">
      <c r="B116" s="115">
        <f>+Datos!B114</f>
        <v>99</v>
      </c>
      <c r="C116" s="115">
        <f>IF(B116="","",Datos!E114)</f>
        <v>138.5</v>
      </c>
      <c r="D116" s="180"/>
      <c r="E116" s="180">
        <f>+Datos!F114</f>
        <v>12</v>
      </c>
      <c r="F116" s="187">
        <f t="shared" si="71"/>
        <v>972</v>
      </c>
      <c r="G116" s="187">
        <f t="shared" si="72"/>
        <v>468</v>
      </c>
      <c r="H116" s="187">
        <f t="shared" si="73"/>
        <v>312</v>
      </c>
      <c r="I116" s="187">
        <f t="shared" si="74"/>
        <v>624</v>
      </c>
      <c r="K116" s="115" t="str">
        <f>+Datos!V114</f>
        <v/>
      </c>
      <c r="L116" s="188" t="str">
        <f>IF(K116="","",Datos!Y114)</f>
        <v/>
      </c>
      <c r="M116" s="180" t="str">
        <f t="shared" si="75"/>
        <v/>
      </c>
      <c r="N116" s="180" t="str">
        <f t="shared" si="76"/>
        <v/>
      </c>
      <c r="O116" s="187" t="str">
        <f t="shared" si="77"/>
        <v/>
      </c>
      <c r="P116" s="187" t="str">
        <f t="shared" si="78"/>
        <v/>
      </c>
      <c r="Q116" s="187" t="str">
        <f t="shared" si="79"/>
        <v/>
      </c>
      <c r="R116" s="187" t="str">
        <f t="shared" si="80"/>
        <v/>
      </c>
      <c r="T116" s="115" t="str">
        <f>+Datos!AP114</f>
        <v/>
      </c>
      <c r="U116" s="188" t="str">
        <f>IF(T116="","",Datos!AS114)</f>
        <v/>
      </c>
      <c r="V116" s="180" t="str">
        <f t="shared" si="81"/>
        <v/>
      </c>
      <c r="W116" s="180" t="str">
        <f t="shared" si="82"/>
        <v/>
      </c>
      <c r="X116" s="187" t="str">
        <f t="shared" si="83"/>
        <v/>
      </c>
      <c r="Y116" s="187" t="str">
        <f t="shared" si="84"/>
        <v/>
      </c>
      <c r="Z116" s="187" t="str">
        <f t="shared" si="85"/>
        <v/>
      </c>
      <c r="AA116" s="187" t="str">
        <f t="shared" si="86"/>
        <v/>
      </c>
      <c r="AC116" s="115" t="str">
        <f>+Datos!BJ114</f>
        <v/>
      </c>
      <c r="AD116" s="188" t="str">
        <f>IF(AC116="","",Datos!BM114)</f>
        <v/>
      </c>
      <c r="AE116" s="180" t="str">
        <f t="shared" si="87"/>
        <v/>
      </c>
      <c r="AF116" s="180" t="str">
        <f t="shared" si="88"/>
        <v/>
      </c>
      <c r="AG116" s="187" t="str">
        <f t="shared" si="89"/>
        <v/>
      </c>
      <c r="AH116" s="187" t="str">
        <f t="shared" si="90"/>
        <v/>
      </c>
      <c r="AI116" s="187" t="str">
        <f t="shared" si="91"/>
        <v/>
      </c>
      <c r="AJ116" s="187" t="str">
        <f t="shared" si="92"/>
        <v/>
      </c>
      <c r="AL116" s="115" t="str">
        <f>+Datos!CD114</f>
        <v/>
      </c>
      <c r="AM116" s="188" t="str">
        <f>IF(AL116="","",Datos!CG114)</f>
        <v/>
      </c>
      <c r="AN116" s="180" t="str">
        <f t="shared" si="93"/>
        <v/>
      </c>
      <c r="AO116" s="180" t="str">
        <f t="shared" si="94"/>
        <v/>
      </c>
      <c r="AP116" s="187" t="str">
        <f t="shared" si="95"/>
        <v/>
      </c>
      <c r="AQ116" s="187" t="str">
        <f t="shared" si="96"/>
        <v/>
      </c>
      <c r="AR116" s="187" t="str">
        <f t="shared" si="97"/>
        <v/>
      </c>
      <c r="AS116" s="187" t="str">
        <f t="shared" si="98"/>
        <v/>
      </c>
      <c r="AU116" s="115" t="str">
        <f>+Datos!CX114</f>
        <v/>
      </c>
      <c r="AV116" s="188" t="str">
        <f>IF(AU116="","",Datos!DA114)</f>
        <v/>
      </c>
      <c r="AW116" s="180" t="str">
        <f t="shared" si="99"/>
        <v/>
      </c>
      <c r="AX116" s="180" t="str">
        <f t="shared" si="100"/>
        <v/>
      </c>
      <c r="AY116" s="187" t="str">
        <f t="shared" si="101"/>
        <v/>
      </c>
      <c r="AZ116" s="187" t="str">
        <f t="shared" si="102"/>
        <v/>
      </c>
      <c r="BA116" s="187" t="str">
        <f t="shared" si="103"/>
        <v/>
      </c>
      <c r="BB116" s="187" t="str">
        <f t="shared" si="104"/>
        <v/>
      </c>
      <c r="BD116" s="115" t="str">
        <f>+Datos!DR114</f>
        <v/>
      </c>
      <c r="BE116" s="188" t="str">
        <f>IF(BD116="","",Datos!DU114)</f>
        <v/>
      </c>
      <c r="BF116" s="180" t="str">
        <f t="shared" si="105"/>
        <v/>
      </c>
      <c r="BG116" s="180" t="str">
        <f t="shared" si="106"/>
        <v/>
      </c>
      <c r="BH116" s="187" t="str">
        <f t="shared" si="107"/>
        <v/>
      </c>
      <c r="BI116" s="187" t="str">
        <f t="shared" si="108"/>
        <v/>
      </c>
      <c r="BJ116" s="187" t="str">
        <f t="shared" si="109"/>
        <v/>
      </c>
      <c r="BK116" s="187" t="str">
        <f t="shared" si="110"/>
        <v/>
      </c>
      <c r="BM116" s="115" t="str">
        <f>+Datos!EL114</f>
        <v/>
      </c>
      <c r="BN116" s="188" t="str">
        <f>IF(BM116="","",Datos!EO114)</f>
        <v/>
      </c>
      <c r="BO116" s="180" t="str">
        <f t="shared" si="111"/>
        <v/>
      </c>
      <c r="BP116" s="180" t="str">
        <f t="shared" si="112"/>
        <v/>
      </c>
      <c r="BQ116" s="187" t="str">
        <f t="shared" si="113"/>
        <v/>
      </c>
      <c r="BR116" s="187" t="str">
        <f t="shared" si="114"/>
        <v/>
      </c>
      <c r="BS116" s="187" t="str">
        <f t="shared" si="115"/>
        <v/>
      </c>
      <c r="BT116" s="187" t="str">
        <f t="shared" si="116"/>
        <v/>
      </c>
      <c r="BV116" s="115" t="str">
        <f>+Datos!FF114</f>
        <v/>
      </c>
      <c r="BW116" s="188" t="str">
        <f>IF(BV116="","",Datos!FI114)</f>
        <v/>
      </c>
      <c r="BX116" s="180" t="str">
        <f t="shared" si="117"/>
        <v/>
      </c>
      <c r="BY116" s="180" t="str">
        <f t="shared" si="118"/>
        <v/>
      </c>
      <c r="BZ116" s="187" t="str">
        <f t="shared" si="119"/>
        <v/>
      </c>
      <c r="CA116" s="187" t="str">
        <f t="shared" si="120"/>
        <v/>
      </c>
      <c r="CB116" s="187" t="str">
        <f t="shared" si="121"/>
        <v/>
      </c>
      <c r="CC116" s="187" t="str">
        <f t="shared" si="122"/>
        <v/>
      </c>
      <c r="CD116"/>
      <c r="CE116" s="115" t="str">
        <f>+Datos!FZ114</f>
        <v/>
      </c>
      <c r="CF116" s="188" t="str">
        <f>IF(CE116="","",Datos!GC114)</f>
        <v/>
      </c>
      <c r="CG116" s="180" t="str">
        <f t="shared" si="123"/>
        <v/>
      </c>
      <c r="CH116" s="180" t="str">
        <f t="shared" si="124"/>
        <v/>
      </c>
      <c r="CI116" s="187" t="str">
        <f t="shared" si="125"/>
        <v/>
      </c>
      <c r="CJ116" s="187" t="str">
        <f t="shared" si="126"/>
        <v/>
      </c>
      <c r="CK116" s="187" t="str">
        <f t="shared" si="127"/>
        <v/>
      </c>
      <c r="CL116" s="187" t="str">
        <f t="shared" si="128"/>
        <v/>
      </c>
    </row>
    <row r="117" spans="2:90" s="8" customFormat="1" x14ac:dyDescent="0.35">
      <c r="B117" s="115">
        <f>+Datos!B115</f>
        <v>100</v>
      </c>
      <c r="C117" s="115">
        <f>IF(B117="","",Datos!E115)</f>
        <v>140</v>
      </c>
      <c r="D117" s="180"/>
      <c r="E117" s="180">
        <f>+Datos!F115</f>
        <v>12</v>
      </c>
      <c r="F117" s="187">
        <f t="shared" si="71"/>
        <v>972</v>
      </c>
      <c r="G117" s="187">
        <f t="shared" si="72"/>
        <v>468</v>
      </c>
      <c r="H117" s="187">
        <f t="shared" si="73"/>
        <v>312</v>
      </c>
      <c r="I117" s="187">
        <f t="shared" si="74"/>
        <v>624</v>
      </c>
      <c r="K117" s="115" t="str">
        <f>+Datos!V115</f>
        <v/>
      </c>
      <c r="L117" s="188" t="str">
        <f>IF(K117="","",Datos!Y115)</f>
        <v/>
      </c>
      <c r="M117" s="180" t="str">
        <f t="shared" si="75"/>
        <v/>
      </c>
      <c r="N117" s="180" t="str">
        <f t="shared" si="76"/>
        <v/>
      </c>
      <c r="O117" s="187" t="str">
        <f t="shared" si="77"/>
        <v/>
      </c>
      <c r="P117" s="187" t="str">
        <f t="shared" si="78"/>
        <v/>
      </c>
      <c r="Q117" s="187" t="str">
        <f t="shared" si="79"/>
        <v/>
      </c>
      <c r="R117" s="187" t="str">
        <f t="shared" si="80"/>
        <v/>
      </c>
      <c r="T117" s="115" t="str">
        <f>+Datos!AP115</f>
        <v/>
      </c>
      <c r="U117" s="188" t="str">
        <f>IF(T117="","",Datos!AS115)</f>
        <v/>
      </c>
      <c r="V117" s="180" t="str">
        <f t="shared" si="81"/>
        <v/>
      </c>
      <c r="W117" s="180" t="str">
        <f t="shared" si="82"/>
        <v/>
      </c>
      <c r="X117" s="187" t="str">
        <f t="shared" si="83"/>
        <v/>
      </c>
      <c r="Y117" s="187" t="str">
        <f t="shared" si="84"/>
        <v/>
      </c>
      <c r="Z117" s="187" t="str">
        <f t="shared" si="85"/>
        <v/>
      </c>
      <c r="AA117" s="187" t="str">
        <f t="shared" si="86"/>
        <v/>
      </c>
      <c r="AC117" s="115" t="str">
        <f>+Datos!BJ115</f>
        <v/>
      </c>
      <c r="AD117" s="188" t="str">
        <f>IF(AC117="","",Datos!BM115)</f>
        <v/>
      </c>
      <c r="AE117" s="180" t="str">
        <f t="shared" si="87"/>
        <v/>
      </c>
      <c r="AF117" s="180" t="str">
        <f t="shared" si="88"/>
        <v/>
      </c>
      <c r="AG117" s="187" t="str">
        <f t="shared" si="89"/>
        <v/>
      </c>
      <c r="AH117" s="187" t="str">
        <f t="shared" si="90"/>
        <v/>
      </c>
      <c r="AI117" s="187" t="str">
        <f t="shared" si="91"/>
        <v/>
      </c>
      <c r="AJ117" s="187" t="str">
        <f t="shared" si="92"/>
        <v/>
      </c>
      <c r="AL117" s="115" t="str">
        <f>+Datos!CD115</f>
        <v/>
      </c>
      <c r="AM117" s="188" t="str">
        <f>IF(AL117="","",Datos!CG115)</f>
        <v/>
      </c>
      <c r="AN117" s="180" t="str">
        <f t="shared" si="93"/>
        <v/>
      </c>
      <c r="AO117" s="180" t="str">
        <f t="shared" si="94"/>
        <v/>
      </c>
      <c r="AP117" s="187" t="str">
        <f t="shared" si="95"/>
        <v/>
      </c>
      <c r="AQ117" s="187" t="str">
        <f t="shared" si="96"/>
        <v/>
      </c>
      <c r="AR117" s="187" t="str">
        <f t="shared" si="97"/>
        <v/>
      </c>
      <c r="AS117" s="187" t="str">
        <f t="shared" si="98"/>
        <v/>
      </c>
      <c r="AU117" s="115" t="str">
        <f>+Datos!CX115</f>
        <v/>
      </c>
      <c r="AV117" s="188" t="str">
        <f>IF(AU117="","",Datos!DA115)</f>
        <v/>
      </c>
      <c r="AW117" s="180" t="str">
        <f t="shared" si="99"/>
        <v/>
      </c>
      <c r="AX117" s="180" t="str">
        <f t="shared" si="100"/>
        <v/>
      </c>
      <c r="AY117" s="187" t="str">
        <f t="shared" si="101"/>
        <v/>
      </c>
      <c r="AZ117" s="187" t="str">
        <f t="shared" si="102"/>
        <v/>
      </c>
      <c r="BA117" s="187" t="str">
        <f t="shared" si="103"/>
        <v/>
      </c>
      <c r="BB117" s="187" t="str">
        <f t="shared" si="104"/>
        <v/>
      </c>
      <c r="BD117" s="115" t="str">
        <f>+Datos!DR115</f>
        <v/>
      </c>
      <c r="BE117" s="188" t="str">
        <f>IF(BD117="","",Datos!DU115)</f>
        <v/>
      </c>
      <c r="BF117" s="180" t="str">
        <f t="shared" si="105"/>
        <v/>
      </c>
      <c r="BG117" s="180" t="str">
        <f t="shared" si="106"/>
        <v/>
      </c>
      <c r="BH117" s="187" t="str">
        <f t="shared" si="107"/>
        <v/>
      </c>
      <c r="BI117" s="187" t="str">
        <f t="shared" si="108"/>
        <v/>
      </c>
      <c r="BJ117" s="187" t="str">
        <f t="shared" si="109"/>
        <v/>
      </c>
      <c r="BK117" s="187" t="str">
        <f t="shared" si="110"/>
        <v/>
      </c>
      <c r="BM117" s="115" t="str">
        <f>+Datos!EL115</f>
        <v/>
      </c>
      <c r="BN117" s="188" t="str">
        <f>IF(BM117="","",Datos!EO115)</f>
        <v/>
      </c>
      <c r="BO117" s="180" t="str">
        <f t="shared" si="111"/>
        <v/>
      </c>
      <c r="BP117" s="180" t="str">
        <f t="shared" si="112"/>
        <v/>
      </c>
      <c r="BQ117" s="187" t="str">
        <f t="shared" si="113"/>
        <v/>
      </c>
      <c r="BR117" s="187" t="str">
        <f t="shared" si="114"/>
        <v/>
      </c>
      <c r="BS117" s="187" t="str">
        <f t="shared" si="115"/>
        <v/>
      </c>
      <c r="BT117" s="187" t="str">
        <f t="shared" si="116"/>
        <v/>
      </c>
      <c r="BV117" s="115" t="str">
        <f>+Datos!FF115</f>
        <v/>
      </c>
      <c r="BW117" s="188" t="str">
        <f>IF(BV117="","",Datos!FI115)</f>
        <v/>
      </c>
      <c r="BX117" s="180" t="str">
        <f t="shared" si="117"/>
        <v/>
      </c>
      <c r="BY117" s="180" t="str">
        <f t="shared" si="118"/>
        <v/>
      </c>
      <c r="BZ117" s="187" t="str">
        <f t="shared" si="119"/>
        <v/>
      </c>
      <c r="CA117" s="187" t="str">
        <f t="shared" si="120"/>
        <v/>
      </c>
      <c r="CB117" s="187" t="str">
        <f t="shared" si="121"/>
        <v/>
      </c>
      <c r="CC117" s="187" t="str">
        <f t="shared" si="122"/>
        <v/>
      </c>
      <c r="CD117"/>
      <c r="CE117" s="115" t="str">
        <f>+Datos!FZ115</f>
        <v/>
      </c>
      <c r="CF117" s="188" t="str">
        <f>IF(CE117="","",Datos!GC115)</f>
        <v/>
      </c>
      <c r="CG117" s="180" t="str">
        <f t="shared" si="123"/>
        <v/>
      </c>
      <c r="CH117" s="180" t="str">
        <f t="shared" si="124"/>
        <v/>
      </c>
      <c r="CI117" s="187" t="str">
        <f t="shared" si="125"/>
        <v/>
      </c>
      <c r="CJ117" s="187" t="str">
        <f t="shared" si="126"/>
        <v/>
      </c>
      <c r="CK117" s="187" t="str">
        <f t="shared" si="127"/>
        <v/>
      </c>
      <c r="CL117" s="187" t="str">
        <f t="shared" si="128"/>
        <v/>
      </c>
    </row>
    <row r="118" spans="2:90" s="8" customFormat="1" x14ac:dyDescent="0.35">
      <c r="B118" s="115">
        <f>+Datos!B116</f>
        <v>101</v>
      </c>
      <c r="C118" s="115">
        <f>IF(B118="","",Datos!E116)</f>
        <v>140</v>
      </c>
      <c r="D118" s="180"/>
      <c r="E118" s="180">
        <f>+Datos!F116</f>
        <v>12</v>
      </c>
      <c r="F118" s="187">
        <f t="shared" si="71"/>
        <v>972</v>
      </c>
      <c r="G118" s="187">
        <f t="shared" si="72"/>
        <v>468</v>
      </c>
      <c r="H118" s="187">
        <f t="shared" si="73"/>
        <v>312</v>
      </c>
      <c r="I118" s="187">
        <f t="shared" si="74"/>
        <v>624</v>
      </c>
      <c r="K118" s="115" t="str">
        <f>+Datos!V116</f>
        <v/>
      </c>
      <c r="L118" s="188" t="str">
        <f>IF(K118="","",Datos!Y116)</f>
        <v/>
      </c>
      <c r="M118" s="180" t="str">
        <f t="shared" si="75"/>
        <v/>
      </c>
      <c r="N118" s="180" t="str">
        <f t="shared" si="76"/>
        <v/>
      </c>
      <c r="O118" s="187" t="str">
        <f t="shared" si="77"/>
        <v/>
      </c>
      <c r="P118" s="187" t="str">
        <f t="shared" si="78"/>
        <v/>
      </c>
      <c r="Q118" s="187" t="str">
        <f t="shared" si="79"/>
        <v/>
      </c>
      <c r="R118" s="187" t="str">
        <f t="shared" si="80"/>
        <v/>
      </c>
      <c r="T118" s="115" t="str">
        <f>+Datos!AP116</f>
        <v/>
      </c>
      <c r="U118" s="188" t="str">
        <f>IF(T118="","",Datos!AS116)</f>
        <v/>
      </c>
      <c r="V118" s="180" t="str">
        <f t="shared" si="81"/>
        <v/>
      </c>
      <c r="W118" s="180" t="str">
        <f t="shared" si="82"/>
        <v/>
      </c>
      <c r="X118" s="187" t="str">
        <f t="shared" si="83"/>
        <v/>
      </c>
      <c r="Y118" s="187" t="str">
        <f t="shared" si="84"/>
        <v/>
      </c>
      <c r="Z118" s="187" t="str">
        <f t="shared" si="85"/>
        <v/>
      </c>
      <c r="AA118" s="187" t="str">
        <f t="shared" si="86"/>
        <v/>
      </c>
      <c r="AC118" s="115" t="str">
        <f>+Datos!BJ116</f>
        <v/>
      </c>
      <c r="AD118" s="188" t="str">
        <f>IF(AC118="","",Datos!BM116)</f>
        <v/>
      </c>
      <c r="AE118" s="180" t="str">
        <f t="shared" si="87"/>
        <v/>
      </c>
      <c r="AF118" s="180" t="str">
        <f t="shared" si="88"/>
        <v/>
      </c>
      <c r="AG118" s="187" t="str">
        <f t="shared" si="89"/>
        <v/>
      </c>
      <c r="AH118" s="187" t="str">
        <f t="shared" si="90"/>
        <v/>
      </c>
      <c r="AI118" s="187" t="str">
        <f t="shared" si="91"/>
        <v/>
      </c>
      <c r="AJ118" s="187" t="str">
        <f t="shared" si="92"/>
        <v/>
      </c>
      <c r="AL118" s="115" t="str">
        <f>+Datos!CD116</f>
        <v/>
      </c>
      <c r="AM118" s="188" t="str">
        <f>IF(AL118="","",Datos!CG116)</f>
        <v/>
      </c>
      <c r="AN118" s="180" t="str">
        <f t="shared" si="93"/>
        <v/>
      </c>
      <c r="AO118" s="180" t="str">
        <f t="shared" si="94"/>
        <v/>
      </c>
      <c r="AP118" s="187" t="str">
        <f t="shared" si="95"/>
        <v/>
      </c>
      <c r="AQ118" s="187" t="str">
        <f t="shared" si="96"/>
        <v/>
      </c>
      <c r="AR118" s="187" t="str">
        <f t="shared" si="97"/>
        <v/>
      </c>
      <c r="AS118" s="187" t="str">
        <f t="shared" si="98"/>
        <v/>
      </c>
      <c r="AU118" s="115" t="str">
        <f>+Datos!CX116</f>
        <v/>
      </c>
      <c r="AV118" s="188" t="str">
        <f>IF(AU118="","",Datos!DA116)</f>
        <v/>
      </c>
      <c r="AW118" s="180" t="str">
        <f t="shared" si="99"/>
        <v/>
      </c>
      <c r="AX118" s="180" t="str">
        <f t="shared" si="100"/>
        <v/>
      </c>
      <c r="AY118" s="187" t="str">
        <f t="shared" si="101"/>
        <v/>
      </c>
      <c r="AZ118" s="187" t="str">
        <f t="shared" si="102"/>
        <v/>
      </c>
      <c r="BA118" s="187" t="str">
        <f t="shared" si="103"/>
        <v/>
      </c>
      <c r="BB118" s="187" t="str">
        <f t="shared" si="104"/>
        <v/>
      </c>
      <c r="BD118" s="115" t="str">
        <f>+Datos!DR116</f>
        <v/>
      </c>
      <c r="BE118" s="188" t="str">
        <f>IF(BD118="","",Datos!DU116)</f>
        <v/>
      </c>
      <c r="BF118" s="180" t="str">
        <f t="shared" si="105"/>
        <v/>
      </c>
      <c r="BG118" s="180" t="str">
        <f t="shared" si="106"/>
        <v/>
      </c>
      <c r="BH118" s="187" t="str">
        <f t="shared" si="107"/>
        <v/>
      </c>
      <c r="BI118" s="187" t="str">
        <f t="shared" si="108"/>
        <v/>
      </c>
      <c r="BJ118" s="187" t="str">
        <f t="shared" si="109"/>
        <v/>
      </c>
      <c r="BK118" s="187" t="str">
        <f t="shared" si="110"/>
        <v/>
      </c>
      <c r="BM118" s="115" t="str">
        <f>+Datos!EL116</f>
        <v/>
      </c>
      <c r="BN118" s="188" t="str">
        <f>IF(BM118="","",Datos!EO116)</f>
        <v/>
      </c>
      <c r="BO118" s="180" t="str">
        <f t="shared" si="111"/>
        <v/>
      </c>
      <c r="BP118" s="180" t="str">
        <f t="shared" si="112"/>
        <v/>
      </c>
      <c r="BQ118" s="187" t="str">
        <f t="shared" si="113"/>
        <v/>
      </c>
      <c r="BR118" s="187" t="str">
        <f t="shared" si="114"/>
        <v/>
      </c>
      <c r="BS118" s="187" t="str">
        <f t="shared" si="115"/>
        <v/>
      </c>
      <c r="BT118" s="187" t="str">
        <f t="shared" si="116"/>
        <v/>
      </c>
      <c r="BV118" s="115" t="str">
        <f>+Datos!FF116</f>
        <v/>
      </c>
      <c r="BW118" s="188" t="str">
        <f>IF(BV118="","",Datos!FI116)</f>
        <v/>
      </c>
      <c r="BX118" s="180" t="str">
        <f t="shared" si="117"/>
        <v/>
      </c>
      <c r="BY118" s="180" t="str">
        <f t="shared" si="118"/>
        <v/>
      </c>
      <c r="BZ118" s="187" t="str">
        <f t="shared" si="119"/>
        <v/>
      </c>
      <c r="CA118" s="187" t="str">
        <f t="shared" si="120"/>
        <v/>
      </c>
      <c r="CB118" s="187" t="str">
        <f t="shared" si="121"/>
        <v/>
      </c>
      <c r="CC118" s="187" t="str">
        <f t="shared" si="122"/>
        <v/>
      </c>
      <c r="CD118"/>
      <c r="CE118" s="115" t="str">
        <f>+Datos!FZ116</f>
        <v/>
      </c>
      <c r="CF118" s="188" t="str">
        <f>IF(CE118="","",Datos!GC116)</f>
        <v/>
      </c>
      <c r="CG118" s="180" t="str">
        <f t="shared" si="123"/>
        <v/>
      </c>
      <c r="CH118" s="180" t="str">
        <f t="shared" si="124"/>
        <v/>
      </c>
      <c r="CI118" s="187" t="str">
        <f t="shared" si="125"/>
        <v/>
      </c>
      <c r="CJ118" s="187" t="str">
        <f t="shared" si="126"/>
        <v/>
      </c>
      <c r="CK118" s="187" t="str">
        <f t="shared" si="127"/>
        <v/>
      </c>
      <c r="CL118" s="187" t="str">
        <f t="shared" si="128"/>
        <v/>
      </c>
    </row>
    <row r="119" spans="2:90" s="8" customFormat="1" x14ac:dyDescent="0.35">
      <c r="B119" s="115">
        <f>+Datos!B117</f>
        <v>102</v>
      </c>
      <c r="C119" s="115">
        <f>IF(B119="","",Datos!E117)</f>
        <v>140.5</v>
      </c>
      <c r="D119" s="180"/>
      <c r="E119" s="180">
        <f>+Datos!F117</f>
        <v>12</v>
      </c>
      <c r="F119" s="187">
        <f t="shared" si="71"/>
        <v>972</v>
      </c>
      <c r="G119" s="187">
        <f t="shared" si="72"/>
        <v>468</v>
      </c>
      <c r="H119" s="187">
        <f t="shared" si="73"/>
        <v>312</v>
      </c>
      <c r="I119" s="187">
        <f t="shared" si="74"/>
        <v>624</v>
      </c>
      <c r="K119" s="115" t="str">
        <f>+Datos!V117</f>
        <v/>
      </c>
      <c r="L119" s="188" t="str">
        <f>IF(K119="","",Datos!Y117)</f>
        <v/>
      </c>
      <c r="M119" s="180" t="str">
        <f t="shared" si="75"/>
        <v/>
      </c>
      <c r="N119" s="180" t="str">
        <f t="shared" si="76"/>
        <v/>
      </c>
      <c r="O119" s="187" t="str">
        <f t="shared" si="77"/>
        <v/>
      </c>
      <c r="P119" s="187" t="str">
        <f t="shared" si="78"/>
        <v/>
      </c>
      <c r="Q119" s="187" t="str">
        <f t="shared" si="79"/>
        <v/>
      </c>
      <c r="R119" s="187" t="str">
        <f t="shared" si="80"/>
        <v/>
      </c>
      <c r="T119" s="115" t="str">
        <f>+Datos!AP117</f>
        <v/>
      </c>
      <c r="U119" s="188" t="str">
        <f>IF(T119="","",Datos!AS117)</f>
        <v/>
      </c>
      <c r="V119" s="180" t="str">
        <f t="shared" si="81"/>
        <v/>
      </c>
      <c r="W119" s="180" t="str">
        <f t="shared" si="82"/>
        <v/>
      </c>
      <c r="X119" s="187" t="str">
        <f t="shared" si="83"/>
        <v/>
      </c>
      <c r="Y119" s="187" t="str">
        <f t="shared" si="84"/>
        <v/>
      </c>
      <c r="Z119" s="187" t="str">
        <f t="shared" si="85"/>
        <v/>
      </c>
      <c r="AA119" s="187" t="str">
        <f t="shared" si="86"/>
        <v/>
      </c>
      <c r="AC119" s="115" t="str">
        <f>+Datos!BJ117</f>
        <v/>
      </c>
      <c r="AD119" s="188" t="str">
        <f>IF(AC119="","",Datos!BM117)</f>
        <v/>
      </c>
      <c r="AE119" s="180" t="str">
        <f t="shared" si="87"/>
        <v/>
      </c>
      <c r="AF119" s="180" t="str">
        <f t="shared" si="88"/>
        <v/>
      </c>
      <c r="AG119" s="187" t="str">
        <f t="shared" si="89"/>
        <v/>
      </c>
      <c r="AH119" s="187" t="str">
        <f t="shared" si="90"/>
        <v/>
      </c>
      <c r="AI119" s="187" t="str">
        <f t="shared" si="91"/>
        <v/>
      </c>
      <c r="AJ119" s="187" t="str">
        <f t="shared" si="92"/>
        <v/>
      </c>
      <c r="AL119" s="115" t="str">
        <f>+Datos!CD117</f>
        <v/>
      </c>
      <c r="AM119" s="188" t="str">
        <f>IF(AL119="","",Datos!CG117)</f>
        <v/>
      </c>
      <c r="AN119" s="180" t="str">
        <f t="shared" si="93"/>
        <v/>
      </c>
      <c r="AO119" s="180" t="str">
        <f t="shared" si="94"/>
        <v/>
      </c>
      <c r="AP119" s="187" t="str">
        <f t="shared" si="95"/>
        <v/>
      </c>
      <c r="AQ119" s="187" t="str">
        <f t="shared" si="96"/>
        <v/>
      </c>
      <c r="AR119" s="187" t="str">
        <f t="shared" si="97"/>
        <v/>
      </c>
      <c r="AS119" s="187" t="str">
        <f t="shared" si="98"/>
        <v/>
      </c>
      <c r="AU119" s="115" t="str">
        <f>+Datos!CX117</f>
        <v/>
      </c>
      <c r="AV119" s="188" t="str">
        <f>IF(AU119="","",Datos!DA117)</f>
        <v/>
      </c>
      <c r="AW119" s="180" t="str">
        <f t="shared" si="99"/>
        <v/>
      </c>
      <c r="AX119" s="180" t="str">
        <f t="shared" si="100"/>
        <v/>
      </c>
      <c r="AY119" s="187" t="str">
        <f t="shared" si="101"/>
        <v/>
      </c>
      <c r="AZ119" s="187" t="str">
        <f t="shared" si="102"/>
        <v/>
      </c>
      <c r="BA119" s="187" t="str">
        <f t="shared" si="103"/>
        <v/>
      </c>
      <c r="BB119" s="187" t="str">
        <f t="shared" si="104"/>
        <v/>
      </c>
      <c r="BD119" s="115" t="str">
        <f>+Datos!DR117</f>
        <v/>
      </c>
      <c r="BE119" s="188" t="str">
        <f>IF(BD119="","",Datos!DU117)</f>
        <v/>
      </c>
      <c r="BF119" s="180" t="str">
        <f t="shared" si="105"/>
        <v/>
      </c>
      <c r="BG119" s="180" t="str">
        <f t="shared" si="106"/>
        <v/>
      </c>
      <c r="BH119" s="187" t="str">
        <f t="shared" si="107"/>
        <v/>
      </c>
      <c r="BI119" s="187" t="str">
        <f t="shared" si="108"/>
        <v/>
      </c>
      <c r="BJ119" s="187" t="str">
        <f t="shared" si="109"/>
        <v/>
      </c>
      <c r="BK119" s="187" t="str">
        <f t="shared" si="110"/>
        <v/>
      </c>
      <c r="BM119" s="115" t="str">
        <f>+Datos!EL117</f>
        <v/>
      </c>
      <c r="BN119" s="188" t="str">
        <f>IF(BM119="","",Datos!EO117)</f>
        <v/>
      </c>
      <c r="BO119" s="180" t="str">
        <f t="shared" si="111"/>
        <v/>
      </c>
      <c r="BP119" s="180" t="str">
        <f t="shared" si="112"/>
        <v/>
      </c>
      <c r="BQ119" s="187" t="str">
        <f t="shared" si="113"/>
        <v/>
      </c>
      <c r="BR119" s="187" t="str">
        <f t="shared" si="114"/>
        <v/>
      </c>
      <c r="BS119" s="187" t="str">
        <f t="shared" si="115"/>
        <v/>
      </c>
      <c r="BT119" s="187" t="str">
        <f t="shared" si="116"/>
        <v/>
      </c>
      <c r="BV119" s="115" t="str">
        <f>+Datos!FF117</f>
        <v/>
      </c>
      <c r="BW119" s="188" t="str">
        <f>IF(BV119="","",Datos!FI117)</f>
        <v/>
      </c>
      <c r="BX119" s="180" t="str">
        <f t="shared" si="117"/>
        <v/>
      </c>
      <c r="BY119" s="180" t="str">
        <f t="shared" si="118"/>
        <v/>
      </c>
      <c r="BZ119" s="187" t="str">
        <f t="shared" si="119"/>
        <v/>
      </c>
      <c r="CA119" s="187" t="str">
        <f t="shared" si="120"/>
        <v/>
      </c>
      <c r="CB119" s="187" t="str">
        <f t="shared" si="121"/>
        <v/>
      </c>
      <c r="CC119" s="187" t="str">
        <f t="shared" si="122"/>
        <v/>
      </c>
      <c r="CD119"/>
      <c r="CE119" s="115" t="str">
        <f>+Datos!FZ117</f>
        <v/>
      </c>
      <c r="CF119" s="188" t="str">
        <f>IF(CE119="","",Datos!GC117)</f>
        <v/>
      </c>
      <c r="CG119" s="180" t="str">
        <f t="shared" si="123"/>
        <v/>
      </c>
      <c r="CH119" s="180" t="str">
        <f t="shared" si="124"/>
        <v/>
      </c>
      <c r="CI119" s="187" t="str">
        <f t="shared" si="125"/>
        <v/>
      </c>
      <c r="CJ119" s="187" t="str">
        <f t="shared" si="126"/>
        <v/>
      </c>
      <c r="CK119" s="187" t="str">
        <f t="shared" si="127"/>
        <v/>
      </c>
      <c r="CL119" s="187" t="str">
        <f t="shared" si="128"/>
        <v/>
      </c>
    </row>
    <row r="120" spans="2:90" s="8" customFormat="1" x14ac:dyDescent="0.35">
      <c r="B120" s="115">
        <f>+Datos!B118</f>
        <v>103</v>
      </c>
      <c r="C120" s="115">
        <f>IF(B120="","",Datos!E118)</f>
        <v>142</v>
      </c>
      <c r="D120" s="180"/>
      <c r="E120" s="180">
        <f>+Datos!F118</f>
        <v>12</v>
      </c>
      <c r="F120" s="187">
        <f t="shared" si="71"/>
        <v>972</v>
      </c>
      <c r="G120" s="187">
        <f t="shared" si="72"/>
        <v>468</v>
      </c>
      <c r="H120" s="187">
        <f t="shared" si="73"/>
        <v>312</v>
      </c>
      <c r="I120" s="187">
        <f t="shared" si="74"/>
        <v>624</v>
      </c>
      <c r="K120" s="115" t="str">
        <f>+Datos!V118</f>
        <v/>
      </c>
      <c r="L120" s="188" t="str">
        <f>IF(K120="","",Datos!Y118)</f>
        <v/>
      </c>
      <c r="M120" s="180" t="str">
        <f t="shared" si="75"/>
        <v/>
      </c>
      <c r="N120" s="180" t="str">
        <f t="shared" si="76"/>
        <v/>
      </c>
      <c r="O120" s="187" t="str">
        <f t="shared" si="77"/>
        <v/>
      </c>
      <c r="P120" s="187" t="str">
        <f t="shared" si="78"/>
        <v/>
      </c>
      <c r="Q120" s="187" t="str">
        <f t="shared" si="79"/>
        <v/>
      </c>
      <c r="R120" s="187" t="str">
        <f t="shared" si="80"/>
        <v/>
      </c>
      <c r="T120" s="115" t="str">
        <f>+Datos!AP118</f>
        <v/>
      </c>
      <c r="U120" s="188" t="str">
        <f>IF(T120="","",Datos!AS118)</f>
        <v/>
      </c>
      <c r="V120" s="180" t="str">
        <f t="shared" si="81"/>
        <v/>
      </c>
      <c r="W120" s="180" t="str">
        <f t="shared" si="82"/>
        <v/>
      </c>
      <c r="X120" s="187" t="str">
        <f t="shared" si="83"/>
        <v/>
      </c>
      <c r="Y120" s="187" t="str">
        <f t="shared" si="84"/>
        <v/>
      </c>
      <c r="Z120" s="187" t="str">
        <f t="shared" si="85"/>
        <v/>
      </c>
      <c r="AA120" s="187" t="str">
        <f t="shared" si="86"/>
        <v/>
      </c>
      <c r="AC120" s="115" t="str">
        <f>+Datos!BJ118</f>
        <v/>
      </c>
      <c r="AD120" s="188" t="str">
        <f>IF(AC120="","",Datos!BM118)</f>
        <v/>
      </c>
      <c r="AE120" s="180" t="str">
        <f t="shared" si="87"/>
        <v/>
      </c>
      <c r="AF120" s="180" t="str">
        <f t="shared" si="88"/>
        <v/>
      </c>
      <c r="AG120" s="187" t="str">
        <f t="shared" si="89"/>
        <v/>
      </c>
      <c r="AH120" s="187" t="str">
        <f t="shared" si="90"/>
        <v/>
      </c>
      <c r="AI120" s="187" t="str">
        <f t="shared" si="91"/>
        <v/>
      </c>
      <c r="AJ120" s="187" t="str">
        <f t="shared" si="92"/>
        <v/>
      </c>
      <c r="AL120" s="115" t="str">
        <f>+Datos!CD118</f>
        <v/>
      </c>
      <c r="AM120" s="188" t="str">
        <f>IF(AL120="","",Datos!CG118)</f>
        <v/>
      </c>
      <c r="AN120" s="180" t="str">
        <f t="shared" si="93"/>
        <v/>
      </c>
      <c r="AO120" s="180" t="str">
        <f t="shared" si="94"/>
        <v/>
      </c>
      <c r="AP120" s="187" t="str">
        <f t="shared" si="95"/>
        <v/>
      </c>
      <c r="AQ120" s="187" t="str">
        <f t="shared" si="96"/>
        <v/>
      </c>
      <c r="AR120" s="187" t="str">
        <f t="shared" si="97"/>
        <v/>
      </c>
      <c r="AS120" s="187" t="str">
        <f t="shared" si="98"/>
        <v/>
      </c>
      <c r="AU120" s="115" t="str">
        <f>+Datos!CX118</f>
        <v/>
      </c>
      <c r="AV120" s="188" t="str">
        <f>IF(AU120="","",Datos!DA118)</f>
        <v/>
      </c>
      <c r="AW120" s="180" t="str">
        <f t="shared" si="99"/>
        <v/>
      </c>
      <c r="AX120" s="180" t="str">
        <f t="shared" si="100"/>
        <v/>
      </c>
      <c r="AY120" s="187" t="str">
        <f t="shared" si="101"/>
        <v/>
      </c>
      <c r="AZ120" s="187" t="str">
        <f t="shared" si="102"/>
        <v/>
      </c>
      <c r="BA120" s="187" t="str">
        <f t="shared" si="103"/>
        <v/>
      </c>
      <c r="BB120" s="187" t="str">
        <f t="shared" si="104"/>
        <v/>
      </c>
      <c r="BD120" s="115" t="str">
        <f>+Datos!DR118</f>
        <v/>
      </c>
      <c r="BE120" s="188" t="str">
        <f>IF(BD120="","",Datos!DU118)</f>
        <v/>
      </c>
      <c r="BF120" s="180" t="str">
        <f t="shared" si="105"/>
        <v/>
      </c>
      <c r="BG120" s="180" t="str">
        <f t="shared" si="106"/>
        <v/>
      </c>
      <c r="BH120" s="187" t="str">
        <f t="shared" si="107"/>
        <v/>
      </c>
      <c r="BI120" s="187" t="str">
        <f t="shared" si="108"/>
        <v/>
      </c>
      <c r="BJ120" s="187" t="str">
        <f t="shared" si="109"/>
        <v/>
      </c>
      <c r="BK120" s="187" t="str">
        <f t="shared" si="110"/>
        <v/>
      </c>
      <c r="BM120" s="115" t="str">
        <f>+Datos!EL118</f>
        <v/>
      </c>
      <c r="BN120" s="188" t="str">
        <f>IF(BM120="","",Datos!EO118)</f>
        <v/>
      </c>
      <c r="BO120" s="180" t="str">
        <f t="shared" si="111"/>
        <v/>
      </c>
      <c r="BP120" s="180" t="str">
        <f t="shared" si="112"/>
        <v/>
      </c>
      <c r="BQ120" s="187" t="str">
        <f t="shared" si="113"/>
        <v/>
      </c>
      <c r="BR120" s="187" t="str">
        <f t="shared" si="114"/>
        <v/>
      </c>
      <c r="BS120" s="187" t="str">
        <f t="shared" si="115"/>
        <v/>
      </c>
      <c r="BT120" s="187" t="str">
        <f t="shared" si="116"/>
        <v/>
      </c>
      <c r="BV120" s="115" t="str">
        <f>+Datos!FF118</f>
        <v/>
      </c>
      <c r="BW120" s="188" t="str">
        <f>IF(BV120="","",Datos!FI118)</f>
        <v/>
      </c>
      <c r="BX120" s="180" t="str">
        <f t="shared" si="117"/>
        <v/>
      </c>
      <c r="BY120" s="180" t="str">
        <f t="shared" si="118"/>
        <v/>
      </c>
      <c r="BZ120" s="187" t="str">
        <f t="shared" si="119"/>
        <v/>
      </c>
      <c r="CA120" s="187" t="str">
        <f t="shared" si="120"/>
        <v/>
      </c>
      <c r="CB120" s="187" t="str">
        <f t="shared" si="121"/>
        <v/>
      </c>
      <c r="CC120" s="187" t="str">
        <f t="shared" si="122"/>
        <v/>
      </c>
      <c r="CD120"/>
      <c r="CE120" s="115" t="str">
        <f>+Datos!FZ118</f>
        <v/>
      </c>
      <c r="CF120" s="188" t="str">
        <f>IF(CE120="","",Datos!GC118)</f>
        <v/>
      </c>
      <c r="CG120" s="180" t="str">
        <f t="shared" si="123"/>
        <v/>
      </c>
      <c r="CH120" s="180" t="str">
        <f t="shared" si="124"/>
        <v/>
      </c>
      <c r="CI120" s="187" t="str">
        <f t="shared" si="125"/>
        <v/>
      </c>
      <c r="CJ120" s="187" t="str">
        <f t="shared" si="126"/>
        <v/>
      </c>
      <c r="CK120" s="187" t="str">
        <f t="shared" si="127"/>
        <v/>
      </c>
      <c r="CL120" s="187" t="str">
        <f t="shared" si="128"/>
        <v/>
      </c>
    </row>
    <row r="121" spans="2:90" s="8" customFormat="1" x14ac:dyDescent="0.35">
      <c r="B121" s="115">
        <f>+Datos!B119</f>
        <v>104</v>
      </c>
      <c r="C121" s="115">
        <f>IF(B121="","",Datos!E119)</f>
        <v>144</v>
      </c>
      <c r="D121" s="180"/>
      <c r="E121" s="180">
        <f>+Datos!F119</f>
        <v>13</v>
      </c>
      <c r="F121" s="187">
        <f t="shared" si="71"/>
        <v>1053</v>
      </c>
      <c r="G121" s="187">
        <f t="shared" si="72"/>
        <v>507</v>
      </c>
      <c r="H121" s="187">
        <f t="shared" si="73"/>
        <v>338</v>
      </c>
      <c r="I121" s="187">
        <f t="shared" si="74"/>
        <v>676</v>
      </c>
      <c r="K121" s="115" t="str">
        <f>+Datos!V119</f>
        <v/>
      </c>
      <c r="L121" s="188" t="str">
        <f>IF(K121="","",Datos!Y119)</f>
        <v/>
      </c>
      <c r="M121" s="180" t="str">
        <f t="shared" si="75"/>
        <v/>
      </c>
      <c r="N121" s="180" t="str">
        <f t="shared" si="76"/>
        <v/>
      </c>
      <c r="O121" s="187" t="str">
        <f t="shared" si="77"/>
        <v/>
      </c>
      <c r="P121" s="187" t="str">
        <f t="shared" si="78"/>
        <v/>
      </c>
      <c r="Q121" s="187" t="str">
        <f t="shared" si="79"/>
        <v/>
      </c>
      <c r="R121" s="187" t="str">
        <f t="shared" si="80"/>
        <v/>
      </c>
      <c r="T121" s="115" t="str">
        <f>+Datos!AP119</f>
        <v/>
      </c>
      <c r="U121" s="188" t="str">
        <f>IF(T121="","",Datos!AS119)</f>
        <v/>
      </c>
      <c r="V121" s="180" t="str">
        <f t="shared" si="81"/>
        <v/>
      </c>
      <c r="W121" s="180" t="str">
        <f t="shared" si="82"/>
        <v/>
      </c>
      <c r="X121" s="187" t="str">
        <f t="shared" si="83"/>
        <v/>
      </c>
      <c r="Y121" s="187" t="str">
        <f t="shared" si="84"/>
        <v/>
      </c>
      <c r="Z121" s="187" t="str">
        <f t="shared" si="85"/>
        <v/>
      </c>
      <c r="AA121" s="187" t="str">
        <f t="shared" si="86"/>
        <v/>
      </c>
      <c r="AC121" s="115" t="str">
        <f>+Datos!BJ119</f>
        <v/>
      </c>
      <c r="AD121" s="188" t="str">
        <f>IF(AC121="","",Datos!BM119)</f>
        <v/>
      </c>
      <c r="AE121" s="180" t="str">
        <f t="shared" si="87"/>
        <v/>
      </c>
      <c r="AF121" s="180" t="str">
        <f t="shared" si="88"/>
        <v/>
      </c>
      <c r="AG121" s="187" t="str">
        <f t="shared" si="89"/>
        <v/>
      </c>
      <c r="AH121" s="187" t="str">
        <f t="shared" si="90"/>
        <v/>
      </c>
      <c r="AI121" s="187" t="str">
        <f t="shared" si="91"/>
        <v/>
      </c>
      <c r="AJ121" s="187" t="str">
        <f t="shared" si="92"/>
        <v/>
      </c>
      <c r="AL121" s="115" t="str">
        <f>+Datos!CD119</f>
        <v/>
      </c>
      <c r="AM121" s="188" t="str">
        <f>IF(AL121="","",Datos!CG119)</f>
        <v/>
      </c>
      <c r="AN121" s="180" t="str">
        <f t="shared" si="93"/>
        <v/>
      </c>
      <c r="AO121" s="180" t="str">
        <f t="shared" si="94"/>
        <v/>
      </c>
      <c r="AP121" s="187" t="str">
        <f t="shared" si="95"/>
        <v/>
      </c>
      <c r="AQ121" s="187" t="str">
        <f t="shared" si="96"/>
        <v/>
      </c>
      <c r="AR121" s="187" t="str">
        <f t="shared" si="97"/>
        <v/>
      </c>
      <c r="AS121" s="187" t="str">
        <f t="shared" si="98"/>
        <v/>
      </c>
      <c r="AU121" s="115" t="str">
        <f>+Datos!CX119</f>
        <v/>
      </c>
      <c r="AV121" s="188" t="str">
        <f>IF(AU121="","",Datos!DA119)</f>
        <v/>
      </c>
      <c r="AW121" s="180" t="str">
        <f t="shared" si="99"/>
        <v/>
      </c>
      <c r="AX121" s="180" t="str">
        <f t="shared" si="100"/>
        <v/>
      </c>
      <c r="AY121" s="187" t="str">
        <f t="shared" si="101"/>
        <v/>
      </c>
      <c r="AZ121" s="187" t="str">
        <f t="shared" si="102"/>
        <v/>
      </c>
      <c r="BA121" s="187" t="str">
        <f t="shared" si="103"/>
        <v/>
      </c>
      <c r="BB121" s="187" t="str">
        <f t="shared" si="104"/>
        <v/>
      </c>
      <c r="BD121" s="115" t="str">
        <f>+Datos!DR119</f>
        <v/>
      </c>
      <c r="BE121" s="188" t="str">
        <f>IF(BD121="","",Datos!DU119)</f>
        <v/>
      </c>
      <c r="BF121" s="180" t="str">
        <f t="shared" si="105"/>
        <v/>
      </c>
      <c r="BG121" s="180" t="str">
        <f t="shared" si="106"/>
        <v/>
      </c>
      <c r="BH121" s="187" t="str">
        <f t="shared" si="107"/>
        <v/>
      </c>
      <c r="BI121" s="187" t="str">
        <f t="shared" si="108"/>
        <v/>
      </c>
      <c r="BJ121" s="187" t="str">
        <f t="shared" si="109"/>
        <v/>
      </c>
      <c r="BK121" s="187" t="str">
        <f t="shared" si="110"/>
        <v/>
      </c>
      <c r="BM121" s="115" t="str">
        <f>+Datos!EL119</f>
        <v/>
      </c>
      <c r="BN121" s="188" t="str">
        <f>IF(BM121="","",Datos!EO119)</f>
        <v/>
      </c>
      <c r="BO121" s="180" t="str">
        <f t="shared" si="111"/>
        <v/>
      </c>
      <c r="BP121" s="180" t="str">
        <f t="shared" si="112"/>
        <v/>
      </c>
      <c r="BQ121" s="187" t="str">
        <f t="shared" si="113"/>
        <v/>
      </c>
      <c r="BR121" s="187" t="str">
        <f t="shared" si="114"/>
        <v/>
      </c>
      <c r="BS121" s="187" t="str">
        <f t="shared" si="115"/>
        <v/>
      </c>
      <c r="BT121" s="187" t="str">
        <f t="shared" si="116"/>
        <v/>
      </c>
      <c r="BV121" s="115" t="str">
        <f>+Datos!FF119</f>
        <v/>
      </c>
      <c r="BW121" s="188" t="str">
        <f>IF(BV121="","",Datos!FI119)</f>
        <v/>
      </c>
      <c r="BX121" s="180" t="str">
        <f t="shared" si="117"/>
        <v/>
      </c>
      <c r="BY121" s="180" t="str">
        <f t="shared" si="118"/>
        <v/>
      </c>
      <c r="BZ121" s="187" t="str">
        <f t="shared" si="119"/>
        <v/>
      </c>
      <c r="CA121" s="187" t="str">
        <f t="shared" si="120"/>
        <v/>
      </c>
      <c r="CB121" s="187" t="str">
        <f t="shared" si="121"/>
        <v/>
      </c>
      <c r="CC121" s="187" t="str">
        <f t="shared" si="122"/>
        <v/>
      </c>
      <c r="CD121"/>
      <c r="CE121" s="115" t="str">
        <f>+Datos!FZ119</f>
        <v/>
      </c>
      <c r="CF121" s="188" t="str">
        <f>IF(CE121="","",Datos!GC119)</f>
        <v/>
      </c>
      <c r="CG121" s="180" t="str">
        <f t="shared" si="123"/>
        <v/>
      </c>
      <c r="CH121" s="180" t="str">
        <f t="shared" si="124"/>
        <v/>
      </c>
      <c r="CI121" s="187" t="str">
        <f t="shared" si="125"/>
        <v/>
      </c>
      <c r="CJ121" s="187" t="str">
        <f t="shared" si="126"/>
        <v/>
      </c>
      <c r="CK121" s="187" t="str">
        <f t="shared" si="127"/>
        <v/>
      </c>
      <c r="CL121" s="187" t="str">
        <f t="shared" si="128"/>
        <v/>
      </c>
    </row>
    <row r="122" spans="2:90" s="8" customFormat="1" x14ac:dyDescent="0.35">
      <c r="B122" s="115">
        <f>+Datos!B120</f>
        <v>105</v>
      </c>
      <c r="C122" s="115">
        <f>IF(B122="","",Datos!E120)</f>
        <v>145</v>
      </c>
      <c r="D122" s="180"/>
      <c r="E122" s="180">
        <f>+Datos!F120</f>
        <v>13</v>
      </c>
      <c r="F122" s="187">
        <f t="shared" si="71"/>
        <v>1053</v>
      </c>
      <c r="G122" s="187">
        <f t="shared" si="72"/>
        <v>507</v>
      </c>
      <c r="H122" s="187">
        <f t="shared" si="73"/>
        <v>338</v>
      </c>
      <c r="I122" s="187">
        <f t="shared" si="74"/>
        <v>676</v>
      </c>
      <c r="K122" s="115" t="str">
        <f>+Datos!V120</f>
        <v/>
      </c>
      <c r="L122" s="188" t="str">
        <f>IF(K122="","",Datos!Y120)</f>
        <v/>
      </c>
      <c r="M122" s="180" t="str">
        <f t="shared" si="75"/>
        <v/>
      </c>
      <c r="N122" s="180" t="str">
        <f t="shared" si="76"/>
        <v/>
      </c>
      <c r="O122" s="187" t="str">
        <f t="shared" si="77"/>
        <v/>
      </c>
      <c r="P122" s="187" t="str">
        <f t="shared" si="78"/>
        <v/>
      </c>
      <c r="Q122" s="187" t="str">
        <f t="shared" si="79"/>
        <v/>
      </c>
      <c r="R122" s="187" t="str">
        <f t="shared" si="80"/>
        <v/>
      </c>
      <c r="T122" s="115" t="str">
        <f>+Datos!AP120</f>
        <v/>
      </c>
      <c r="U122" s="188" t="str">
        <f>IF(T122="","",Datos!AS120)</f>
        <v/>
      </c>
      <c r="V122" s="180" t="str">
        <f t="shared" si="81"/>
        <v/>
      </c>
      <c r="W122" s="180" t="str">
        <f t="shared" si="82"/>
        <v/>
      </c>
      <c r="X122" s="187" t="str">
        <f t="shared" si="83"/>
        <v/>
      </c>
      <c r="Y122" s="187" t="str">
        <f t="shared" si="84"/>
        <v/>
      </c>
      <c r="Z122" s="187" t="str">
        <f t="shared" si="85"/>
        <v/>
      </c>
      <c r="AA122" s="187" t="str">
        <f t="shared" si="86"/>
        <v/>
      </c>
      <c r="AC122" s="115" t="str">
        <f>+Datos!BJ120</f>
        <v/>
      </c>
      <c r="AD122" s="188" t="str">
        <f>IF(AC122="","",Datos!BM120)</f>
        <v/>
      </c>
      <c r="AE122" s="180" t="str">
        <f t="shared" si="87"/>
        <v/>
      </c>
      <c r="AF122" s="180" t="str">
        <f t="shared" si="88"/>
        <v/>
      </c>
      <c r="AG122" s="187" t="str">
        <f t="shared" si="89"/>
        <v/>
      </c>
      <c r="AH122" s="187" t="str">
        <f t="shared" si="90"/>
        <v/>
      </c>
      <c r="AI122" s="187" t="str">
        <f t="shared" si="91"/>
        <v/>
      </c>
      <c r="AJ122" s="187" t="str">
        <f t="shared" si="92"/>
        <v/>
      </c>
      <c r="AL122" s="115" t="str">
        <f>+Datos!CD120</f>
        <v/>
      </c>
      <c r="AM122" s="188" t="str">
        <f>IF(AL122="","",Datos!CG120)</f>
        <v/>
      </c>
      <c r="AN122" s="180" t="str">
        <f t="shared" si="93"/>
        <v/>
      </c>
      <c r="AO122" s="180" t="str">
        <f t="shared" si="94"/>
        <v/>
      </c>
      <c r="AP122" s="187" t="str">
        <f t="shared" si="95"/>
        <v/>
      </c>
      <c r="AQ122" s="187" t="str">
        <f t="shared" si="96"/>
        <v/>
      </c>
      <c r="AR122" s="187" t="str">
        <f t="shared" si="97"/>
        <v/>
      </c>
      <c r="AS122" s="187" t="str">
        <f t="shared" si="98"/>
        <v/>
      </c>
      <c r="AU122" s="115" t="str">
        <f>+Datos!CX120</f>
        <v/>
      </c>
      <c r="AV122" s="188" t="str">
        <f>IF(AU122="","",Datos!DA120)</f>
        <v/>
      </c>
      <c r="AW122" s="180" t="str">
        <f t="shared" si="99"/>
        <v/>
      </c>
      <c r="AX122" s="180" t="str">
        <f t="shared" si="100"/>
        <v/>
      </c>
      <c r="AY122" s="187" t="str">
        <f t="shared" si="101"/>
        <v/>
      </c>
      <c r="AZ122" s="187" t="str">
        <f t="shared" si="102"/>
        <v/>
      </c>
      <c r="BA122" s="187" t="str">
        <f t="shared" si="103"/>
        <v/>
      </c>
      <c r="BB122" s="187" t="str">
        <f t="shared" si="104"/>
        <v/>
      </c>
      <c r="BD122" s="115" t="str">
        <f>+Datos!DR120</f>
        <v/>
      </c>
      <c r="BE122" s="188" t="str">
        <f>IF(BD122="","",Datos!DU120)</f>
        <v/>
      </c>
      <c r="BF122" s="180" t="str">
        <f t="shared" si="105"/>
        <v/>
      </c>
      <c r="BG122" s="180" t="str">
        <f t="shared" si="106"/>
        <v/>
      </c>
      <c r="BH122" s="187" t="str">
        <f t="shared" si="107"/>
        <v/>
      </c>
      <c r="BI122" s="187" t="str">
        <f t="shared" si="108"/>
        <v/>
      </c>
      <c r="BJ122" s="187" t="str">
        <f t="shared" si="109"/>
        <v/>
      </c>
      <c r="BK122" s="187" t="str">
        <f t="shared" si="110"/>
        <v/>
      </c>
      <c r="BM122" s="115" t="str">
        <f>+Datos!EL120</f>
        <v/>
      </c>
      <c r="BN122" s="188" t="str">
        <f>IF(BM122="","",Datos!EO120)</f>
        <v/>
      </c>
      <c r="BO122" s="180" t="str">
        <f t="shared" si="111"/>
        <v/>
      </c>
      <c r="BP122" s="180" t="str">
        <f t="shared" si="112"/>
        <v/>
      </c>
      <c r="BQ122" s="187" t="str">
        <f t="shared" si="113"/>
        <v/>
      </c>
      <c r="BR122" s="187" t="str">
        <f t="shared" si="114"/>
        <v/>
      </c>
      <c r="BS122" s="187" t="str">
        <f t="shared" si="115"/>
        <v/>
      </c>
      <c r="BT122" s="187" t="str">
        <f t="shared" si="116"/>
        <v/>
      </c>
      <c r="BV122" s="115" t="str">
        <f>+Datos!FF120</f>
        <v/>
      </c>
      <c r="BW122" s="188" t="str">
        <f>IF(BV122="","",Datos!FI120)</f>
        <v/>
      </c>
      <c r="BX122" s="180" t="str">
        <f t="shared" si="117"/>
        <v/>
      </c>
      <c r="BY122" s="180" t="str">
        <f t="shared" si="118"/>
        <v/>
      </c>
      <c r="BZ122" s="187" t="str">
        <f t="shared" si="119"/>
        <v/>
      </c>
      <c r="CA122" s="187" t="str">
        <f t="shared" si="120"/>
        <v/>
      </c>
      <c r="CB122" s="187" t="str">
        <f t="shared" si="121"/>
        <v/>
      </c>
      <c r="CC122" s="187" t="str">
        <f t="shared" si="122"/>
        <v/>
      </c>
      <c r="CD122"/>
      <c r="CE122" s="115" t="str">
        <f>+Datos!FZ120</f>
        <v/>
      </c>
      <c r="CF122" s="188" t="str">
        <f>IF(CE122="","",Datos!GC120)</f>
        <v/>
      </c>
      <c r="CG122" s="180" t="str">
        <f t="shared" si="123"/>
        <v/>
      </c>
      <c r="CH122" s="180" t="str">
        <f t="shared" si="124"/>
        <v/>
      </c>
      <c r="CI122" s="187" t="str">
        <f t="shared" si="125"/>
        <v/>
      </c>
      <c r="CJ122" s="187" t="str">
        <f t="shared" si="126"/>
        <v/>
      </c>
      <c r="CK122" s="187" t="str">
        <f t="shared" si="127"/>
        <v/>
      </c>
      <c r="CL122" s="187" t="str">
        <f t="shared" si="128"/>
        <v/>
      </c>
    </row>
    <row r="123" spans="2:90" s="8" customFormat="1" x14ac:dyDescent="0.35">
      <c r="B123" s="115">
        <f>+Datos!B121</f>
        <v>106</v>
      </c>
      <c r="C123" s="115">
        <f>IF(B123="","",Datos!E121)</f>
        <v>146</v>
      </c>
      <c r="D123" s="180"/>
      <c r="E123" s="180">
        <f>+Datos!F121</f>
        <v>13</v>
      </c>
      <c r="F123" s="187">
        <f t="shared" si="71"/>
        <v>1053</v>
      </c>
      <c r="G123" s="187">
        <f t="shared" si="72"/>
        <v>507</v>
      </c>
      <c r="H123" s="187">
        <f t="shared" si="73"/>
        <v>338</v>
      </c>
      <c r="I123" s="187">
        <f t="shared" si="74"/>
        <v>676</v>
      </c>
      <c r="K123" s="115" t="str">
        <f>+Datos!V121</f>
        <v/>
      </c>
      <c r="L123" s="188" t="str">
        <f>IF(K123="","",Datos!Y121)</f>
        <v/>
      </c>
      <c r="M123" s="180" t="str">
        <f t="shared" si="75"/>
        <v/>
      </c>
      <c r="N123" s="180" t="str">
        <f t="shared" si="76"/>
        <v/>
      </c>
      <c r="O123" s="187" t="str">
        <f t="shared" si="77"/>
        <v/>
      </c>
      <c r="P123" s="187" t="str">
        <f t="shared" si="78"/>
        <v/>
      </c>
      <c r="Q123" s="187" t="str">
        <f t="shared" si="79"/>
        <v/>
      </c>
      <c r="R123" s="187" t="str">
        <f t="shared" si="80"/>
        <v/>
      </c>
      <c r="T123" s="115" t="str">
        <f>+Datos!AP121</f>
        <v/>
      </c>
      <c r="U123" s="188" t="str">
        <f>IF(T123="","",Datos!AS121)</f>
        <v/>
      </c>
      <c r="V123" s="180" t="str">
        <f t="shared" si="81"/>
        <v/>
      </c>
      <c r="W123" s="180" t="str">
        <f t="shared" si="82"/>
        <v/>
      </c>
      <c r="X123" s="187" t="str">
        <f t="shared" si="83"/>
        <v/>
      </c>
      <c r="Y123" s="187" t="str">
        <f t="shared" si="84"/>
        <v/>
      </c>
      <c r="Z123" s="187" t="str">
        <f t="shared" si="85"/>
        <v/>
      </c>
      <c r="AA123" s="187" t="str">
        <f t="shared" si="86"/>
        <v/>
      </c>
      <c r="AC123" s="115" t="str">
        <f>+Datos!BJ121</f>
        <v/>
      </c>
      <c r="AD123" s="188" t="str">
        <f>IF(AC123="","",Datos!BM121)</f>
        <v/>
      </c>
      <c r="AE123" s="180" t="str">
        <f t="shared" si="87"/>
        <v/>
      </c>
      <c r="AF123" s="180" t="str">
        <f t="shared" si="88"/>
        <v/>
      </c>
      <c r="AG123" s="187" t="str">
        <f t="shared" si="89"/>
        <v/>
      </c>
      <c r="AH123" s="187" t="str">
        <f t="shared" si="90"/>
        <v/>
      </c>
      <c r="AI123" s="187" t="str">
        <f t="shared" si="91"/>
        <v/>
      </c>
      <c r="AJ123" s="187" t="str">
        <f t="shared" si="92"/>
        <v/>
      </c>
      <c r="AL123" s="115" t="str">
        <f>+Datos!CD121</f>
        <v/>
      </c>
      <c r="AM123" s="188" t="str">
        <f>IF(AL123="","",Datos!CG121)</f>
        <v/>
      </c>
      <c r="AN123" s="180" t="str">
        <f t="shared" si="93"/>
        <v/>
      </c>
      <c r="AO123" s="180" t="str">
        <f t="shared" si="94"/>
        <v/>
      </c>
      <c r="AP123" s="187" t="str">
        <f t="shared" si="95"/>
        <v/>
      </c>
      <c r="AQ123" s="187" t="str">
        <f t="shared" si="96"/>
        <v/>
      </c>
      <c r="AR123" s="187" t="str">
        <f t="shared" si="97"/>
        <v/>
      </c>
      <c r="AS123" s="187" t="str">
        <f t="shared" si="98"/>
        <v/>
      </c>
      <c r="AU123" s="115" t="str">
        <f>+Datos!CX121</f>
        <v/>
      </c>
      <c r="AV123" s="188" t="str">
        <f>IF(AU123="","",Datos!DA121)</f>
        <v/>
      </c>
      <c r="AW123" s="180" t="str">
        <f t="shared" si="99"/>
        <v/>
      </c>
      <c r="AX123" s="180" t="str">
        <f t="shared" si="100"/>
        <v/>
      </c>
      <c r="AY123" s="187" t="str">
        <f t="shared" si="101"/>
        <v/>
      </c>
      <c r="AZ123" s="187" t="str">
        <f t="shared" si="102"/>
        <v/>
      </c>
      <c r="BA123" s="187" t="str">
        <f t="shared" si="103"/>
        <v/>
      </c>
      <c r="BB123" s="187" t="str">
        <f t="shared" si="104"/>
        <v/>
      </c>
      <c r="BD123" s="115" t="str">
        <f>+Datos!DR121</f>
        <v/>
      </c>
      <c r="BE123" s="188" t="str">
        <f>IF(BD123="","",Datos!DU121)</f>
        <v/>
      </c>
      <c r="BF123" s="180" t="str">
        <f t="shared" si="105"/>
        <v/>
      </c>
      <c r="BG123" s="180" t="str">
        <f t="shared" si="106"/>
        <v/>
      </c>
      <c r="BH123" s="187" t="str">
        <f t="shared" si="107"/>
        <v/>
      </c>
      <c r="BI123" s="187" t="str">
        <f t="shared" si="108"/>
        <v/>
      </c>
      <c r="BJ123" s="187" t="str">
        <f t="shared" si="109"/>
        <v/>
      </c>
      <c r="BK123" s="187" t="str">
        <f t="shared" si="110"/>
        <v/>
      </c>
      <c r="BM123" s="115" t="str">
        <f>+Datos!EL121</f>
        <v/>
      </c>
      <c r="BN123" s="188" t="str">
        <f>IF(BM123="","",Datos!EO121)</f>
        <v/>
      </c>
      <c r="BO123" s="180" t="str">
        <f t="shared" si="111"/>
        <v/>
      </c>
      <c r="BP123" s="180" t="str">
        <f t="shared" si="112"/>
        <v/>
      </c>
      <c r="BQ123" s="187" t="str">
        <f t="shared" si="113"/>
        <v/>
      </c>
      <c r="BR123" s="187" t="str">
        <f t="shared" si="114"/>
        <v/>
      </c>
      <c r="BS123" s="187" t="str">
        <f t="shared" si="115"/>
        <v/>
      </c>
      <c r="BT123" s="187" t="str">
        <f t="shared" si="116"/>
        <v/>
      </c>
      <c r="BV123" s="115" t="str">
        <f>+Datos!FF121</f>
        <v/>
      </c>
      <c r="BW123" s="188" t="str">
        <f>IF(BV123="","",Datos!FI121)</f>
        <v/>
      </c>
      <c r="BX123" s="180" t="str">
        <f t="shared" si="117"/>
        <v/>
      </c>
      <c r="BY123" s="180" t="str">
        <f t="shared" si="118"/>
        <v/>
      </c>
      <c r="BZ123" s="187" t="str">
        <f t="shared" si="119"/>
        <v/>
      </c>
      <c r="CA123" s="187" t="str">
        <f t="shared" si="120"/>
        <v/>
      </c>
      <c r="CB123" s="187" t="str">
        <f t="shared" si="121"/>
        <v/>
      </c>
      <c r="CC123" s="187" t="str">
        <f t="shared" si="122"/>
        <v/>
      </c>
      <c r="CD123"/>
      <c r="CE123" s="115" t="str">
        <f>+Datos!FZ121</f>
        <v/>
      </c>
      <c r="CF123" s="188" t="str">
        <f>IF(CE123="","",Datos!GC121)</f>
        <v/>
      </c>
      <c r="CG123" s="180" t="str">
        <f t="shared" si="123"/>
        <v/>
      </c>
      <c r="CH123" s="180" t="str">
        <f t="shared" si="124"/>
        <v/>
      </c>
      <c r="CI123" s="187" t="str">
        <f t="shared" si="125"/>
        <v/>
      </c>
      <c r="CJ123" s="187" t="str">
        <f t="shared" si="126"/>
        <v/>
      </c>
      <c r="CK123" s="187" t="str">
        <f t="shared" si="127"/>
        <v/>
      </c>
      <c r="CL123" s="187" t="str">
        <f t="shared" si="128"/>
        <v/>
      </c>
    </row>
    <row r="124" spans="2:90" s="8" customFormat="1" x14ac:dyDescent="0.35">
      <c r="B124" s="115" t="str">
        <f>+Datos!B122</f>
        <v/>
      </c>
      <c r="C124" s="115" t="str">
        <f>IF(B124="","",Datos!E122)</f>
        <v/>
      </c>
      <c r="D124" s="180"/>
      <c r="E124" s="180">
        <f>+Datos!F122</f>
        <v>0</v>
      </c>
      <c r="F124" s="187">
        <f t="shared" si="71"/>
        <v>0</v>
      </c>
      <c r="G124" s="187">
        <f t="shared" si="72"/>
        <v>0</v>
      </c>
      <c r="H124" s="187">
        <f t="shared" si="73"/>
        <v>0</v>
      </c>
      <c r="I124" s="187">
        <f t="shared" si="74"/>
        <v>0</v>
      </c>
      <c r="K124" s="115" t="str">
        <f>+Datos!V122</f>
        <v/>
      </c>
      <c r="L124" s="188" t="str">
        <f>IF(K124="","",Datos!Y122)</f>
        <v/>
      </c>
      <c r="M124" s="180" t="str">
        <f t="shared" si="75"/>
        <v/>
      </c>
      <c r="N124" s="180" t="str">
        <f t="shared" si="76"/>
        <v/>
      </c>
      <c r="O124" s="187" t="str">
        <f t="shared" si="77"/>
        <v/>
      </c>
      <c r="P124" s="187" t="str">
        <f t="shared" si="78"/>
        <v/>
      </c>
      <c r="Q124" s="187" t="str">
        <f t="shared" si="79"/>
        <v/>
      </c>
      <c r="R124" s="187" t="str">
        <f t="shared" si="80"/>
        <v/>
      </c>
      <c r="T124" s="115" t="str">
        <f>+Datos!AP122</f>
        <v/>
      </c>
      <c r="U124" s="188" t="str">
        <f>IF(T124="","",Datos!AS122)</f>
        <v/>
      </c>
      <c r="V124" s="180" t="str">
        <f t="shared" si="81"/>
        <v/>
      </c>
      <c r="W124" s="180" t="str">
        <f t="shared" si="82"/>
        <v/>
      </c>
      <c r="X124" s="187" t="str">
        <f t="shared" si="83"/>
        <v/>
      </c>
      <c r="Y124" s="187" t="str">
        <f t="shared" si="84"/>
        <v/>
      </c>
      <c r="Z124" s="187" t="str">
        <f t="shared" si="85"/>
        <v/>
      </c>
      <c r="AA124" s="187" t="str">
        <f t="shared" si="86"/>
        <v/>
      </c>
      <c r="AC124" s="115" t="str">
        <f>+Datos!BJ122</f>
        <v/>
      </c>
      <c r="AD124" s="188" t="str">
        <f>IF(AC124="","",Datos!BM122)</f>
        <v/>
      </c>
      <c r="AE124" s="180" t="str">
        <f t="shared" si="87"/>
        <v/>
      </c>
      <c r="AF124" s="180" t="str">
        <f t="shared" si="88"/>
        <v/>
      </c>
      <c r="AG124" s="187" t="str">
        <f t="shared" si="89"/>
        <v/>
      </c>
      <c r="AH124" s="187" t="str">
        <f t="shared" si="90"/>
        <v/>
      </c>
      <c r="AI124" s="187" t="str">
        <f t="shared" si="91"/>
        <v/>
      </c>
      <c r="AJ124" s="187" t="str">
        <f t="shared" si="92"/>
        <v/>
      </c>
      <c r="AL124" s="115" t="str">
        <f>+Datos!CD122</f>
        <v/>
      </c>
      <c r="AM124" s="188" t="str">
        <f>IF(AL124="","",Datos!CG122)</f>
        <v/>
      </c>
      <c r="AN124" s="180" t="str">
        <f t="shared" si="93"/>
        <v/>
      </c>
      <c r="AO124" s="180" t="str">
        <f t="shared" si="94"/>
        <v/>
      </c>
      <c r="AP124" s="187" t="str">
        <f t="shared" si="95"/>
        <v/>
      </c>
      <c r="AQ124" s="187" t="str">
        <f t="shared" si="96"/>
        <v/>
      </c>
      <c r="AR124" s="187" t="str">
        <f t="shared" si="97"/>
        <v/>
      </c>
      <c r="AS124" s="187" t="str">
        <f t="shared" si="98"/>
        <v/>
      </c>
      <c r="AU124" s="115" t="str">
        <f>+Datos!CX122</f>
        <v/>
      </c>
      <c r="AV124" s="188" t="str">
        <f>IF(AU124="","",Datos!DA122)</f>
        <v/>
      </c>
      <c r="AW124" s="180" t="str">
        <f t="shared" si="99"/>
        <v/>
      </c>
      <c r="AX124" s="180" t="str">
        <f t="shared" si="100"/>
        <v/>
      </c>
      <c r="AY124" s="187" t="str">
        <f t="shared" si="101"/>
        <v/>
      </c>
      <c r="AZ124" s="187" t="str">
        <f t="shared" si="102"/>
        <v/>
      </c>
      <c r="BA124" s="187" t="str">
        <f t="shared" si="103"/>
        <v/>
      </c>
      <c r="BB124" s="187" t="str">
        <f t="shared" si="104"/>
        <v/>
      </c>
      <c r="BD124" s="115" t="str">
        <f>+Datos!DR122</f>
        <v/>
      </c>
      <c r="BE124" s="188" t="str">
        <f>IF(BD124="","",Datos!DU122)</f>
        <v/>
      </c>
      <c r="BF124" s="180" t="str">
        <f t="shared" si="105"/>
        <v/>
      </c>
      <c r="BG124" s="180" t="str">
        <f t="shared" si="106"/>
        <v/>
      </c>
      <c r="BH124" s="187" t="str">
        <f t="shared" si="107"/>
        <v/>
      </c>
      <c r="BI124" s="187" t="str">
        <f t="shared" si="108"/>
        <v/>
      </c>
      <c r="BJ124" s="187" t="str">
        <f t="shared" si="109"/>
        <v/>
      </c>
      <c r="BK124" s="187" t="str">
        <f t="shared" si="110"/>
        <v/>
      </c>
      <c r="BM124" s="115" t="str">
        <f>+Datos!EL122</f>
        <v/>
      </c>
      <c r="BN124" s="188" t="str">
        <f>IF(BM124="","",Datos!EO122)</f>
        <v/>
      </c>
      <c r="BO124" s="180" t="str">
        <f t="shared" si="111"/>
        <v/>
      </c>
      <c r="BP124" s="180" t="str">
        <f t="shared" si="112"/>
        <v/>
      </c>
      <c r="BQ124" s="187" t="str">
        <f t="shared" si="113"/>
        <v/>
      </c>
      <c r="BR124" s="187" t="str">
        <f t="shared" si="114"/>
        <v/>
      </c>
      <c r="BS124" s="187" t="str">
        <f t="shared" si="115"/>
        <v/>
      </c>
      <c r="BT124" s="187" t="str">
        <f t="shared" si="116"/>
        <v/>
      </c>
      <c r="BV124" s="115" t="str">
        <f>+Datos!FF122</f>
        <v/>
      </c>
      <c r="BW124" s="188" t="str">
        <f>IF(BV124="","",Datos!FI122)</f>
        <v/>
      </c>
      <c r="BX124" s="180" t="str">
        <f t="shared" si="117"/>
        <v/>
      </c>
      <c r="BY124" s="180" t="str">
        <f t="shared" si="118"/>
        <v/>
      </c>
      <c r="BZ124" s="187" t="str">
        <f t="shared" si="119"/>
        <v/>
      </c>
      <c r="CA124" s="187" t="str">
        <f t="shared" si="120"/>
        <v/>
      </c>
      <c r="CB124" s="187" t="str">
        <f t="shared" si="121"/>
        <v/>
      </c>
      <c r="CC124" s="187" t="str">
        <f t="shared" si="122"/>
        <v/>
      </c>
      <c r="CD124"/>
      <c r="CE124" s="115" t="str">
        <f>+Datos!FZ122</f>
        <v/>
      </c>
      <c r="CF124" s="188" t="str">
        <f>IF(CE124="","",Datos!GC122)</f>
        <v/>
      </c>
      <c r="CG124" s="180" t="str">
        <f t="shared" si="123"/>
        <v/>
      </c>
      <c r="CH124" s="180" t="str">
        <f t="shared" si="124"/>
        <v/>
      </c>
      <c r="CI124" s="187" t="str">
        <f t="shared" si="125"/>
        <v/>
      </c>
      <c r="CJ124" s="187" t="str">
        <f t="shared" si="126"/>
        <v/>
      </c>
      <c r="CK124" s="187" t="str">
        <f t="shared" si="127"/>
        <v/>
      </c>
      <c r="CL124" s="187" t="str">
        <f t="shared" si="128"/>
        <v/>
      </c>
    </row>
    <row r="125" spans="2:90" s="8" customFormat="1" x14ac:dyDescent="0.35">
      <c r="B125" s="115" t="str">
        <f>+Datos!B123</f>
        <v/>
      </c>
      <c r="C125" s="115" t="str">
        <f>IF(B125="","",Datos!E123)</f>
        <v/>
      </c>
      <c r="D125" s="180"/>
      <c r="E125" s="180">
        <f>+Datos!F123</f>
        <v>0</v>
      </c>
      <c r="F125" s="187">
        <f t="shared" si="71"/>
        <v>0</v>
      </c>
      <c r="G125" s="187">
        <f t="shared" si="72"/>
        <v>0</v>
      </c>
      <c r="H125" s="187">
        <f t="shared" si="73"/>
        <v>0</v>
      </c>
      <c r="I125" s="187">
        <f t="shared" si="74"/>
        <v>0</v>
      </c>
      <c r="K125" s="115" t="str">
        <f>+Datos!V123</f>
        <v/>
      </c>
      <c r="L125" s="188" t="str">
        <f>IF(K125="","",Datos!Y123)</f>
        <v/>
      </c>
      <c r="M125" s="180" t="str">
        <f t="shared" si="75"/>
        <v/>
      </c>
      <c r="N125" s="180" t="str">
        <f t="shared" si="76"/>
        <v/>
      </c>
      <c r="O125" s="187" t="str">
        <f t="shared" si="77"/>
        <v/>
      </c>
      <c r="P125" s="187" t="str">
        <f t="shared" si="78"/>
        <v/>
      </c>
      <c r="Q125" s="187" t="str">
        <f t="shared" si="79"/>
        <v/>
      </c>
      <c r="R125" s="187" t="str">
        <f t="shared" si="80"/>
        <v/>
      </c>
      <c r="T125" s="115" t="str">
        <f>+Datos!AP123</f>
        <v/>
      </c>
      <c r="U125" s="188" t="str">
        <f>IF(T125="","",Datos!AS123)</f>
        <v/>
      </c>
      <c r="V125" s="180" t="str">
        <f t="shared" si="81"/>
        <v/>
      </c>
      <c r="W125" s="180" t="str">
        <f t="shared" si="82"/>
        <v/>
      </c>
      <c r="X125" s="187" t="str">
        <f t="shared" si="83"/>
        <v/>
      </c>
      <c r="Y125" s="187" t="str">
        <f t="shared" si="84"/>
        <v/>
      </c>
      <c r="Z125" s="187" t="str">
        <f t="shared" si="85"/>
        <v/>
      </c>
      <c r="AA125" s="187" t="str">
        <f t="shared" si="86"/>
        <v/>
      </c>
      <c r="AC125" s="115" t="str">
        <f>+Datos!BJ123</f>
        <v/>
      </c>
      <c r="AD125" s="188" t="str">
        <f>IF(AC125="","",Datos!BM123)</f>
        <v/>
      </c>
      <c r="AE125" s="180" t="str">
        <f t="shared" si="87"/>
        <v/>
      </c>
      <c r="AF125" s="180" t="str">
        <f t="shared" si="88"/>
        <v/>
      </c>
      <c r="AG125" s="187" t="str">
        <f t="shared" si="89"/>
        <v/>
      </c>
      <c r="AH125" s="187" t="str">
        <f t="shared" si="90"/>
        <v/>
      </c>
      <c r="AI125" s="187" t="str">
        <f t="shared" si="91"/>
        <v/>
      </c>
      <c r="AJ125" s="187" t="str">
        <f t="shared" si="92"/>
        <v/>
      </c>
      <c r="AL125" s="115" t="str">
        <f>+Datos!CD123</f>
        <v/>
      </c>
      <c r="AM125" s="188" t="str">
        <f>IF(AL125="","",Datos!CG123)</f>
        <v/>
      </c>
      <c r="AN125" s="180" t="str">
        <f t="shared" si="93"/>
        <v/>
      </c>
      <c r="AO125" s="180" t="str">
        <f t="shared" si="94"/>
        <v/>
      </c>
      <c r="AP125" s="187" t="str">
        <f t="shared" si="95"/>
        <v/>
      </c>
      <c r="AQ125" s="187" t="str">
        <f t="shared" si="96"/>
        <v/>
      </c>
      <c r="AR125" s="187" t="str">
        <f t="shared" si="97"/>
        <v/>
      </c>
      <c r="AS125" s="187" t="str">
        <f t="shared" si="98"/>
        <v/>
      </c>
      <c r="AU125" s="115" t="str">
        <f>+Datos!CX123</f>
        <v/>
      </c>
      <c r="AV125" s="188" t="str">
        <f>IF(AU125="","",Datos!DA123)</f>
        <v/>
      </c>
      <c r="AW125" s="180" t="str">
        <f t="shared" si="99"/>
        <v/>
      </c>
      <c r="AX125" s="180" t="str">
        <f t="shared" si="100"/>
        <v/>
      </c>
      <c r="AY125" s="187" t="str">
        <f t="shared" si="101"/>
        <v/>
      </c>
      <c r="AZ125" s="187" t="str">
        <f t="shared" si="102"/>
        <v/>
      </c>
      <c r="BA125" s="187" t="str">
        <f t="shared" si="103"/>
        <v/>
      </c>
      <c r="BB125" s="187" t="str">
        <f t="shared" si="104"/>
        <v/>
      </c>
      <c r="BD125" s="115" t="str">
        <f>+Datos!DR123</f>
        <v/>
      </c>
      <c r="BE125" s="188" t="str">
        <f>IF(BD125="","",Datos!DU123)</f>
        <v/>
      </c>
      <c r="BF125" s="180" t="str">
        <f t="shared" si="105"/>
        <v/>
      </c>
      <c r="BG125" s="180" t="str">
        <f t="shared" si="106"/>
        <v/>
      </c>
      <c r="BH125" s="187" t="str">
        <f t="shared" si="107"/>
        <v/>
      </c>
      <c r="BI125" s="187" t="str">
        <f t="shared" si="108"/>
        <v/>
      </c>
      <c r="BJ125" s="187" t="str">
        <f t="shared" si="109"/>
        <v/>
      </c>
      <c r="BK125" s="187" t="str">
        <f t="shared" si="110"/>
        <v/>
      </c>
      <c r="BM125" s="115" t="str">
        <f>+Datos!EL123</f>
        <v/>
      </c>
      <c r="BN125" s="188" t="str">
        <f>IF(BM125="","",Datos!EO123)</f>
        <v/>
      </c>
      <c r="BO125" s="180" t="str">
        <f t="shared" si="111"/>
        <v/>
      </c>
      <c r="BP125" s="180" t="str">
        <f t="shared" si="112"/>
        <v/>
      </c>
      <c r="BQ125" s="187" t="str">
        <f t="shared" si="113"/>
        <v/>
      </c>
      <c r="BR125" s="187" t="str">
        <f t="shared" si="114"/>
        <v/>
      </c>
      <c r="BS125" s="187" t="str">
        <f t="shared" si="115"/>
        <v/>
      </c>
      <c r="BT125" s="187" t="str">
        <f t="shared" si="116"/>
        <v/>
      </c>
      <c r="BV125" s="115" t="str">
        <f>+Datos!FF123</f>
        <v/>
      </c>
      <c r="BW125" s="188" t="str">
        <f>IF(BV125="","",Datos!FI123)</f>
        <v/>
      </c>
      <c r="BX125" s="180" t="str">
        <f t="shared" si="117"/>
        <v/>
      </c>
      <c r="BY125" s="180" t="str">
        <f t="shared" si="118"/>
        <v/>
      </c>
      <c r="BZ125" s="187" t="str">
        <f t="shared" si="119"/>
        <v/>
      </c>
      <c r="CA125" s="187" t="str">
        <f t="shared" si="120"/>
        <v/>
      </c>
      <c r="CB125" s="187" t="str">
        <f t="shared" si="121"/>
        <v/>
      </c>
      <c r="CC125" s="187" t="str">
        <f t="shared" si="122"/>
        <v/>
      </c>
      <c r="CD125"/>
      <c r="CE125" s="115" t="str">
        <f>+Datos!FZ123</f>
        <v/>
      </c>
      <c r="CF125" s="188" t="str">
        <f>IF(CE125="","",Datos!GC123)</f>
        <v/>
      </c>
      <c r="CG125" s="180" t="str">
        <f t="shared" si="123"/>
        <v/>
      </c>
      <c r="CH125" s="180" t="str">
        <f t="shared" si="124"/>
        <v/>
      </c>
      <c r="CI125" s="187" t="str">
        <f t="shared" si="125"/>
        <v/>
      </c>
      <c r="CJ125" s="187" t="str">
        <f t="shared" si="126"/>
        <v/>
      </c>
      <c r="CK125" s="187" t="str">
        <f t="shared" si="127"/>
        <v/>
      </c>
      <c r="CL125" s="187" t="str">
        <f t="shared" si="128"/>
        <v/>
      </c>
    </row>
    <row r="126" spans="2:90" s="8" customFormat="1" x14ac:dyDescent="0.35">
      <c r="B126" s="115" t="str">
        <f>+Datos!B124</f>
        <v/>
      </c>
      <c r="C126" s="115" t="str">
        <f>IF(B126="","",Datos!E124)</f>
        <v/>
      </c>
      <c r="D126" s="180"/>
      <c r="E126" s="180">
        <f>+Datos!F124</f>
        <v>0</v>
      </c>
      <c r="F126" s="187">
        <f t="shared" si="71"/>
        <v>0</v>
      </c>
      <c r="G126" s="187">
        <f t="shared" si="72"/>
        <v>0</v>
      </c>
      <c r="H126" s="187">
        <f t="shared" si="73"/>
        <v>0</v>
      </c>
      <c r="I126" s="187">
        <f t="shared" si="74"/>
        <v>0</v>
      </c>
      <c r="K126" s="115" t="str">
        <f>+Datos!V124</f>
        <v/>
      </c>
      <c r="L126" s="188" t="str">
        <f>IF(K126="","",Datos!Y124)</f>
        <v/>
      </c>
      <c r="M126" s="180" t="str">
        <f t="shared" si="75"/>
        <v/>
      </c>
      <c r="N126" s="180" t="str">
        <f t="shared" si="76"/>
        <v/>
      </c>
      <c r="O126" s="187" t="str">
        <f t="shared" si="77"/>
        <v/>
      </c>
      <c r="P126" s="187" t="str">
        <f t="shared" si="78"/>
        <v/>
      </c>
      <c r="Q126" s="187" t="str">
        <f t="shared" si="79"/>
        <v/>
      </c>
      <c r="R126" s="187" t="str">
        <f t="shared" si="80"/>
        <v/>
      </c>
      <c r="T126" s="115" t="str">
        <f>+Datos!AP124</f>
        <v/>
      </c>
      <c r="U126" s="188" t="str">
        <f>IF(T126="","",Datos!AS124)</f>
        <v/>
      </c>
      <c r="V126" s="180" t="str">
        <f t="shared" si="81"/>
        <v/>
      </c>
      <c r="W126" s="180" t="str">
        <f t="shared" si="82"/>
        <v/>
      </c>
      <c r="X126" s="187" t="str">
        <f t="shared" si="83"/>
        <v/>
      </c>
      <c r="Y126" s="187" t="str">
        <f t="shared" si="84"/>
        <v/>
      </c>
      <c r="Z126" s="187" t="str">
        <f t="shared" si="85"/>
        <v/>
      </c>
      <c r="AA126" s="187" t="str">
        <f t="shared" si="86"/>
        <v/>
      </c>
      <c r="AC126" s="115" t="str">
        <f>+Datos!BJ124</f>
        <v/>
      </c>
      <c r="AD126" s="188" t="str">
        <f>IF(AC126="","",Datos!BM124)</f>
        <v/>
      </c>
      <c r="AE126" s="180" t="str">
        <f t="shared" si="87"/>
        <v/>
      </c>
      <c r="AF126" s="180" t="str">
        <f t="shared" si="88"/>
        <v/>
      </c>
      <c r="AG126" s="187" t="str">
        <f t="shared" si="89"/>
        <v/>
      </c>
      <c r="AH126" s="187" t="str">
        <f t="shared" si="90"/>
        <v/>
      </c>
      <c r="AI126" s="187" t="str">
        <f t="shared" si="91"/>
        <v/>
      </c>
      <c r="AJ126" s="187" t="str">
        <f t="shared" si="92"/>
        <v/>
      </c>
      <c r="AL126" s="115" t="str">
        <f>+Datos!CD124</f>
        <v/>
      </c>
      <c r="AM126" s="188" t="str">
        <f>IF(AL126="","",Datos!CG124)</f>
        <v/>
      </c>
      <c r="AN126" s="180" t="str">
        <f t="shared" si="93"/>
        <v/>
      </c>
      <c r="AO126" s="180" t="str">
        <f t="shared" si="94"/>
        <v/>
      </c>
      <c r="AP126" s="187" t="str">
        <f t="shared" si="95"/>
        <v/>
      </c>
      <c r="AQ126" s="187" t="str">
        <f t="shared" si="96"/>
        <v/>
      </c>
      <c r="AR126" s="187" t="str">
        <f t="shared" si="97"/>
        <v/>
      </c>
      <c r="AS126" s="187" t="str">
        <f t="shared" si="98"/>
        <v/>
      </c>
      <c r="AU126" s="115" t="str">
        <f>+Datos!CX124</f>
        <v/>
      </c>
      <c r="AV126" s="188" t="str">
        <f>IF(AU126="","",Datos!DA124)</f>
        <v/>
      </c>
      <c r="AW126" s="180" t="str">
        <f t="shared" si="99"/>
        <v/>
      </c>
      <c r="AX126" s="180" t="str">
        <f t="shared" si="100"/>
        <v/>
      </c>
      <c r="AY126" s="187" t="str">
        <f t="shared" si="101"/>
        <v/>
      </c>
      <c r="AZ126" s="187" t="str">
        <f t="shared" si="102"/>
        <v/>
      </c>
      <c r="BA126" s="187" t="str">
        <f t="shared" si="103"/>
        <v/>
      </c>
      <c r="BB126" s="187" t="str">
        <f t="shared" si="104"/>
        <v/>
      </c>
      <c r="BD126" s="115" t="str">
        <f>+Datos!DR124</f>
        <v/>
      </c>
      <c r="BE126" s="188" t="str">
        <f>IF(BD126="","",Datos!DU124)</f>
        <v/>
      </c>
      <c r="BF126" s="180" t="str">
        <f t="shared" si="105"/>
        <v/>
      </c>
      <c r="BG126" s="180" t="str">
        <f t="shared" si="106"/>
        <v/>
      </c>
      <c r="BH126" s="187" t="str">
        <f t="shared" si="107"/>
        <v/>
      </c>
      <c r="BI126" s="187" t="str">
        <f t="shared" si="108"/>
        <v/>
      </c>
      <c r="BJ126" s="187" t="str">
        <f t="shared" si="109"/>
        <v/>
      </c>
      <c r="BK126" s="187" t="str">
        <f t="shared" si="110"/>
        <v/>
      </c>
      <c r="BM126" s="115" t="str">
        <f>+Datos!EL124</f>
        <v/>
      </c>
      <c r="BN126" s="188" t="str">
        <f>IF(BM126="","",Datos!EO124)</f>
        <v/>
      </c>
      <c r="BO126" s="180" t="str">
        <f t="shared" si="111"/>
        <v/>
      </c>
      <c r="BP126" s="180" t="str">
        <f t="shared" si="112"/>
        <v/>
      </c>
      <c r="BQ126" s="187" t="str">
        <f t="shared" si="113"/>
        <v/>
      </c>
      <c r="BR126" s="187" t="str">
        <f t="shared" si="114"/>
        <v/>
      </c>
      <c r="BS126" s="187" t="str">
        <f t="shared" si="115"/>
        <v/>
      </c>
      <c r="BT126" s="187" t="str">
        <f t="shared" si="116"/>
        <v/>
      </c>
      <c r="BV126" s="115" t="str">
        <f>+Datos!FF124</f>
        <v/>
      </c>
      <c r="BW126" s="188" t="str">
        <f>IF(BV126="","",Datos!FI124)</f>
        <v/>
      </c>
      <c r="BX126" s="180" t="str">
        <f t="shared" si="117"/>
        <v/>
      </c>
      <c r="BY126" s="180" t="str">
        <f t="shared" si="118"/>
        <v/>
      </c>
      <c r="BZ126" s="187" t="str">
        <f t="shared" si="119"/>
        <v/>
      </c>
      <c r="CA126" s="187" t="str">
        <f t="shared" si="120"/>
        <v/>
      </c>
      <c r="CB126" s="187" t="str">
        <f t="shared" si="121"/>
        <v/>
      </c>
      <c r="CC126" s="187" t="str">
        <f t="shared" si="122"/>
        <v/>
      </c>
      <c r="CD126"/>
      <c r="CE126" s="115" t="str">
        <f>+Datos!FZ124</f>
        <v/>
      </c>
      <c r="CF126" s="188" t="str">
        <f>IF(CE126="","",Datos!GC124)</f>
        <v/>
      </c>
      <c r="CG126" s="180" t="str">
        <f t="shared" si="123"/>
        <v/>
      </c>
      <c r="CH126" s="180" t="str">
        <f t="shared" si="124"/>
        <v/>
      </c>
      <c r="CI126" s="187" t="str">
        <f t="shared" si="125"/>
        <v/>
      </c>
      <c r="CJ126" s="187" t="str">
        <f t="shared" si="126"/>
        <v/>
      </c>
      <c r="CK126" s="187" t="str">
        <f t="shared" si="127"/>
        <v/>
      </c>
      <c r="CL126" s="187" t="str">
        <f t="shared" si="128"/>
        <v/>
      </c>
    </row>
    <row r="127" spans="2:90" s="8" customFormat="1" x14ac:dyDescent="0.35">
      <c r="B127" s="115" t="str">
        <f>+Datos!B125</f>
        <v/>
      </c>
      <c r="C127" s="115" t="str">
        <f>IF(B127="","",Datos!E125)</f>
        <v/>
      </c>
      <c r="D127" s="180"/>
      <c r="E127" s="180">
        <f>+Datos!F125</f>
        <v>0</v>
      </c>
      <c r="F127" s="187">
        <f t="shared" si="71"/>
        <v>0</v>
      </c>
      <c r="G127" s="187">
        <f t="shared" si="72"/>
        <v>0</v>
      </c>
      <c r="H127" s="187">
        <f t="shared" si="73"/>
        <v>0</v>
      </c>
      <c r="I127" s="187">
        <f t="shared" si="74"/>
        <v>0</v>
      </c>
      <c r="K127" s="115" t="str">
        <f>+Datos!V125</f>
        <v/>
      </c>
      <c r="L127" s="188" t="str">
        <f>IF(K127="","",Datos!Y125)</f>
        <v/>
      </c>
      <c r="M127" s="180" t="str">
        <f t="shared" si="75"/>
        <v/>
      </c>
      <c r="N127" s="180" t="str">
        <f t="shared" si="76"/>
        <v/>
      </c>
      <c r="O127" s="187" t="str">
        <f t="shared" si="77"/>
        <v/>
      </c>
      <c r="P127" s="187" t="str">
        <f t="shared" si="78"/>
        <v/>
      </c>
      <c r="Q127" s="187" t="str">
        <f t="shared" si="79"/>
        <v/>
      </c>
      <c r="R127" s="187" t="str">
        <f t="shared" si="80"/>
        <v/>
      </c>
      <c r="T127" s="115" t="str">
        <f>+Datos!AP125</f>
        <v/>
      </c>
      <c r="U127" s="188" t="str">
        <f>IF(T127="","",Datos!AS125)</f>
        <v/>
      </c>
      <c r="V127" s="180" t="str">
        <f t="shared" si="81"/>
        <v/>
      </c>
      <c r="W127" s="180" t="str">
        <f t="shared" si="82"/>
        <v/>
      </c>
      <c r="X127" s="187" t="str">
        <f t="shared" si="83"/>
        <v/>
      </c>
      <c r="Y127" s="187" t="str">
        <f t="shared" si="84"/>
        <v/>
      </c>
      <c r="Z127" s="187" t="str">
        <f t="shared" si="85"/>
        <v/>
      </c>
      <c r="AA127" s="187" t="str">
        <f t="shared" si="86"/>
        <v/>
      </c>
      <c r="AC127" s="115" t="str">
        <f>+Datos!BJ125</f>
        <v/>
      </c>
      <c r="AD127" s="188" t="str">
        <f>IF(AC127="","",Datos!BM125)</f>
        <v/>
      </c>
      <c r="AE127" s="180" t="str">
        <f t="shared" si="87"/>
        <v/>
      </c>
      <c r="AF127" s="180" t="str">
        <f t="shared" si="88"/>
        <v/>
      </c>
      <c r="AG127" s="187" t="str">
        <f t="shared" si="89"/>
        <v/>
      </c>
      <c r="AH127" s="187" t="str">
        <f t="shared" si="90"/>
        <v/>
      </c>
      <c r="AI127" s="187" t="str">
        <f t="shared" si="91"/>
        <v/>
      </c>
      <c r="AJ127" s="187" t="str">
        <f t="shared" si="92"/>
        <v/>
      </c>
      <c r="AL127" s="115" t="str">
        <f>+Datos!CD125</f>
        <v/>
      </c>
      <c r="AM127" s="188" t="str">
        <f>IF(AL127="","",Datos!CG125)</f>
        <v/>
      </c>
      <c r="AN127" s="180" t="str">
        <f t="shared" si="93"/>
        <v/>
      </c>
      <c r="AO127" s="180" t="str">
        <f t="shared" si="94"/>
        <v/>
      </c>
      <c r="AP127" s="187" t="str">
        <f t="shared" si="95"/>
        <v/>
      </c>
      <c r="AQ127" s="187" t="str">
        <f t="shared" si="96"/>
        <v/>
      </c>
      <c r="AR127" s="187" t="str">
        <f t="shared" si="97"/>
        <v/>
      </c>
      <c r="AS127" s="187" t="str">
        <f t="shared" si="98"/>
        <v/>
      </c>
      <c r="AU127" s="115" t="str">
        <f>+Datos!CX125</f>
        <v/>
      </c>
      <c r="AV127" s="188" t="str">
        <f>IF(AU127="","",Datos!DA125)</f>
        <v/>
      </c>
      <c r="AW127" s="180" t="str">
        <f t="shared" si="99"/>
        <v/>
      </c>
      <c r="AX127" s="180" t="str">
        <f t="shared" si="100"/>
        <v/>
      </c>
      <c r="AY127" s="187" t="str">
        <f t="shared" si="101"/>
        <v/>
      </c>
      <c r="AZ127" s="187" t="str">
        <f t="shared" si="102"/>
        <v/>
      </c>
      <c r="BA127" s="187" t="str">
        <f t="shared" si="103"/>
        <v/>
      </c>
      <c r="BB127" s="187" t="str">
        <f t="shared" si="104"/>
        <v/>
      </c>
      <c r="BD127" s="115" t="str">
        <f>+Datos!DR125</f>
        <v/>
      </c>
      <c r="BE127" s="188" t="str">
        <f>IF(BD127="","",Datos!DU125)</f>
        <v/>
      </c>
      <c r="BF127" s="180" t="str">
        <f t="shared" si="105"/>
        <v/>
      </c>
      <c r="BG127" s="180" t="str">
        <f t="shared" si="106"/>
        <v/>
      </c>
      <c r="BH127" s="187" t="str">
        <f t="shared" si="107"/>
        <v/>
      </c>
      <c r="BI127" s="187" t="str">
        <f t="shared" si="108"/>
        <v/>
      </c>
      <c r="BJ127" s="187" t="str">
        <f t="shared" si="109"/>
        <v/>
      </c>
      <c r="BK127" s="187" t="str">
        <f t="shared" si="110"/>
        <v/>
      </c>
      <c r="BM127" s="115" t="str">
        <f>+Datos!EL125</f>
        <v/>
      </c>
      <c r="BN127" s="188" t="str">
        <f>IF(BM127="","",Datos!EO125)</f>
        <v/>
      </c>
      <c r="BO127" s="180" t="str">
        <f t="shared" si="111"/>
        <v/>
      </c>
      <c r="BP127" s="180" t="str">
        <f t="shared" si="112"/>
        <v/>
      </c>
      <c r="BQ127" s="187" t="str">
        <f t="shared" si="113"/>
        <v/>
      </c>
      <c r="BR127" s="187" t="str">
        <f t="shared" si="114"/>
        <v/>
      </c>
      <c r="BS127" s="187" t="str">
        <f t="shared" si="115"/>
        <v/>
      </c>
      <c r="BT127" s="187" t="str">
        <f t="shared" si="116"/>
        <v/>
      </c>
      <c r="BV127" s="115" t="str">
        <f>+Datos!FF125</f>
        <v/>
      </c>
      <c r="BW127" s="188" t="str">
        <f>IF(BV127="","",Datos!FI125)</f>
        <v/>
      </c>
      <c r="BX127" s="180" t="str">
        <f t="shared" si="117"/>
        <v/>
      </c>
      <c r="BY127" s="180" t="str">
        <f t="shared" si="118"/>
        <v/>
      </c>
      <c r="BZ127" s="187" t="str">
        <f t="shared" si="119"/>
        <v/>
      </c>
      <c r="CA127" s="187" t="str">
        <f t="shared" si="120"/>
        <v/>
      </c>
      <c r="CB127" s="187" t="str">
        <f t="shared" si="121"/>
        <v/>
      </c>
      <c r="CC127" s="187" t="str">
        <f t="shared" si="122"/>
        <v/>
      </c>
      <c r="CD127"/>
      <c r="CE127" s="115" t="str">
        <f>+Datos!FZ125</f>
        <v/>
      </c>
      <c r="CF127" s="188" t="str">
        <f>IF(CE127="","",Datos!GC125)</f>
        <v/>
      </c>
      <c r="CG127" s="180" t="str">
        <f t="shared" si="123"/>
        <v/>
      </c>
      <c r="CH127" s="180" t="str">
        <f t="shared" si="124"/>
        <v/>
      </c>
      <c r="CI127" s="187" t="str">
        <f t="shared" si="125"/>
        <v/>
      </c>
      <c r="CJ127" s="187" t="str">
        <f t="shared" si="126"/>
        <v/>
      </c>
      <c r="CK127" s="187" t="str">
        <f t="shared" si="127"/>
        <v/>
      </c>
      <c r="CL127" s="187" t="str">
        <f t="shared" si="128"/>
        <v/>
      </c>
    </row>
    <row r="128" spans="2:90" s="8" customFormat="1" x14ac:dyDescent="0.35">
      <c r="B128" s="115" t="str">
        <f>+Datos!B126</f>
        <v/>
      </c>
      <c r="C128" s="115" t="str">
        <f>IF(B128="","",Datos!E126)</f>
        <v/>
      </c>
      <c r="D128" s="180"/>
      <c r="E128" s="180">
        <f>+Datos!F126</f>
        <v>0</v>
      </c>
      <c r="F128" s="187">
        <f t="shared" si="71"/>
        <v>0</v>
      </c>
      <c r="G128" s="187">
        <f t="shared" si="72"/>
        <v>0</v>
      </c>
      <c r="H128" s="187">
        <f t="shared" si="73"/>
        <v>0</v>
      </c>
      <c r="I128" s="187">
        <f t="shared" si="74"/>
        <v>0</v>
      </c>
      <c r="K128" s="115" t="str">
        <f>+Datos!V126</f>
        <v/>
      </c>
      <c r="L128" s="188" t="str">
        <f>IF(K128="","",Datos!Y126)</f>
        <v/>
      </c>
      <c r="M128" s="180" t="str">
        <f t="shared" si="75"/>
        <v/>
      </c>
      <c r="N128" s="180" t="str">
        <f t="shared" si="76"/>
        <v/>
      </c>
      <c r="O128" s="187" t="str">
        <f t="shared" si="77"/>
        <v/>
      </c>
      <c r="P128" s="187" t="str">
        <f t="shared" si="78"/>
        <v/>
      </c>
      <c r="Q128" s="187" t="str">
        <f t="shared" si="79"/>
        <v/>
      </c>
      <c r="R128" s="187" t="str">
        <f t="shared" si="80"/>
        <v/>
      </c>
      <c r="T128" s="115" t="str">
        <f>+Datos!AP126</f>
        <v/>
      </c>
      <c r="U128" s="188" t="str">
        <f>IF(T128="","",Datos!AS126)</f>
        <v/>
      </c>
      <c r="V128" s="180" t="str">
        <f t="shared" si="81"/>
        <v/>
      </c>
      <c r="W128" s="180" t="str">
        <f t="shared" si="82"/>
        <v/>
      </c>
      <c r="X128" s="187" t="str">
        <f t="shared" si="83"/>
        <v/>
      </c>
      <c r="Y128" s="187" t="str">
        <f t="shared" si="84"/>
        <v/>
      </c>
      <c r="Z128" s="187" t="str">
        <f t="shared" si="85"/>
        <v/>
      </c>
      <c r="AA128" s="187" t="str">
        <f t="shared" si="86"/>
        <v/>
      </c>
      <c r="AC128" s="115" t="str">
        <f>+Datos!BJ126</f>
        <v/>
      </c>
      <c r="AD128" s="188" t="str">
        <f>IF(AC128="","",Datos!BM126)</f>
        <v/>
      </c>
      <c r="AE128" s="180" t="str">
        <f t="shared" si="87"/>
        <v/>
      </c>
      <c r="AF128" s="180" t="str">
        <f t="shared" si="88"/>
        <v/>
      </c>
      <c r="AG128" s="187" t="str">
        <f t="shared" si="89"/>
        <v/>
      </c>
      <c r="AH128" s="187" t="str">
        <f t="shared" si="90"/>
        <v/>
      </c>
      <c r="AI128" s="187" t="str">
        <f t="shared" si="91"/>
        <v/>
      </c>
      <c r="AJ128" s="187" t="str">
        <f t="shared" si="92"/>
        <v/>
      </c>
      <c r="AL128" s="115" t="str">
        <f>+Datos!CD126</f>
        <v/>
      </c>
      <c r="AM128" s="188" t="str">
        <f>IF(AL128="","",Datos!CG126)</f>
        <v/>
      </c>
      <c r="AN128" s="180" t="str">
        <f t="shared" si="93"/>
        <v/>
      </c>
      <c r="AO128" s="180" t="str">
        <f t="shared" si="94"/>
        <v/>
      </c>
      <c r="AP128" s="187" t="str">
        <f t="shared" si="95"/>
        <v/>
      </c>
      <c r="AQ128" s="187" t="str">
        <f t="shared" si="96"/>
        <v/>
      </c>
      <c r="AR128" s="187" t="str">
        <f t="shared" si="97"/>
        <v/>
      </c>
      <c r="AS128" s="187" t="str">
        <f t="shared" si="98"/>
        <v/>
      </c>
      <c r="AU128" s="115" t="str">
        <f>+Datos!CX126</f>
        <v/>
      </c>
      <c r="AV128" s="188" t="str">
        <f>IF(AU128="","",Datos!DA126)</f>
        <v/>
      </c>
      <c r="AW128" s="180" t="str">
        <f t="shared" si="99"/>
        <v/>
      </c>
      <c r="AX128" s="180" t="str">
        <f t="shared" si="100"/>
        <v/>
      </c>
      <c r="AY128" s="187" t="str">
        <f t="shared" si="101"/>
        <v/>
      </c>
      <c r="AZ128" s="187" t="str">
        <f t="shared" si="102"/>
        <v/>
      </c>
      <c r="BA128" s="187" t="str">
        <f t="shared" si="103"/>
        <v/>
      </c>
      <c r="BB128" s="187" t="str">
        <f t="shared" si="104"/>
        <v/>
      </c>
      <c r="BD128" s="115" t="str">
        <f>+Datos!DR126</f>
        <v/>
      </c>
      <c r="BE128" s="188" t="str">
        <f>IF(BD128="","",Datos!DU126)</f>
        <v/>
      </c>
      <c r="BF128" s="180" t="str">
        <f t="shared" si="105"/>
        <v/>
      </c>
      <c r="BG128" s="180" t="str">
        <f t="shared" si="106"/>
        <v/>
      </c>
      <c r="BH128" s="187" t="str">
        <f t="shared" si="107"/>
        <v/>
      </c>
      <c r="BI128" s="187" t="str">
        <f t="shared" si="108"/>
        <v/>
      </c>
      <c r="BJ128" s="187" t="str">
        <f t="shared" si="109"/>
        <v/>
      </c>
      <c r="BK128" s="187" t="str">
        <f t="shared" si="110"/>
        <v/>
      </c>
      <c r="BM128" s="115" t="str">
        <f>+Datos!EL126</f>
        <v/>
      </c>
      <c r="BN128" s="188" t="str">
        <f>IF(BM128="","",Datos!EO126)</f>
        <v/>
      </c>
      <c r="BO128" s="180" t="str">
        <f t="shared" si="111"/>
        <v/>
      </c>
      <c r="BP128" s="180" t="str">
        <f t="shared" si="112"/>
        <v/>
      </c>
      <c r="BQ128" s="187" t="str">
        <f t="shared" si="113"/>
        <v/>
      </c>
      <c r="BR128" s="187" t="str">
        <f t="shared" si="114"/>
        <v/>
      </c>
      <c r="BS128" s="187" t="str">
        <f t="shared" si="115"/>
        <v/>
      </c>
      <c r="BT128" s="187" t="str">
        <f t="shared" si="116"/>
        <v/>
      </c>
      <c r="BV128" s="115" t="str">
        <f>+Datos!FF126</f>
        <v/>
      </c>
      <c r="BW128" s="188" t="str">
        <f>IF(BV128="","",Datos!FI126)</f>
        <v/>
      </c>
      <c r="BX128" s="180" t="str">
        <f t="shared" si="117"/>
        <v/>
      </c>
      <c r="BY128" s="180" t="str">
        <f t="shared" si="118"/>
        <v/>
      </c>
      <c r="BZ128" s="187" t="str">
        <f t="shared" si="119"/>
        <v/>
      </c>
      <c r="CA128" s="187" t="str">
        <f t="shared" si="120"/>
        <v/>
      </c>
      <c r="CB128" s="187" t="str">
        <f t="shared" si="121"/>
        <v/>
      </c>
      <c r="CC128" s="187" t="str">
        <f t="shared" si="122"/>
        <v/>
      </c>
      <c r="CD128"/>
      <c r="CE128" s="115" t="str">
        <f>+Datos!FZ126</f>
        <v/>
      </c>
      <c r="CF128" s="188" t="str">
        <f>IF(CE128="","",Datos!GC126)</f>
        <v/>
      </c>
      <c r="CG128" s="180" t="str">
        <f t="shared" si="123"/>
        <v/>
      </c>
      <c r="CH128" s="180" t="str">
        <f t="shared" si="124"/>
        <v/>
      </c>
      <c r="CI128" s="187" t="str">
        <f t="shared" si="125"/>
        <v/>
      </c>
      <c r="CJ128" s="187" t="str">
        <f t="shared" si="126"/>
        <v/>
      </c>
      <c r="CK128" s="187" t="str">
        <f t="shared" si="127"/>
        <v/>
      </c>
      <c r="CL128" s="187" t="str">
        <f t="shared" si="128"/>
        <v/>
      </c>
    </row>
    <row r="129" spans="2:90" s="8" customFormat="1" x14ac:dyDescent="0.35">
      <c r="B129" s="115" t="str">
        <f>+Datos!B127</f>
        <v/>
      </c>
      <c r="C129" s="115" t="str">
        <f>IF(B129="","",Datos!E127)</f>
        <v/>
      </c>
      <c r="D129" s="180"/>
      <c r="E129" s="180">
        <f>+Datos!F127</f>
        <v>0</v>
      </c>
      <c r="F129" s="187">
        <f t="shared" si="71"/>
        <v>0</v>
      </c>
      <c r="G129" s="187">
        <f t="shared" si="72"/>
        <v>0</v>
      </c>
      <c r="H129" s="187">
        <f t="shared" si="73"/>
        <v>0</v>
      </c>
      <c r="I129" s="187">
        <f t="shared" si="74"/>
        <v>0</v>
      </c>
      <c r="K129" s="115" t="str">
        <f>+Datos!V127</f>
        <v/>
      </c>
      <c r="L129" s="188" t="str">
        <f>IF(K129="","",Datos!Y127)</f>
        <v/>
      </c>
      <c r="M129" s="180" t="str">
        <f t="shared" si="75"/>
        <v/>
      </c>
      <c r="N129" s="180" t="str">
        <f t="shared" si="76"/>
        <v/>
      </c>
      <c r="O129" s="187" t="str">
        <f t="shared" si="77"/>
        <v/>
      </c>
      <c r="P129" s="187" t="str">
        <f t="shared" si="78"/>
        <v/>
      </c>
      <c r="Q129" s="187" t="str">
        <f t="shared" si="79"/>
        <v/>
      </c>
      <c r="R129" s="187" t="str">
        <f t="shared" si="80"/>
        <v/>
      </c>
      <c r="T129" s="115" t="str">
        <f>+Datos!AP127</f>
        <v/>
      </c>
      <c r="U129" s="188" t="str">
        <f>IF(T129="","",Datos!AS127)</f>
        <v/>
      </c>
      <c r="V129" s="180" t="str">
        <f t="shared" si="81"/>
        <v/>
      </c>
      <c r="W129" s="180" t="str">
        <f t="shared" si="82"/>
        <v/>
      </c>
      <c r="X129" s="187" t="str">
        <f t="shared" si="83"/>
        <v/>
      </c>
      <c r="Y129" s="187" t="str">
        <f t="shared" si="84"/>
        <v/>
      </c>
      <c r="Z129" s="187" t="str">
        <f t="shared" si="85"/>
        <v/>
      </c>
      <c r="AA129" s="187" t="str">
        <f t="shared" si="86"/>
        <v/>
      </c>
      <c r="AC129" s="115" t="str">
        <f>+Datos!BJ127</f>
        <v/>
      </c>
      <c r="AD129" s="188" t="str">
        <f>IF(AC129="","",Datos!BM127)</f>
        <v/>
      </c>
      <c r="AE129" s="180" t="str">
        <f t="shared" si="87"/>
        <v/>
      </c>
      <c r="AF129" s="180" t="str">
        <f t="shared" si="88"/>
        <v/>
      </c>
      <c r="AG129" s="187" t="str">
        <f t="shared" si="89"/>
        <v/>
      </c>
      <c r="AH129" s="187" t="str">
        <f t="shared" si="90"/>
        <v/>
      </c>
      <c r="AI129" s="187" t="str">
        <f t="shared" si="91"/>
        <v/>
      </c>
      <c r="AJ129" s="187" t="str">
        <f t="shared" si="92"/>
        <v/>
      </c>
      <c r="AL129" s="115" t="str">
        <f>+Datos!CD127</f>
        <v/>
      </c>
      <c r="AM129" s="188" t="str">
        <f>IF(AL129="","",Datos!CG127)</f>
        <v/>
      </c>
      <c r="AN129" s="180" t="str">
        <f t="shared" si="93"/>
        <v/>
      </c>
      <c r="AO129" s="180" t="str">
        <f t="shared" si="94"/>
        <v/>
      </c>
      <c r="AP129" s="187" t="str">
        <f t="shared" si="95"/>
        <v/>
      </c>
      <c r="AQ129" s="187" t="str">
        <f t="shared" si="96"/>
        <v/>
      </c>
      <c r="AR129" s="187" t="str">
        <f t="shared" si="97"/>
        <v/>
      </c>
      <c r="AS129" s="187" t="str">
        <f t="shared" si="98"/>
        <v/>
      </c>
      <c r="AU129" s="115" t="str">
        <f>+Datos!CX127</f>
        <v/>
      </c>
      <c r="AV129" s="188" t="str">
        <f>IF(AU129="","",Datos!DA127)</f>
        <v/>
      </c>
      <c r="AW129" s="180" t="str">
        <f t="shared" si="99"/>
        <v/>
      </c>
      <c r="AX129" s="180" t="str">
        <f t="shared" si="100"/>
        <v/>
      </c>
      <c r="AY129" s="187" t="str">
        <f t="shared" si="101"/>
        <v/>
      </c>
      <c r="AZ129" s="187" t="str">
        <f t="shared" si="102"/>
        <v/>
      </c>
      <c r="BA129" s="187" t="str">
        <f t="shared" si="103"/>
        <v/>
      </c>
      <c r="BB129" s="187" t="str">
        <f t="shared" si="104"/>
        <v/>
      </c>
      <c r="BD129" s="115" t="str">
        <f>+Datos!DR127</f>
        <v/>
      </c>
      <c r="BE129" s="188" t="str">
        <f>IF(BD129="","",Datos!DU127)</f>
        <v/>
      </c>
      <c r="BF129" s="180" t="str">
        <f t="shared" si="105"/>
        <v/>
      </c>
      <c r="BG129" s="180" t="str">
        <f t="shared" si="106"/>
        <v/>
      </c>
      <c r="BH129" s="187" t="str">
        <f t="shared" si="107"/>
        <v/>
      </c>
      <c r="BI129" s="187" t="str">
        <f t="shared" si="108"/>
        <v/>
      </c>
      <c r="BJ129" s="187" t="str">
        <f t="shared" si="109"/>
        <v/>
      </c>
      <c r="BK129" s="187" t="str">
        <f t="shared" si="110"/>
        <v/>
      </c>
      <c r="BM129" s="115" t="str">
        <f>+Datos!EL127</f>
        <v/>
      </c>
      <c r="BN129" s="188" t="str">
        <f>IF(BM129="","",Datos!EO127)</f>
        <v/>
      </c>
      <c r="BO129" s="180" t="str">
        <f t="shared" si="111"/>
        <v/>
      </c>
      <c r="BP129" s="180" t="str">
        <f t="shared" si="112"/>
        <v/>
      </c>
      <c r="BQ129" s="187" t="str">
        <f t="shared" si="113"/>
        <v/>
      </c>
      <c r="BR129" s="187" t="str">
        <f t="shared" si="114"/>
        <v/>
      </c>
      <c r="BS129" s="187" t="str">
        <f t="shared" si="115"/>
        <v/>
      </c>
      <c r="BT129" s="187" t="str">
        <f t="shared" si="116"/>
        <v/>
      </c>
      <c r="BV129" s="115" t="str">
        <f>+Datos!FF127</f>
        <v/>
      </c>
      <c r="BW129" s="188" t="str">
        <f>IF(BV129="","",Datos!FI127)</f>
        <v/>
      </c>
      <c r="BX129" s="180" t="str">
        <f t="shared" si="117"/>
        <v/>
      </c>
      <c r="BY129" s="180" t="str">
        <f t="shared" si="118"/>
        <v/>
      </c>
      <c r="BZ129" s="187" t="str">
        <f t="shared" si="119"/>
        <v/>
      </c>
      <c r="CA129" s="187" t="str">
        <f t="shared" si="120"/>
        <v/>
      </c>
      <c r="CB129" s="187" t="str">
        <f t="shared" si="121"/>
        <v/>
      </c>
      <c r="CC129" s="187" t="str">
        <f t="shared" si="122"/>
        <v/>
      </c>
      <c r="CD129"/>
      <c r="CE129" s="115" t="str">
        <f>+Datos!FZ127</f>
        <v/>
      </c>
      <c r="CF129" s="188" t="str">
        <f>IF(CE129="","",Datos!GC127)</f>
        <v/>
      </c>
      <c r="CG129" s="180" t="str">
        <f t="shared" si="123"/>
        <v/>
      </c>
      <c r="CH129" s="180" t="str">
        <f t="shared" si="124"/>
        <v/>
      </c>
      <c r="CI129" s="187" t="str">
        <f t="shared" si="125"/>
        <v/>
      </c>
      <c r="CJ129" s="187" t="str">
        <f t="shared" si="126"/>
        <v/>
      </c>
      <c r="CK129" s="187" t="str">
        <f t="shared" si="127"/>
        <v/>
      </c>
      <c r="CL129" s="187" t="str">
        <f t="shared" si="128"/>
        <v/>
      </c>
    </row>
    <row r="130" spans="2:90" s="8" customFormat="1" x14ac:dyDescent="0.35">
      <c r="B130" s="115" t="str">
        <f>+Datos!B128</f>
        <v/>
      </c>
      <c r="C130" s="115" t="str">
        <f>IF(B130="","",Datos!E128)</f>
        <v/>
      </c>
      <c r="D130" s="180"/>
      <c r="E130" s="180">
        <f>+Datos!F128</f>
        <v>0</v>
      </c>
      <c r="F130" s="187">
        <f t="shared" si="71"/>
        <v>0</v>
      </c>
      <c r="G130" s="187">
        <f t="shared" si="72"/>
        <v>0</v>
      </c>
      <c r="H130" s="187">
        <f t="shared" si="73"/>
        <v>0</v>
      </c>
      <c r="I130" s="187">
        <f t="shared" si="74"/>
        <v>0</v>
      </c>
      <c r="K130" s="115" t="str">
        <f>+Datos!V128</f>
        <v/>
      </c>
      <c r="L130" s="188" t="str">
        <f>IF(K130="","",Datos!Y128)</f>
        <v/>
      </c>
      <c r="M130" s="180" t="str">
        <f t="shared" si="75"/>
        <v/>
      </c>
      <c r="N130" s="180" t="str">
        <f t="shared" si="76"/>
        <v/>
      </c>
      <c r="O130" s="187" t="str">
        <f t="shared" si="77"/>
        <v/>
      </c>
      <c r="P130" s="187" t="str">
        <f t="shared" si="78"/>
        <v/>
      </c>
      <c r="Q130" s="187" t="str">
        <f t="shared" si="79"/>
        <v/>
      </c>
      <c r="R130" s="187" t="str">
        <f t="shared" si="80"/>
        <v/>
      </c>
      <c r="T130" s="115" t="str">
        <f>+Datos!AP128</f>
        <v/>
      </c>
      <c r="U130" s="188" t="str">
        <f>IF(T130="","",Datos!AS128)</f>
        <v/>
      </c>
      <c r="V130" s="180" t="str">
        <f t="shared" si="81"/>
        <v/>
      </c>
      <c r="W130" s="180" t="str">
        <f t="shared" si="82"/>
        <v/>
      </c>
      <c r="X130" s="187" t="str">
        <f t="shared" si="83"/>
        <v/>
      </c>
      <c r="Y130" s="187" t="str">
        <f t="shared" si="84"/>
        <v/>
      </c>
      <c r="Z130" s="187" t="str">
        <f t="shared" si="85"/>
        <v/>
      </c>
      <c r="AA130" s="187" t="str">
        <f t="shared" si="86"/>
        <v/>
      </c>
      <c r="AC130" s="115" t="str">
        <f>+Datos!BJ128</f>
        <v/>
      </c>
      <c r="AD130" s="188" t="str">
        <f>IF(AC130="","",Datos!BM128)</f>
        <v/>
      </c>
      <c r="AE130" s="180" t="str">
        <f t="shared" si="87"/>
        <v/>
      </c>
      <c r="AF130" s="180" t="str">
        <f t="shared" si="88"/>
        <v/>
      </c>
      <c r="AG130" s="187" t="str">
        <f t="shared" si="89"/>
        <v/>
      </c>
      <c r="AH130" s="187" t="str">
        <f t="shared" si="90"/>
        <v/>
      </c>
      <c r="AI130" s="187" t="str">
        <f t="shared" si="91"/>
        <v/>
      </c>
      <c r="AJ130" s="187" t="str">
        <f t="shared" si="92"/>
        <v/>
      </c>
      <c r="AL130" s="115" t="str">
        <f>+Datos!CD128</f>
        <v/>
      </c>
      <c r="AM130" s="188" t="str">
        <f>IF(AL130="","",Datos!CG128)</f>
        <v/>
      </c>
      <c r="AN130" s="180" t="str">
        <f t="shared" si="93"/>
        <v/>
      </c>
      <c r="AO130" s="180" t="str">
        <f t="shared" si="94"/>
        <v/>
      </c>
      <c r="AP130" s="187" t="str">
        <f t="shared" si="95"/>
        <v/>
      </c>
      <c r="AQ130" s="187" t="str">
        <f t="shared" si="96"/>
        <v/>
      </c>
      <c r="AR130" s="187" t="str">
        <f t="shared" si="97"/>
        <v/>
      </c>
      <c r="AS130" s="187" t="str">
        <f t="shared" si="98"/>
        <v/>
      </c>
      <c r="AU130" s="115" t="str">
        <f>+Datos!CX128</f>
        <v/>
      </c>
      <c r="AV130" s="188" t="str">
        <f>IF(AU130="","",Datos!DA128)</f>
        <v/>
      </c>
      <c r="AW130" s="180" t="str">
        <f t="shared" si="99"/>
        <v/>
      </c>
      <c r="AX130" s="180" t="str">
        <f t="shared" si="100"/>
        <v/>
      </c>
      <c r="AY130" s="187" t="str">
        <f t="shared" si="101"/>
        <v/>
      </c>
      <c r="AZ130" s="187" t="str">
        <f t="shared" si="102"/>
        <v/>
      </c>
      <c r="BA130" s="187" t="str">
        <f t="shared" si="103"/>
        <v/>
      </c>
      <c r="BB130" s="187" t="str">
        <f t="shared" si="104"/>
        <v/>
      </c>
      <c r="BD130" s="115" t="str">
        <f>+Datos!DR128</f>
        <v/>
      </c>
      <c r="BE130" s="188" t="str">
        <f>IF(BD130="","",Datos!DU128)</f>
        <v/>
      </c>
      <c r="BF130" s="180" t="str">
        <f t="shared" si="105"/>
        <v/>
      </c>
      <c r="BG130" s="180" t="str">
        <f t="shared" si="106"/>
        <v/>
      </c>
      <c r="BH130" s="187" t="str">
        <f t="shared" si="107"/>
        <v/>
      </c>
      <c r="BI130" s="187" t="str">
        <f t="shared" si="108"/>
        <v/>
      </c>
      <c r="BJ130" s="187" t="str">
        <f t="shared" si="109"/>
        <v/>
      </c>
      <c r="BK130" s="187" t="str">
        <f t="shared" si="110"/>
        <v/>
      </c>
      <c r="BM130" s="115" t="str">
        <f>+Datos!EL128</f>
        <v/>
      </c>
      <c r="BN130" s="188" t="str">
        <f>IF(BM130="","",Datos!EO128)</f>
        <v/>
      </c>
      <c r="BO130" s="180" t="str">
        <f t="shared" si="111"/>
        <v/>
      </c>
      <c r="BP130" s="180" t="str">
        <f t="shared" si="112"/>
        <v/>
      </c>
      <c r="BQ130" s="187" t="str">
        <f t="shared" si="113"/>
        <v/>
      </c>
      <c r="BR130" s="187" t="str">
        <f t="shared" si="114"/>
        <v/>
      </c>
      <c r="BS130" s="187" t="str">
        <f t="shared" si="115"/>
        <v/>
      </c>
      <c r="BT130" s="187" t="str">
        <f t="shared" si="116"/>
        <v/>
      </c>
      <c r="BV130" s="115" t="str">
        <f>+Datos!FF128</f>
        <v/>
      </c>
      <c r="BW130" s="188" t="str">
        <f>IF(BV130="","",Datos!FI128)</f>
        <v/>
      </c>
      <c r="BX130" s="180" t="str">
        <f t="shared" si="117"/>
        <v/>
      </c>
      <c r="BY130" s="180" t="str">
        <f t="shared" si="118"/>
        <v/>
      </c>
      <c r="BZ130" s="187" t="str">
        <f t="shared" si="119"/>
        <v/>
      </c>
      <c r="CA130" s="187" t="str">
        <f t="shared" si="120"/>
        <v/>
      </c>
      <c r="CB130" s="187" t="str">
        <f t="shared" si="121"/>
        <v/>
      </c>
      <c r="CC130" s="187" t="str">
        <f t="shared" si="122"/>
        <v/>
      </c>
      <c r="CD130"/>
      <c r="CE130" s="115" t="str">
        <f>+Datos!FZ128</f>
        <v/>
      </c>
      <c r="CF130" s="188" t="str">
        <f>IF(CE130="","",Datos!GC128)</f>
        <v/>
      </c>
      <c r="CG130" s="180" t="str">
        <f t="shared" si="123"/>
        <v/>
      </c>
      <c r="CH130" s="180" t="str">
        <f t="shared" si="124"/>
        <v/>
      </c>
      <c r="CI130" s="187" t="str">
        <f t="shared" si="125"/>
        <v/>
      </c>
      <c r="CJ130" s="187" t="str">
        <f t="shared" si="126"/>
        <v/>
      </c>
      <c r="CK130" s="187" t="str">
        <f t="shared" si="127"/>
        <v/>
      </c>
      <c r="CL130" s="187" t="str">
        <f t="shared" si="128"/>
        <v/>
      </c>
    </row>
    <row r="131" spans="2:90" s="8" customFormat="1" x14ac:dyDescent="0.35">
      <c r="B131" s="115" t="str">
        <f>+Datos!B129</f>
        <v/>
      </c>
      <c r="C131" s="115" t="str">
        <f>IF(B131="","",Datos!E129)</f>
        <v/>
      </c>
      <c r="D131" s="180"/>
      <c r="E131" s="180">
        <f>+Datos!F129</f>
        <v>0</v>
      </c>
      <c r="F131" s="187">
        <f t="shared" si="71"/>
        <v>0</v>
      </c>
      <c r="G131" s="187">
        <f t="shared" si="72"/>
        <v>0</v>
      </c>
      <c r="H131" s="187">
        <f t="shared" si="73"/>
        <v>0</v>
      </c>
      <c r="I131" s="187">
        <f t="shared" si="74"/>
        <v>0</v>
      </c>
      <c r="K131" s="115" t="str">
        <f>+Datos!V129</f>
        <v/>
      </c>
      <c r="L131" s="188" t="str">
        <f>IF(K131="","",Datos!Y129)</f>
        <v/>
      </c>
      <c r="M131" s="180" t="str">
        <f t="shared" si="75"/>
        <v/>
      </c>
      <c r="N131" s="180" t="str">
        <f t="shared" si="76"/>
        <v/>
      </c>
      <c r="O131" s="187" t="str">
        <f t="shared" si="77"/>
        <v/>
      </c>
      <c r="P131" s="187" t="str">
        <f t="shared" si="78"/>
        <v/>
      </c>
      <c r="Q131" s="187" t="str">
        <f t="shared" si="79"/>
        <v/>
      </c>
      <c r="R131" s="187" t="str">
        <f t="shared" si="80"/>
        <v/>
      </c>
      <c r="T131" s="115" t="str">
        <f>+Datos!AP129</f>
        <v/>
      </c>
      <c r="U131" s="188" t="str">
        <f>IF(T131="","",Datos!AS129)</f>
        <v/>
      </c>
      <c r="V131" s="180" t="str">
        <f t="shared" si="81"/>
        <v/>
      </c>
      <c r="W131" s="180" t="str">
        <f t="shared" si="82"/>
        <v/>
      </c>
      <c r="X131" s="187" t="str">
        <f t="shared" si="83"/>
        <v/>
      </c>
      <c r="Y131" s="187" t="str">
        <f t="shared" si="84"/>
        <v/>
      </c>
      <c r="Z131" s="187" t="str">
        <f t="shared" si="85"/>
        <v/>
      </c>
      <c r="AA131" s="187" t="str">
        <f t="shared" si="86"/>
        <v/>
      </c>
      <c r="AC131" s="115" t="str">
        <f>+Datos!BJ129</f>
        <v/>
      </c>
      <c r="AD131" s="188" t="str">
        <f>IF(AC131="","",Datos!BM129)</f>
        <v/>
      </c>
      <c r="AE131" s="180" t="str">
        <f t="shared" si="87"/>
        <v/>
      </c>
      <c r="AF131" s="180" t="str">
        <f t="shared" si="88"/>
        <v/>
      </c>
      <c r="AG131" s="187" t="str">
        <f t="shared" si="89"/>
        <v/>
      </c>
      <c r="AH131" s="187" t="str">
        <f t="shared" si="90"/>
        <v/>
      </c>
      <c r="AI131" s="187" t="str">
        <f t="shared" si="91"/>
        <v/>
      </c>
      <c r="AJ131" s="187" t="str">
        <f t="shared" si="92"/>
        <v/>
      </c>
      <c r="AL131" s="115" t="str">
        <f>+Datos!CD129</f>
        <v/>
      </c>
      <c r="AM131" s="188" t="str">
        <f>IF(AL131="","",Datos!CG129)</f>
        <v/>
      </c>
      <c r="AN131" s="180" t="str">
        <f t="shared" si="93"/>
        <v/>
      </c>
      <c r="AO131" s="180" t="str">
        <f t="shared" si="94"/>
        <v/>
      </c>
      <c r="AP131" s="187" t="str">
        <f t="shared" si="95"/>
        <v/>
      </c>
      <c r="AQ131" s="187" t="str">
        <f t="shared" si="96"/>
        <v/>
      </c>
      <c r="AR131" s="187" t="str">
        <f t="shared" si="97"/>
        <v/>
      </c>
      <c r="AS131" s="187" t="str">
        <f t="shared" si="98"/>
        <v/>
      </c>
      <c r="AU131" s="115" t="str">
        <f>+Datos!CX129</f>
        <v/>
      </c>
      <c r="AV131" s="188" t="str">
        <f>IF(AU131="","",Datos!DA129)</f>
        <v/>
      </c>
      <c r="AW131" s="180" t="str">
        <f t="shared" si="99"/>
        <v/>
      </c>
      <c r="AX131" s="180" t="str">
        <f t="shared" si="100"/>
        <v/>
      </c>
      <c r="AY131" s="187" t="str">
        <f t="shared" si="101"/>
        <v/>
      </c>
      <c r="AZ131" s="187" t="str">
        <f t="shared" si="102"/>
        <v/>
      </c>
      <c r="BA131" s="187" t="str">
        <f t="shared" si="103"/>
        <v/>
      </c>
      <c r="BB131" s="187" t="str">
        <f t="shared" si="104"/>
        <v/>
      </c>
      <c r="BD131" s="115" t="str">
        <f>+Datos!DR129</f>
        <v/>
      </c>
      <c r="BE131" s="188" t="str">
        <f>IF(BD131="","",Datos!DU129)</f>
        <v/>
      </c>
      <c r="BF131" s="180" t="str">
        <f t="shared" si="105"/>
        <v/>
      </c>
      <c r="BG131" s="180" t="str">
        <f t="shared" si="106"/>
        <v/>
      </c>
      <c r="BH131" s="187" t="str">
        <f t="shared" si="107"/>
        <v/>
      </c>
      <c r="BI131" s="187" t="str">
        <f t="shared" si="108"/>
        <v/>
      </c>
      <c r="BJ131" s="187" t="str">
        <f t="shared" si="109"/>
        <v/>
      </c>
      <c r="BK131" s="187" t="str">
        <f t="shared" si="110"/>
        <v/>
      </c>
      <c r="BM131" s="115" t="str">
        <f>+Datos!EL129</f>
        <v/>
      </c>
      <c r="BN131" s="188" t="str">
        <f>IF(BM131="","",Datos!EO129)</f>
        <v/>
      </c>
      <c r="BO131" s="180" t="str">
        <f t="shared" si="111"/>
        <v/>
      </c>
      <c r="BP131" s="180" t="str">
        <f t="shared" si="112"/>
        <v/>
      </c>
      <c r="BQ131" s="187" t="str">
        <f t="shared" si="113"/>
        <v/>
      </c>
      <c r="BR131" s="187" t="str">
        <f t="shared" si="114"/>
        <v/>
      </c>
      <c r="BS131" s="187" t="str">
        <f t="shared" si="115"/>
        <v/>
      </c>
      <c r="BT131" s="187" t="str">
        <f t="shared" si="116"/>
        <v/>
      </c>
      <c r="BV131" s="115" t="str">
        <f>+Datos!FF129</f>
        <v/>
      </c>
      <c r="BW131" s="188" t="str">
        <f>IF(BV131="","",Datos!FI129)</f>
        <v/>
      </c>
      <c r="BX131" s="180" t="str">
        <f t="shared" si="117"/>
        <v/>
      </c>
      <c r="BY131" s="180" t="str">
        <f t="shared" si="118"/>
        <v/>
      </c>
      <c r="BZ131" s="187" t="str">
        <f t="shared" si="119"/>
        <v/>
      </c>
      <c r="CA131" s="187" t="str">
        <f t="shared" si="120"/>
        <v/>
      </c>
      <c r="CB131" s="187" t="str">
        <f t="shared" si="121"/>
        <v/>
      </c>
      <c r="CC131" s="187" t="str">
        <f t="shared" si="122"/>
        <v/>
      </c>
      <c r="CD131"/>
      <c r="CE131" s="115" t="str">
        <f>+Datos!FZ129</f>
        <v/>
      </c>
      <c r="CF131" s="188" t="str">
        <f>IF(CE131="","",Datos!GC129)</f>
        <v/>
      </c>
      <c r="CG131" s="180" t="str">
        <f t="shared" si="123"/>
        <v/>
      </c>
      <c r="CH131" s="180" t="str">
        <f t="shared" si="124"/>
        <v/>
      </c>
      <c r="CI131" s="187" t="str">
        <f t="shared" si="125"/>
        <v/>
      </c>
      <c r="CJ131" s="187" t="str">
        <f t="shared" si="126"/>
        <v/>
      </c>
      <c r="CK131" s="187" t="str">
        <f t="shared" si="127"/>
        <v/>
      </c>
      <c r="CL131" s="187" t="str">
        <f t="shared" si="128"/>
        <v/>
      </c>
    </row>
    <row r="132" spans="2:90" s="8" customFormat="1" x14ac:dyDescent="0.35">
      <c r="B132" s="115" t="str">
        <f>+Datos!B130</f>
        <v/>
      </c>
      <c r="C132" s="115" t="str">
        <f>IF(B132="","",Datos!E130)</f>
        <v/>
      </c>
      <c r="D132" s="180"/>
      <c r="E132" s="180">
        <f>+Datos!F130</f>
        <v>0</v>
      </c>
      <c r="F132" s="187">
        <f t="shared" si="71"/>
        <v>0</v>
      </c>
      <c r="G132" s="187">
        <f t="shared" si="72"/>
        <v>0</v>
      </c>
      <c r="H132" s="187">
        <f t="shared" si="73"/>
        <v>0</v>
      </c>
      <c r="I132" s="187">
        <f t="shared" si="74"/>
        <v>0</v>
      </c>
      <c r="K132" s="115" t="str">
        <f>+Datos!V130</f>
        <v/>
      </c>
      <c r="L132" s="188" t="str">
        <f>IF(K132="","",Datos!Y130)</f>
        <v/>
      </c>
      <c r="M132" s="180" t="str">
        <f t="shared" si="75"/>
        <v/>
      </c>
      <c r="N132" s="180" t="str">
        <f t="shared" si="76"/>
        <v/>
      </c>
      <c r="O132" s="187" t="str">
        <f t="shared" si="77"/>
        <v/>
      </c>
      <c r="P132" s="187" t="str">
        <f t="shared" si="78"/>
        <v/>
      </c>
      <c r="Q132" s="187" t="str">
        <f t="shared" si="79"/>
        <v/>
      </c>
      <c r="R132" s="187" t="str">
        <f t="shared" si="80"/>
        <v/>
      </c>
      <c r="T132" s="115" t="str">
        <f>+Datos!AP130</f>
        <v/>
      </c>
      <c r="U132" s="188" t="str">
        <f>IF(T132="","",Datos!AS130)</f>
        <v/>
      </c>
      <c r="V132" s="180" t="str">
        <f t="shared" si="81"/>
        <v/>
      </c>
      <c r="W132" s="180" t="str">
        <f t="shared" si="82"/>
        <v/>
      </c>
      <c r="X132" s="187" t="str">
        <f t="shared" si="83"/>
        <v/>
      </c>
      <c r="Y132" s="187" t="str">
        <f t="shared" si="84"/>
        <v/>
      </c>
      <c r="Z132" s="187" t="str">
        <f t="shared" si="85"/>
        <v/>
      </c>
      <c r="AA132" s="187" t="str">
        <f t="shared" si="86"/>
        <v/>
      </c>
      <c r="AC132" s="115" t="str">
        <f>+Datos!BJ130</f>
        <v/>
      </c>
      <c r="AD132" s="188" t="str">
        <f>IF(AC132="","",Datos!BM130)</f>
        <v/>
      </c>
      <c r="AE132" s="180" t="str">
        <f t="shared" si="87"/>
        <v/>
      </c>
      <c r="AF132" s="180" t="str">
        <f t="shared" si="88"/>
        <v/>
      </c>
      <c r="AG132" s="187" t="str">
        <f t="shared" si="89"/>
        <v/>
      </c>
      <c r="AH132" s="187" t="str">
        <f t="shared" si="90"/>
        <v/>
      </c>
      <c r="AI132" s="187" t="str">
        <f t="shared" si="91"/>
        <v/>
      </c>
      <c r="AJ132" s="187" t="str">
        <f t="shared" si="92"/>
        <v/>
      </c>
      <c r="AL132" s="115" t="str">
        <f>+Datos!CD130</f>
        <v/>
      </c>
      <c r="AM132" s="188" t="str">
        <f>IF(AL132="","",Datos!CG130)</f>
        <v/>
      </c>
      <c r="AN132" s="180" t="str">
        <f t="shared" si="93"/>
        <v/>
      </c>
      <c r="AO132" s="180" t="str">
        <f t="shared" si="94"/>
        <v/>
      </c>
      <c r="AP132" s="187" t="str">
        <f t="shared" si="95"/>
        <v/>
      </c>
      <c r="AQ132" s="187" t="str">
        <f t="shared" si="96"/>
        <v/>
      </c>
      <c r="AR132" s="187" t="str">
        <f t="shared" si="97"/>
        <v/>
      </c>
      <c r="AS132" s="187" t="str">
        <f t="shared" si="98"/>
        <v/>
      </c>
      <c r="AU132" s="115" t="str">
        <f>+Datos!CX130</f>
        <v/>
      </c>
      <c r="AV132" s="188" t="str">
        <f>IF(AU132="","",Datos!DA130)</f>
        <v/>
      </c>
      <c r="AW132" s="180" t="str">
        <f t="shared" si="99"/>
        <v/>
      </c>
      <c r="AX132" s="180" t="str">
        <f t="shared" si="100"/>
        <v/>
      </c>
      <c r="AY132" s="187" t="str">
        <f t="shared" si="101"/>
        <v/>
      </c>
      <c r="AZ132" s="187" t="str">
        <f t="shared" si="102"/>
        <v/>
      </c>
      <c r="BA132" s="187" t="str">
        <f t="shared" si="103"/>
        <v/>
      </c>
      <c r="BB132" s="187" t="str">
        <f t="shared" si="104"/>
        <v/>
      </c>
      <c r="BD132" s="115" t="str">
        <f>+Datos!DR130</f>
        <v/>
      </c>
      <c r="BE132" s="188" t="str">
        <f>IF(BD132="","",Datos!DU130)</f>
        <v/>
      </c>
      <c r="BF132" s="180" t="str">
        <f t="shared" si="105"/>
        <v/>
      </c>
      <c r="BG132" s="180" t="str">
        <f t="shared" si="106"/>
        <v/>
      </c>
      <c r="BH132" s="187" t="str">
        <f t="shared" si="107"/>
        <v/>
      </c>
      <c r="BI132" s="187" t="str">
        <f t="shared" si="108"/>
        <v/>
      </c>
      <c r="BJ132" s="187" t="str">
        <f t="shared" si="109"/>
        <v/>
      </c>
      <c r="BK132" s="187" t="str">
        <f t="shared" si="110"/>
        <v/>
      </c>
      <c r="BM132" s="115" t="str">
        <f>+Datos!EL130</f>
        <v/>
      </c>
      <c r="BN132" s="188" t="str">
        <f>IF(BM132="","",Datos!EO130)</f>
        <v/>
      </c>
      <c r="BO132" s="180" t="str">
        <f t="shared" si="111"/>
        <v/>
      </c>
      <c r="BP132" s="180" t="str">
        <f t="shared" si="112"/>
        <v/>
      </c>
      <c r="BQ132" s="187" t="str">
        <f t="shared" si="113"/>
        <v/>
      </c>
      <c r="BR132" s="187" t="str">
        <f t="shared" si="114"/>
        <v/>
      </c>
      <c r="BS132" s="187" t="str">
        <f t="shared" si="115"/>
        <v/>
      </c>
      <c r="BT132" s="187" t="str">
        <f t="shared" si="116"/>
        <v/>
      </c>
      <c r="BV132" s="115" t="str">
        <f>+Datos!FF130</f>
        <v/>
      </c>
      <c r="BW132" s="188" t="str">
        <f>IF(BV132="","",Datos!FI130)</f>
        <v/>
      </c>
      <c r="BX132" s="180" t="str">
        <f t="shared" si="117"/>
        <v/>
      </c>
      <c r="BY132" s="180" t="str">
        <f t="shared" si="118"/>
        <v/>
      </c>
      <c r="BZ132" s="187" t="str">
        <f t="shared" si="119"/>
        <v/>
      </c>
      <c r="CA132" s="187" t="str">
        <f t="shared" si="120"/>
        <v/>
      </c>
      <c r="CB132" s="187" t="str">
        <f t="shared" si="121"/>
        <v/>
      </c>
      <c r="CC132" s="187" t="str">
        <f t="shared" si="122"/>
        <v/>
      </c>
      <c r="CD132"/>
      <c r="CE132" s="115" t="str">
        <f>+Datos!FZ130</f>
        <v/>
      </c>
      <c r="CF132" s="188" t="str">
        <f>IF(CE132="","",Datos!GC130)</f>
        <v/>
      </c>
      <c r="CG132" s="180" t="str">
        <f t="shared" si="123"/>
        <v/>
      </c>
      <c r="CH132" s="180" t="str">
        <f t="shared" si="124"/>
        <v/>
      </c>
      <c r="CI132" s="187" t="str">
        <f t="shared" si="125"/>
        <v/>
      </c>
      <c r="CJ132" s="187" t="str">
        <f t="shared" si="126"/>
        <v/>
      </c>
      <c r="CK132" s="187" t="str">
        <f t="shared" si="127"/>
        <v/>
      </c>
      <c r="CL132" s="187" t="str">
        <f t="shared" si="128"/>
        <v/>
      </c>
    </row>
    <row r="133" spans="2:90" s="8" customFormat="1" x14ac:dyDescent="0.35">
      <c r="B133" s="115" t="str">
        <f>+Datos!B131</f>
        <v/>
      </c>
      <c r="C133" s="115" t="str">
        <f>IF(B133="","",Datos!E131)</f>
        <v/>
      </c>
      <c r="D133" s="180"/>
      <c r="E133" s="180">
        <f>+Datos!F131</f>
        <v>0</v>
      </c>
      <c r="F133" s="187">
        <f t="shared" si="71"/>
        <v>0</v>
      </c>
      <c r="G133" s="187">
        <f t="shared" si="72"/>
        <v>0</v>
      </c>
      <c r="H133" s="187">
        <f t="shared" si="73"/>
        <v>0</v>
      </c>
      <c r="I133" s="187">
        <f t="shared" si="74"/>
        <v>0</v>
      </c>
      <c r="K133" s="115" t="str">
        <f>+Datos!V131</f>
        <v/>
      </c>
      <c r="L133" s="188" t="str">
        <f>IF(K133="","",Datos!Y131)</f>
        <v/>
      </c>
      <c r="M133" s="180" t="str">
        <f t="shared" si="75"/>
        <v/>
      </c>
      <c r="N133" s="180" t="str">
        <f t="shared" si="76"/>
        <v/>
      </c>
      <c r="O133" s="187" t="str">
        <f t="shared" si="77"/>
        <v/>
      </c>
      <c r="P133" s="187" t="str">
        <f t="shared" si="78"/>
        <v/>
      </c>
      <c r="Q133" s="187" t="str">
        <f t="shared" si="79"/>
        <v/>
      </c>
      <c r="R133" s="187" t="str">
        <f t="shared" si="80"/>
        <v/>
      </c>
      <c r="T133" s="115" t="str">
        <f>+Datos!AP131</f>
        <v/>
      </c>
      <c r="U133" s="188" t="str">
        <f>IF(T133="","",Datos!AS131)</f>
        <v/>
      </c>
      <c r="V133" s="180" t="str">
        <f t="shared" si="81"/>
        <v/>
      </c>
      <c r="W133" s="180" t="str">
        <f t="shared" si="82"/>
        <v/>
      </c>
      <c r="X133" s="187" t="str">
        <f t="shared" si="83"/>
        <v/>
      </c>
      <c r="Y133" s="187" t="str">
        <f t="shared" si="84"/>
        <v/>
      </c>
      <c r="Z133" s="187" t="str">
        <f t="shared" si="85"/>
        <v/>
      </c>
      <c r="AA133" s="187" t="str">
        <f t="shared" si="86"/>
        <v/>
      </c>
      <c r="AC133" s="115" t="str">
        <f>+Datos!BJ131</f>
        <v/>
      </c>
      <c r="AD133" s="188" t="str">
        <f>IF(AC133="","",Datos!BM131)</f>
        <v/>
      </c>
      <c r="AE133" s="180" t="str">
        <f t="shared" si="87"/>
        <v/>
      </c>
      <c r="AF133" s="180" t="str">
        <f t="shared" si="88"/>
        <v/>
      </c>
      <c r="AG133" s="187" t="str">
        <f t="shared" si="89"/>
        <v/>
      </c>
      <c r="AH133" s="187" t="str">
        <f t="shared" si="90"/>
        <v/>
      </c>
      <c r="AI133" s="187" t="str">
        <f t="shared" si="91"/>
        <v/>
      </c>
      <c r="AJ133" s="187" t="str">
        <f t="shared" si="92"/>
        <v/>
      </c>
      <c r="AL133" s="115" t="str">
        <f>+Datos!CD131</f>
        <v/>
      </c>
      <c r="AM133" s="188" t="str">
        <f>IF(AL133="","",Datos!CG131)</f>
        <v/>
      </c>
      <c r="AN133" s="180" t="str">
        <f t="shared" si="93"/>
        <v/>
      </c>
      <c r="AO133" s="180" t="str">
        <f t="shared" si="94"/>
        <v/>
      </c>
      <c r="AP133" s="187" t="str">
        <f t="shared" si="95"/>
        <v/>
      </c>
      <c r="AQ133" s="187" t="str">
        <f t="shared" si="96"/>
        <v/>
      </c>
      <c r="AR133" s="187" t="str">
        <f t="shared" si="97"/>
        <v/>
      </c>
      <c r="AS133" s="187" t="str">
        <f t="shared" si="98"/>
        <v/>
      </c>
      <c r="AU133" s="115" t="str">
        <f>+Datos!CX131</f>
        <v/>
      </c>
      <c r="AV133" s="188" t="str">
        <f>IF(AU133="","",Datos!DA131)</f>
        <v/>
      </c>
      <c r="AW133" s="180" t="str">
        <f t="shared" si="99"/>
        <v/>
      </c>
      <c r="AX133" s="180" t="str">
        <f t="shared" si="100"/>
        <v/>
      </c>
      <c r="AY133" s="187" t="str">
        <f t="shared" si="101"/>
        <v/>
      </c>
      <c r="AZ133" s="187" t="str">
        <f t="shared" si="102"/>
        <v/>
      </c>
      <c r="BA133" s="187" t="str">
        <f t="shared" si="103"/>
        <v/>
      </c>
      <c r="BB133" s="187" t="str">
        <f t="shared" si="104"/>
        <v/>
      </c>
      <c r="BD133" s="115" t="str">
        <f>+Datos!DR131</f>
        <v/>
      </c>
      <c r="BE133" s="188" t="str">
        <f>IF(BD133="","",Datos!DU131)</f>
        <v/>
      </c>
      <c r="BF133" s="180" t="str">
        <f t="shared" si="105"/>
        <v/>
      </c>
      <c r="BG133" s="180" t="str">
        <f t="shared" si="106"/>
        <v/>
      </c>
      <c r="BH133" s="187" t="str">
        <f t="shared" si="107"/>
        <v/>
      </c>
      <c r="BI133" s="187" t="str">
        <f t="shared" si="108"/>
        <v/>
      </c>
      <c r="BJ133" s="187" t="str">
        <f t="shared" si="109"/>
        <v/>
      </c>
      <c r="BK133" s="187" t="str">
        <f t="shared" si="110"/>
        <v/>
      </c>
      <c r="BM133" s="115" t="str">
        <f>+Datos!EL131</f>
        <v/>
      </c>
      <c r="BN133" s="188" t="str">
        <f>IF(BM133="","",Datos!EO131)</f>
        <v/>
      </c>
      <c r="BO133" s="180" t="str">
        <f t="shared" si="111"/>
        <v/>
      </c>
      <c r="BP133" s="180" t="str">
        <f t="shared" si="112"/>
        <v/>
      </c>
      <c r="BQ133" s="187" t="str">
        <f t="shared" si="113"/>
        <v/>
      </c>
      <c r="BR133" s="187" t="str">
        <f t="shared" si="114"/>
        <v/>
      </c>
      <c r="BS133" s="187" t="str">
        <f t="shared" si="115"/>
        <v/>
      </c>
      <c r="BT133" s="187" t="str">
        <f t="shared" si="116"/>
        <v/>
      </c>
      <c r="BV133" s="115" t="str">
        <f>+Datos!FF131</f>
        <v/>
      </c>
      <c r="BW133" s="188" t="str">
        <f>IF(BV133="","",Datos!FI131)</f>
        <v/>
      </c>
      <c r="BX133" s="180" t="str">
        <f t="shared" si="117"/>
        <v/>
      </c>
      <c r="BY133" s="180" t="str">
        <f t="shared" si="118"/>
        <v/>
      </c>
      <c r="BZ133" s="187" t="str">
        <f t="shared" si="119"/>
        <v/>
      </c>
      <c r="CA133" s="187" t="str">
        <f t="shared" si="120"/>
        <v/>
      </c>
      <c r="CB133" s="187" t="str">
        <f t="shared" si="121"/>
        <v/>
      </c>
      <c r="CC133" s="187" t="str">
        <f t="shared" si="122"/>
        <v/>
      </c>
      <c r="CD133"/>
      <c r="CE133" s="115" t="str">
        <f>+Datos!FZ131</f>
        <v/>
      </c>
      <c r="CF133" s="188" t="str">
        <f>IF(CE133="","",Datos!GC131)</f>
        <v/>
      </c>
      <c r="CG133" s="180" t="str">
        <f t="shared" si="123"/>
        <v/>
      </c>
      <c r="CH133" s="180" t="str">
        <f t="shared" si="124"/>
        <v/>
      </c>
      <c r="CI133" s="187" t="str">
        <f t="shared" si="125"/>
        <v/>
      </c>
      <c r="CJ133" s="187" t="str">
        <f t="shared" si="126"/>
        <v/>
      </c>
      <c r="CK133" s="187" t="str">
        <f t="shared" si="127"/>
        <v/>
      </c>
      <c r="CL133" s="187" t="str">
        <f t="shared" si="128"/>
        <v/>
      </c>
    </row>
    <row r="134" spans="2:90" s="8" customFormat="1" x14ac:dyDescent="0.35">
      <c r="B134" s="115" t="str">
        <f>+Datos!B132</f>
        <v/>
      </c>
      <c r="C134" s="115" t="str">
        <f>IF(B134="","",Datos!E132)</f>
        <v/>
      </c>
      <c r="D134" s="180"/>
      <c r="E134" s="180">
        <f>+Datos!F132</f>
        <v>0</v>
      </c>
      <c r="F134" s="187">
        <f t="shared" si="71"/>
        <v>0</v>
      </c>
      <c r="G134" s="187">
        <f t="shared" si="72"/>
        <v>0</v>
      </c>
      <c r="H134" s="187">
        <f t="shared" si="73"/>
        <v>0</v>
      </c>
      <c r="I134" s="187">
        <f t="shared" si="74"/>
        <v>0</v>
      </c>
      <c r="K134" s="115" t="str">
        <f>+Datos!V132</f>
        <v/>
      </c>
      <c r="L134" s="188" t="str">
        <f>IF(K134="","",Datos!Y132)</f>
        <v/>
      </c>
      <c r="M134" s="180" t="str">
        <f t="shared" si="75"/>
        <v/>
      </c>
      <c r="N134" s="180" t="str">
        <f t="shared" si="76"/>
        <v/>
      </c>
      <c r="O134" s="187" t="str">
        <f t="shared" si="77"/>
        <v/>
      </c>
      <c r="P134" s="187" t="str">
        <f t="shared" si="78"/>
        <v/>
      </c>
      <c r="Q134" s="187" t="str">
        <f t="shared" si="79"/>
        <v/>
      </c>
      <c r="R134" s="187" t="str">
        <f t="shared" si="80"/>
        <v/>
      </c>
      <c r="T134" s="115" t="str">
        <f>+Datos!AP132</f>
        <v/>
      </c>
      <c r="U134" s="188" t="str">
        <f>IF(T134="","",Datos!AS132)</f>
        <v/>
      </c>
      <c r="V134" s="180" t="str">
        <f t="shared" si="81"/>
        <v/>
      </c>
      <c r="W134" s="180" t="str">
        <f t="shared" si="82"/>
        <v/>
      </c>
      <c r="X134" s="187" t="str">
        <f t="shared" si="83"/>
        <v/>
      </c>
      <c r="Y134" s="187" t="str">
        <f t="shared" si="84"/>
        <v/>
      </c>
      <c r="Z134" s="187" t="str">
        <f t="shared" si="85"/>
        <v/>
      </c>
      <c r="AA134" s="187" t="str">
        <f t="shared" si="86"/>
        <v/>
      </c>
      <c r="AC134" s="115" t="str">
        <f>+Datos!BJ132</f>
        <v/>
      </c>
      <c r="AD134" s="188" t="str">
        <f>IF(AC134="","",Datos!BM132)</f>
        <v/>
      </c>
      <c r="AE134" s="180" t="str">
        <f t="shared" si="87"/>
        <v/>
      </c>
      <c r="AF134" s="180" t="str">
        <f t="shared" si="88"/>
        <v/>
      </c>
      <c r="AG134" s="187" t="str">
        <f t="shared" si="89"/>
        <v/>
      </c>
      <c r="AH134" s="187" t="str">
        <f t="shared" si="90"/>
        <v/>
      </c>
      <c r="AI134" s="187" t="str">
        <f t="shared" si="91"/>
        <v/>
      </c>
      <c r="AJ134" s="187" t="str">
        <f t="shared" si="92"/>
        <v/>
      </c>
      <c r="AL134" s="115" t="str">
        <f>+Datos!CD132</f>
        <v/>
      </c>
      <c r="AM134" s="188" t="str">
        <f>IF(AL134="","",Datos!CG132)</f>
        <v/>
      </c>
      <c r="AN134" s="180" t="str">
        <f t="shared" si="93"/>
        <v/>
      </c>
      <c r="AO134" s="180" t="str">
        <f t="shared" si="94"/>
        <v/>
      </c>
      <c r="AP134" s="187" t="str">
        <f t="shared" si="95"/>
        <v/>
      </c>
      <c r="AQ134" s="187" t="str">
        <f t="shared" si="96"/>
        <v/>
      </c>
      <c r="AR134" s="187" t="str">
        <f t="shared" si="97"/>
        <v/>
      </c>
      <c r="AS134" s="187" t="str">
        <f t="shared" si="98"/>
        <v/>
      </c>
      <c r="AU134" s="115" t="str">
        <f>+Datos!CX132</f>
        <v/>
      </c>
      <c r="AV134" s="188" t="str">
        <f>IF(AU134="","",Datos!DA132)</f>
        <v/>
      </c>
      <c r="AW134" s="180" t="str">
        <f t="shared" si="99"/>
        <v/>
      </c>
      <c r="AX134" s="180" t="str">
        <f t="shared" si="100"/>
        <v/>
      </c>
      <c r="AY134" s="187" t="str">
        <f t="shared" si="101"/>
        <v/>
      </c>
      <c r="AZ134" s="187" t="str">
        <f t="shared" si="102"/>
        <v/>
      </c>
      <c r="BA134" s="187" t="str">
        <f t="shared" si="103"/>
        <v/>
      </c>
      <c r="BB134" s="187" t="str">
        <f t="shared" si="104"/>
        <v/>
      </c>
      <c r="BD134" s="115" t="str">
        <f>+Datos!DR132</f>
        <v/>
      </c>
      <c r="BE134" s="188" t="str">
        <f>IF(BD134="","",Datos!DU132)</f>
        <v/>
      </c>
      <c r="BF134" s="180" t="str">
        <f t="shared" si="105"/>
        <v/>
      </c>
      <c r="BG134" s="180" t="str">
        <f t="shared" si="106"/>
        <v/>
      </c>
      <c r="BH134" s="187" t="str">
        <f t="shared" si="107"/>
        <v/>
      </c>
      <c r="BI134" s="187" t="str">
        <f t="shared" si="108"/>
        <v/>
      </c>
      <c r="BJ134" s="187" t="str">
        <f t="shared" si="109"/>
        <v/>
      </c>
      <c r="BK134" s="187" t="str">
        <f t="shared" si="110"/>
        <v/>
      </c>
      <c r="BM134" s="115" t="str">
        <f>+Datos!EL132</f>
        <v/>
      </c>
      <c r="BN134" s="188" t="str">
        <f>IF(BM134="","",Datos!EO132)</f>
        <v/>
      </c>
      <c r="BO134" s="180" t="str">
        <f t="shared" si="111"/>
        <v/>
      </c>
      <c r="BP134" s="180" t="str">
        <f t="shared" si="112"/>
        <v/>
      </c>
      <c r="BQ134" s="187" t="str">
        <f t="shared" si="113"/>
        <v/>
      </c>
      <c r="BR134" s="187" t="str">
        <f t="shared" si="114"/>
        <v/>
      </c>
      <c r="BS134" s="187" t="str">
        <f t="shared" si="115"/>
        <v/>
      </c>
      <c r="BT134" s="187" t="str">
        <f t="shared" si="116"/>
        <v/>
      </c>
      <c r="BV134" s="115" t="str">
        <f>+Datos!FF132</f>
        <v/>
      </c>
      <c r="BW134" s="188" t="str">
        <f>IF(BV134="","",Datos!FI132)</f>
        <v/>
      </c>
      <c r="BX134" s="180" t="str">
        <f t="shared" si="117"/>
        <v/>
      </c>
      <c r="BY134" s="180" t="str">
        <f t="shared" si="118"/>
        <v/>
      </c>
      <c r="BZ134" s="187" t="str">
        <f t="shared" si="119"/>
        <v/>
      </c>
      <c r="CA134" s="187" t="str">
        <f t="shared" si="120"/>
        <v/>
      </c>
      <c r="CB134" s="187" t="str">
        <f t="shared" si="121"/>
        <v/>
      </c>
      <c r="CC134" s="187" t="str">
        <f t="shared" si="122"/>
        <v/>
      </c>
      <c r="CD134"/>
      <c r="CE134" s="115" t="str">
        <f>+Datos!FZ132</f>
        <v/>
      </c>
      <c r="CF134" s="188" t="str">
        <f>IF(CE134="","",Datos!GC132)</f>
        <v/>
      </c>
      <c r="CG134" s="180" t="str">
        <f t="shared" si="123"/>
        <v/>
      </c>
      <c r="CH134" s="180" t="str">
        <f t="shared" si="124"/>
        <v/>
      </c>
      <c r="CI134" s="187" t="str">
        <f t="shared" si="125"/>
        <v/>
      </c>
      <c r="CJ134" s="187" t="str">
        <f t="shared" si="126"/>
        <v/>
      </c>
      <c r="CK134" s="187" t="str">
        <f t="shared" si="127"/>
        <v/>
      </c>
      <c r="CL134" s="187" t="str">
        <f t="shared" si="128"/>
        <v/>
      </c>
    </row>
    <row r="135" spans="2:90" s="8" customFormat="1" x14ac:dyDescent="0.35">
      <c r="B135" s="115" t="str">
        <f>+Datos!B133</f>
        <v/>
      </c>
      <c r="C135" s="115" t="str">
        <f>IF(B135="","",Datos!E133)</f>
        <v/>
      </c>
      <c r="D135" s="180"/>
      <c r="E135" s="180">
        <f>+Datos!F133</f>
        <v>0</v>
      </c>
      <c r="F135" s="187">
        <f t="shared" si="71"/>
        <v>0</v>
      </c>
      <c r="G135" s="187">
        <f t="shared" si="72"/>
        <v>0</v>
      </c>
      <c r="H135" s="187">
        <f t="shared" si="73"/>
        <v>0</v>
      </c>
      <c r="I135" s="187">
        <f t="shared" si="74"/>
        <v>0</v>
      </c>
      <c r="K135" s="115" t="str">
        <f>+Datos!V133</f>
        <v/>
      </c>
      <c r="L135" s="188" t="str">
        <f>IF(K135="","",Datos!Y133)</f>
        <v/>
      </c>
      <c r="M135" s="180" t="str">
        <f t="shared" si="75"/>
        <v/>
      </c>
      <c r="N135" s="180" t="str">
        <f t="shared" si="76"/>
        <v/>
      </c>
      <c r="O135" s="187" t="str">
        <f t="shared" si="77"/>
        <v/>
      </c>
      <c r="P135" s="187" t="str">
        <f t="shared" si="78"/>
        <v/>
      </c>
      <c r="Q135" s="187" t="str">
        <f t="shared" si="79"/>
        <v/>
      </c>
      <c r="R135" s="187" t="str">
        <f t="shared" si="80"/>
        <v/>
      </c>
      <c r="T135" s="115" t="str">
        <f>+Datos!AP133</f>
        <v/>
      </c>
      <c r="U135" s="188" t="str">
        <f>IF(T135="","",Datos!AS133)</f>
        <v/>
      </c>
      <c r="V135" s="180" t="str">
        <f t="shared" si="81"/>
        <v/>
      </c>
      <c r="W135" s="180" t="str">
        <f t="shared" si="82"/>
        <v/>
      </c>
      <c r="X135" s="187" t="str">
        <f t="shared" si="83"/>
        <v/>
      </c>
      <c r="Y135" s="187" t="str">
        <f t="shared" si="84"/>
        <v/>
      </c>
      <c r="Z135" s="187" t="str">
        <f t="shared" si="85"/>
        <v/>
      </c>
      <c r="AA135" s="187" t="str">
        <f t="shared" si="86"/>
        <v/>
      </c>
      <c r="AC135" s="115" t="str">
        <f>+Datos!BJ133</f>
        <v/>
      </c>
      <c r="AD135" s="188" t="str">
        <f>IF(AC135="","",Datos!BM133)</f>
        <v/>
      </c>
      <c r="AE135" s="180" t="str">
        <f t="shared" si="87"/>
        <v/>
      </c>
      <c r="AF135" s="180" t="str">
        <f t="shared" si="88"/>
        <v/>
      </c>
      <c r="AG135" s="187" t="str">
        <f t="shared" si="89"/>
        <v/>
      </c>
      <c r="AH135" s="187" t="str">
        <f t="shared" si="90"/>
        <v/>
      </c>
      <c r="AI135" s="187" t="str">
        <f t="shared" si="91"/>
        <v/>
      </c>
      <c r="AJ135" s="187" t="str">
        <f t="shared" si="92"/>
        <v/>
      </c>
      <c r="AL135" s="115" t="str">
        <f>+Datos!CD133</f>
        <v/>
      </c>
      <c r="AM135" s="188" t="str">
        <f>IF(AL135="","",Datos!CG133)</f>
        <v/>
      </c>
      <c r="AN135" s="180" t="str">
        <f t="shared" si="93"/>
        <v/>
      </c>
      <c r="AO135" s="180" t="str">
        <f t="shared" si="94"/>
        <v/>
      </c>
      <c r="AP135" s="187" t="str">
        <f t="shared" si="95"/>
        <v/>
      </c>
      <c r="AQ135" s="187" t="str">
        <f t="shared" si="96"/>
        <v/>
      </c>
      <c r="AR135" s="187" t="str">
        <f t="shared" si="97"/>
        <v/>
      </c>
      <c r="AS135" s="187" t="str">
        <f t="shared" si="98"/>
        <v/>
      </c>
      <c r="AU135" s="115" t="str">
        <f>+Datos!CX133</f>
        <v/>
      </c>
      <c r="AV135" s="188" t="str">
        <f>IF(AU135="","",Datos!DA133)</f>
        <v/>
      </c>
      <c r="AW135" s="180" t="str">
        <f t="shared" si="99"/>
        <v/>
      </c>
      <c r="AX135" s="180" t="str">
        <f t="shared" si="100"/>
        <v/>
      </c>
      <c r="AY135" s="187" t="str">
        <f t="shared" si="101"/>
        <v/>
      </c>
      <c r="AZ135" s="187" t="str">
        <f t="shared" si="102"/>
        <v/>
      </c>
      <c r="BA135" s="187" t="str">
        <f t="shared" si="103"/>
        <v/>
      </c>
      <c r="BB135" s="187" t="str">
        <f t="shared" si="104"/>
        <v/>
      </c>
      <c r="BD135" s="115" t="str">
        <f>+Datos!DR133</f>
        <v/>
      </c>
      <c r="BE135" s="188" t="str">
        <f>IF(BD135="","",Datos!DU133)</f>
        <v/>
      </c>
      <c r="BF135" s="180" t="str">
        <f t="shared" si="105"/>
        <v/>
      </c>
      <c r="BG135" s="180" t="str">
        <f t="shared" si="106"/>
        <v/>
      </c>
      <c r="BH135" s="187" t="str">
        <f t="shared" si="107"/>
        <v/>
      </c>
      <c r="BI135" s="187" t="str">
        <f t="shared" si="108"/>
        <v/>
      </c>
      <c r="BJ135" s="187" t="str">
        <f t="shared" si="109"/>
        <v/>
      </c>
      <c r="BK135" s="187" t="str">
        <f t="shared" si="110"/>
        <v/>
      </c>
      <c r="BM135" s="115" t="str">
        <f>+Datos!EL133</f>
        <v/>
      </c>
      <c r="BN135" s="188" t="str">
        <f>IF(BM135="","",Datos!EO133)</f>
        <v/>
      </c>
      <c r="BO135" s="180" t="str">
        <f t="shared" si="111"/>
        <v/>
      </c>
      <c r="BP135" s="180" t="str">
        <f t="shared" si="112"/>
        <v/>
      </c>
      <c r="BQ135" s="187" t="str">
        <f t="shared" si="113"/>
        <v/>
      </c>
      <c r="BR135" s="187" t="str">
        <f t="shared" si="114"/>
        <v/>
      </c>
      <c r="BS135" s="187" t="str">
        <f t="shared" si="115"/>
        <v/>
      </c>
      <c r="BT135" s="187" t="str">
        <f t="shared" si="116"/>
        <v/>
      </c>
      <c r="BV135" s="115" t="str">
        <f>+Datos!FF133</f>
        <v/>
      </c>
      <c r="BW135" s="188" t="str">
        <f>IF(BV135="","",Datos!FI133)</f>
        <v/>
      </c>
      <c r="BX135" s="180" t="str">
        <f t="shared" si="117"/>
        <v/>
      </c>
      <c r="BY135" s="180" t="str">
        <f t="shared" si="118"/>
        <v/>
      </c>
      <c r="BZ135" s="187" t="str">
        <f t="shared" si="119"/>
        <v/>
      </c>
      <c r="CA135" s="187" t="str">
        <f t="shared" si="120"/>
        <v/>
      </c>
      <c r="CB135" s="187" t="str">
        <f t="shared" si="121"/>
        <v/>
      </c>
      <c r="CC135" s="187" t="str">
        <f t="shared" si="122"/>
        <v/>
      </c>
      <c r="CD135"/>
      <c r="CE135" s="115" t="str">
        <f>+Datos!FZ133</f>
        <v/>
      </c>
      <c r="CF135" s="188" t="str">
        <f>IF(CE135="","",Datos!GC133)</f>
        <v/>
      </c>
      <c r="CG135" s="180" t="str">
        <f t="shared" si="123"/>
        <v/>
      </c>
      <c r="CH135" s="180" t="str">
        <f t="shared" si="124"/>
        <v/>
      </c>
      <c r="CI135" s="187" t="str">
        <f t="shared" si="125"/>
        <v/>
      </c>
      <c r="CJ135" s="187" t="str">
        <f t="shared" si="126"/>
        <v/>
      </c>
      <c r="CK135" s="187" t="str">
        <f t="shared" si="127"/>
        <v/>
      </c>
      <c r="CL135" s="187" t="str">
        <f t="shared" si="128"/>
        <v/>
      </c>
    </row>
    <row r="136" spans="2:90" s="8" customFormat="1" x14ac:dyDescent="0.35">
      <c r="B136" s="115" t="str">
        <f>+Datos!B134</f>
        <v/>
      </c>
      <c r="C136" s="115" t="str">
        <f>IF(B136="","",Datos!E134)</f>
        <v/>
      </c>
      <c r="D136" s="180"/>
      <c r="E136" s="180">
        <f>+Datos!F134</f>
        <v>0</v>
      </c>
      <c r="F136" s="187">
        <f t="shared" si="71"/>
        <v>0</v>
      </c>
      <c r="G136" s="187">
        <f t="shared" si="72"/>
        <v>0</v>
      </c>
      <c r="H136" s="187">
        <f t="shared" si="73"/>
        <v>0</v>
      </c>
      <c r="I136" s="187">
        <f t="shared" si="74"/>
        <v>0</v>
      </c>
      <c r="K136" s="115" t="str">
        <f>+Datos!V134</f>
        <v/>
      </c>
      <c r="L136" s="188" t="str">
        <f>IF(K136="","",Datos!Y134)</f>
        <v/>
      </c>
      <c r="M136" s="180" t="str">
        <f t="shared" si="75"/>
        <v/>
      </c>
      <c r="N136" s="180" t="str">
        <f t="shared" si="76"/>
        <v/>
      </c>
      <c r="O136" s="187" t="str">
        <f t="shared" si="77"/>
        <v/>
      </c>
      <c r="P136" s="187" t="str">
        <f t="shared" si="78"/>
        <v/>
      </c>
      <c r="Q136" s="187" t="str">
        <f t="shared" si="79"/>
        <v/>
      </c>
      <c r="R136" s="187" t="str">
        <f t="shared" si="80"/>
        <v/>
      </c>
      <c r="T136" s="115" t="str">
        <f>+Datos!AP134</f>
        <v/>
      </c>
      <c r="U136" s="188" t="str">
        <f>IF(T136="","",Datos!AS134)</f>
        <v/>
      </c>
      <c r="V136" s="180" t="str">
        <f t="shared" si="81"/>
        <v/>
      </c>
      <c r="W136" s="180" t="str">
        <f t="shared" si="82"/>
        <v/>
      </c>
      <c r="X136" s="187" t="str">
        <f t="shared" si="83"/>
        <v/>
      </c>
      <c r="Y136" s="187" t="str">
        <f t="shared" si="84"/>
        <v/>
      </c>
      <c r="Z136" s="187" t="str">
        <f t="shared" si="85"/>
        <v/>
      </c>
      <c r="AA136" s="187" t="str">
        <f t="shared" si="86"/>
        <v/>
      </c>
      <c r="AC136" s="115" t="str">
        <f>+Datos!BJ134</f>
        <v/>
      </c>
      <c r="AD136" s="188" t="str">
        <f>IF(AC136="","",Datos!BM134)</f>
        <v/>
      </c>
      <c r="AE136" s="180" t="str">
        <f t="shared" si="87"/>
        <v/>
      </c>
      <c r="AF136" s="180" t="str">
        <f t="shared" si="88"/>
        <v/>
      </c>
      <c r="AG136" s="187" t="str">
        <f t="shared" si="89"/>
        <v/>
      </c>
      <c r="AH136" s="187" t="str">
        <f t="shared" si="90"/>
        <v/>
      </c>
      <c r="AI136" s="187" t="str">
        <f t="shared" si="91"/>
        <v/>
      </c>
      <c r="AJ136" s="187" t="str">
        <f t="shared" si="92"/>
        <v/>
      </c>
      <c r="AL136" s="115" t="str">
        <f>+Datos!CD134</f>
        <v/>
      </c>
      <c r="AM136" s="188" t="str">
        <f>IF(AL136="","",Datos!CG134)</f>
        <v/>
      </c>
      <c r="AN136" s="180" t="str">
        <f t="shared" si="93"/>
        <v/>
      </c>
      <c r="AO136" s="180" t="str">
        <f t="shared" si="94"/>
        <v/>
      </c>
      <c r="AP136" s="187" t="str">
        <f t="shared" si="95"/>
        <v/>
      </c>
      <c r="AQ136" s="187" t="str">
        <f t="shared" si="96"/>
        <v/>
      </c>
      <c r="AR136" s="187" t="str">
        <f t="shared" si="97"/>
        <v/>
      </c>
      <c r="AS136" s="187" t="str">
        <f t="shared" si="98"/>
        <v/>
      </c>
      <c r="AU136" s="115" t="str">
        <f>+Datos!CX134</f>
        <v/>
      </c>
      <c r="AV136" s="188" t="str">
        <f>IF(AU136="","",Datos!DA134)</f>
        <v/>
      </c>
      <c r="AW136" s="180" t="str">
        <f t="shared" si="99"/>
        <v/>
      </c>
      <c r="AX136" s="180" t="str">
        <f t="shared" si="100"/>
        <v/>
      </c>
      <c r="AY136" s="187" t="str">
        <f t="shared" si="101"/>
        <v/>
      </c>
      <c r="AZ136" s="187" t="str">
        <f t="shared" si="102"/>
        <v/>
      </c>
      <c r="BA136" s="187" t="str">
        <f t="shared" si="103"/>
        <v/>
      </c>
      <c r="BB136" s="187" t="str">
        <f t="shared" si="104"/>
        <v/>
      </c>
      <c r="BD136" s="115" t="str">
        <f>+Datos!DR134</f>
        <v/>
      </c>
      <c r="BE136" s="188" t="str">
        <f>IF(BD136="","",Datos!DU134)</f>
        <v/>
      </c>
      <c r="BF136" s="180" t="str">
        <f t="shared" si="105"/>
        <v/>
      </c>
      <c r="BG136" s="180" t="str">
        <f t="shared" si="106"/>
        <v/>
      </c>
      <c r="BH136" s="187" t="str">
        <f t="shared" si="107"/>
        <v/>
      </c>
      <c r="BI136" s="187" t="str">
        <f t="shared" si="108"/>
        <v/>
      </c>
      <c r="BJ136" s="187" t="str">
        <f t="shared" si="109"/>
        <v/>
      </c>
      <c r="BK136" s="187" t="str">
        <f t="shared" si="110"/>
        <v/>
      </c>
      <c r="BM136" s="115" t="str">
        <f>+Datos!EL134</f>
        <v/>
      </c>
      <c r="BN136" s="188" t="str">
        <f>IF(BM136="","",Datos!EO134)</f>
        <v/>
      </c>
      <c r="BO136" s="180" t="str">
        <f t="shared" si="111"/>
        <v/>
      </c>
      <c r="BP136" s="180" t="str">
        <f t="shared" si="112"/>
        <v/>
      </c>
      <c r="BQ136" s="187" t="str">
        <f t="shared" si="113"/>
        <v/>
      </c>
      <c r="BR136" s="187" t="str">
        <f t="shared" si="114"/>
        <v/>
      </c>
      <c r="BS136" s="187" t="str">
        <f t="shared" si="115"/>
        <v/>
      </c>
      <c r="BT136" s="187" t="str">
        <f t="shared" si="116"/>
        <v/>
      </c>
      <c r="BV136" s="115" t="str">
        <f>+Datos!FF134</f>
        <v/>
      </c>
      <c r="BW136" s="188" t="str">
        <f>IF(BV136="","",Datos!FI134)</f>
        <v/>
      </c>
      <c r="BX136" s="180" t="str">
        <f t="shared" si="117"/>
        <v/>
      </c>
      <c r="BY136" s="180" t="str">
        <f t="shared" si="118"/>
        <v/>
      </c>
      <c r="BZ136" s="187" t="str">
        <f t="shared" si="119"/>
        <v/>
      </c>
      <c r="CA136" s="187" t="str">
        <f t="shared" si="120"/>
        <v/>
      </c>
      <c r="CB136" s="187" t="str">
        <f t="shared" si="121"/>
        <v/>
      </c>
      <c r="CC136" s="187" t="str">
        <f t="shared" si="122"/>
        <v/>
      </c>
      <c r="CD136"/>
      <c r="CE136" s="115" t="str">
        <f>+Datos!FZ134</f>
        <v/>
      </c>
      <c r="CF136" s="188" t="str">
        <f>IF(CE136="","",Datos!GC134)</f>
        <v/>
      </c>
      <c r="CG136" s="180" t="str">
        <f t="shared" si="123"/>
        <v/>
      </c>
      <c r="CH136" s="180" t="str">
        <f t="shared" si="124"/>
        <v/>
      </c>
      <c r="CI136" s="187" t="str">
        <f t="shared" si="125"/>
        <v/>
      </c>
      <c r="CJ136" s="187" t="str">
        <f t="shared" si="126"/>
        <v/>
      </c>
      <c r="CK136" s="187" t="str">
        <f t="shared" si="127"/>
        <v/>
      </c>
      <c r="CL136" s="187" t="str">
        <f t="shared" si="128"/>
        <v/>
      </c>
    </row>
    <row r="137" spans="2:90" s="8" customFormat="1" x14ac:dyDescent="0.35">
      <c r="B137" s="115" t="str">
        <f>+Datos!B135</f>
        <v/>
      </c>
      <c r="C137" s="115" t="str">
        <f>IF(B137="","",Datos!E135)</f>
        <v/>
      </c>
      <c r="D137" s="180"/>
      <c r="E137" s="180">
        <f>+Datos!F135</f>
        <v>0</v>
      </c>
      <c r="F137" s="187">
        <f t="shared" si="71"/>
        <v>0</v>
      </c>
      <c r="G137" s="187">
        <f t="shared" si="72"/>
        <v>0</v>
      </c>
      <c r="H137" s="187">
        <f t="shared" si="73"/>
        <v>0</v>
      </c>
      <c r="I137" s="187">
        <f t="shared" si="74"/>
        <v>0</v>
      </c>
      <c r="K137" s="115" t="str">
        <f>+Datos!V135</f>
        <v/>
      </c>
      <c r="L137" s="188" t="str">
        <f>IF(K137="","",Datos!Y135)</f>
        <v/>
      </c>
      <c r="M137" s="180" t="str">
        <f t="shared" si="75"/>
        <v/>
      </c>
      <c r="N137" s="180" t="str">
        <f t="shared" si="76"/>
        <v/>
      </c>
      <c r="O137" s="187" t="str">
        <f t="shared" si="77"/>
        <v/>
      </c>
      <c r="P137" s="187" t="str">
        <f t="shared" si="78"/>
        <v/>
      </c>
      <c r="Q137" s="187" t="str">
        <f t="shared" si="79"/>
        <v/>
      </c>
      <c r="R137" s="187" t="str">
        <f t="shared" si="80"/>
        <v/>
      </c>
      <c r="T137" s="115" t="str">
        <f>+Datos!AP135</f>
        <v/>
      </c>
      <c r="U137" s="188" t="str">
        <f>IF(T137="","",Datos!AS135)</f>
        <v/>
      </c>
      <c r="V137" s="180" t="str">
        <f t="shared" si="81"/>
        <v/>
      </c>
      <c r="W137" s="180" t="str">
        <f t="shared" si="82"/>
        <v/>
      </c>
      <c r="X137" s="187" t="str">
        <f t="shared" si="83"/>
        <v/>
      </c>
      <c r="Y137" s="187" t="str">
        <f t="shared" si="84"/>
        <v/>
      </c>
      <c r="Z137" s="187" t="str">
        <f t="shared" si="85"/>
        <v/>
      </c>
      <c r="AA137" s="187" t="str">
        <f t="shared" si="86"/>
        <v/>
      </c>
      <c r="AC137" s="115" t="str">
        <f>+Datos!BJ135</f>
        <v/>
      </c>
      <c r="AD137" s="188" t="str">
        <f>IF(AC137="","",Datos!BM135)</f>
        <v/>
      </c>
      <c r="AE137" s="180" t="str">
        <f t="shared" si="87"/>
        <v/>
      </c>
      <c r="AF137" s="180" t="str">
        <f t="shared" si="88"/>
        <v/>
      </c>
      <c r="AG137" s="187" t="str">
        <f t="shared" si="89"/>
        <v/>
      </c>
      <c r="AH137" s="187" t="str">
        <f t="shared" si="90"/>
        <v/>
      </c>
      <c r="AI137" s="187" t="str">
        <f t="shared" si="91"/>
        <v/>
      </c>
      <c r="AJ137" s="187" t="str">
        <f t="shared" si="92"/>
        <v/>
      </c>
      <c r="AL137" s="115" t="str">
        <f>+Datos!CD135</f>
        <v/>
      </c>
      <c r="AM137" s="188" t="str">
        <f>IF(AL137="","",Datos!CG135)</f>
        <v/>
      </c>
      <c r="AN137" s="180" t="str">
        <f t="shared" si="93"/>
        <v/>
      </c>
      <c r="AO137" s="180" t="str">
        <f t="shared" si="94"/>
        <v/>
      </c>
      <c r="AP137" s="187" t="str">
        <f t="shared" si="95"/>
        <v/>
      </c>
      <c r="AQ137" s="187" t="str">
        <f t="shared" si="96"/>
        <v/>
      </c>
      <c r="AR137" s="187" t="str">
        <f t="shared" si="97"/>
        <v/>
      </c>
      <c r="AS137" s="187" t="str">
        <f t="shared" si="98"/>
        <v/>
      </c>
      <c r="AU137" s="115" t="str">
        <f>+Datos!CX135</f>
        <v/>
      </c>
      <c r="AV137" s="188" t="str">
        <f>IF(AU137="","",Datos!DA135)</f>
        <v/>
      </c>
      <c r="AW137" s="180" t="str">
        <f t="shared" si="99"/>
        <v/>
      </c>
      <c r="AX137" s="180" t="str">
        <f t="shared" si="100"/>
        <v/>
      </c>
      <c r="AY137" s="187" t="str">
        <f t="shared" si="101"/>
        <v/>
      </c>
      <c r="AZ137" s="187" t="str">
        <f t="shared" si="102"/>
        <v/>
      </c>
      <c r="BA137" s="187" t="str">
        <f t="shared" si="103"/>
        <v/>
      </c>
      <c r="BB137" s="187" t="str">
        <f t="shared" si="104"/>
        <v/>
      </c>
      <c r="BD137" s="115" t="str">
        <f>+Datos!DR135</f>
        <v/>
      </c>
      <c r="BE137" s="188" t="str">
        <f>IF(BD137="","",Datos!DU135)</f>
        <v/>
      </c>
      <c r="BF137" s="180" t="str">
        <f t="shared" si="105"/>
        <v/>
      </c>
      <c r="BG137" s="180" t="str">
        <f t="shared" si="106"/>
        <v/>
      </c>
      <c r="BH137" s="187" t="str">
        <f t="shared" si="107"/>
        <v/>
      </c>
      <c r="BI137" s="187" t="str">
        <f t="shared" si="108"/>
        <v/>
      </c>
      <c r="BJ137" s="187" t="str">
        <f t="shared" si="109"/>
        <v/>
      </c>
      <c r="BK137" s="187" t="str">
        <f t="shared" si="110"/>
        <v/>
      </c>
      <c r="BM137" s="115" t="str">
        <f>+Datos!EL135</f>
        <v/>
      </c>
      <c r="BN137" s="188" t="str">
        <f>IF(BM137="","",Datos!EO135)</f>
        <v/>
      </c>
      <c r="BO137" s="180" t="str">
        <f t="shared" si="111"/>
        <v/>
      </c>
      <c r="BP137" s="180" t="str">
        <f t="shared" si="112"/>
        <v/>
      </c>
      <c r="BQ137" s="187" t="str">
        <f t="shared" si="113"/>
        <v/>
      </c>
      <c r="BR137" s="187" t="str">
        <f t="shared" si="114"/>
        <v/>
      </c>
      <c r="BS137" s="187" t="str">
        <f t="shared" si="115"/>
        <v/>
      </c>
      <c r="BT137" s="187" t="str">
        <f t="shared" si="116"/>
        <v/>
      </c>
      <c r="BV137" s="115" t="str">
        <f>+Datos!FF135</f>
        <v/>
      </c>
      <c r="BW137" s="188" t="str">
        <f>IF(BV137="","",Datos!FI135)</f>
        <v/>
      </c>
      <c r="BX137" s="180" t="str">
        <f t="shared" si="117"/>
        <v/>
      </c>
      <c r="BY137" s="180" t="str">
        <f t="shared" si="118"/>
        <v/>
      </c>
      <c r="BZ137" s="187" t="str">
        <f t="shared" si="119"/>
        <v/>
      </c>
      <c r="CA137" s="187" t="str">
        <f t="shared" si="120"/>
        <v/>
      </c>
      <c r="CB137" s="187" t="str">
        <f t="shared" si="121"/>
        <v/>
      </c>
      <c r="CC137" s="187" t="str">
        <f t="shared" si="122"/>
        <v/>
      </c>
      <c r="CD137"/>
      <c r="CE137" s="115" t="str">
        <f>+Datos!FZ135</f>
        <v/>
      </c>
      <c r="CF137" s="188" t="str">
        <f>IF(CE137="","",Datos!GC135)</f>
        <v/>
      </c>
      <c r="CG137" s="180" t="str">
        <f t="shared" si="123"/>
        <v/>
      </c>
      <c r="CH137" s="180" t="str">
        <f t="shared" si="124"/>
        <v/>
      </c>
      <c r="CI137" s="187" t="str">
        <f t="shared" si="125"/>
        <v/>
      </c>
      <c r="CJ137" s="187" t="str">
        <f t="shared" si="126"/>
        <v/>
      </c>
      <c r="CK137" s="187" t="str">
        <f t="shared" si="127"/>
        <v/>
      </c>
      <c r="CL137" s="187" t="str">
        <f t="shared" si="128"/>
        <v/>
      </c>
    </row>
    <row r="138" spans="2:90" s="8" customFormat="1" x14ac:dyDescent="0.35">
      <c r="B138" s="115" t="str">
        <f>+Datos!B136</f>
        <v/>
      </c>
      <c r="C138" s="115" t="str">
        <f>IF(B138="","",Datos!E136)</f>
        <v/>
      </c>
      <c r="D138" s="180"/>
      <c r="E138" s="180">
        <f>+Datos!F136</f>
        <v>0</v>
      </c>
      <c r="F138" s="187">
        <f t="shared" si="71"/>
        <v>0</v>
      </c>
      <c r="G138" s="187">
        <f t="shared" si="72"/>
        <v>0</v>
      </c>
      <c r="H138" s="187">
        <f t="shared" si="73"/>
        <v>0</v>
      </c>
      <c r="I138" s="187">
        <f t="shared" si="74"/>
        <v>0</v>
      </c>
      <c r="K138" s="115" t="str">
        <f>+Datos!V136</f>
        <v/>
      </c>
      <c r="L138" s="188" t="str">
        <f>IF(K138="","",Datos!Y136)</f>
        <v/>
      </c>
      <c r="M138" s="180" t="str">
        <f t="shared" si="75"/>
        <v/>
      </c>
      <c r="N138" s="180" t="str">
        <f t="shared" si="76"/>
        <v/>
      </c>
      <c r="O138" s="187" t="str">
        <f t="shared" si="77"/>
        <v/>
      </c>
      <c r="P138" s="187" t="str">
        <f t="shared" si="78"/>
        <v/>
      </c>
      <c r="Q138" s="187" t="str">
        <f t="shared" si="79"/>
        <v/>
      </c>
      <c r="R138" s="187" t="str">
        <f t="shared" si="80"/>
        <v/>
      </c>
      <c r="T138" s="115" t="str">
        <f>+Datos!AP136</f>
        <v/>
      </c>
      <c r="U138" s="188" t="str">
        <f>IF(T138="","",Datos!AS136)</f>
        <v/>
      </c>
      <c r="V138" s="180" t="str">
        <f t="shared" si="81"/>
        <v/>
      </c>
      <c r="W138" s="180" t="str">
        <f t="shared" si="82"/>
        <v/>
      </c>
      <c r="X138" s="187" t="str">
        <f t="shared" si="83"/>
        <v/>
      </c>
      <c r="Y138" s="187" t="str">
        <f t="shared" si="84"/>
        <v/>
      </c>
      <c r="Z138" s="187" t="str">
        <f t="shared" si="85"/>
        <v/>
      </c>
      <c r="AA138" s="187" t="str">
        <f t="shared" si="86"/>
        <v/>
      </c>
      <c r="AC138" s="115" t="str">
        <f>+Datos!BJ136</f>
        <v/>
      </c>
      <c r="AD138" s="188" t="str">
        <f>IF(AC138="","",Datos!BM136)</f>
        <v/>
      </c>
      <c r="AE138" s="180" t="str">
        <f t="shared" si="87"/>
        <v/>
      </c>
      <c r="AF138" s="180" t="str">
        <f t="shared" si="88"/>
        <v/>
      </c>
      <c r="AG138" s="187" t="str">
        <f t="shared" si="89"/>
        <v/>
      </c>
      <c r="AH138" s="187" t="str">
        <f t="shared" si="90"/>
        <v/>
      </c>
      <c r="AI138" s="187" t="str">
        <f t="shared" si="91"/>
        <v/>
      </c>
      <c r="AJ138" s="187" t="str">
        <f t="shared" si="92"/>
        <v/>
      </c>
      <c r="AL138" s="115" t="str">
        <f>+Datos!CD136</f>
        <v/>
      </c>
      <c r="AM138" s="188" t="str">
        <f>IF(AL138="","",Datos!CG136)</f>
        <v/>
      </c>
      <c r="AN138" s="180" t="str">
        <f t="shared" si="93"/>
        <v/>
      </c>
      <c r="AO138" s="180" t="str">
        <f t="shared" si="94"/>
        <v/>
      </c>
      <c r="AP138" s="187" t="str">
        <f t="shared" si="95"/>
        <v/>
      </c>
      <c r="AQ138" s="187" t="str">
        <f t="shared" si="96"/>
        <v/>
      </c>
      <c r="AR138" s="187" t="str">
        <f t="shared" si="97"/>
        <v/>
      </c>
      <c r="AS138" s="187" t="str">
        <f t="shared" si="98"/>
        <v/>
      </c>
      <c r="AU138" s="115" t="str">
        <f>+Datos!CX136</f>
        <v/>
      </c>
      <c r="AV138" s="188" t="str">
        <f>IF(AU138="","",Datos!DA136)</f>
        <v/>
      </c>
      <c r="AW138" s="180" t="str">
        <f t="shared" si="99"/>
        <v/>
      </c>
      <c r="AX138" s="180" t="str">
        <f t="shared" si="100"/>
        <v/>
      </c>
      <c r="AY138" s="187" t="str">
        <f t="shared" si="101"/>
        <v/>
      </c>
      <c r="AZ138" s="187" t="str">
        <f t="shared" si="102"/>
        <v/>
      </c>
      <c r="BA138" s="187" t="str">
        <f t="shared" si="103"/>
        <v/>
      </c>
      <c r="BB138" s="187" t="str">
        <f t="shared" si="104"/>
        <v/>
      </c>
      <c r="BD138" s="115" t="str">
        <f>+Datos!DR136</f>
        <v/>
      </c>
      <c r="BE138" s="188" t="str">
        <f>IF(BD138="","",Datos!DU136)</f>
        <v/>
      </c>
      <c r="BF138" s="180" t="str">
        <f t="shared" si="105"/>
        <v/>
      </c>
      <c r="BG138" s="180" t="str">
        <f t="shared" si="106"/>
        <v/>
      </c>
      <c r="BH138" s="187" t="str">
        <f t="shared" si="107"/>
        <v/>
      </c>
      <c r="BI138" s="187" t="str">
        <f t="shared" si="108"/>
        <v/>
      </c>
      <c r="BJ138" s="187" t="str">
        <f t="shared" si="109"/>
        <v/>
      </c>
      <c r="BK138" s="187" t="str">
        <f t="shared" si="110"/>
        <v/>
      </c>
      <c r="BM138" s="115" t="str">
        <f>+Datos!EL136</f>
        <v/>
      </c>
      <c r="BN138" s="188" t="str">
        <f>IF(BM138="","",Datos!EO136)</f>
        <v/>
      </c>
      <c r="BO138" s="180" t="str">
        <f t="shared" si="111"/>
        <v/>
      </c>
      <c r="BP138" s="180" t="str">
        <f t="shared" si="112"/>
        <v/>
      </c>
      <c r="BQ138" s="187" t="str">
        <f t="shared" si="113"/>
        <v/>
      </c>
      <c r="BR138" s="187" t="str">
        <f t="shared" si="114"/>
        <v/>
      </c>
      <c r="BS138" s="187" t="str">
        <f t="shared" si="115"/>
        <v/>
      </c>
      <c r="BT138" s="187" t="str">
        <f t="shared" si="116"/>
        <v/>
      </c>
      <c r="BV138" s="115" t="str">
        <f>+Datos!FF136</f>
        <v/>
      </c>
      <c r="BW138" s="188" t="str">
        <f>IF(BV138="","",Datos!FI136)</f>
        <v/>
      </c>
      <c r="BX138" s="180" t="str">
        <f t="shared" si="117"/>
        <v/>
      </c>
      <c r="BY138" s="180" t="str">
        <f t="shared" si="118"/>
        <v/>
      </c>
      <c r="BZ138" s="187" t="str">
        <f t="shared" si="119"/>
        <v/>
      </c>
      <c r="CA138" s="187" t="str">
        <f t="shared" si="120"/>
        <v/>
      </c>
      <c r="CB138" s="187" t="str">
        <f t="shared" si="121"/>
        <v/>
      </c>
      <c r="CC138" s="187" t="str">
        <f t="shared" si="122"/>
        <v/>
      </c>
      <c r="CD138"/>
      <c r="CE138" s="115" t="str">
        <f>+Datos!FZ136</f>
        <v/>
      </c>
      <c r="CF138" s="188" t="str">
        <f>IF(CE138="","",Datos!GC136)</f>
        <v/>
      </c>
      <c r="CG138" s="180" t="str">
        <f t="shared" si="123"/>
        <v/>
      </c>
      <c r="CH138" s="180" t="str">
        <f t="shared" si="124"/>
        <v/>
      </c>
      <c r="CI138" s="187" t="str">
        <f t="shared" si="125"/>
        <v/>
      </c>
      <c r="CJ138" s="187" t="str">
        <f t="shared" si="126"/>
        <v/>
      </c>
      <c r="CK138" s="187" t="str">
        <f t="shared" si="127"/>
        <v/>
      </c>
      <c r="CL138" s="187" t="str">
        <f t="shared" si="128"/>
        <v/>
      </c>
    </row>
    <row r="139" spans="2:90" s="8" customFormat="1" x14ac:dyDescent="0.35">
      <c r="B139" s="115" t="str">
        <f>+Datos!B137</f>
        <v/>
      </c>
      <c r="C139" s="115" t="str">
        <f>IF(B139="","",Datos!E137)</f>
        <v/>
      </c>
      <c r="D139" s="180"/>
      <c r="E139" s="180">
        <f>+Datos!F137</f>
        <v>0</v>
      </c>
      <c r="F139" s="187">
        <f t="shared" si="71"/>
        <v>0</v>
      </c>
      <c r="G139" s="187">
        <f t="shared" si="72"/>
        <v>0</v>
      </c>
      <c r="H139" s="187">
        <f t="shared" si="73"/>
        <v>0</v>
      </c>
      <c r="I139" s="187">
        <f t="shared" si="74"/>
        <v>0</v>
      </c>
      <c r="K139" s="115" t="str">
        <f>+Datos!V137</f>
        <v/>
      </c>
      <c r="L139" s="188" t="str">
        <f>IF(K139="","",Datos!Y137)</f>
        <v/>
      </c>
      <c r="M139" s="180" t="str">
        <f t="shared" si="75"/>
        <v/>
      </c>
      <c r="N139" s="180" t="str">
        <f t="shared" si="76"/>
        <v/>
      </c>
      <c r="O139" s="187" t="str">
        <f t="shared" si="77"/>
        <v/>
      </c>
      <c r="P139" s="187" t="str">
        <f t="shared" si="78"/>
        <v/>
      </c>
      <c r="Q139" s="187" t="str">
        <f t="shared" si="79"/>
        <v/>
      </c>
      <c r="R139" s="187" t="str">
        <f t="shared" si="80"/>
        <v/>
      </c>
      <c r="T139" s="115" t="str">
        <f>+Datos!AP137</f>
        <v/>
      </c>
      <c r="U139" s="188" t="str">
        <f>IF(T139="","",Datos!AS137)</f>
        <v/>
      </c>
      <c r="V139" s="180" t="str">
        <f t="shared" si="81"/>
        <v/>
      </c>
      <c r="W139" s="180" t="str">
        <f t="shared" si="82"/>
        <v/>
      </c>
      <c r="X139" s="187" t="str">
        <f t="shared" si="83"/>
        <v/>
      </c>
      <c r="Y139" s="187" t="str">
        <f t="shared" si="84"/>
        <v/>
      </c>
      <c r="Z139" s="187" t="str">
        <f t="shared" si="85"/>
        <v/>
      </c>
      <c r="AA139" s="187" t="str">
        <f t="shared" si="86"/>
        <v/>
      </c>
      <c r="AC139" s="115" t="str">
        <f>+Datos!BJ137</f>
        <v/>
      </c>
      <c r="AD139" s="188" t="str">
        <f>IF(AC139="","",Datos!BM137)</f>
        <v/>
      </c>
      <c r="AE139" s="180" t="str">
        <f t="shared" si="87"/>
        <v/>
      </c>
      <c r="AF139" s="180" t="str">
        <f t="shared" si="88"/>
        <v/>
      </c>
      <c r="AG139" s="187" t="str">
        <f t="shared" si="89"/>
        <v/>
      </c>
      <c r="AH139" s="187" t="str">
        <f t="shared" si="90"/>
        <v/>
      </c>
      <c r="AI139" s="187" t="str">
        <f t="shared" si="91"/>
        <v/>
      </c>
      <c r="AJ139" s="187" t="str">
        <f t="shared" si="92"/>
        <v/>
      </c>
      <c r="AL139" s="115" t="str">
        <f>+Datos!CD137</f>
        <v/>
      </c>
      <c r="AM139" s="188" t="str">
        <f>IF(AL139="","",Datos!CG137)</f>
        <v/>
      </c>
      <c r="AN139" s="180" t="str">
        <f t="shared" si="93"/>
        <v/>
      </c>
      <c r="AO139" s="180" t="str">
        <f t="shared" si="94"/>
        <v/>
      </c>
      <c r="AP139" s="187" t="str">
        <f t="shared" si="95"/>
        <v/>
      </c>
      <c r="AQ139" s="187" t="str">
        <f t="shared" si="96"/>
        <v/>
      </c>
      <c r="AR139" s="187" t="str">
        <f t="shared" si="97"/>
        <v/>
      </c>
      <c r="AS139" s="187" t="str">
        <f t="shared" si="98"/>
        <v/>
      </c>
      <c r="AU139" s="115" t="str">
        <f>+Datos!CX137</f>
        <v/>
      </c>
      <c r="AV139" s="188" t="str">
        <f>IF(AU139="","",Datos!DA137)</f>
        <v/>
      </c>
      <c r="AW139" s="180" t="str">
        <f t="shared" si="99"/>
        <v/>
      </c>
      <c r="AX139" s="180" t="str">
        <f t="shared" si="100"/>
        <v/>
      </c>
      <c r="AY139" s="187" t="str">
        <f t="shared" si="101"/>
        <v/>
      </c>
      <c r="AZ139" s="187" t="str">
        <f t="shared" si="102"/>
        <v/>
      </c>
      <c r="BA139" s="187" t="str">
        <f t="shared" si="103"/>
        <v/>
      </c>
      <c r="BB139" s="187" t="str">
        <f t="shared" si="104"/>
        <v/>
      </c>
      <c r="BD139" s="115" t="str">
        <f>+Datos!DR137</f>
        <v/>
      </c>
      <c r="BE139" s="188" t="str">
        <f>IF(BD139="","",Datos!DU137)</f>
        <v/>
      </c>
      <c r="BF139" s="180" t="str">
        <f t="shared" si="105"/>
        <v/>
      </c>
      <c r="BG139" s="180" t="str">
        <f t="shared" si="106"/>
        <v/>
      </c>
      <c r="BH139" s="187" t="str">
        <f t="shared" si="107"/>
        <v/>
      </c>
      <c r="BI139" s="187" t="str">
        <f t="shared" si="108"/>
        <v/>
      </c>
      <c r="BJ139" s="187" t="str">
        <f t="shared" si="109"/>
        <v/>
      </c>
      <c r="BK139" s="187" t="str">
        <f t="shared" si="110"/>
        <v/>
      </c>
      <c r="BM139" s="115" t="str">
        <f>+Datos!EL137</f>
        <v/>
      </c>
      <c r="BN139" s="188" t="str">
        <f>IF(BM139="","",Datos!EO137)</f>
        <v/>
      </c>
      <c r="BO139" s="180" t="str">
        <f t="shared" si="111"/>
        <v/>
      </c>
      <c r="BP139" s="180" t="str">
        <f t="shared" si="112"/>
        <v/>
      </c>
      <c r="BQ139" s="187" t="str">
        <f t="shared" si="113"/>
        <v/>
      </c>
      <c r="BR139" s="187" t="str">
        <f t="shared" si="114"/>
        <v/>
      </c>
      <c r="BS139" s="187" t="str">
        <f t="shared" si="115"/>
        <v/>
      </c>
      <c r="BT139" s="187" t="str">
        <f t="shared" si="116"/>
        <v/>
      </c>
      <c r="BV139" s="115" t="str">
        <f>+Datos!FF137</f>
        <v/>
      </c>
      <c r="BW139" s="188" t="str">
        <f>IF(BV139="","",Datos!FI137)</f>
        <v/>
      </c>
      <c r="BX139" s="180" t="str">
        <f t="shared" si="117"/>
        <v/>
      </c>
      <c r="BY139" s="180" t="str">
        <f t="shared" si="118"/>
        <v/>
      </c>
      <c r="BZ139" s="187" t="str">
        <f t="shared" si="119"/>
        <v/>
      </c>
      <c r="CA139" s="187" t="str">
        <f t="shared" si="120"/>
        <v/>
      </c>
      <c r="CB139" s="187" t="str">
        <f t="shared" si="121"/>
        <v/>
      </c>
      <c r="CC139" s="187" t="str">
        <f t="shared" si="122"/>
        <v/>
      </c>
      <c r="CD139"/>
      <c r="CE139" s="115" t="str">
        <f>+Datos!FZ137</f>
        <v/>
      </c>
      <c r="CF139" s="188" t="str">
        <f>IF(CE139="","",Datos!GC137)</f>
        <v/>
      </c>
      <c r="CG139" s="180" t="str">
        <f t="shared" si="123"/>
        <v/>
      </c>
      <c r="CH139" s="180" t="str">
        <f t="shared" si="124"/>
        <v/>
      </c>
      <c r="CI139" s="187" t="str">
        <f t="shared" si="125"/>
        <v/>
      </c>
      <c r="CJ139" s="187" t="str">
        <f t="shared" si="126"/>
        <v/>
      </c>
      <c r="CK139" s="187" t="str">
        <f t="shared" si="127"/>
        <v/>
      </c>
      <c r="CL139" s="187" t="str">
        <f t="shared" si="128"/>
        <v/>
      </c>
    </row>
    <row r="140" spans="2:90" s="8" customFormat="1" x14ac:dyDescent="0.35">
      <c r="B140" s="115" t="str">
        <f>+Datos!B138</f>
        <v/>
      </c>
      <c r="C140" s="115" t="str">
        <f>IF(B140="","",Datos!E138)</f>
        <v/>
      </c>
      <c r="D140" s="180"/>
      <c r="E140" s="180">
        <f>+Datos!F138</f>
        <v>0</v>
      </c>
      <c r="F140" s="187">
        <f t="shared" si="71"/>
        <v>0</v>
      </c>
      <c r="G140" s="187">
        <f t="shared" si="72"/>
        <v>0</v>
      </c>
      <c r="H140" s="187">
        <f t="shared" si="73"/>
        <v>0</v>
      </c>
      <c r="I140" s="187">
        <f t="shared" si="74"/>
        <v>0</v>
      </c>
      <c r="K140" s="115" t="str">
        <f>+Datos!V138</f>
        <v/>
      </c>
      <c r="L140" s="188" t="str">
        <f>IF(K140="","",Datos!Y138)</f>
        <v/>
      </c>
      <c r="M140" s="180" t="str">
        <f t="shared" si="75"/>
        <v/>
      </c>
      <c r="N140" s="180" t="str">
        <f t="shared" si="76"/>
        <v/>
      </c>
      <c r="O140" s="187" t="str">
        <f t="shared" si="77"/>
        <v/>
      </c>
      <c r="P140" s="187" t="str">
        <f t="shared" si="78"/>
        <v/>
      </c>
      <c r="Q140" s="187" t="str">
        <f t="shared" si="79"/>
        <v/>
      </c>
      <c r="R140" s="187" t="str">
        <f t="shared" si="80"/>
        <v/>
      </c>
      <c r="T140" s="115" t="str">
        <f>+Datos!AP138</f>
        <v/>
      </c>
      <c r="U140" s="188" t="str">
        <f>IF(T140="","",Datos!AS138)</f>
        <v/>
      </c>
      <c r="V140" s="180" t="str">
        <f t="shared" si="81"/>
        <v/>
      </c>
      <c r="W140" s="180" t="str">
        <f t="shared" si="82"/>
        <v/>
      </c>
      <c r="X140" s="187" t="str">
        <f t="shared" si="83"/>
        <v/>
      </c>
      <c r="Y140" s="187" t="str">
        <f t="shared" si="84"/>
        <v/>
      </c>
      <c r="Z140" s="187" t="str">
        <f t="shared" si="85"/>
        <v/>
      </c>
      <c r="AA140" s="187" t="str">
        <f t="shared" si="86"/>
        <v/>
      </c>
      <c r="AC140" s="115" t="str">
        <f>+Datos!BJ138</f>
        <v/>
      </c>
      <c r="AD140" s="188" t="str">
        <f>IF(AC140="","",Datos!BM138)</f>
        <v/>
      </c>
      <c r="AE140" s="180" t="str">
        <f t="shared" si="87"/>
        <v/>
      </c>
      <c r="AF140" s="180" t="str">
        <f t="shared" si="88"/>
        <v/>
      </c>
      <c r="AG140" s="187" t="str">
        <f t="shared" si="89"/>
        <v/>
      </c>
      <c r="AH140" s="187" t="str">
        <f t="shared" si="90"/>
        <v/>
      </c>
      <c r="AI140" s="187" t="str">
        <f t="shared" si="91"/>
        <v/>
      </c>
      <c r="AJ140" s="187" t="str">
        <f t="shared" si="92"/>
        <v/>
      </c>
      <c r="AL140" s="115" t="str">
        <f>+Datos!CD138</f>
        <v/>
      </c>
      <c r="AM140" s="188" t="str">
        <f>IF(AL140="","",Datos!CG138)</f>
        <v/>
      </c>
      <c r="AN140" s="180" t="str">
        <f t="shared" si="93"/>
        <v/>
      </c>
      <c r="AO140" s="180" t="str">
        <f t="shared" si="94"/>
        <v/>
      </c>
      <c r="AP140" s="187" t="str">
        <f t="shared" si="95"/>
        <v/>
      </c>
      <c r="AQ140" s="187" t="str">
        <f t="shared" si="96"/>
        <v/>
      </c>
      <c r="AR140" s="187" t="str">
        <f t="shared" si="97"/>
        <v/>
      </c>
      <c r="AS140" s="187" t="str">
        <f t="shared" si="98"/>
        <v/>
      </c>
      <c r="AU140" s="115" t="str">
        <f>+Datos!CX138</f>
        <v/>
      </c>
      <c r="AV140" s="188" t="str">
        <f>IF(AU140="","",Datos!DA138)</f>
        <v/>
      </c>
      <c r="AW140" s="180" t="str">
        <f t="shared" si="99"/>
        <v/>
      </c>
      <c r="AX140" s="180" t="str">
        <f t="shared" si="100"/>
        <v/>
      </c>
      <c r="AY140" s="187" t="str">
        <f t="shared" si="101"/>
        <v/>
      </c>
      <c r="AZ140" s="187" t="str">
        <f t="shared" si="102"/>
        <v/>
      </c>
      <c r="BA140" s="187" t="str">
        <f t="shared" si="103"/>
        <v/>
      </c>
      <c r="BB140" s="187" t="str">
        <f t="shared" si="104"/>
        <v/>
      </c>
      <c r="BD140" s="115" t="str">
        <f>+Datos!DR138</f>
        <v/>
      </c>
      <c r="BE140" s="188" t="str">
        <f>IF(BD140="","",Datos!DU138)</f>
        <v/>
      </c>
      <c r="BF140" s="180" t="str">
        <f t="shared" si="105"/>
        <v/>
      </c>
      <c r="BG140" s="180" t="str">
        <f t="shared" si="106"/>
        <v/>
      </c>
      <c r="BH140" s="187" t="str">
        <f t="shared" si="107"/>
        <v/>
      </c>
      <c r="BI140" s="187" t="str">
        <f t="shared" si="108"/>
        <v/>
      </c>
      <c r="BJ140" s="187" t="str">
        <f t="shared" si="109"/>
        <v/>
      </c>
      <c r="BK140" s="187" t="str">
        <f t="shared" si="110"/>
        <v/>
      </c>
      <c r="BM140" s="115" t="str">
        <f>+Datos!EL138</f>
        <v/>
      </c>
      <c r="BN140" s="188" t="str">
        <f>IF(BM140="","",Datos!EO138)</f>
        <v/>
      </c>
      <c r="BO140" s="180" t="str">
        <f t="shared" si="111"/>
        <v/>
      </c>
      <c r="BP140" s="180" t="str">
        <f t="shared" si="112"/>
        <v/>
      </c>
      <c r="BQ140" s="187" t="str">
        <f t="shared" si="113"/>
        <v/>
      </c>
      <c r="BR140" s="187" t="str">
        <f t="shared" si="114"/>
        <v/>
      </c>
      <c r="BS140" s="187" t="str">
        <f t="shared" si="115"/>
        <v/>
      </c>
      <c r="BT140" s="187" t="str">
        <f t="shared" si="116"/>
        <v/>
      </c>
      <c r="BV140" s="115" t="str">
        <f>+Datos!FF138</f>
        <v/>
      </c>
      <c r="BW140" s="188" t="str">
        <f>IF(BV140="","",Datos!FI138)</f>
        <v/>
      </c>
      <c r="BX140" s="180" t="str">
        <f t="shared" si="117"/>
        <v/>
      </c>
      <c r="BY140" s="180" t="str">
        <f t="shared" si="118"/>
        <v/>
      </c>
      <c r="BZ140" s="187" t="str">
        <f t="shared" si="119"/>
        <v/>
      </c>
      <c r="CA140" s="187" t="str">
        <f t="shared" si="120"/>
        <v/>
      </c>
      <c r="CB140" s="187" t="str">
        <f t="shared" si="121"/>
        <v/>
      </c>
      <c r="CC140" s="187" t="str">
        <f t="shared" si="122"/>
        <v/>
      </c>
      <c r="CD140"/>
      <c r="CE140" s="115" t="str">
        <f>+Datos!FZ138</f>
        <v/>
      </c>
      <c r="CF140" s="188" t="str">
        <f>IF(CE140="","",Datos!GC138)</f>
        <v/>
      </c>
      <c r="CG140" s="180" t="str">
        <f t="shared" si="123"/>
        <v/>
      </c>
      <c r="CH140" s="180" t="str">
        <f t="shared" si="124"/>
        <v/>
      </c>
      <c r="CI140" s="187" t="str">
        <f t="shared" si="125"/>
        <v/>
      </c>
      <c r="CJ140" s="187" t="str">
        <f t="shared" si="126"/>
        <v/>
      </c>
      <c r="CK140" s="187" t="str">
        <f t="shared" si="127"/>
        <v/>
      </c>
      <c r="CL140" s="187" t="str">
        <f t="shared" si="128"/>
        <v/>
      </c>
    </row>
    <row r="141" spans="2:90" s="8" customFormat="1" x14ac:dyDescent="0.35">
      <c r="B141" s="115" t="str">
        <f>+Datos!B139</f>
        <v/>
      </c>
      <c r="C141" s="115" t="str">
        <f>IF(B141="","",Datos!E139)</f>
        <v/>
      </c>
      <c r="D141" s="180"/>
      <c r="E141" s="180">
        <f>+Datos!F139</f>
        <v>0</v>
      </c>
      <c r="F141" s="187">
        <f t="shared" si="71"/>
        <v>0</v>
      </c>
      <c r="G141" s="187">
        <f t="shared" si="72"/>
        <v>0</v>
      </c>
      <c r="H141" s="187">
        <f t="shared" si="73"/>
        <v>0</v>
      </c>
      <c r="I141" s="187">
        <f t="shared" si="74"/>
        <v>0</v>
      </c>
      <c r="K141" s="115" t="str">
        <f>+Datos!V139</f>
        <v/>
      </c>
      <c r="L141" s="188" t="str">
        <f>IF(K141="","",Datos!Y139)</f>
        <v/>
      </c>
      <c r="M141" s="180" t="str">
        <f t="shared" si="75"/>
        <v/>
      </c>
      <c r="N141" s="180" t="str">
        <f t="shared" si="76"/>
        <v/>
      </c>
      <c r="O141" s="187" t="str">
        <f t="shared" si="77"/>
        <v/>
      </c>
      <c r="P141" s="187" t="str">
        <f t="shared" si="78"/>
        <v/>
      </c>
      <c r="Q141" s="187" t="str">
        <f t="shared" si="79"/>
        <v/>
      </c>
      <c r="R141" s="187" t="str">
        <f t="shared" si="80"/>
        <v/>
      </c>
      <c r="T141" s="115" t="str">
        <f>+Datos!AP139</f>
        <v/>
      </c>
      <c r="U141" s="188" t="str">
        <f>IF(T141="","",Datos!AS139)</f>
        <v/>
      </c>
      <c r="V141" s="180" t="str">
        <f t="shared" si="81"/>
        <v/>
      </c>
      <c r="W141" s="180" t="str">
        <f t="shared" si="82"/>
        <v/>
      </c>
      <c r="X141" s="187" t="str">
        <f t="shared" si="83"/>
        <v/>
      </c>
      <c r="Y141" s="187" t="str">
        <f t="shared" si="84"/>
        <v/>
      </c>
      <c r="Z141" s="187" t="str">
        <f t="shared" si="85"/>
        <v/>
      </c>
      <c r="AA141" s="187" t="str">
        <f t="shared" si="86"/>
        <v/>
      </c>
      <c r="AC141" s="115" t="str">
        <f>+Datos!BJ139</f>
        <v/>
      </c>
      <c r="AD141" s="188" t="str">
        <f>IF(AC141="","",Datos!BM139)</f>
        <v/>
      </c>
      <c r="AE141" s="180" t="str">
        <f t="shared" si="87"/>
        <v/>
      </c>
      <c r="AF141" s="180" t="str">
        <f t="shared" si="88"/>
        <v/>
      </c>
      <c r="AG141" s="187" t="str">
        <f t="shared" si="89"/>
        <v/>
      </c>
      <c r="AH141" s="187" t="str">
        <f t="shared" si="90"/>
        <v/>
      </c>
      <c r="AI141" s="187" t="str">
        <f t="shared" si="91"/>
        <v/>
      </c>
      <c r="AJ141" s="187" t="str">
        <f t="shared" si="92"/>
        <v/>
      </c>
      <c r="AL141" s="115" t="str">
        <f>+Datos!CD139</f>
        <v/>
      </c>
      <c r="AM141" s="188" t="str">
        <f>IF(AL141="","",Datos!CG139)</f>
        <v/>
      </c>
      <c r="AN141" s="180" t="str">
        <f t="shared" si="93"/>
        <v/>
      </c>
      <c r="AO141" s="180" t="str">
        <f t="shared" si="94"/>
        <v/>
      </c>
      <c r="AP141" s="187" t="str">
        <f t="shared" si="95"/>
        <v/>
      </c>
      <c r="AQ141" s="187" t="str">
        <f t="shared" si="96"/>
        <v/>
      </c>
      <c r="AR141" s="187" t="str">
        <f t="shared" si="97"/>
        <v/>
      </c>
      <c r="AS141" s="187" t="str">
        <f t="shared" si="98"/>
        <v/>
      </c>
      <c r="AU141" s="115" t="str">
        <f>+Datos!CX139</f>
        <v/>
      </c>
      <c r="AV141" s="188" t="str">
        <f>IF(AU141="","",Datos!DA139)</f>
        <v/>
      </c>
      <c r="AW141" s="180" t="str">
        <f t="shared" si="99"/>
        <v/>
      </c>
      <c r="AX141" s="180" t="str">
        <f t="shared" si="100"/>
        <v/>
      </c>
      <c r="AY141" s="187" t="str">
        <f t="shared" si="101"/>
        <v/>
      </c>
      <c r="AZ141" s="187" t="str">
        <f t="shared" si="102"/>
        <v/>
      </c>
      <c r="BA141" s="187" t="str">
        <f t="shared" si="103"/>
        <v/>
      </c>
      <c r="BB141" s="187" t="str">
        <f t="shared" si="104"/>
        <v/>
      </c>
      <c r="BD141" s="115" t="str">
        <f>+Datos!DR139</f>
        <v/>
      </c>
      <c r="BE141" s="188" t="str">
        <f>IF(BD141="","",Datos!DU139)</f>
        <v/>
      </c>
      <c r="BF141" s="180" t="str">
        <f t="shared" si="105"/>
        <v/>
      </c>
      <c r="BG141" s="180" t="str">
        <f t="shared" si="106"/>
        <v/>
      </c>
      <c r="BH141" s="187" t="str">
        <f t="shared" si="107"/>
        <v/>
      </c>
      <c r="BI141" s="187" t="str">
        <f t="shared" si="108"/>
        <v/>
      </c>
      <c r="BJ141" s="187" t="str">
        <f t="shared" si="109"/>
        <v/>
      </c>
      <c r="BK141" s="187" t="str">
        <f t="shared" si="110"/>
        <v/>
      </c>
      <c r="BM141" s="115" t="str">
        <f>+Datos!EL139</f>
        <v/>
      </c>
      <c r="BN141" s="188" t="str">
        <f>IF(BM141="","",Datos!EO139)</f>
        <v/>
      </c>
      <c r="BO141" s="180" t="str">
        <f t="shared" si="111"/>
        <v/>
      </c>
      <c r="BP141" s="180" t="str">
        <f t="shared" si="112"/>
        <v/>
      </c>
      <c r="BQ141" s="187" t="str">
        <f t="shared" si="113"/>
        <v/>
      </c>
      <c r="BR141" s="187" t="str">
        <f t="shared" si="114"/>
        <v/>
      </c>
      <c r="BS141" s="187" t="str">
        <f t="shared" si="115"/>
        <v/>
      </c>
      <c r="BT141" s="187" t="str">
        <f t="shared" si="116"/>
        <v/>
      </c>
      <c r="BV141" s="115" t="str">
        <f>+Datos!FF139</f>
        <v/>
      </c>
      <c r="BW141" s="188" t="str">
        <f>IF(BV141="","",Datos!FI139)</f>
        <v/>
      </c>
      <c r="BX141" s="180" t="str">
        <f t="shared" si="117"/>
        <v/>
      </c>
      <c r="BY141" s="180" t="str">
        <f t="shared" si="118"/>
        <v/>
      </c>
      <c r="BZ141" s="187" t="str">
        <f t="shared" si="119"/>
        <v/>
      </c>
      <c r="CA141" s="187" t="str">
        <f t="shared" si="120"/>
        <v/>
      </c>
      <c r="CB141" s="187" t="str">
        <f t="shared" si="121"/>
        <v/>
      </c>
      <c r="CC141" s="187" t="str">
        <f t="shared" si="122"/>
        <v/>
      </c>
      <c r="CD141"/>
      <c r="CE141" s="115" t="str">
        <f>+Datos!FZ139</f>
        <v/>
      </c>
      <c r="CF141" s="188" t="str">
        <f>IF(CE141="","",Datos!GC139)</f>
        <v/>
      </c>
      <c r="CG141" s="180" t="str">
        <f t="shared" si="123"/>
        <v/>
      </c>
      <c r="CH141" s="180" t="str">
        <f t="shared" si="124"/>
        <v/>
      </c>
      <c r="CI141" s="187" t="str">
        <f t="shared" si="125"/>
        <v/>
      </c>
      <c r="CJ141" s="187" t="str">
        <f t="shared" si="126"/>
        <v/>
      </c>
      <c r="CK141" s="187" t="str">
        <f t="shared" si="127"/>
        <v/>
      </c>
      <c r="CL141" s="187" t="str">
        <f t="shared" si="128"/>
        <v/>
      </c>
    </row>
    <row r="142" spans="2:90" s="8" customFormat="1" x14ac:dyDescent="0.35">
      <c r="B142" s="115" t="str">
        <f>+Datos!B140</f>
        <v/>
      </c>
      <c r="C142" s="115" t="str">
        <f>IF(B142="","",Datos!E140)</f>
        <v/>
      </c>
      <c r="D142" s="180"/>
      <c r="E142" s="180">
        <f>+Datos!F140</f>
        <v>0</v>
      </c>
      <c r="F142" s="187">
        <f t="shared" si="71"/>
        <v>0</v>
      </c>
      <c r="G142" s="187">
        <f t="shared" si="72"/>
        <v>0</v>
      </c>
      <c r="H142" s="187">
        <f t="shared" si="73"/>
        <v>0</v>
      </c>
      <c r="I142" s="187">
        <f t="shared" si="74"/>
        <v>0</v>
      </c>
      <c r="K142" s="115" t="str">
        <f>+Datos!V140</f>
        <v/>
      </c>
      <c r="L142" s="188" t="str">
        <f>IF(K142="","",Datos!Y140)</f>
        <v/>
      </c>
      <c r="M142" s="180" t="str">
        <f t="shared" si="75"/>
        <v/>
      </c>
      <c r="N142" s="180" t="str">
        <f t="shared" si="76"/>
        <v/>
      </c>
      <c r="O142" s="187" t="str">
        <f t="shared" si="77"/>
        <v/>
      </c>
      <c r="P142" s="187" t="str">
        <f t="shared" si="78"/>
        <v/>
      </c>
      <c r="Q142" s="187" t="str">
        <f t="shared" si="79"/>
        <v/>
      </c>
      <c r="R142" s="187" t="str">
        <f t="shared" si="80"/>
        <v/>
      </c>
      <c r="T142" s="115" t="str">
        <f>+Datos!AP140</f>
        <v/>
      </c>
      <c r="U142" s="188" t="str">
        <f>IF(T142="","",Datos!AS140)</f>
        <v/>
      </c>
      <c r="V142" s="180" t="str">
        <f t="shared" si="81"/>
        <v/>
      </c>
      <c r="W142" s="180" t="str">
        <f t="shared" si="82"/>
        <v/>
      </c>
      <c r="X142" s="187" t="str">
        <f t="shared" si="83"/>
        <v/>
      </c>
      <c r="Y142" s="187" t="str">
        <f t="shared" si="84"/>
        <v/>
      </c>
      <c r="Z142" s="187" t="str">
        <f t="shared" si="85"/>
        <v/>
      </c>
      <c r="AA142" s="187" t="str">
        <f t="shared" si="86"/>
        <v/>
      </c>
      <c r="AC142" s="115" t="str">
        <f>+Datos!BJ140</f>
        <v/>
      </c>
      <c r="AD142" s="188" t="str">
        <f>IF(AC142="","",Datos!BM140)</f>
        <v/>
      </c>
      <c r="AE142" s="180" t="str">
        <f t="shared" si="87"/>
        <v/>
      </c>
      <c r="AF142" s="180" t="str">
        <f t="shared" si="88"/>
        <v/>
      </c>
      <c r="AG142" s="187" t="str">
        <f t="shared" si="89"/>
        <v/>
      </c>
      <c r="AH142" s="187" t="str">
        <f t="shared" si="90"/>
        <v/>
      </c>
      <c r="AI142" s="187" t="str">
        <f t="shared" si="91"/>
        <v/>
      </c>
      <c r="AJ142" s="187" t="str">
        <f t="shared" si="92"/>
        <v/>
      </c>
      <c r="AL142" s="115" t="str">
        <f>+Datos!CD140</f>
        <v/>
      </c>
      <c r="AM142" s="188" t="str">
        <f>IF(AL142="","",Datos!CG140)</f>
        <v/>
      </c>
      <c r="AN142" s="180" t="str">
        <f t="shared" si="93"/>
        <v/>
      </c>
      <c r="AO142" s="180" t="str">
        <f t="shared" si="94"/>
        <v/>
      </c>
      <c r="AP142" s="187" t="str">
        <f t="shared" si="95"/>
        <v/>
      </c>
      <c r="AQ142" s="187" t="str">
        <f t="shared" si="96"/>
        <v/>
      </c>
      <c r="AR142" s="187" t="str">
        <f t="shared" si="97"/>
        <v/>
      </c>
      <c r="AS142" s="187" t="str">
        <f t="shared" si="98"/>
        <v/>
      </c>
      <c r="AU142" s="115" t="str">
        <f>+Datos!CX140</f>
        <v/>
      </c>
      <c r="AV142" s="188" t="str">
        <f>IF(AU142="","",Datos!DA140)</f>
        <v/>
      </c>
      <c r="AW142" s="180" t="str">
        <f t="shared" si="99"/>
        <v/>
      </c>
      <c r="AX142" s="180" t="str">
        <f t="shared" si="100"/>
        <v/>
      </c>
      <c r="AY142" s="187" t="str">
        <f t="shared" si="101"/>
        <v/>
      </c>
      <c r="AZ142" s="187" t="str">
        <f t="shared" si="102"/>
        <v/>
      </c>
      <c r="BA142" s="187" t="str">
        <f t="shared" si="103"/>
        <v/>
      </c>
      <c r="BB142" s="187" t="str">
        <f t="shared" si="104"/>
        <v/>
      </c>
      <c r="BD142" s="115" t="str">
        <f>+Datos!DR140</f>
        <v/>
      </c>
      <c r="BE142" s="188" t="str">
        <f>IF(BD142="","",Datos!DU140)</f>
        <v/>
      </c>
      <c r="BF142" s="180" t="str">
        <f t="shared" si="105"/>
        <v/>
      </c>
      <c r="BG142" s="180" t="str">
        <f t="shared" si="106"/>
        <v/>
      </c>
      <c r="BH142" s="187" t="str">
        <f t="shared" si="107"/>
        <v/>
      </c>
      <c r="BI142" s="187" t="str">
        <f t="shared" si="108"/>
        <v/>
      </c>
      <c r="BJ142" s="187" t="str">
        <f t="shared" si="109"/>
        <v/>
      </c>
      <c r="BK142" s="187" t="str">
        <f t="shared" si="110"/>
        <v/>
      </c>
      <c r="BM142" s="115" t="str">
        <f>+Datos!EL140</f>
        <v/>
      </c>
      <c r="BN142" s="188" t="str">
        <f>IF(BM142="","",Datos!EO140)</f>
        <v/>
      </c>
      <c r="BO142" s="180" t="str">
        <f t="shared" si="111"/>
        <v/>
      </c>
      <c r="BP142" s="180" t="str">
        <f t="shared" si="112"/>
        <v/>
      </c>
      <c r="BQ142" s="187" t="str">
        <f t="shared" si="113"/>
        <v/>
      </c>
      <c r="BR142" s="187" t="str">
        <f t="shared" si="114"/>
        <v/>
      </c>
      <c r="BS142" s="187" t="str">
        <f t="shared" si="115"/>
        <v/>
      </c>
      <c r="BT142" s="187" t="str">
        <f t="shared" si="116"/>
        <v/>
      </c>
      <c r="BV142" s="115" t="str">
        <f>+Datos!FF140</f>
        <v/>
      </c>
      <c r="BW142" s="188" t="str">
        <f>IF(BV142="","",Datos!FI140)</f>
        <v/>
      </c>
      <c r="BX142" s="180" t="str">
        <f t="shared" si="117"/>
        <v/>
      </c>
      <c r="BY142" s="180" t="str">
        <f t="shared" si="118"/>
        <v/>
      </c>
      <c r="BZ142" s="187" t="str">
        <f t="shared" si="119"/>
        <v/>
      </c>
      <c r="CA142" s="187" t="str">
        <f t="shared" si="120"/>
        <v/>
      </c>
      <c r="CB142" s="187" t="str">
        <f t="shared" si="121"/>
        <v/>
      </c>
      <c r="CC142" s="187" t="str">
        <f t="shared" si="122"/>
        <v/>
      </c>
      <c r="CD142"/>
      <c r="CE142" s="115" t="str">
        <f>+Datos!FZ140</f>
        <v/>
      </c>
      <c r="CF142" s="188" t="str">
        <f>IF(CE142="","",Datos!GC140)</f>
        <v/>
      </c>
      <c r="CG142" s="180" t="str">
        <f t="shared" si="123"/>
        <v/>
      </c>
      <c r="CH142" s="180" t="str">
        <f t="shared" si="124"/>
        <v/>
      </c>
      <c r="CI142" s="187" t="str">
        <f t="shared" si="125"/>
        <v/>
      </c>
      <c r="CJ142" s="187" t="str">
        <f t="shared" si="126"/>
        <v/>
      </c>
      <c r="CK142" s="187" t="str">
        <f t="shared" si="127"/>
        <v/>
      </c>
      <c r="CL142" s="187" t="str">
        <f t="shared" si="128"/>
        <v/>
      </c>
    </row>
    <row r="143" spans="2:90" s="8" customFormat="1" x14ac:dyDescent="0.35">
      <c r="B143" s="115" t="str">
        <f>+Datos!B141</f>
        <v/>
      </c>
      <c r="C143" s="115" t="str">
        <f>IF(B143="","",Datos!E141)</f>
        <v/>
      </c>
      <c r="D143" s="180"/>
      <c r="E143" s="180">
        <f>+Datos!F141</f>
        <v>0</v>
      </c>
      <c r="F143" s="187">
        <f t="shared" si="71"/>
        <v>0</v>
      </c>
      <c r="G143" s="187">
        <f t="shared" si="72"/>
        <v>0</v>
      </c>
      <c r="H143" s="187">
        <f t="shared" si="73"/>
        <v>0</v>
      </c>
      <c r="I143" s="187">
        <f t="shared" si="74"/>
        <v>0</v>
      </c>
      <c r="K143" s="115" t="str">
        <f>+Datos!V141</f>
        <v/>
      </c>
      <c r="L143" s="188" t="str">
        <f>IF(K143="","",Datos!Y141)</f>
        <v/>
      </c>
      <c r="M143" s="180" t="str">
        <f t="shared" si="75"/>
        <v/>
      </c>
      <c r="N143" s="180" t="str">
        <f t="shared" si="76"/>
        <v/>
      </c>
      <c r="O143" s="187" t="str">
        <f t="shared" si="77"/>
        <v/>
      </c>
      <c r="P143" s="187" t="str">
        <f t="shared" si="78"/>
        <v/>
      </c>
      <c r="Q143" s="187" t="str">
        <f t="shared" si="79"/>
        <v/>
      </c>
      <c r="R143" s="187" t="str">
        <f t="shared" si="80"/>
        <v/>
      </c>
      <c r="T143" s="115" t="str">
        <f>+Datos!AP141</f>
        <v/>
      </c>
      <c r="U143" s="188" t="str">
        <f>IF(T143="","",Datos!AS141)</f>
        <v/>
      </c>
      <c r="V143" s="180" t="str">
        <f t="shared" si="81"/>
        <v/>
      </c>
      <c r="W143" s="180" t="str">
        <f t="shared" si="82"/>
        <v/>
      </c>
      <c r="X143" s="187" t="str">
        <f t="shared" si="83"/>
        <v/>
      </c>
      <c r="Y143" s="187" t="str">
        <f t="shared" si="84"/>
        <v/>
      </c>
      <c r="Z143" s="187" t="str">
        <f t="shared" si="85"/>
        <v/>
      </c>
      <c r="AA143" s="187" t="str">
        <f t="shared" si="86"/>
        <v/>
      </c>
      <c r="AC143" s="115" t="str">
        <f>+Datos!BJ141</f>
        <v/>
      </c>
      <c r="AD143" s="188" t="str">
        <f>IF(AC143="","",Datos!BM141)</f>
        <v/>
      </c>
      <c r="AE143" s="180" t="str">
        <f t="shared" si="87"/>
        <v/>
      </c>
      <c r="AF143" s="180" t="str">
        <f t="shared" si="88"/>
        <v/>
      </c>
      <c r="AG143" s="187" t="str">
        <f t="shared" si="89"/>
        <v/>
      </c>
      <c r="AH143" s="187" t="str">
        <f t="shared" si="90"/>
        <v/>
      </c>
      <c r="AI143" s="187" t="str">
        <f t="shared" si="91"/>
        <v/>
      </c>
      <c r="AJ143" s="187" t="str">
        <f t="shared" si="92"/>
        <v/>
      </c>
      <c r="AL143" s="115" t="str">
        <f>+Datos!CD141</f>
        <v/>
      </c>
      <c r="AM143" s="188" t="str">
        <f>IF(AL143="","",Datos!CG141)</f>
        <v/>
      </c>
      <c r="AN143" s="180" t="str">
        <f t="shared" si="93"/>
        <v/>
      </c>
      <c r="AO143" s="180" t="str">
        <f t="shared" si="94"/>
        <v/>
      </c>
      <c r="AP143" s="187" t="str">
        <f t="shared" si="95"/>
        <v/>
      </c>
      <c r="AQ143" s="187" t="str">
        <f t="shared" si="96"/>
        <v/>
      </c>
      <c r="AR143" s="187" t="str">
        <f t="shared" si="97"/>
        <v/>
      </c>
      <c r="AS143" s="187" t="str">
        <f t="shared" si="98"/>
        <v/>
      </c>
      <c r="AU143" s="115" t="str">
        <f>+Datos!CX141</f>
        <v/>
      </c>
      <c r="AV143" s="188" t="str">
        <f>IF(AU143="","",Datos!DA141)</f>
        <v/>
      </c>
      <c r="AW143" s="180" t="str">
        <f t="shared" si="99"/>
        <v/>
      </c>
      <c r="AX143" s="180" t="str">
        <f t="shared" si="100"/>
        <v/>
      </c>
      <c r="AY143" s="187" t="str">
        <f t="shared" si="101"/>
        <v/>
      </c>
      <c r="AZ143" s="187" t="str">
        <f t="shared" si="102"/>
        <v/>
      </c>
      <c r="BA143" s="187" t="str">
        <f t="shared" si="103"/>
        <v/>
      </c>
      <c r="BB143" s="187" t="str">
        <f t="shared" si="104"/>
        <v/>
      </c>
      <c r="BD143" s="115" t="str">
        <f>+Datos!DR141</f>
        <v/>
      </c>
      <c r="BE143" s="188" t="str">
        <f>IF(BD143="","",Datos!DU141)</f>
        <v/>
      </c>
      <c r="BF143" s="180" t="str">
        <f t="shared" si="105"/>
        <v/>
      </c>
      <c r="BG143" s="180" t="str">
        <f t="shared" si="106"/>
        <v/>
      </c>
      <c r="BH143" s="187" t="str">
        <f t="shared" si="107"/>
        <v/>
      </c>
      <c r="BI143" s="187" t="str">
        <f t="shared" si="108"/>
        <v/>
      </c>
      <c r="BJ143" s="187" t="str">
        <f t="shared" si="109"/>
        <v/>
      </c>
      <c r="BK143" s="187" t="str">
        <f t="shared" si="110"/>
        <v/>
      </c>
      <c r="BM143" s="115" t="str">
        <f>+Datos!EL141</f>
        <v/>
      </c>
      <c r="BN143" s="188" t="str">
        <f>IF(BM143="","",Datos!EO141)</f>
        <v/>
      </c>
      <c r="BO143" s="180" t="str">
        <f t="shared" si="111"/>
        <v/>
      </c>
      <c r="BP143" s="180" t="str">
        <f t="shared" si="112"/>
        <v/>
      </c>
      <c r="BQ143" s="187" t="str">
        <f t="shared" si="113"/>
        <v/>
      </c>
      <c r="BR143" s="187" t="str">
        <f t="shared" si="114"/>
        <v/>
      </c>
      <c r="BS143" s="187" t="str">
        <f t="shared" si="115"/>
        <v/>
      </c>
      <c r="BT143" s="187" t="str">
        <f t="shared" si="116"/>
        <v/>
      </c>
      <c r="BV143" s="115" t="str">
        <f>+Datos!FF141</f>
        <v/>
      </c>
      <c r="BW143" s="188" t="str">
        <f>IF(BV143="","",Datos!FI141)</f>
        <v/>
      </c>
      <c r="BX143" s="180" t="str">
        <f t="shared" si="117"/>
        <v/>
      </c>
      <c r="BY143" s="180" t="str">
        <f t="shared" si="118"/>
        <v/>
      </c>
      <c r="BZ143" s="187" t="str">
        <f t="shared" si="119"/>
        <v/>
      </c>
      <c r="CA143" s="187" t="str">
        <f t="shared" si="120"/>
        <v/>
      </c>
      <c r="CB143" s="187" t="str">
        <f t="shared" si="121"/>
        <v/>
      </c>
      <c r="CC143" s="187" t="str">
        <f t="shared" si="122"/>
        <v/>
      </c>
      <c r="CD143"/>
      <c r="CE143" s="115" t="str">
        <f>+Datos!FZ141</f>
        <v/>
      </c>
      <c r="CF143" s="188" t="str">
        <f>IF(CE143="","",Datos!GC141)</f>
        <v/>
      </c>
      <c r="CG143" s="180" t="str">
        <f t="shared" si="123"/>
        <v/>
      </c>
      <c r="CH143" s="180" t="str">
        <f t="shared" si="124"/>
        <v/>
      </c>
      <c r="CI143" s="187" t="str">
        <f t="shared" si="125"/>
        <v/>
      </c>
      <c r="CJ143" s="187" t="str">
        <f t="shared" si="126"/>
        <v/>
      </c>
      <c r="CK143" s="187" t="str">
        <f t="shared" si="127"/>
        <v/>
      </c>
      <c r="CL143" s="187" t="str">
        <f t="shared" si="128"/>
        <v/>
      </c>
    </row>
    <row r="144" spans="2:90" s="8" customFormat="1" x14ac:dyDescent="0.35">
      <c r="B144" s="115" t="str">
        <f>+Datos!B142</f>
        <v/>
      </c>
      <c r="C144" s="115" t="str">
        <f>IF(B144="","",Datos!E142)</f>
        <v/>
      </c>
      <c r="D144" s="180"/>
      <c r="E144" s="180">
        <f>+Datos!F142</f>
        <v>0</v>
      </c>
      <c r="F144" s="187">
        <f t="shared" si="71"/>
        <v>0</v>
      </c>
      <c r="G144" s="187">
        <f t="shared" si="72"/>
        <v>0</v>
      </c>
      <c r="H144" s="187">
        <f t="shared" si="73"/>
        <v>0</v>
      </c>
      <c r="I144" s="187">
        <f t="shared" si="74"/>
        <v>0</v>
      </c>
      <c r="K144" s="115" t="str">
        <f>+Datos!V142</f>
        <v/>
      </c>
      <c r="L144" s="188" t="str">
        <f>IF(K144="","",Datos!Y142)</f>
        <v/>
      </c>
      <c r="M144" s="180" t="str">
        <f t="shared" si="75"/>
        <v/>
      </c>
      <c r="N144" s="180" t="str">
        <f t="shared" si="76"/>
        <v/>
      </c>
      <c r="O144" s="187" t="str">
        <f t="shared" si="77"/>
        <v/>
      </c>
      <c r="P144" s="187" t="str">
        <f t="shared" si="78"/>
        <v/>
      </c>
      <c r="Q144" s="187" t="str">
        <f t="shared" si="79"/>
        <v/>
      </c>
      <c r="R144" s="187" t="str">
        <f t="shared" si="80"/>
        <v/>
      </c>
      <c r="T144" s="115" t="str">
        <f>+Datos!AP142</f>
        <v/>
      </c>
      <c r="U144" s="188" t="str">
        <f>IF(T144="","",Datos!AS142)</f>
        <v/>
      </c>
      <c r="V144" s="180" t="str">
        <f t="shared" si="81"/>
        <v/>
      </c>
      <c r="W144" s="180" t="str">
        <f t="shared" si="82"/>
        <v/>
      </c>
      <c r="X144" s="187" t="str">
        <f t="shared" si="83"/>
        <v/>
      </c>
      <c r="Y144" s="187" t="str">
        <f t="shared" si="84"/>
        <v/>
      </c>
      <c r="Z144" s="187" t="str">
        <f t="shared" si="85"/>
        <v/>
      </c>
      <c r="AA144" s="187" t="str">
        <f t="shared" si="86"/>
        <v/>
      </c>
      <c r="AC144" s="115" t="str">
        <f>+Datos!BJ142</f>
        <v/>
      </c>
      <c r="AD144" s="188" t="str">
        <f>IF(AC144="","",Datos!BM142)</f>
        <v/>
      </c>
      <c r="AE144" s="180" t="str">
        <f t="shared" si="87"/>
        <v/>
      </c>
      <c r="AF144" s="180" t="str">
        <f t="shared" si="88"/>
        <v/>
      </c>
      <c r="AG144" s="187" t="str">
        <f t="shared" si="89"/>
        <v/>
      </c>
      <c r="AH144" s="187" t="str">
        <f t="shared" si="90"/>
        <v/>
      </c>
      <c r="AI144" s="187" t="str">
        <f t="shared" si="91"/>
        <v/>
      </c>
      <c r="AJ144" s="187" t="str">
        <f t="shared" si="92"/>
        <v/>
      </c>
      <c r="AL144" s="115" t="str">
        <f>+Datos!CD142</f>
        <v/>
      </c>
      <c r="AM144" s="188" t="str">
        <f>IF(AL144="","",Datos!CG142)</f>
        <v/>
      </c>
      <c r="AN144" s="180" t="str">
        <f t="shared" si="93"/>
        <v/>
      </c>
      <c r="AO144" s="180" t="str">
        <f t="shared" si="94"/>
        <v/>
      </c>
      <c r="AP144" s="187" t="str">
        <f t="shared" si="95"/>
        <v/>
      </c>
      <c r="AQ144" s="187" t="str">
        <f t="shared" si="96"/>
        <v/>
      </c>
      <c r="AR144" s="187" t="str">
        <f t="shared" si="97"/>
        <v/>
      </c>
      <c r="AS144" s="187" t="str">
        <f t="shared" si="98"/>
        <v/>
      </c>
      <c r="AU144" s="115" t="str">
        <f>+Datos!CX142</f>
        <v/>
      </c>
      <c r="AV144" s="188" t="str">
        <f>IF(AU144="","",Datos!DA142)</f>
        <v/>
      </c>
      <c r="AW144" s="180" t="str">
        <f t="shared" si="99"/>
        <v/>
      </c>
      <c r="AX144" s="180" t="str">
        <f t="shared" si="100"/>
        <v/>
      </c>
      <c r="AY144" s="187" t="str">
        <f t="shared" si="101"/>
        <v/>
      </c>
      <c r="AZ144" s="187" t="str">
        <f t="shared" si="102"/>
        <v/>
      </c>
      <c r="BA144" s="187" t="str">
        <f t="shared" si="103"/>
        <v/>
      </c>
      <c r="BB144" s="187" t="str">
        <f t="shared" si="104"/>
        <v/>
      </c>
      <c r="BD144" s="115" t="str">
        <f>+Datos!DR142</f>
        <v/>
      </c>
      <c r="BE144" s="188" t="str">
        <f>IF(BD144="","",Datos!DU142)</f>
        <v/>
      </c>
      <c r="BF144" s="180" t="str">
        <f t="shared" si="105"/>
        <v/>
      </c>
      <c r="BG144" s="180" t="str">
        <f t="shared" si="106"/>
        <v/>
      </c>
      <c r="BH144" s="187" t="str">
        <f t="shared" si="107"/>
        <v/>
      </c>
      <c r="BI144" s="187" t="str">
        <f t="shared" si="108"/>
        <v/>
      </c>
      <c r="BJ144" s="187" t="str">
        <f t="shared" si="109"/>
        <v/>
      </c>
      <c r="BK144" s="187" t="str">
        <f t="shared" si="110"/>
        <v/>
      </c>
      <c r="BM144" s="115" t="str">
        <f>+Datos!EL142</f>
        <v/>
      </c>
      <c r="BN144" s="188" t="str">
        <f>IF(BM144="","",Datos!EO142)</f>
        <v/>
      </c>
      <c r="BO144" s="180" t="str">
        <f t="shared" si="111"/>
        <v/>
      </c>
      <c r="BP144" s="180" t="str">
        <f t="shared" si="112"/>
        <v/>
      </c>
      <c r="BQ144" s="187" t="str">
        <f t="shared" si="113"/>
        <v/>
      </c>
      <c r="BR144" s="187" t="str">
        <f t="shared" si="114"/>
        <v/>
      </c>
      <c r="BS144" s="187" t="str">
        <f t="shared" si="115"/>
        <v/>
      </c>
      <c r="BT144" s="187" t="str">
        <f t="shared" si="116"/>
        <v/>
      </c>
      <c r="BV144" s="115" t="str">
        <f>+Datos!FF142</f>
        <v/>
      </c>
      <c r="BW144" s="188" t="str">
        <f>IF(BV144="","",Datos!FI142)</f>
        <v/>
      </c>
      <c r="BX144" s="180" t="str">
        <f t="shared" si="117"/>
        <v/>
      </c>
      <c r="BY144" s="180" t="str">
        <f t="shared" si="118"/>
        <v/>
      </c>
      <c r="BZ144" s="187" t="str">
        <f t="shared" si="119"/>
        <v/>
      </c>
      <c r="CA144" s="187" t="str">
        <f t="shared" si="120"/>
        <v/>
      </c>
      <c r="CB144" s="187" t="str">
        <f t="shared" si="121"/>
        <v/>
      </c>
      <c r="CC144" s="187" t="str">
        <f t="shared" si="122"/>
        <v/>
      </c>
      <c r="CD144"/>
      <c r="CE144" s="115" t="str">
        <f>+Datos!FZ142</f>
        <v/>
      </c>
      <c r="CF144" s="188" t="str">
        <f>IF(CE144="","",Datos!GC142)</f>
        <v/>
      </c>
      <c r="CG144" s="180" t="str">
        <f t="shared" si="123"/>
        <v/>
      </c>
      <c r="CH144" s="180" t="str">
        <f t="shared" si="124"/>
        <v/>
      </c>
      <c r="CI144" s="187" t="str">
        <f t="shared" si="125"/>
        <v/>
      </c>
      <c r="CJ144" s="187" t="str">
        <f t="shared" si="126"/>
        <v/>
      </c>
      <c r="CK144" s="187" t="str">
        <f t="shared" si="127"/>
        <v/>
      </c>
      <c r="CL144" s="187" t="str">
        <f t="shared" si="128"/>
        <v/>
      </c>
    </row>
    <row r="145" spans="2:90" s="8" customFormat="1" x14ac:dyDescent="0.35">
      <c r="B145" s="115" t="str">
        <f>+Datos!B143</f>
        <v/>
      </c>
      <c r="C145" s="115" t="str">
        <f>IF(B145="","",Datos!E143)</f>
        <v/>
      </c>
      <c r="D145" s="180"/>
      <c r="E145" s="180">
        <f>+Datos!F143</f>
        <v>0</v>
      </c>
      <c r="F145" s="187">
        <f t="shared" si="71"/>
        <v>0</v>
      </c>
      <c r="G145" s="187">
        <f t="shared" si="72"/>
        <v>0</v>
      </c>
      <c r="H145" s="187">
        <f t="shared" si="73"/>
        <v>0</v>
      </c>
      <c r="I145" s="187">
        <f t="shared" si="74"/>
        <v>0</v>
      </c>
      <c r="K145" s="115" t="str">
        <f>+Datos!V143</f>
        <v/>
      </c>
      <c r="L145" s="188" t="str">
        <f>IF(K145="","",Datos!Y143)</f>
        <v/>
      </c>
      <c r="M145" s="180" t="str">
        <f t="shared" si="75"/>
        <v/>
      </c>
      <c r="N145" s="180" t="str">
        <f t="shared" si="76"/>
        <v/>
      </c>
      <c r="O145" s="187" t="str">
        <f t="shared" si="77"/>
        <v/>
      </c>
      <c r="P145" s="187" t="str">
        <f t="shared" si="78"/>
        <v/>
      </c>
      <c r="Q145" s="187" t="str">
        <f t="shared" si="79"/>
        <v/>
      </c>
      <c r="R145" s="187" t="str">
        <f t="shared" si="80"/>
        <v/>
      </c>
      <c r="T145" s="115" t="str">
        <f>+Datos!AP143</f>
        <v/>
      </c>
      <c r="U145" s="188" t="str">
        <f>IF(T145="","",Datos!AS143)</f>
        <v/>
      </c>
      <c r="V145" s="180" t="str">
        <f t="shared" si="81"/>
        <v/>
      </c>
      <c r="W145" s="180" t="str">
        <f t="shared" si="82"/>
        <v/>
      </c>
      <c r="X145" s="187" t="str">
        <f t="shared" si="83"/>
        <v/>
      </c>
      <c r="Y145" s="187" t="str">
        <f t="shared" si="84"/>
        <v/>
      </c>
      <c r="Z145" s="187" t="str">
        <f t="shared" si="85"/>
        <v/>
      </c>
      <c r="AA145" s="187" t="str">
        <f t="shared" si="86"/>
        <v/>
      </c>
      <c r="AC145" s="115" t="str">
        <f>+Datos!BJ143</f>
        <v/>
      </c>
      <c r="AD145" s="188" t="str">
        <f>IF(AC145="","",Datos!BM143)</f>
        <v/>
      </c>
      <c r="AE145" s="180" t="str">
        <f t="shared" si="87"/>
        <v/>
      </c>
      <c r="AF145" s="180" t="str">
        <f t="shared" si="88"/>
        <v/>
      </c>
      <c r="AG145" s="187" t="str">
        <f t="shared" si="89"/>
        <v/>
      </c>
      <c r="AH145" s="187" t="str">
        <f t="shared" si="90"/>
        <v/>
      </c>
      <c r="AI145" s="187" t="str">
        <f t="shared" si="91"/>
        <v/>
      </c>
      <c r="AJ145" s="187" t="str">
        <f t="shared" si="92"/>
        <v/>
      </c>
      <c r="AL145" s="115" t="str">
        <f>+Datos!CD143</f>
        <v/>
      </c>
      <c r="AM145" s="188" t="str">
        <f>IF(AL145="","",Datos!CG143)</f>
        <v/>
      </c>
      <c r="AN145" s="180" t="str">
        <f t="shared" si="93"/>
        <v/>
      </c>
      <c r="AO145" s="180" t="str">
        <f t="shared" si="94"/>
        <v/>
      </c>
      <c r="AP145" s="187" t="str">
        <f t="shared" si="95"/>
        <v/>
      </c>
      <c r="AQ145" s="187" t="str">
        <f t="shared" si="96"/>
        <v/>
      </c>
      <c r="AR145" s="187" t="str">
        <f t="shared" si="97"/>
        <v/>
      </c>
      <c r="AS145" s="187" t="str">
        <f t="shared" si="98"/>
        <v/>
      </c>
      <c r="AU145" s="115" t="str">
        <f>+Datos!CX143</f>
        <v/>
      </c>
      <c r="AV145" s="188" t="str">
        <f>IF(AU145="","",Datos!DA143)</f>
        <v/>
      </c>
      <c r="AW145" s="180" t="str">
        <f t="shared" si="99"/>
        <v/>
      </c>
      <c r="AX145" s="180" t="str">
        <f t="shared" si="100"/>
        <v/>
      </c>
      <c r="AY145" s="187" t="str">
        <f t="shared" si="101"/>
        <v/>
      </c>
      <c r="AZ145" s="187" t="str">
        <f t="shared" si="102"/>
        <v/>
      </c>
      <c r="BA145" s="187" t="str">
        <f t="shared" si="103"/>
        <v/>
      </c>
      <c r="BB145" s="187" t="str">
        <f t="shared" si="104"/>
        <v/>
      </c>
      <c r="BD145" s="115" t="str">
        <f>+Datos!DR143</f>
        <v/>
      </c>
      <c r="BE145" s="188" t="str">
        <f>IF(BD145="","",Datos!DU143)</f>
        <v/>
      </c>
      <c r="BF145" s="180" t="str">
        <f t="shared" si="105"/>
        <v/>
      </c>
      <c r="BG145" s="180" t="str">
        <f t="shared" si="106"/>
        <v/>
      </c>
      <c r="BH145" s="187" t="str">
        <f t="shared" si="107"/>
        <v/>
      </c>
      <c r="BI145" s="187" t="str">
        <f t="shared" si="108"/>
        <v/>
      </c>
      <c r="BJ145" s="187" t="str">
        <f t="shared" si="109"/>
        <v/>
      </c>
      <c r="BK145" s="187" t="str">
        <f t="shared" si="110"/>
        <v/>
      </c>
      <c r="BM145" s="115" t="str">
        <f>+Datos!EL143</f>
        <v/>
      </c>
      <c r="BN145" s="188" t="str">
        <f>IF(BM145="","",Datos!EO143)</f>
        <v/>
      </c>
      <c r="BO145" s="180" t="str">
        <f t="shared" si="111"/>
        <v/>
      </c>
      <c r="BP145" s="180" t="str">
        <f t="shared" si="112"/>
        <v/>
      </c>
      <c r="BQ145" s="187" t="str">
        <f t="shared" si="113"/>
        <v/>
      </c>
      <c r="BR145" s="187" t="str">
        <f t="shared" si="114"/>
        <v/>
      </c>
      <c r="BS145" s="187" t="str">
        <f t="shared" si="115"/>
        <v/>
      </c>
      <c r="BT145" s="187" t="str">
        <f t="shared" si="116"/>
        <v/>
      </c>
      <c r="BV145" s="115" t="str">
        <f>+Datos!FF143</f>
        <v/>
      </c>
      <c r="BW145" s="188" t="str">
        <f>IF(BV145="","",Datos!FI143)</f>
        <v/>
      </c>
      <c r="BX145" s="180" t="str">
        <f t="shared" si="117"/>
        <v/>
      </c>
      <c r="BY145" s="180" t="str">
        <f t="shared" si="118"/>
        <v/>
      </c>
      <c r="BZ145" s="187" t="str">
        <f t="shared" si="119"/>
        <v/>
      </c>
      <c r="CA145" s="187" t="str">
        <f t="shared" si="120"/>
        <v/>
      </c>
      <c r="CB145" s="187" t="str">
        <f t="shared" si="121"/>
        <v/>
      </c>
      <c r="CC145" s="187" t="str">
        <f t="shared" si="122"/>
        <v/>
      </c>
      <c r="CD145"/>
      <c r="CE145" s="115" t="str">
        <f>+Datos!FZ143</f>
        <v/>
      </c>
      <c r="CF145" s="188" t="str">
        <f>IF(CE145="","",Datos!GC143)</f>
        <v/>
      </c>
      <c r="CG145" s="180" t="str">
        <f t="shared" si="123"/>
        <v/>
      </c>
      <c r="CH145" s="180" t="str">
        <f t="shared" si="124"/>
        <v/>
      </c>
      <c r="CI145" s="187" t="str">
        <f t="shared" si="125"/>
        <v/>
      </c>
      <c r="CJ145" s="187" t="str">
        <f t="shared" si="126"/>
        <v/>
      </c>
      <c r="CK145" s="187" t="str">
        <f t="shared" si="127"/>
        <v/>
      </c>
      <c r="CL145" s="187" t="str">
        <f t="shared" si="128"/>
        <v/>
      </c>
    </row>
    <row r="146" spans="2:90" s="8" customFormat="1" x14ac:dyDescent="0.35">
      <c r="B146" s="115" t="str">
        <f>+Datos!B144</f>
        <v/>
      </c>
      <c r="C146" s="115" t="str">
        <f>IF(B146="","",Datos!E144)</f>
        <v/>
      </c>
      <c r="D146" s="180"/>
      <c r="E146" s="180">
        <f>+Datos!F144</f>
        <v>0</v>
      </c>
      <c r="F146" s="187">
        <f t="shared" si="71"/>
        <v>0</v>
      </c>
      <c r="G146" s="187">
        <f t="shared" si="72"/>
        <v>0</v>
      </c>
      <c r="H146" s="187">
        <f t="shared" si="73"/>
        <v>0</v>
      </c>
      <c r="I146" s="187">
        <f t="shared" si="74"/>
        <v>0</v>
      </c>
      <c r="K146" s="115" t="str">
        <f>+Datos!V144</f>
        <v/>
      </c>
      <c r="L146" s="188" t="str">
        <f>IF(K146="","",Datos!Y144)</f>
        <v/>
      </c>
      <c r="M146" s="180" t="str">
        <f t="shared" si="75"/>
        <v/>
      </c>
      <c r="N146" s="180" t="str">
        <f t="shared" si="76"/>
        <v/>
      </c>
      <c r="O146" s="187" t="str">
        <f t="shared" si="77"/>
        <v/>
      </c>
      <c r="P146" s="187" t="str">
        <f t="shared" si="78"/>
        <v/>
      </c>
      <c r="Q146" s="187" t="str">
        <f t="shared" si="79"/>
        <v/>
      </c>
      <c r="R146" s="187" t="str">
        <f t="shared" si="80"/>
        <v/>
      </c>
      <c r="T146" s="115" t="str">
        <f>+Datos!AP144</f>
        <v/>
      </c>
      <c r="U146" s="188" t="str">
        <f>IF(T146="","",Datos!AS144)</f>
        <v/>
      </c>
      <c r="V146" s="180" t="str">
        <f t="shared" si="81"/>
        <v/>
      </c>
      <c r="W146" s="180" t="str">
        <f t="shared" si="82"/>
        <v/>
      </c>
      <c r="X146" s="187" t="str">
        <f t="shared" si="83"/>
        <v/>
      </c>
      <c r="Y146" s="187" t="str">
        <f t="shared" si="84"/>
        <v/>
      </c>
      <c r="Z146" s="187" t="str">
        <f t="shared" si="85"/>
        <v/>
      </c>
      <c r="AA146" s="187" t="str">
        <f t="shared" si="86"/>
        <v/>
      </c>
      <c r="AC146" s="115" t="str">
        <f>+Datos!BJ144</f>
        <v/>
      </c>
      <c r="AD146" s="188" t="str">
        <f>IF(AC146="","",Datos!BM144)</f>
        <v/>
      </c>
      <c r="AE146" s="180" t="str">
        <f t="shared" si="87"/>
        <v/>
      </c>
      <c r="AF146" s="180" t="str">
        <f t="shared" si="88"/>
        <v/>
      </c>
      <c r="AG146" s="187" t="str">
        <f t="shared" si="89"/>
        <v/>
      </c>
      <c r="AH146" s="187" t="str">
        <f t="shared" si="90"/>
        <v/>
      </c>
      <c r="AI146" s="187" t="str">
        <f t="shared" si="91"/>
        <v/>
      </c>
      <c r="AJ146" s="187" t="str">
        <f t="shared" si="92"/>
        <v/>
      </c>
      <c r="AL146" s="115" t="str">
        <f>+Datos!CD144</f>
        <v/>
      </c>
      <c r="AM146" s="188" t="str">
        <f>IF(AL146="","",Datos!CG144)</f>
        <v/>
      </c>
      <c r="AN146" s="180" t="str">
        <f t="shared" si="93"/>
        <v/>
      </c>
      <c r="AO146" s="180" t="str">
        <f t="shared" si="94"/>
        <v/>
      </c>
      <c r="AP146" s="187" t="str">
        <f t="shared" si="95"/>
        <v/>
      </c>
      <c r="AQ146" s="187" t="str">
        <f t="shared" si="96"/>
        <v/>
      </c>
      <c r="AR146" s="187" t="str">
        <f t="shared" si="97"/>
        <v/>
      </c>
      <c r="AS146" s="187" t="str">
        <f t="shared" si="98"/>
        <v/>
      </c>
      <c r="AU146" s="115" t="str">
        <f>+Datos!CX144</f>
        <v/>
      </c>
      <c r="AV146" s="188" t="str">
        <f>IF(AU146="","",Datos!DA144)</f>
        <v/>
      </c>
      <c r="AW146" s="180" t="str">
        <f t="shared" si="99"/>
        <v/>
      </c>
      <c r="AX146" s="180" t="str">
        <f t="shared" si="100"/>
        <v/>
      </c>
      <c r="AY146" s="187" t="str">
        <f t="shared" si="101"/>
        <v/>
      </c>
      <c r="AZ146" s="187" t="str">
        <f t="shared" si="102"/>
        <v/>
      </c>
      <c r="BA146" s="187" t="str">
        <f t="shared" si="103"/>
        <v/>
      </c>
      <c r="BB146" s="187" t="str">
        <f t="shared" si="104"/>
        <v/>
      </c>
      <c r="BD146" s="115" t="str">
        <f>+Datos!DR144</f>
        <v/>
      </c>
      <c r="BE146" s="188" t="str">
        <f>IF(BD146="","",Datos!DU144)</f>
        <v/>
      </c>
      <c r="BF146" s="180" t="str">
        <f t="shared" si="105"/>
        <v/>
      </c>
      <c r="BG146" s="180" t="str">
        <f t="shared" si="106"/>
        <v/>
      </c>
      <c r="BH146" s="187" t="str">
        <f t="shared" si="107"/>
        <v/>
      </c>
      <c r="BI146" s="187" t="str">
        <f t="shared" si="108"/>
        <v/>
      </c>
      <c r="BJ146" s="187" t="str">
        <f t="shared" si="109"/>
        <v/>
      </c>
      <c r="BK146" s="187" t="str">
        <f t="shared" si="110"/>
        <v/>
      </c>
      <c r="BM146" s="115" t="str">
        <f>+Datos!EL144</f>
        <v/>
      </c>
      <c r="BN146" s="188" t="str">
        <f>IF(BM146="","",Datos!EO144)</f>
        <v/>
      </c>
      <c r="BO146" s="180" t="str">
        <f t="shared" si="111"/>
        <v/>
      </c>
      <c r="BP146" s="180" t="str">
        <f t="shared" si="112"/>
        <v/>
      </c>
      <c r="BQ146" s="187" t="str">
        <f t="shared" si="113"/>
        <v/>
      </c>
      <c r="BR146" s="187" t="str">
        <f t="shared" si="114"/>
        <v/>
      </c>
      <c r="BS146" s="187" t="str">
        <f t="shared" si="115"/>
        <v/>
      </c>
      <c r="BT146" s="187" t="str">
        <f t="shared" si="116"/>
        <v/>
      </c>
      <c r="BV146" s="115" t="str">
        <f>+Datos!FF144</f>
        <v/>
      </c>
      <c r="BW146" s="188" t="str">
        <f>IF(BV146="","",Datos!FI144)</f>
        <v/>
      </c>
      <c r="BX146" s="180" t="str">
        <f t="shared" si="117"/>
        <v/>
      </c>
      <c r="BY146" s="180" t="str">
        <f t="shared" si="118"/>
        <v/>
      </c>
      <c r="BZ146" s="187" t="str">
        <f t="shared" si="119"/>
        <v/>
      </c>
      <c r="CA146" s="187" t="str">
        <f t="shared" si="120"/>
        <v/>
      </c>
      <c r="CB146" s="187" t="str">
        <f t="shared" si="121"/>
        <v/>
      </c>
      <c r="CC146" s="187" t="str">
        <f t="shared" si="122"/>
        <v/>
      </c>
      <c r="CD146"/>
      <c r="CE146" s="115" t="str">
        <f>+Datos!FZ144</f>
        <v/>
      </c>
      <c r="CF146" s="188" t="str">
        <f>IF(CE146="","",Datos!GC144)</f>
        <v/>
      </c>
      <c r="CG146" s="180" t="str">
        <f t="shared" si="123"/>
        <v/>
      </c>
      <c r="CH146" s="180" t="str">
        <f t="shared" si="124"/>
        <v/>
      </c>
      <c r="CI146" s="187" t="str">
        <f t="shared" si="125"/>
        <v/>
      </c>
      <c r="CJ146" s="187" t="str">
        <f t="shared" si="126"/>
        <v/>
      </c>
      <c r="CK146" s="187" t="str">
        <f t="shared" si="127"/>
        <v/>
      </c>
      <c r="CL146" s="187" t="str">
        <f t="shared" si="128"/>
        <v/>
      </c>
    </row>
    <row r="147" spans="2:90" s="8" customFormat="1" x14ac:dyDescent="0.35">
      <c r="B147" s="115" t="str">
        <f>+Datos!B145</f>
        <v/>
      </c>
      <c r="C147" s="115" t="str">
        <f>IF(B147="","",Datos!E145)</f>
        <v/>
      </c>
      <c r="D147" s="180"/>
      <c r="E147" s="180">
        <f>+Datos!F145</f>
        <v>0</v>
      </c>
      <c r="F147" s="187">
        <f t="shared" ref="F147:F173" si="129">IF(E147="","",((C$14/C$15)*3+6+3)*E147)</f>
        <v>0</v>
      </c>
      <c r="G147" s="187">
        <f t="shared" ref="G147:G173" si="130">IF(E147="","",E147*3*2*6.5)</f>
        <v>0</v>
      </c>
      <c r="H147" s="187">
        <f t="shared" ref="H147:H173" si="131">IF(E147="","",E147*(C$14+1)*2)</f>
        <v>0</v>
      </c>
      <c r="I147" s="187">
        <f t="shared" ref="I147:I173" si="132">IF(E147="","",(((C$14/C$15)+2)*2)*E147)</f>
        <v>0</v>
      </c>
      <c r="K147" s="115" t="str">
        <f>+Datos!V145</f>
        <v/>
      </c>
      <c r="L147" s="188" t="str">
        <f>IF(K147="","",Datos!Y145)</f>
        <v/>
      </c>
      <c r="M147" s="180" t="str">
        <f t="shared" ref="M147:M173" si="133">IF(L147="","",L147*L$13*2)</f>
        <v/>
      </c>
      <c r="N147" s="180" t="str">
        <f t="shared" ref="N147:N173" si="134">IF(L147="","",L147/L$14)</f>
        <v/>
      </c>
      <c r="O147" s="187" t="str">
        <f t="shared" ref="O147:O173" si="135">IF(N147="","",((L$14/L$15)*3+6+3)*N147)</f>
        <v/>
      </c>
      <c r="P147" s="187" t="str">
        <f t="shared" ref="P147:P173" si="136">IF(N147="","",N147*3*2*6.5)</f>
        <v/>
      </c>
      <c r="Q147" s="187" t="str">
        <f t="shared" ref="Q147:Q173" si="137">IF(N147="","",N147*(L$14)*2)</f>
        <v/>
      </c>
      <c r="R147" s="187" t="str">
        <f t="shared" ref="R147:R173" si="138">IF(N147="","",(((L$14/L$15)+2)*2)*N147)</f>
        <v/>
      </c>
      <c r="T147" s="115" t="str">
        <f>+Datos!AP145</f>
        <v/>
      </c>
      <c r="U147" s="188" t="str">
        <f>IF(T147="","",Datos!AS145)</f>
        <v/>
      </c>
      <c r="V147" s="180" t="str">
        <f t="shared" ref="V147:V173" si="139">IF(U147="","",U147*U$13*2)</f>
        <v/>
      </c>
      <c r="W147" s="180" t="str">
        <f t="shared" ref="W147:W173" si="140">IF(U147="","",U147/U$14)</f>
        <v/>
      </c>
      <c r="X147" s="187" t="str">
        <f t="shared" ref="X147:X173" si="141">IF(W147="","",((U$14/U$15)*3+6+3)*W147)</f>
        <v/>
      </c>
      <c r="Y147" s="187" t="str">
        <f t="shared" ref="Y147:Y173" si="142">IF(W147="","",W147*3*2*6.5)</f>
        <v/>
      </c>
      <c r="Z147" s="187" t="str">
        <f t="shared" ref="Z147:Z173" si="143">IF(W147="","",W147*(U$14)*2)</f>
        <v/>
      </c>
      <c r="AA147" s="187" t="str">
        <f t="shared" ref="AA147:AA173" si="144">IF(W147="","",(((U$14/U$15)+2)*2)*W147)</f>
        <v/>
      </c>
      <c r="AC147" s="115" t="str">
        <f>+Datos!BJ145</f>
        <v/>
      </c>
      <c r="AD147" s="188" t="str">
        <f>IF(AC147="","",Datos!BM145)</f>
        <v/>
      </c>
      <c r="AE147" s="180" t="str">
        <f t="shared" ref="AE147:AE173" si="145">IF(AD147="","",AD147*AD$13*2)</f>
        <v/>
      </c>
      <c r="AF147" s="180" t="str">
        <f t="shared" ref="AF147:AF173" si="146">IF(AD147="","",AD147/AD$14)</f>
        <v/>
      </c>
      <c r="AG147" s="187" t="str">
        <f t="shared" ref="AG147:AG173" si="147">IF(AF147="","",((AD$14/AD$15)*3+6+3)*AF147)</f>
        <v/>
      </c>
      <c r="AH147" s="187" t="str">
        <f t="shared" ref="AH147:AH173" si="148">IF(AF147="","",AF147*3*2*6.5)</f>
        <v/>
      </c>
      <c r="AI147" s="187" t="str">
        <f t="shared" ref="AI147:AI173" si="149">IF(AF147="","",AF147*(AD$14)*2)</f>
        <v/>
      </c>
      <c r="AJ147" s="187" t="str">
        <f t="shared" ref="AJ147:AJ173" si="150">IF(AF147="","",(((AD$14/AD$15)+2)*2)*AF147)</f>
        <v/>
      </c>
      <c r="AL147" s="115" t="str">
        <f>+Datos!CD145</f>
        <v/>
      </c>
      <c r="AM147" s="188" t="str">
        <f>IF(AL147="","",Datos!CG145)</f>
        <v/>
      </c>
      <c r="AN147" s="180" t="str">
        <f t="shared" ref="AN147:AN173" si="151">IF(AM147="","",AM147*AM$13*2)</f>
        <v/>
      </c>
      <c r="AO147" s="180" t="str">
        <f t="shared" ref="AO147:AO173" si="152">IF(AM147="","",AM147/AM$14)</f>
        <v/>
      </c>
      <c r="AP147" s="187" t="str">
        <f t="shared" ref="AP147:AP173" si="153">IF(AO147="","",((AM$14/AM$15)*3+6+3)*AO147)</f>
        <v/>
      </c>
      <c r="AQ147" s="187" t="str">
        <f t="shared" ref="AQ147:AQ173" si="154">IF(AO147="","",AO147*3*2*6.5)</f>
        <v/>
      </c>
      <c r="AR147" s="187" t="str">
        <f t="shared" ref="AR147:AR173" si="155">IF(AO147="","",AO147*(AM$14)*2)</f>
        <v/>
      </c>
      <c r="AS147" s="187" t="str">
        <f t="shared" ref="AS147:AS173" si="156">IF(AO147="","",(((AM$14/AM$15)+2)*2)*AO147)</f>
        <v/>
      </c>
      <c r="AU147" s="115" t="str">
        <f>+Datos!CX145</f>
        <v/>
      </c>
      <c r="AV147" s="188" t="str">
        <f>IF(AU147="","",Datos!DA145)</f>
        <v/>
      </c>
      <c r="AW147" s="180" t="str">
        <f t="shared" ref="AW147:AW173" si="157">IF(AV147="","",AV147*AV$13*2)</f>
        <v/>
      </c>
      <c r="AX147" s="180" t="str">
        <f t="shared" ref="AX147:AX173" si="158">IF(AV147="","",AV147/AV$14)</f>
        <v/>
      </c>
      <c r="AY147" s="187" t="str">
        <f t="shared" ref="AY147:AY173" si="159">IF(AX147="","",((AV$14/AV$15)*3+6+3)*AX147)</f>
        <v/>
      </c>
      <c r="AZ147" s="187" t="str">
        <f t="shared" ref="AZ147:AZ173" si="160">IF(AX147="","",AX147*3*2*6.5)</f>
        <v/>
      </c>
      <c r="BA147" s="187" t="str">
        <f t="shared" ref="BA147:BA173" si="161">IF(AX147="","",AX147*(AV$14)*2)</f>
        <v/>
      </c>
      <c r="BB147" s="187" t="str">
        <f t="shared" ref="BB147:BB173" si="162">IF(AX147="","",(((AV$14/AV$15)+2)*2)*AX147)</f>
        <v/>
      </c>
      <c r="BD147" s="115" t="str">
        <f>+Datos!DR145</f>
        <v/>
      </c>
      <c r="BE147" s="188" t="str">
        <f>IF(BD147="","",Datos!DU145)</f>
        <v/>
      </c>
      <c r="BF147" s="180" t="str">
        <f t="shared" ref="BF147:BF173" si="163">IF(BE147="","",BE147*BE$13*2)</f>
        <v/>
      </c>
      <c r="BG147" s="180" t="str">
        <f t="shared" ref="BG147:BG173" si="164">IF(BE147="","",BE147/BE$14)</f>
        <v/>
      </c>
      <c r="BH147" s="187" t="str">
        <f t="shared" ref="BH147:BH173" si="165">IF(BG147="","",((BE$14/BE$15)*3+6+3)*BG147)</f>
        <v/>
      </c>
      <c r="BI147" s="187" t="str">
        <f t="shared" ref="BI147:BI173" si="166">IF(BG147="","",BG147*3*2*6.5)</f>
        <v/>
      </c>
      <c r="BJ147" s="187" t="str">
        <f t="shared" ref="BJ147:BJ173" si="167">IF(BG147="","",BG147*(BE$14)*2)</f>
        <v/>
      </c>
      <c r="BK147" s="187" t="str">
        <f t="shared" ref="BK147:BK173" si="168">IF(BG147="","",(((BE$14/BE$15)+2)*2)*BG147)</f>
        <v/>
      </c>
      <c r="BM147" s="115" t="str">
        <f>+Datos!EL145</f>
        <v/>
      </c>
      <c r="BN147" s="188" t="str">
        <f>IF(BM147="","",Datos!EO145)</f>
        <v/>
      </c>
      <c r="BO147" s="180" t="str">
        <f t="shared" ref="BO147:BO173" si="169">IF(BN147="","",BN147*BN$13*2)</f>
        <v/>
      </c>
      <c r="BP147" s="180" t="str">
        <f t="shared" ref="BP147:BP173" si="170">IF(BN147="","",BN147/BN$14)</f>
        <v/>
      </c>
      <c r="BQ147" s="187" t="str">
        <f t="shared" ref="BQ147:BQ173" si="171">IF(BP147="","",((BN$14/BN$15)*3+6+3)*BP147)</f>
        <v/>
      </c>
      <c r="BR147" s="187" t="str">
        <f t="shared" ref="BR147:BR173" si="172">IF(BP147="","",BP147*3*2*6.5)</f>
        <v/>
      </c>
      <c r="BS147" s="187" t="str">
        <f t="shared" ref="BS147:BS173" si="173">IF(BP147="","",BP147*(BN$14)*2)</f>
        <v/>
      </c>
      <c r="BT147" s="187" t="str">
        <f t="shared" ref="BT147:BT173" si="174">IF(BP147="","",(((BN$14/BN$15)+2)*2)*BP147)</f>
        <v/>
      </c>
      <c r="BV147" s="115" t="str">
        <f>+Datos!FF145</f>
        <v/>
      </c>
      <c r="BW147" s="188" t="str">
        <f>IF(BV147="","",Datos!FI145)</f>
        <v/>
      </c>
      <c r="BX147" s="180" t="str">
        <f t="shared" ref="BX147:BX173" si="175">IF(BW147="","",BW147*BW$13*2)</f>
        <v/>
      </c>
      <c r="BY147" s="180" t="str">
        <f t="shared" ref="BY147:BY173" si="176">IF(BW147="","",BW147/BW$14)</f>
        <v/>
      </c>
      <c r="BZ147" s="187" t="str">
        <f t="shared" ref="BZ147:BZ173" si="177">IF(BY147="","",((BW$14/BW$15)*3+6+3)*BY147)</f>
        <v/>
      </c>
      <c r="CA147" s="187" t="str">
        <f t="shared" ref="CA147:CA173" si="178">IF(BY147="","",BY147*3*2*6.5)</f>
        <v/>
      </c>
      <c r="CB147" s="187" t="str">
        <f t="shared" ref="CB147:CB173" si="179">IF(BY147="","",BY147*(BW$14)*2)</f>
        <v/>
      </c>
      <c r="CC147" s="187" t="str">
        <f t="shared" ref="CC147:CC173" si="180">IF(BY147="","",(((BW$14/BW$15)+2)*2)*BY147)</f>
        <v/>
      </c>
      <c r="CD147"/>
      <c r="CE147" s="115" t="str">
        <f>+Datos!FZ145</f>
        <v/>
      </c>
      <c r="CF147" s="188" t="str">
        <f>IF(CE147="","",Datos!GC145)</f>
        <v/>
      </c>
      <c r="CG147" s="180" t="str">
        <f t="shared" ref="CG147:CG173" si="181">IF(CF147="","",CF147*CF$13*2)</f>
        <v/>
      </c>
      <c r="CH147" s="180" t="str">
        <f t="shared" ref="CH147:CH173" si="182">IF(CF147="","",CF147/CF$14)</f>
        <v/>
      </c>
      <c r="CI147" s="187" t="str">
        <f t="shared" ref="CI147:CI173" si="183">IF(CH147="","",((CF$14/CF$15)*3+6+3)*CH147)</f>
        <v/>
      </c>
      <c r="CJ147" s="187" t="str">
        <f t="shared" ref="CJ147:CJ173" si="184">IF(CH147="","",CH147*3*2*6.5)</f>
        <v/>
      </c>
      <c r="CK147" s="187" t="str">
        <f t="shared" ref="CK147:CK173" si="185">IF(CH147="","",CH147*(CF$14)*2)</f>
        <v/>
      </c>
      <c r="CL147" s="187" t="str">
        <f t="shared" ref="CL147:CL173" si="186">IF(CH147="","",(((CF$14/CF$15)+2)*2)*CH147)</f>
        <v/>
      </c>
    </row>
    <row r="148" spans="2:90" s="8" customFormat="1" x14ac:dyDescent="0.35">
      <c r="B148" s="115" t="str">
        <f>+Datos!B146</f>
        <v/>
      </c>
      <c r="C148" s="115" t="str">
        <f>IF(B148="","",Datos!E146)</f>
        <v/>
      </c>
      <c r="D148" s="180"/>
      <c r="E148" s="180">
        <f>+Datos!F146</f>
        <v>0</v>
      </c>
      <c r="F148" s="187">
        <f t="shared" si="129"/>
        <v>0</v>
      </c>
      <c r="G148" s="187">
        <f t="shared" si="130"/>
        <v>0</v>
      </c>
      <c r="H148" s="187">
        <f t="shared" si="131"/>
        <v>0</v>
      </c>
      <c r="I148" s="187">
        <f t="shared" si="132"/>
        <v>0</v>
      </c>
      <c r="K148" s="115" t="str">
        <f>+Datos!V146</f>
        <v/>
      </c>
      <c r="L148" s="188" t="str">
        <f>IF(K148="","",Datos!Y146)</f>
        <v/>
      </c>
      <c r="M148" s="180" t="str">
        <f t="shared" si="133"/>
        <v/>
      </c>
      <c r="N148" s="180" t="str">
        <f t="shared" si="134"/>
        <v/>
      </c>
      <c r="O148" s="187" t="str">
        <f t="shared" si="135"/>
        <v/>
      </c>
      <c r="P148" s="187" t="str">
        <f t="shared" si="136"/>
        <v/>
      </c>
      <c r="Q148" s="187" t="str">
        <f t="shared" si="137"/>
        <v/>
      </c>
      <c r="R148" s="187" t="str">
        <f t="shared" si="138"/>
        <v/>
      </c>
      <c r="T148" s="115" t="str">
        <f>+Datos!AP146</f>
        <v/>
      </c>
      <c r="U148" s="188" t="str">
        <f>IF(T148="","",Datos!AS146)</f>
        <v/>
      </c>
      <c r="V148" s="180" t="str">
        <f t="shared" si="139"/>
        <v/>
      </c>
      <c r="W148" s="180" t="str">
        <f t="shared" si="140"/>
        <v/>
      </c>
      <c r="X148" s="187" t="str">
        <f t="shared" si="141"/>
        <v/>
      </c>
      <c r="Y148" s="187" t="str">
        <f t="shared" si="142"/>
        <v/>
      </c>
      <c r="Z148" s="187" t="str">
        <f t="shared" si="143"/>
        <v/>
      </c>
      <c r="AA148" s="187" t="str">
        <f t="shared" si="144"/>
        <v/>
      </c>
      <c r="AC148" s="115" t="str">
        <f>+Datos!BJ146</f>
        <v/>
      </c>
      <c r="AD148" s="188" t="str">
        <f>IF(AC148="","",Datos!BM146)</f>
        <v/>
      </c>
      <c r="AE148" s="180" t="str">
        <f t="shared" si="145"/>
        <v/>
      </c>
      <c r="AF148" s="180" t="str">
        <f t="shared" si="146"/>
        <v/>
      </c>
      <c r="AG148" s="187" t="str">
        <f t="shared" si="147"/>
        <v/>
      </c>
      <c r="AH148" s="187" t="str">
        <f t="shared" si="148"/>
        <v/>
      </c>
      <c r="AI148" s="187" t="str">
        <f t="shared" si="149"/>
        <v/>
      </c>
      <c r="AJ148" s="187" t="str">
        <f t="shared" si="150"/>
        <v/>
      </c>
      <c r="AL148" s="115" t="str">
        <f>+Datos!CD146</f>
        <v/>
      </c>
      <c r="AM148" s="188" t="str">
        <f>IF(AL148="","",Datos!CG146)</f>
        <v/>
      </c>
      <c r="AN148" s="180" t="str">
        <f t="shared" si="151"/>
        <v/>
      </c>
      <c r="AO148" s="180" t="str">
        <f t="shared" si="152"/>
        <v/>
      </c>
      <c r="AP148" s="187" t="str">
        <f t="shared" si="153"/>
        <v/>
      </c>
      <c r="AQ148" s="187" t="str">
        <f t="shared" si="154"/>
        <v/>
      </c>
      <c r="AR148" s="187" t="str">
        <f t="shared" si="155"/>
        <v/>
      </c>
      <c r="AS148" s="187" t="str">
        <f t="shared" si="156"/>
        <v/>
      </c>
      <c r="AU148" s="115" t="str">
        <f>+Datos!CX146</f>
        <v/>
      </c>
      <c r="AV148" s="188" t="str">
        <f>IF(AU148="","",Datos!DA146)</f>
        <v/>
      </c>
      <c r="AW148" s="180" t="str">
        <f t="shared" si="157"/>
        <v/>
      </c>
      <c r="AX148" s="180" t="str">
        <f t="shared" si="158"/>
        <v/>
      </c>
      <c r="AY148" s="187" t="str">
        <f t="shared" si="159"/>
        <v/>
      </c>
      <c r="AZ148" s="187" t="str">
        <f t="shared" si="160"/>
        <v/>
      </c>
      <c r="BA148" s="187" t="str">
        <f t="shared" si="161"/>
        <v/>
      </c>
      <c r="BB148" s="187" t="str">
        <f t="shared" si="162"/>
        <v/>
      </c>
      <c r="BD148" s="115" t="str">
        <f>+Datos!DR146</f>
        <v/>
      </c>
      <c r="BE148" s="188" t="str">
        <f>IF(BD148="","",Datos!DU146)</f>
        <v/>
      </c>
      <c r="BF148" s="180" t="str">
        <f t="shared" si="163"/>
        <v/>
      </c>
      <c r="BG148" s="180" t="str">
        <f t="shared" si="164"/>
        <v/>
      </c>
      <c r="BH148" s="187" t="str">
        <f t="shared" si="165"/>
        <v/>
      </c>
      <c r="BI148" s="187" t="str">
        <f t="shared" si="166"/>
        <v/>
      </c>
      <c r="BJ148" s="187" t="str">
        <f t="shared" si="167"/>
        <v/>
      </c>
      <c r="BK148" s="187" t="str">
        <f t="shared" si="168"/>
        <v/>
      </c>
      <c r="BM148" s="115" t="str">
        <f>+Datos!EL146</f>
        <v/>
      </c>
      <c r="BN148" s="188" t="str">
        <f>IF(BM148="","",Datos!EO146)</f>
        <v/>
      </c>
      <c r="BO148" s="180" t="str">
        <f t="shared" si="169"/>
        <v/>
      </c>
      <c r="BP148" s="180" t="str">
        <f t="shared" si="170"/>
        <v/>
      </c>
      <c r="BQ148" s="187" t="str">
        <f t="shared" si="171"/>
        <v/>
      </c>
      <c r="BR148" s="187" t="str">
        <f t="shared" si="172"/>
        <v/>
      </c>
      <c r="BS148" s="187" t="str">
        <f t="shared" si="173"/>
        <v/>
      </c>
      <c r="BT148" s="187" t="str">
        <f t="shared" si="174"/>
        <v/>
      </c>
      <c r="BV148" s="115" t="str">
        <f>+Datos!FF146</f>
        <v/>
      </c>
      <c r="BW148" s="188" t="str">
        <f>IF(BV148="","",Datos!FI146)</f>
        <v/>
      </c>
      <c r="BX148" s="180" t="str">
        <f t="shared" si="175"/>
        <v/>
      </c>
      <c r="BY148" s="180" t="str">
        <f t="shared" si="176"/>
        <v/>
      </c>
      <c r="BZ148" s="187" t="str">
        <f t="shared" si="177"/>
        <v/>
      </c>
      <c r="CA148" s="187" t="str">
        <f t="shared" si="178"/>
        <v/>
      </c>
      <c r="CB148" s="187" t="str">
        <f t="shared" si="179"/>
        <v/>
      </c>
      <c r="CC148" s="187" t="str">
        <f t="shared" si="180"/>
        <v/>
      </c>
      <c r="CD148"/>
      <c r="CE148" s="115" t="str">
        <f>+Datos!FZ146</f>
        <v/>
      </c>
      <c r="CF148" s="188" t="str">
        <f>IF(CE148="","",Datos!GC146)</f>
        <v/>
      </c>
      <c r="CG148" s="180" t="str">
        <f t="shared" si="181"/>
        <v/>
      </c>
      <c r="CH148" s="180" t="str">
        <f t="shared" si="182"/>
        <v/>
      </c>
      <c r="CI148" s="187" t="str">
        <f t="shared" si="183"/>
        <v/>
      </c>
      <c r="CJ148" s="187" t="str">
        <f t="shared" si="184"/>
        <v/>
      </c>
      <c r="CK148" s="187" t="str">
        <f t="shared" si="185"/>
        <v/>
      </c>
      <c r="CL148" s="187" t="str">
        <f t="shared" si="186"/>
        <v/>
      </c>
    </row>
    <row r="149" spans="2:90" s="8" customFormat="1" x14ac:dyDescent="0.35">
      <c r="B149" s="115" t="str">
        <f>+Datos!B147</f>
        <v/>
      </c>
      <c r="C149" s="115" t="str">
        <f>IF(B149="","",Datos!E147)</f>
        <v/>
      </c>
      <c r="D149" s="180"/>
      <c r="E149" s="180">
        <f>+Datos!F147</f>
        <v>0</v>
      </c>
      <c r="F149" s="187">
        <f t="shared" si="129"/>
        <v>0</v>
      </c>
      <c r="G149" s="187">
        <f t="shared" si="130"/>
        <v>0</v>
      </c>
      <c r="H149" s="187">
        <f t="shared" si="131"/>
        <v>0</v>
      </c>
      <c r="I149" s="187">
        <f t="shared" si="132"/>
        <v>0</v>
      </c>
      <c r="K149" s="115" t="str">
        <f>+Datos!V147</f>
        <v/>
      </c>
      <c r="L149" s="188" t="str">
        <f>IF(K149="","",Datos!Y147)</f>
        <v/>
      </c>
      <c r="M149" s="180" t="str">
        <f t="shared" si="133"/>
        <v/>
      </c>
      <c r="N149" s="180" t="str">
        <f t="shared" si="134"/>
        <v/>
      </c>
      <c r="O149" s="187" t="str">
        <f t="shared" si="135"/>
        <v/>
      </c>
      <c r="P149" s="187" t="str">
        <f t="shared" si="136"/>
        <v/>
      </c>
      <c r="Q149" s="187" t="str">
        <f t="shared" si="137"/>
        <v/>
      </c>
      <c r="R149" s="187" t="str">
        <f t="shared" si="138"/>
        <v/>
      </c>
      <c r="T149" s="115" t="str">
        <f>+Datos!AP147</f>
        <v/>
      </c>
      <c r="U149" s="188" t="str">
        <f>IF(T149="","",Datos!AS147)</f>
        <v/>
      </c>
      <c r="V149" s="180" t="str">
        <f t="shared" si="139"/>
        <v/>
      </c>
      <c r="W149" s="180" t="str">
        <f t="shared" si="140"/>
        <v/>
      </c>
      <c r="X149" s="187" t="str">
        <f t="shared" si="141"/>
        <v/>
      </c>
      <c r="Y149" s="187" t="str">
        <f t="shared" si="142"/>
        <v/>
      </c>
      <c r="Z149" s="187" t="str">
        <f t="shared" si="143"/>
        <v/>
      </c>
      <c r="AA149" s="187" t="str">
        <f t="shared" si="144"/>
        <v/>
      </c>
      <c r="AC149" s="115" t="str">
        <f>+Datos!BJ147</f>
        <v/>
      </c>
      <c r="AD149" s="188" t="str">
        <f>IF(AC149="","",Datos!BM147)</f>
        <v/>
      </c>
      <c r="AE149" s="180" t="str">
        <f t="shared" si="145"/>
        <v/>
      </c>
      <c r="AF149" s="180" t="str">
        <f t="shared" si="146"/>
        <v/>
      </c>
      <c r="AG149" s="187" t="str">
        <f t="shared" si="147"/>
        <v/>
      </c>
      <c r="AH149" s="187" t="str">
        <f t="shared" si="148"/>
        <v/>
      </c>
      <c r="AI149" s="187" t="str">
        <f t="shared" si="149"/>
        <v/>
      </c>
      <c r="AJ149" s="187" t="str">
        <f t="shared" si="150"/>
        <v/>
      </c>
      <c r="AL149" s="115" t="str">
        <f>+Datos!CD147</f>
        <v/>
      </c>
      <c r="AM149" s="188" t="str">
        <f>IF(AL149="","",Datos!CG147)</f>
        <v/>
      </c>
      <c r="AN149" s="180" t="str">
        <f t="shared" si="151"/>
        <v/>
      </c>
      <c r="AO149" s="180" t="str">
        <f t="shared" si="152"/>
        <v/>
      </c>
      <c r="AP149" s="187" t="str">
        <f t="shared" si="153"/>
        <v/>
      </c>
      <c r="AQ149" s="187" t="str">
        <f t="shared" si="154"/>
        <v/>
      </c>
      <c r="AR149" s="187" t="str">
        <f t="shared" si="155"/>
        <v/>
      </c>
      <c r="AS149" s="187" t="str">
        <f t="shared" si="156"/>
        <v/>
      </c>
      <c r="AU149" s="115" t="str">
        <f>+Datos!CX147</f>
        <v/>
      </c>
      <c r="AV149" s="188" t="str">
        <f>IF(AU149="","",Datos!DA147)</f>
        <v/>
      </c>
      <c r="AW149" s="180" t="str">
        <f t="shared" si="157"/>
        <v/>
      </c>
      <c r="AX149" s="180" t="str">
        <f t="shared" si="158"/>
        <v/>
      </c>
      <c r="AY149" s="187" t="str">
        <f t="shared" si="159"/>
        <v/>
      </c>
      <c r="AZ149" s="187" t="str">
        <f t="shared" si="160"/>
        <v/>
      </c>
      <c r="BA149" s="187" t="str">
        <f t="shared" si="161"/>
        <v/>
      </c>
      <c r="BB149" s="187" t="str">
        <f t="shared" si="162"/>
        <v/>
      </c>
      <c r="BD149" s="115" t="str">
        <f>+Datos!DR147</f>
        <v/>
      </c>
      <c r="BE149" s="188" t="str">
        <f>IF(BD149="","",Datos!DU147)</f>
        <v/>
      </c>
      <c r="BF149" s="180" t="str">
        <f t="shared" si="163"/>
        <v/>
      </c>
      <c r="BG149" s="180" t="str">
        <f t="shared" si="164"/>
        <v/>
      </c>
      <c r="BH149" s="187" t="str">
        <f t="shared" si="165"/>
        <v/>
      </c>
      <c r="BI149" s="187" t="str">
        <f t="shared" si="166"/>
        <v/>
      </c>
      <c r="BJ149" s="187" t="str">
        <f t="shared" si="167"/>
        <v/>
      </c>
      <c r="BK149" s="187" t="str">
        <f t="shared" si="168"/>
        <v/>
      </c>
      <c r="BM149" s="115" t="str">
        <f>+Datos!EL147</f>
        <v/>
      </c>
      <c r="BN149" s="188" t="str">
        <f>IF(BM149="","",Datos!EO147)</f>
        <v/>
      </c>
      <c r="BO149" s="180" t="str">
        <f t="shared" si="169"/>
        <v/>
      </c>
      <c r="BP149" s="180" t="str">
        <f t="shared" si="170"/>
        <v/>
      </c>
      <c r="BQ149" s="187" t="str">
        <f t="shared" si="171"/>
        <v/>
      </c>
      <c r="BR149" s="187" t="str">
        <f t="shared" si="172"/>
        <v/>
      </c>
      <c r="BS149" s="187" t="str">
        <f t="shared" si="173"/>
        <v/>
      </c>
      <c r="BT149" s="187" t="str">
        <f t="shared" si="174"/>
        <v/>
      </c>
      <c r="BV149" s="115" t="str">
        <f>+Datos!FF147</f>
        <v/>
      </c>
      <c r="BW149" s="188" t="str">
        <f>IF(BV149="","",Datos!FI147)</f>
        <v/>
      </c>
      <c r="BX149" s="180" t="str">
        <f t="shared" si="175"/>
        <v/>
      </c>
      <c r="BY149" s="180" t="str">
        <f t="shared" si="176"/>
        <v/>
      </c>
      <c r="BZ149" s="187" t="str">
        <f t="shared" si="177"/>
        <v/>
      </c>
      <c r="CA149" s="187" t="str">
        <f t="shared" si="178"/>
        <v/>
      </c>
      <c r="CB149" s="187" t="str">
        <f t="shared" si="179"/>
        <v/>
      </c>
      <c r="CC149" s="187" t="str">
        <f t="shared" si="180"/>
        <v/>
      </c>
      <c r="CD149"/>
      <c r="CE149" s="115" t="str">
        <f>+Datos!FZ147</f>
        <v/>
      </c>
      <c r="CF149" s="188" t="str">
        <f>IF(CE149="","",Datos!GC147)</f>
        <v/>
      </c>
      <c r="CG149" s="180" t="str">
        <f t="shared" si="181"/>
        <v/>
      </c>
      <c r="CH149" s="180" t="str">
        <f t="shared" si="182"/>
        <v/>
      </c>
      <c r="CI149" s="187" t="str">
        <f t="shared" si="183"/>
        <v/>
      </c>
      <c r="CJ149" s="187" t="str">
        <f t="shared" si="184"/>
        <v/>
      </c>
      <c r="CK149" s="187" t="str">
        <f t="shared" si="185"/>
        <v/>
      </c>
      <c r="CL149" s="187" t="str">
        <f t="shared" si="186"/>
        <v/>
      </c>
    </row>
    <row r="150" spans="2:90" s="8" customFormat="1" x14ac:dyDescent="0.35">
      <c r="B150" s="115" t="str">
        <f>+Datos!B148</f>
        <v/>
      </c>
      <c r="C150" s="115" t="str">
        <f>IF(B150="","",Datos!E148)</f>
        <v/>
      </c>
      <c r="D150" s="180"/>
      <c r="E150" s="180">
        <f>+Datos!F148</f>
        <v>0</v>
      </c>
      <c r="F150" s="187">
        <f t="shared" si="129"/>
        <v>0</v>
      </c>
      <c r="G150" s="187">
        <f t="shared" si="130"/>
        <v>0</v>
      </c>
      <c r="H150" s="187">
        <f t="shared" si="131"/>
        <v>0</v>
      </c>
      <c r="I150" s="187">
        <f t="shared" si="132"/>
        <v>0</v>
      </c>
      <c r="K150" s="115" t="str">
        <f>+Datos!V148</f>
        <v/>
      </c>
      <c r="L150" s="188" t="str">
        <f>IF(K150="","",Datos!Y148)</f>
        <v/>
      </c>
      <c r="M150" s="180" t="str">
        <f t="shared" si="133"/>
        <v/>
      </c>
      <c r="N150" s="180" t="str">
        <f t="shared" si="134"/>
        <v/>
      </c>
      <c r="O150" s="187" t="str">
        <f t="shared" si="135"/>
        <v/>
      </c>
      <c r="P150" s="187" t="str">
        <f t="shared" si="136"/>
        <v/>
      </c>
      <c r="Q150" s="187" t="str">
        <f t="shared" si="137"/>
        <v/>
      </c>
      <c r="R150" s="187" t="str">
        <f t="shared" si="138"/>
        <v/>
      </c>
      <c r="T150" s="115" t="str">
        <f>+Datos!AP148</f>
        <v/>
      </c>
      <c r="U150" s="188" t="str">
        <f>IF(T150="","",Datos!AS148)</f>
        <v/>
      </c>
      <c r="V150" s="180" t="str">
        <f t="shared" si="139"/>
        <v/>
      </c>
      <c r="W150" s="180" t="str">
        <f t="shared" si="140"/>
        <v/>
      </c>
      <c r="X150" s="187" t="str">
        <f t="shared" si="141"/>
        <v/>
      </c>
      <c r="Y150" s="187" t="str">
        <f t="shared" si="142"/>
        <v/>
      </c>
      <c r="Z150" s="187" t="str">
        <f t="shared" si="143"/>
        <v/>
      </c>
      <c r="AA150" s="187" t="str">
        <f t="shared" si="144"/>
        <v/>
      </c>
      <c r="AC150" s="115" t="str">
        <f>+Datos!BJ148</f>
        <v/>
      </c>
      <c r="AD150" s="188" t="str">
        <f>IF(AC150="","",Datos!BM148)</f>
        <v/>
      </c>
      <c r="AE150" s="180" t="str">
        <f t="shared" si="145"/>
        <v/>
      </c>
      <c r="AF150" s="180" t="str">
        <f t="shared" si="146"/>
        <v/>
      </c>
      <c r="AG150" s="187" t="str">
        <f t="shared" si="147"/>
        <v/>
      </c>
      <c r="AH150" s="187" t="str">
        <f t="shared" si="148"/>
        <v/>
      </c>
      <c r="AI150" s="187" t="str">
        <f t="shared" si="149"/>
        <v/>
      </c>
      <c r="AJ150" s="187" t="str">
        <f t="shared" si="150"/>
        <v/>
      </c>
      <c r="AL150" s="115" t="str">
        <f>+Datos!CD148</f>
        <v/>
      </c>
      <c r="AM150" s="188" t="str">
        <f>IF(AL150="","",Datos!CG148)</f>
        <v/>
      </c>
      <c r="AN150" s="180" t="str">
        <f t="shared" si="151"/>
        <v/>
      </c>
      <c r="AO150" s="180" t="str">
        <f t="shared" si="152"/>
        <v/>
      </c>
      <c r="AP150" s="187" t="str">
        <f t="shared" si="153"/>
        <v/>
      </c>
      <c r="AQ150" s="187" t="str">
        <f t="shared" si="154"/>
        <v/>
      </c>
      <c r="AR150" s="187" t="str">
        <f t="shared" si="155"/>
        <v/>
      </c>
      <c r="AS150" s="187" t="str">
        <f t="shared" si="156"/>
        <v/>
      </c>
      <c r="AU150" s="115" t="str">
        <f>+Datos!CX148</f>
        <v/>
      </c>
      <c r="AV150" s="188" t="str">
        <f>IF(AU150="","",Datos!DA148)</f>
        <v/>
      </c>
      <c r="AW150" s="180" t="str">
        <f t="shared" si="157"/>
        <v/>
      </c>
      <c r="AX150" s="180" t="str">
        <f t="shared" si="158"/>
        <v/>
      </c>
      <c r="AY150" s="187" t="str">
        <f t="shared" si="159"/>
        <v/>
      </c>
      <c r="AZ150" s="187" t="str">
        <f t="shared" si="160"/>
        <v/>
      </c>
      <c r="BA150" s="187" t="str">
        <f t="shared" si="161"/>
        <v/>
      </c>
      <c r="BB150" s="187" t="str">
        <f t="shared" si="162"/>
        <v/>
      </c>
      <c r="BD150" s="115" t="str">
        <f>+Datos!DR148</f>
        <v/>
      </c>
      <c r="BE150" s="188" t="str">
        <f>IF(BD150="","",Datos!DU148)</f>
        <v/>
      </c>
      <c r="BF150" s="180" t="str">
        <f t="shared" si="163"/>
        <v/>
      </c>
      <c r="BG150" s="180" t="str">
        <f t="shared" si="164"/>
        <v/>
      </c>
      <c r="BH150" s="187" t="str">
        <f t="shared" si="165"/>
        <v/>
      </c>
      <c r="BI150" s="187" t="str">
        <f t="shared" si="166"/>
        <v/>
      </c>
      <c r="BJ150" s="187" t="str">
        <f t="shared" si="167"/>
        <v/>
      </c>
      <c r="BK150" s="187" t="str">
        <f t="shared" si="168"/>
        <v/>
      </c>
      <c r="BM150" s="115" t="str">
        <f>+Datos!EL148</f>
        <v/>
      </c>
      <c r="BN150" s="188" t="str">
        <f>IF(BM150="","",Datos!EO148)</f>
        <v/>
      </c>
      <c r="BO150" s="180" t="str">
        <f t="shared" si="169"/>
        <v/>
      </c>
      <c r="BP150" s="180" t="str">
        <f t="shared" si="170"/>
        <v/>
      </c>
      <c r="BQ150" s="187" t="str">
        <f t="shared" si="171"/>
        <v/>
      </c>
      <c r="BR150" s="187" t="str">
        <f t="shared" si="172"/>
        <v/>
      </c>
      <c r="BS150" s="187" t="str">
        <f t="shared" si="173"/>
        <v/>
      </c>
      <c r="BT150" s="187" t="str">
        <f t="shared" si="174"/>
        <v/>
      </c>
      <c r="BV150" s="115" t="str">
        <f>+Datos!FF148</f>
        <v/>
      </c>
      <c r="BW150" s="188" t="str">
        <f>IF(BV150="","",Datos!FI148)</f>
        <v/>
      </c>
      <c r="BX150" s="180" t="str">
        <f t="shared" si="175"/>
        <v/>
      </c>
      <c r="BY150" s="180" t="str">
        <f t="shared" si="176"/>
        <v/>
      </c>
      <c r="BZ150" s="187" t="str">
        <f t="shared" si="177"/>
        <v/>
      </c>
      <c r="CA150" s="187" t="str">
        <f t="shared" si="178"/>
        <v/>
      </c>
      <c r="CB150" s="187" t="str">
        <f t="shared" si="179"/>
        <v/>
      </c>
      <c r="CC150" s="187" t="str">
        <f t="shared" si="180"/>
        <v/>
      </c>
      <c r="CD150"/>
      <c r="CE150" s="115" t="str">
        <f>+Datos!FZ148</f>
        <v/>
      </c>
      <c r="CF150" s="188" t="str">
        <f>IF(CE150="","",Datos!GC148)</f>
        <v/>
      </c>
      <c r="CG150" s="180" t="str">
        <f t="shared" si="181"/>
        <v/>
      </c>
      <c r="CH150" s="180" t="str">
        <f t="shared" si="182"/>
        <v/>
      </c>
      <c r="CI150" s="187" t="str">
        <f t="shared" si="183"/>
        <v/>
      </c>
      <c r="CJ150" s="187" t="str">
        <f t="shared" si="184"/>
        <v/>
      </c>
      <c r="CK150" s="187" t="str">
        <f t="shared" si="185"/>
        <v/>
      </c>
      <c r="CL150" s="187" t="str">
        <f t="shared" si="186"/>
        <v/>
      </c>
    </row>
    <row r="151" spans="2:90" s="8" customFormat="1" x14ac:dyDescent="0.35">
      <c r="B151" s="115" t="str">
        <f>+Datos!B149</f>
        <v/>
      </c>
      <c r="C151" s="115" t="str">
        <f>IF(B151="","",Datos!E149)</f>
        <v/>
      </c>
      <c r="D151" s="180"/>
      <c r="E151" s="180">
        <f>+Datos!F149</f>
        <v>0</v>
      </c>
      <c r="F151" s="187">
        <f t="shared" si="129"/>
        <v>0</v>
      </c>
      <c r="G151" s="187">
        <f t="shared" si="130"/>
        <v>0</v>
      </c>
      <c r="H151" s="187">
        <f t="shared" si="131"/>
        <v>0</v>
      </c>
      <c r="I151" s="187">
        <f t="shared" si="132"/>
        <v>0</v>
      </c>
      <c r="K151" s="115" t="str">
        <f>+Datos!V149</f>
        <v/>
      </c>
      <c r="L151" s="188" t="str">
        <f>IF(K151="","",Datos!Y149)</f>
        <v/>
      </c>
      <c r="M151" s="180" t="str">
        <f t="shared" si="133"/>
        <v/>
      </c>
      <c r="N151" s="180" t="str">
        <f t="shared" si="134"/>
        <v/>
      </c>
      <c r="O151" s="187" t="str">
        <f t="shared" si="135"/>
        <v/>
      </c>
      <c r="P151" s="187" t="str">
        <f t="shared" si="136"/>
        <v/>
      </c>
      <c r="Q151" s="187" t="str">
        <f t="shared" si="137"/>
        <v/>
      </c>
      <c r="R151" s="187" t="str">
        <f t="shared" si="138"/>
        <v/>
      </c>
      <c r="T151" s="115" t="str">
        <f>+Datos!AP149</f>
        <v/>
      </c>
      <c r="U151" s="188" t="str">
        <f>IF(T151="","",Datos!AS149)</f>
        <v/>
      </c>
      <c r="V151" s="180" t="str">
        <f t="shared" si="139"/>
        <v/>
      </c>
      <c r="W151" s="180" t="str">
        <f t="shared" si="140"/>
        <v/>
      </c>
      <c r="X151" s="187" t="str">
        <f t="shared" si="141"/>
        <v/>
      </c>
      <c r="Y151" s="187" t="str">
        <f t="shared" si="142"/>
        <v/>
      </c>
      <c r="Z151" s="187" t="str">
        <f t="shared" si="143"/>
        <v/>
      </c>
      <c r="AA151" s="187" t="str">
        <f t="shared" si="144"/>
        <v/>
      </c>
      <c r="AC151" s="115" t="str">
        <f>+Datos!BJ149</f>
        <v/>
      </c>
      <c r="AD151" s="188" t="str">
        <f>IF(AC151="","",Datos!BM149)</f>
        <v/>
      </c>
      <c r="AE151" s="180" t="str">
        <f t="shared" si="145"/>
        <v/>
      </c>
      <c r="AF151" s="180" t="str">
        <f t="shared" si="146"/>
        <v/>
      </c>
      <c r="AG151" s="187" t="str">
        <f t="shared" si="147"/>
        <v/>
      </c>
      <c r="AH151" s="187" t="str">
        <f t="shared" si="148"/>
        <v/>
      </c>
      <c r="AI151" s="187" t="str">
        <f t="shared" si="149"/>
        <v/>
      </c>
      <c r="AJ151" s="187" t="str">
        <f t="shared" si="150"/>
        <v/>
      </c>
      <c r="AL151" s="115" t="str">
        <f>+Datos!CD149</f>
        <v/>
      </c>
      <c r="AM151" s="188" t="str">
        <f>IF(AL151="","",Datos!CG149)</f>
        <v/>
      </c>
      <c r="AN151" s="180" t="str">
        <f t="shared" si="151"/>
        <v/>
      </c>
      <c r="AO151" s="180" t="str">
        <f t="shared" si="152"/>
        <v/>
      </c>
      <c r="AP151" s="187" t="str">
        <f t="shared" si="153"/>
        <v/>
      </c>
      <c r="AQ151" s="187" t="str">
        <f t="shared" si="154"/>
        <v/>
      </c>
      <c r="AR151" s="187" t="str">
        <f t="shared" si="155"/>
        <v/>
      </c>
      <c r="AS151" s="187" t="str">
        <f t="shared" si="156"/>
        <v/>
      </c>
      <c r="AU151" s="115" t="str">
        <f>+Datos!CX149</f>
        <v/>
      </c>
      <c r="AV151" s="188" t="str">
        <f>IF(AU151="","",Datos!DA149)</f>
        <v/>
      </c>
      <c r="AW151" s="180" t="str">
        <f t="shared" si="157"/>
        <v/>
      </c>
      <c r="AX151" s="180" t="str">
        <f t="shared" si="158"/>
        <v/>
      </c>
      <c r="AY151" s="187" t="str">
        <f t="shared" si="159"/>
        <v/>
      </c>
      <c r="AZ151" s="187" t="str">
        <f t="shared" si="160"/>
        <v/>
      </c>
      <c r="BA151" s="187" t="str">
        <f t="shared" si="161"/>
        <v/>
      </c>
      <c r="BB151" s="187" t="str">
        <f t="shared" si="162"/>
        <v/>
      </c>
      <c r="BD151" s="115" t="str">
        <f>+Datos!DR149</f>
        <v/>
      </c>
      <c r="BE151" s="188" t="str">
        <f>IF(BD151="","",Datos!DU149)</f>
        <v/>
      </c>
      <c r="BF151" s="180" t="str">
        <f t="shared" si="163"/>
        <v/>
      </c>
      <c r="BG151" s="180" t="str">
        <f t="shared" si="164"/>
        <v/>
      </c>
      <c r="BH151" s="187" t="str">
        <f t="shared" si="165"/>
        <v/>
      </c>
      <c r="BI151" s="187" t="str">
        <f t="shared" si="166"/>
        <v/>
      </c>
      <c r="BJ151" s="187" t="str">
        <f t="shared" si="167"/>
        <v/>
      </c>
      <c r="BK151" s="187" t="str">
        <f t="shared" si="168"/>
        <v/>
      </c>
      <c r="BM151" s="115" t="str">
        <f>+Datos!EL149</f>
        <v/>
      </c>
      <c r="BN151" s="188" t="str">
        <f>IF(BM151="","",Datos!EO149)</f>
        <v/>
      </c>
      <c r="BO151" s="180" t="str">
        <f t="shared" si="169"/>
        <v/>
      </c>
      <c r="BP151" s="180" t="str">
        <f t="shared" si="170"/>
        <v/>
      </c>
      <c r="BQ151" s="187" t="str">
        <f t="shared" si="171"/>
        <v/>
      </c>
      <c r="BR151" s="187" t="str">
        <f t="shared" si="172"/>
        <v/>
      </c>
      <c r="BS151" s="187" t="str">
        <f t="shared" si="173"/>
        <v/>
      </c>
      <c r="BT151" s="187" t="str">
        <f t="shared" si="174"/>
        <v/>
      </c>
      <c r="BV151" s="115" t="str">
        <f>+Datos!FF149</f>
        <v/>
      </c>
      <c r="BW151" s="188" t="str">
        <f>IF(BV151="","",Datos!FI149)</f>
        <v/>
      </c>
      <c r="BX151" s="180" t="str">
        <f t="shared" si="175"/>
        <v/>
      </c>
      <c r="BY151" s="180" t="str">
        <f t="shared" si="176"/>
        <v/>
      </c>
      <c r="BZ151" s="187" t="str">
        <f t="shared" si="177"/>
        <v/>
      </c>
      <c r="CA151" s="187" t="str">
        <f t="shared" si="178"/>
        <v/>
      </c>
      <c r="CB151" s="187" t="str">
        <f t="shared" si="179"/>
        <v/>
      </c>
      <c r="CC151" s="187" t="str">
        <f t="shared" si="180"/>
        <v/>
      </c>
      <c r="CD151"/>
      <c r="CE151" s="115" t="str">
        <f>+Datos!FZ149</f>
        <v/>
      </c>
      <c r="CF151" s="188" t="str">
        <f>IF(CE151="","",Datos!GC149)</f>
        <v/>
      </c>
      <c r="CG151" s="180" t="str">
        <f t="shared" si="181"/>
        <v/>
      </c>
      <c r="CH151" s="180" t="str">
        <f t="shared" si="182"/>
        <v/>
      </c>
      <c r="CI151" s="187" t="str">
        <f t="shared" si="183"/>
        <v/>
      </c>
      <c r="CJ151" s="187" t="str">
        <f t="shared" si="184"/>
        <v/>
      </c>
      <c r="CK151" s="187" t="str">
        <f t="shared" si="185"/>
        <v/>
      </c>
      <c r="CL151" s="187" t="str">
        <f t="shared" si="186"/>
        <v/>
      </c>
    </row>
    <row r="152" spans="2:90" s="8" customFormat="1" x14ac:dyDescent="0.35">
      <c r="B152" s="115" t="str">
        <f>+Datos!B150</f>
        <v/>
      </c>
      <c r="C152" s="115" t="str">
        <f>IF(B152="","",Datos!E150)</f>
        <v/>
      </c>
      <c r="D152" s="180"/>
      <c r="E152" s="180">
        <f>+Datos!F150</f>
        <v>0</v>
      </c>
      <c r="F152" s="187">
        <f t="shared" si="129"/>
        <v>0</v>
      </c>
      <c r="G152" s="187">
        <f t="shared" si="130"/>
        <v>0</v>
      </c>
      <c r="H152" s="187">
        <f t="shared" si="131"/>
        <v>0</v>
      </c>
      <c r="I152" s="187">
        <f t="shared" si="132"/>
        <v>0</v>
      </c>
      <c r="K152" s="115" t="str">
        <f>+Datos!V150</f>
        <v/>
      </c>
      <c r="L152" s="188" t="str">
        <f>IF(K152="","",Datos!Y150)</f>
        <v/>
      </c>
      <c r="M152" s="180" t="str">
        <f t="shared" si="133"/>
        <v/>
      </c>
      <c r="N152" s="180" t="str">
        <f t="shared" si="134"/>
        <v/>
      </c>
      <c r="O152" s="187" t="str">
        <f t="shared" si="135"/>
        <v/>
      </c>
      <c r="P152" s="187" t="str">
        <f t="shared" si="136"/>
        <v/>
      </c>
      <c r="Q152" s="187" t="str">
        <f t="shared" si="137"/>
        <v/>
      </c>
      <c r="R152" s="187" t="str">
        <f t="shared" si="138"/>
        <v/>
      </c>
      <c r="T152" s="115" t="str">
        <f>+Datos!AP150</f>
        <v/>
      </c>
      <c r="U152" s="188" t="str">
        <f>IF(T152="","",Datos!AS150)</f>
        <v/>
      </c>
      <c r="V152" s="180" t="str">
        <f t="shared" si="139"/>
        <v/>
      </c>
      <c r="W152" s="180" t="str">
        <f t="shared" si="140"/>
        <v/>
      </c>
      <c r="X152" s="187" t="str">
        <f t="shared" si="141"/>
        <v/>
      </c>
      <c r="Y152" s="187" t="str">
        <f t="shared" si="142"/>
        <v/>
      </c>
      <c r="Z152" s="187" t="str">
        <f t="shared" si="143"/>
        <v/>
      </c>
      <c r="AA152" s="187" t="str">
        <f t="shared" si="144"/>
        <v/>
      </c>
      <c r="AC152" s="115" t="str">
        <f>+Datos!BJ150</f>
        <v/>
      </c>
      <c r="AD152" s="188" t="str">
        <f>IF(AC152="","",Datos!BM150)</f>
        <v/>
      </c>
      <c r="AE152" s="180" t="str">
        <f t="shared" si="145"/>
        <v/>
      </c>
      <c r="AF152" s="180" t="str">
        <f t="shared" si="146"/>
        <v/>
      </c>
      <c r="AG152" s="187" t="str">
        <f t="shared" si="147"/>
        <v/>
      </c>
      <c r="AH152" s="187" t="str">
        <f t="shared" si="148"/>
        <v/>
      </c>
      <c r="AI152" s="187" t="str">
        <f t="shared" si="149"/>
        <v/>
      </c>
      <c r="AJ152" s="187" t="str">
        <f t="shared" si="150"/>
        <v/>
      </c>
      <c r="AL152" s="115" t="str">
        <f>+Datos!CD150</f>
        <v/>
      </c>
      <c r="AM152" s="188" t="str">
        <f>IF(AL152="","",Datos!CG150)</f>
        <v/>
      </c>
      <c r="AN152" s="180" t="str">
        <f t="shared" si="151"/>
        <v/>
      </c>
      <c r="AO152" s="180" t="str">
        <f t="shared" si="152"/>
        <v/>
      </c>
      <c r="AP152" s="187" t="str">
        <f t="shared" si="153"/>
        <v/>
      </c>
      <c r="AQ152" s="187" t="str">
        <f t="shared" si="154"/>
        <v/>
      </c>
      <c r="AR152" s="187" t="str">
        <f t="shared" si="155"/>
        <v/>
      </c>
      <c r="AS152" s="187" t="str">
        <f t="shared" si="156"/>
        <v/>
      </c>
      <c r="AU152" s="115" t="str">
        <f>+Datos!CX150</f>
        <v/>
      </c>
      <c r="AV152" s="188" t="str">
        <f>IF(AU152="","",Datos!DA150)</f>
        <v/>
      </c>
      <c r="AW152" s="180" t="str">
        <f t="shared" si="157"/>
        <v/>
      </c>
      <c r="AX152" s="180" t="str">
        <f t="shared" si="158"/>
        <v/>
      </c>
      <c r="AY152" s="187" t="str">
        <f t="shared" si="159"/>
        <v/>
      </c>
      <c r="AZ152" s="187" t="str">
        <f t="shared" si="160"/>
        <v/>
      </c>
      <c r="BA152" s="187" t="str">
        <f t="shared" si="161"/>
        <v/>
      </c>
      <c r="BB152" s="187" t="str">
        <f t="shared" si="162"/>
        <v/>
      </c>
      <c r="BD152" s="115" t="str">
        <f>+Datos!DR150</f>
        <v/>
      </c>
      <c r="BE152" s="188" t="str">
        <f>IF(BD152="","",Datos!DU150)</f>
        <v/>
      </c>
      <c r="BF152" s="180" t="str">
        <f t="shared" si="163"/>
        <v/>
      </c>
      <c r="BG152" s="180" t="str">
        <f t="shared" si="164"/>
        <v/>
      </c>
      <c r="BH152" s="187" t="str">
        <f t="shared" si="165"/>
        <v/>
      </c>
      <c r="BI152" s="187" t="str">
        <f t="shared" si="166"/>
        <v/>
      </c>
      <c r="BJ152" s="187" t="str">
        <f t="shared" si="167"/>
        <v/>
      </c>
      <c r="BK152" s="187" t="str">
        <f t="shared" si="168"/>
        <v/>
      </c>
      <c r="BM152" s="115" t="str">
        <f>+Datos!EL150</f>
        <v/>
      </c>
      <c r="BN152" s="188" t="str">
        <f>IF(BM152="","",Datos!EO150)</f>
        <v/>
      </c>
      <c r="BO152" s="180" t="str">
        <f t="shared" si="169"/>
        <v/>
      </c>
      <c r="BP152" s="180" t="str">
        <f t="shared" si="170"/>
        <v/>
      </c>
      <c r="BQ152" s="187" t="str">
        <f t="shared" si="171"/>
        <v/>
      </c>
      <c r="BR152" s="187" t="str">
        <f t="shared" si="172"/>
        <v/>
      </c>
      <c r="BS152" s="187" t="str">
        <f t="shared" si="173"/>
        <v/>
      </c>
      <c r="BT152" s="187" t="str">
        <f t="shared" si="174"/>
        <v/>
      </c>
      <c r="BV152" s="115" t="str">
        <f>+Datos!FF150</f>
        <v/>
      </c>
      <c r="BW152" s="188" t="str">
        <f>IF(BV152="","",Datos!FI150)</f>
        <v/>
      </c>
      <c r="BX152" s="180" t="str">
        <f t="shared" si="175"/>
        <v/>
      </c>
      <c r="BY152" s="180" t="str">
        <f t="shared" si="176"/>
        <v/>
      </c>
      <c r="BZ152" s="187" t="str">
        <f t="shared" si="177"/>
        <v/>
      </c>
      <c r="CA152" s="187" t="str">
        <f t="shared" si="178"/>
        <v/>
      </c>
      <c r="CB152" s="187" t="str">
        <f t="shared" si="179"/>
        <v/>
      </c>
      <c r="CC152" s="187" t="str">
        <f t="shared" si="180"/>
        <v/>
      </c>
      <c r="CD152"/>
      <c r="CE152" s="115" t="str">
        <f>+Datos!FZ150</f>
        <v/>
      </c>
      <c r="CF152" s="188" t="str">
        <f>IF(CE152="","",Datos!GC150)</f>
        <v/>
      </c>
      <c r="CG152" s="180" t="str">
        <f t="shared" si="181"/>
        <v/>
      </c>
      <c r="CH152" s="180" t="str">
        <f t="shared" si="182"/>
        <v/>
      </c>
      <c r="CI152" s="187" t="str">
        <f t="shared" si="183"/>
        <v/>
      </c>
      <c r="CJ152" s="187" t="str">
        <f t="shared" si="184"/>
        <v/>
      </c>
      <c r="CK152" s="187" t="str">
        <f t="shared" si="185"/>
        <v/>
      </c>
      <c r="CL152" s="187" t="str">
        <f t="shared" si="186"/>
        <v/>
      </c>
    </row>
    <row r="153" spans="2:90" s="8" customFormat="1" x14ac:dyDescent="0.35">
      <c r="B153" s="115" t="str">
        <f>+Datos!B151</f>
        <v/>
      </c>
      <c r="C153" s="115" t="str">
        <f>IF(B153="","",Datos!E151)</f>
        <v/>
      </c>
      <c r="D153" s="180"/>
      <c r="E153" s="180">
        <f>+Datos!F151</f>
        <v>0</v>
      </c>
      <c r="F153" s="187">
        <f t="shared" si="129"/>
        <v>0</v>
      </c>
      <c r="G153" s="187">
        <f t="shared" si="130"/>
        <v>0</v>
      </c>
      <c r="H153" s="187">
        <f t="shared" si="131"/>
        <v>0</v>
      </c>
      <c r="I153" s="187">
        <f t="shared" si="132"/>
        <v>0</v>
      </c>
      <c r="K153" s="115" t="str">
        <f>+Datos!V151</f>
        <v/>
      </c>
      <c r="L153" s="188" t="str">
        <f>IF(K153="","",Datos!Y151)</f>
        <v/>
      </c>
      <c r="M153" s="180" t="str">
        <f t="shared" si="133"/>
        <v/>
      </c>
      <c r="N153" s="180" t="str">
        <f t="shared" si="134"/>
        <v/>
      </c>
      <c r="O153" s="187" t="str">
        <f t="shared" si="135"/>
        <v/>
      </c>
      <c r="P153" s="187" t="str">
        <f t="shared" si="136"/>
        <v/>
      </c>
      <c r="Q153" s="187" t="str">
        <f t="shared" si="137"/>
        <v/>
      </c>
      <c r="R153" s="187" t="str">
        <f t="shared" si="138"/>
        <v/>
      </c>
      <c r="T153" s="115" t="str">
        <f>+Datos!AP151</f>
        <v/>
      </c>
      <c r="U153" s="188" t="str">
        <f>IF(T153="","",Datos!AS151)</f>
        <v/>
      </c>
      <c r="V153" s="180" t="str">
        <f t="shared" si="139"/>
        <v/>
      </c>
      <c r="W153" s="180" t="str">
        <f t="shared" si="140"/>
        <v/>
      </c>
      <c r="X153" s="187" t="str">
        <f t="shared" si="141"/>
        <v/>
      </c>
      <c r="Y153" s="187" t="str">
        <f t="shared" si="142"/>
        <v/>
      </c>
      <c r="Z153" s="187" t="str">
        <f t="shared" si="143"/>
        <v/>
      </c>
      <c r="AA153" s="187" t="str">
        <f t="shared" si="144"/>
        <v/>
      </c>
      <c r="AC153" s="115" t="str">
        <f>+Datos!BJ151</f>
        <v/>
      </c>
      <c r="AD153" s="188" t="str">
        <f>IF(AC153="","",Datos!BM151)</f>
        <v/>
      </c>
      <c r="AE153" s="180" t="str">
        <f t="shared" si="145"/>
        <v/>
      </c>
      <c r="AF153" s="180" t="str">
        <f t="shared" si="146"/>
        <v/>
      </c>
      <c r="AG153" s="187" t="str">
        <f t="shared" si="147"/>
        <v/>
      </c>
      <c r="AH153" s="187" t="str">
        <f t="shared" si="148"/>
        <v/>
      </c>
      <c r="AI153" s="187" t="str">
        <f t="shared" si="149"/>
        <v/>
      </c>
      <c r="AJ153" s="187" t="str">
        <f t="shared" si="150"/>
        <v/>
      </c>
      <c r="AL153" s="115" t="str">
        <f>+Datos!CD151</f>
        <v/>
      </c>
      <c r="AM153" s="188" t="str">
        <f>IF(AL153="","",Datos!CG151)</f>
        <v/>
      </c>
      <c r="AN153" s="180" t="str">
        <f t="shared" si="151"/>
        <v/>
      </c>
      <c r="AO153" s="180" t="str">
        <f t="shared" si="152"/>
        <v/>
      </c>
      <c r="AP153" s="187" t="str">
        <f t="shared" si="153"/>
        <v/>
      </c>
      <c r="AQ153" s="187" t="str">
        <f t="shared" si="154"/>
        <v/>
      </c>
      <c r="AR153" s="187" t="str">
        <f t="shared" si="155"/>
        <v/>
      </c>
      <c r="AS153" s="187" t="str">
        <f t="shared" si="156"/>
        <v/>
      </c>
      <c r="AU153" s="115" t="str">
        <f>+Datos!CX151</f>
        <v/>
      </c>
      <c r="AV153" s="188" t="str">
        <f>IF(AU153="","",Datos!DA151)</f>
        <v/>
      </c>
      <c r="AW153" s="180" t="str">
        <f t="shared" si="157"/>
        <v/>
      </c>
      <c r="AX153" s="180" t="str">
        <f t="shared" si="158"/>
        <v/>
      </c>
      <c r="AY153" s="187" t="str">
        <f t="shared" si="159"/>
        <v/>
      </c>
      <c r="AZ153" s="187" t="str">
        <f t="shared" si="160"/>
        <v/>
      </c>
      <c r="BA153" s="187" t="str">
        <f t="shared" si="161"/>
        <v/>
      </c>
      <c r="BB153" s="187" t="str">
        <f t="shared" si="162"/>
        <v/>
      </c>
      <c r="BD153" s="115" t="str">
        <f>+Datos!DR151</f>
        <v/>
      </c>
      <c r="BE153" s="188" t="str">
        <f>IF(BD153="","",Datos!DU151)</f>
        <v/>
      </c>
      <c r="BF153" s="180" t="str">
        <f t="shared" si="163"/>
        <v/>
      </c>
      <c r="BG153" s="180" t="str">
        <f t="shared" si="164"/>
        <v/>
      </c>
      <c r="BH153" s="187" t="str">
        <f t="shared" si="165"/>
        <v/>
      </c>
      <c r="BI153" s="187" t="str">
        <f t="shared" si="166"/>
        <v/>
      </c>
      <c r="BJ153" s="187" t="str">
        <f t="shared" si="167"/>
        <v/>
      </c>
      <c r="BK153" s="187" t="str">
        <f t="shared" si="168"/>
        <v/>
      </c>
      <c r="BM153" s="115" t="str">
        <f>+Datos!EL151</f>
        <v/>
      </c>
      <c r="BN153" s="188" t="str">
        <f>IF(BM153="","",Datos!EO151)</f>
        <v/>
      </c>
      <c r="BO153" s="180" t="str">
        <f t="shared" si="169"/>
        <v/>
      </c>
      <c r="BP153" s="180" t="str">
        <f t="shared" si="170"/>
        <v/>
      </c>
      <c r="BQ153" s="187" t="str">
        <f t="shared" si="171"/>
        <v/>
      </c>
      <c r="BR153" s="187" t="str">
        <f t="shared" si="172"/>
        <v/>
      </c>
      <c r="BS153" s="187" t="str">
        <f t="shared" si="173"/>
        <v/>
      </c>
      <c r="BT153" s="187" t="str">
        <f t="shared" si="174"/>
        <v/>
      </c>
      <c r="BV153" s="115" t="str">
        <f>+Datos!FF151</f>
        <v/>
      </c>
      <c r="BW153" s="188" t="str">
        <f>IF(BV153="","",Datos!FI151)</f>
        <v/>
      </c>
      <c r="BX153" s="180" t="str">
        <f t="shared" si="175"/>
        <v/>
      </c>
      <c r="BY153" s="180" t="str">
        <f t="shared" si="176"/>
        <v/>
      </c>
      <c r="BZ153" s="187" t="str">
        <f t="shared" si="177"/>
        <v/>
      </c>
      <c r="CA153" s="187" t="str">
        <f t="shared" si="178"/>
        <v/>
      </c>
      <c r="CB153" s="187" t="str">
        <f t="shared" si="179"/>
        <v/>
      </c>
      <c r="CC153" s="187" t="str">
        <f t="shared" si="180"/>
        <v/>
      </c>
      <c r="CD153"/>
      <c r="CE153" s="115" t="str">
        <f>+Datos!FZ151</f>
        <v/>
      </c>
      <c r="CF153" s="188" t="str">
        <f>IF(CE153="","",Datos!GC151)</f>
        <v/>
      </c>
      <c r="CG153" s="180" t="str">
        <f t="shared" si="181"/>
        <v/>
      </c>
      <c r="CH153" s="180" t="str">
        <f t="shared" si="182"/>
        <v/>
      </c>
      <c r="CI153" s="187" t="str">
        <f t="shared" si="183"/>
        <v/>
      </c>
      <c r="CJ153" s="187" t="str">
        <f t="shared" si="184"/>
        <v/>
      </c>
      <c r="CK153" s="187" t="str">
        <f t="shared" si="185"/>
        <v/>
      </c>
      <c r="CL153" s="187" t="str">
        <f t="shared" si="186"/>
        <v/>
      </c>
    </row>
    <row r="154" spans="2:90" s="8" customFormat="1" x14ac:dyDescent="0.35">
      <c r="B154" s="115" t="str">
        <f>+Datos!B152</f>
        <v/>
      </c>
      <c r="C154" s="115" t="str">
        <f>IF(B154="","",Datos!E152)</f>
        <v/>
      </c>
      <c r="D154" s="180"/>
      <c r="E154" s="180">
        <f>+Datos!F152</f>
        <v>0</v>
      </c>
      <c r="F154" s="187">
        <f t="shared" si="129"/>
        <v>0</v>
      </c>
      <c r="G154" s="187">
        <f t="shared" si="130"/>
        <v>0</v>
      </c>
      <c r="H154" s="187">
        <f t="shared" si="131"/>
        <v>0</v>
      </c>
      <c r="I154" s="187">
        <f t="shared" si="132"/>
        <v>0</v>
      </c>
      <c r="K154" s="115" t="str">
        <f>+Datos!V152</f>
        <v/>
      </c>
      <c r="L154" s="188" t="str">
        <f>IF(K154="","",Datos!Y152)</f>
        <v/>
      </c>
      <c r="M154" s="180" t="str">
        <f t="shared" si="133"/>
        <v/>
      </c>
      <c r="N154" s="180" t="str">
        <f t="shared" si="134"/>
        <v/>
      </c>
      <c r="O154" s="187" t="str">
        <f t="shared" si="135"/>
        <v/>
      </c>
      <c r="P154" s="187" t="str">
        <f t="shared" si="136"/>
        <v/>
      </c>
      <c r="Q154" s="187" t="str">
        <f t="shared" si="137"/>
        <v/>
      </c>
      <c r="R154" s="187" t="str">
        <f t="shared" si="138"/>
        <v/>
      </c>
      <c r="T154" s="115" t="str">
        <f>+Datos!AP152</f>
        <v/>
      </c>
      <c r="U154" s="188" t="str">
        <f>IF(T154="","",Datos!AS152)</f>
        <v/>
      </c>
      <c r="V154" s="180" t="str">
        <f t="shared" si="139"/>
        <v/>
      </c>
      <c r="W154" s="180" t="str">
        <f t="shared" si="140"/>
        <v/>
      </c>
      <c r="X154" s="187" t="str">
        <f t="shared" si="141"/>
        <v/>
      </c>
      <c r="Y154" s="187" t="str">
        <f t="shared" si="142"/>
        <v/>
      </c>
      <c r="Z154" s="187" t="str">
        <f t="shared" si="143"/>
        <v/>
      </c>
      <c r="AA154" s="187" t="str">
        <f t="shared" si="144"/>
        <v/>
      </c>
      <c r="AC154" s="115" t="str">
        <f>+Datos!BJ152</f>
        <v/>
      </c>
      <c r="AD154" s="188" t="str">
        <f>IF(AC154="","",Datos!BM152)</f>
        <v/>
      </c>
      <c r="AE154" s="180" t="str">
        <f t="shared" si="145"/>
        <v/>
      </c>
      <c r="AF154" s="180" t="str">
        <f t="shared" si="146"/>
        <v/>
      </c>
      <c r="AG154" s="187" t="str">
        <f t="shared" si="147"/>
        <v/>
      </c>
      <c r="AH154" s="187" t="str">
        <f t="shared" si="148"/>
        <v/>
      </c>
      <c r="AI154" s="187" t="str">
        <f t="shared" si="149"/>
        <v/>
      </c>
      <c r="AJ154" s="187" t="str">
        <f t="shared" si="150"/>
        <v/>
      </c>
      <c r="AL154" s="115" t="str">
        <f>+Datos!CD152</f>
        <v/>
      </c>
      <c r="AM154" s="188" t="str">
        <f>IF(AL154="","",Datos!CG152)</f>
        <v/>
      </c>
      <c r="AN154" s="180" t="str">
        <f t="shared" si="151"/>
        <v/>
      </c>
      <c r="AO154" s="180" t="str">
        <f t="shared" si="152"/>
        <v/>
      </c>
      <c r="AP154" s="187" t="str">
        <f t="shared" si="153"/>
        <v/>
      </c>
      <c r="AQ154" s="187" t="str">
        <f t="shared" si="154"/>
        <v/>
      </c>
      <c r="AR154" s="187" t="str">
        <f t="shared" si="155"/>
        <v/>
      </c>
      <c r="AS154" s="187" t="str">
        <f t="shared" si="156"/>
        <v/>
      </c>
      <c r="AU154" s="115" t="str">
        <f>+Datos!CX152</f>
        <v/>
      </c>
      <c r="AV154" s="188" t="str">
        <f>IF(AU154="","",Datos!DA152)</f>
        <v/>
      </c>
      <c r="AW154" s="180" t="str">
        <f t="shared" si="157"/>
        <v/>
      </c>
      <c r="AX154" s="180" t="str">
        <f t="shared" si="158"/>
        <v/>
      </c>
      <c r="AY154" s="187" t="str">
        <f t="shared" si="159"/>
        <v/>
      </c>
      <c r="AZ154" s="187" t="str">
        <f t="shared" si="160"/>
        <v/>
      </c>
      <c r="BA154" s="187" t="str">
        <f t="shared" si="161"/>
        <v/>
      </c>
      <c r="BB154" s="187" t="str">
        <f t="shared" si="162"/>
        <v/>
      </c>
      <c r="BD154" s="115" t="str">
        <f>+Datos!DR152</f>
        <v/>
      </c>
      <c r="BE154" s="188" t="str">
        <f>IF(BD154="","",Datos!DU152)</f>
        <v/>
      </c>
      <c r="BF154" s="180" t="str">
        <f t="shared" si="163"/>
        <v/>
      </c>
      <c r="BG154" s="180" t="str">
        <f t="shared" si="164"/>
        <v/>
      </c>
      <c r="BH154" s="187" t="str">
        <f t="shared" si="165"/>
        <v/>
      </c>
      <c r="BI154" s="187" t="str">
        <f t="shared" si="166"/>
        <v/>
      </c>
      <c r="BJ154" s="187" t="str">
        <f t="shared" si="167"/>
        <v/>
      </c>
      <c r="BK154" s="187" t="str">
        <f t="shared" si="168"/>
        <v/>
      </c>
      <c r="BM154" s="115" t="str">
        <f>+Datos!EL152</f>
        <v/>
      </c>
      <c r="BN154" s="188" t="str">
        <f>IF(BM154="","",Datos!EO152)</f>
        <v/>
      </c>
      <c r="BO154" s="180" t="str">
        <f t="shared" si="169"/>
        <v/>
      </c>
      <c r="BP154" s="180" t="str">
        <f t="shared" si="170"/>
        <v/>
      </c>
      <c r="BQ154" s="187" t="str">
        <f t="shared" si="171"/>
        <v/>
      </c>
      <c r="BR154" s="187" t="str">
        <f t="shared" si="172"/>
        <v/>
      </c>
      <c r="BS154" s="187" t="str">
        <f t="shared" si="173"/>
        <v/>
      </c>
      <c r="BT154" s="187" t="str">
        <f t="shared" si="174"/>
        <v/>
      </c>
      <c r="BV154" s="115" t="str">
        <f>+Datos!FF152</f>
        <v/>
      </c>
      <c r="BW154" s="188" t="str">
        <f>IF(BV154="","",Datos!FI152)</f>
        <v/>
      </c>
      <c r="BX154" s="180" t="str">
        <f t="shared" si="175"/>
        <v/>
      </c>
      <c r="BY154" s="180" t="str">
        <f t="shared" si="176"/>
        <v/>
      </c>
      <c r="BZ154" s="187" t="str">
        <f t="shared" si="177"/>
        <v/>
      </c>
      <c r="CA154" s="187" t="str">
        <f t="shared" si="178"/>
        <v/>
      </c>
      <c r="CB154" s="187" t="str">
        <f t="shared" si="179"/>
        <v/>
      </c>
      <c r="CC154" s="187" t="str">
        <f t="shared" si="180"/>
        <v/>
      </c>
      <c r="CD154"/>
      <c r="CE154" s="115" t="str">
        <f>+Datos!FZ152</f>
        <v/>
      </c>
      <c r="CF154" s="188" t="str">
        <f>IF(CE154="","",Datos!GC152)</f>
        <v/>
      </c>
      <c r="CG154" s="180" t="str">
        <f t="shared" si="181"/>
        <v/>
      </c>
      <c r="CH154" s="180" t="str">
        <f t="shared" si="182"/>
        <v/>
      </c>
      <c r="CI154" s="187" t="str">
        <f t="shared" si="183"/>
        <v/>
      </c>
      <c r="CJ154" s="187" t="str">
        <f t="shared" si="184"/>
        <v/>
      </c>
      <c r="CK154" s="187" t="str">
        <f t="shared" si="185"/>
        <v/>
      </c>
      <c r="CL154" s="187" t="str">
        <f t="shared" si="186"/>
        <v/>
      </c>
    </row>
    <row r="155" spans="2:90" s="8" customFormat="1" x14ac:dyDescent="0.35">
      <c r="B155" s="115" t="str">
        <f>+Datos!B153</f>
        <v/>
      </c>
      <c r="C155" s="115" t="str">
        <f>IF(B155="","",Datos!E153)</f>
        <v/>
      </c>
      <c r="D155" s="180"/>
      <c r="E155" s="180">
        <f>+Datos!F153</f>
        <v>0</v>
      </c>
      <c r="F155" s="187">
        <f t="shared" si="129"/>
        <v>0</v>
      </c>
      <c r="G155" s="187">
        <f t="shared" si="130"/>
        <v>0</v>
      </c>
      <c r="H155" s="187">
        <f t="shared" si="131"/>
        <v>0</v>
      </c>
      <c r="I155" s="187">
        <f t="shared" si="132"/>
        <v>0</v>
      </c>
      <c r="K155" s="115" t="str">
        <f>+Datos!V153</f>
        <v/>
      </c>
      <c r="L155" s="188" t="str">
        <f>IF(K155="","",Datos!Y153)</f>
        <v/>
      </c>
      <c r="M155" s="180" t="str">
        <f t="shared" si="133"/>
        <v/>
      </c>
      <c r="N155" s="180" t="str">
        <f t="shared" si="134"/>
        <v/>
      </c>
      <c r="O155" s="187" t="str">
        <f t="shared" si="135"/>
        <v/>
      </c>
      <c r="P155" s="187" t="str">
        <f t="shared" si="136"/>
        <v/>
      </c>
      <c r="Q155" s="187" t="str">
        <f t="shared" si="137"/>
        <v/>
      </c>
      <c r="R155" s="187" t="str">
        <f t="shared" si="138"/>
        <v/>
      </c>
      <c r="T155" s="115" t="str">
        <f>+Datos!AP153</f>
        <v/>
      </c>
      <c r="U155" s="188" t="str">
        <f>IF(T155="","",Datos!AS153)</f>
        <v/>
      </c>
      <c r="V155" s="180" t="str">
        <f t="shared" si="139"/>
        <v/>
      </c>
      <c r="W155" s="180" t="str">
        <f t="shared" si="140"/>
        <v/>
      </c>
      <c r="X155" s="187" t="str">
        <f t="shared" si="141"/>
        <v/>
      </c>
      <c r="Y155" s="187" t="str">
        <f t="shared" si="142"/>
        <v/>
      </c>
      <c r="Z155" s="187" t="str">
        <f t="shared" si="143"/>
        <v/>
      </c>
      <c r="AA155" s="187" t="str">
        <f t="shared" si="144"/>
        <v/>
      </c>
      <c r="AC155" s="115" t="str">
        <f>+Datos!BJ153</f>
        <v/>
      </c>
      <c r="AD155" s="188" t="str">
        <f>IF(AC155="","",Datos!BM153)</f>
        <v/>
      </c>
      <c r="AE155" s="180" t="str">
        <f t="shared" si="145"/>
        <v/>
      </c>
      <c r="AF155" s="180" t="str">
        <f t="shared" si="146"/>
        <v/>
      </c>
      <c r="AG155" s="187" t="str">
        <f t="shared" si="147"/>
        <v/>
      </c>
      <c r="AH155" s="187" t="str">
        <f t="shared" si="148"/>
        <v/>
      </c>
      <c r="AI155" s="187" t="str">
        <f t="shared" si="149"/>
        <v/>
      </c>
      <c r="AJ155" s="187" t="str">
        <f t="shared" si="150"/>
        <v/>
      </c>
      <c r="AL155" s="115" t="str">
        <f>+Datos!CD153</f>
        <v/>
      </c>
      <c r="AM155" s="188" t="str">
        <f>IF(AL155="","",Datos!CG153)</f>
        <v/>
      </c>
      <c r="AN155" s="180" t="str">
        <f t="shared" si="151"/>
        <v/>
      </c>
      <c r="AO155" s="180" t="str">
        <f t="shared" si="152"/>
        <v/>
      </c>
      <c r="AP155" s="187" t="str">
        <f t="shared" si="153"/>
        <v/>
      </c>
      <c r="AQ155" s="187" t="str">
        <f t="shared" si="154"/>
        <v/>
      </c>
      <c r="AR155" s="187" t="str">
        <f t="shared" si="155"/>
        <v/>
      </c>
      <c r="AS155" s="187" t="str">
        <f t="shared" si="156"/>
        <v/>
      </c>
      <c r="AU155" s="115" t="str">
        <f>+Datos!CX153</f>
        <v/>
      </c>
      <c r="AV155" s="188" t="str">
        <f>IF(AU155="","",Datos!DA153)</f>
        <v/>
      </c>
      <c r="AW155" s="180" t="str">
        <f t="shared" si="157"/>
        <v/>
      </c>
      <c r="AX155" s="180" t="str">
        <f t="shared" si="158"/>
        <v/>
      </c>
      <c r="AY155" s="187" t="str">
        <f t="shared" si="159"/>
        <v/>
      </c>
      <c r="AZ155" s="187" t="str">
        <f t="shared" si="160"/>
        <v/>
      </c>
      <c r="BA155" s="187" t="str">
        <f t="shared" si="161"/>
        <v/>
      </c>
      <c r="BB155" s="187" t="str">
        <f t="shared" si="162"/>
        <v/>
      </c>
      <c r="BD155" s="115" t="str">
        <f>+Datos!DR153</f>
        <v/>
      </c>
      <c r="BE155" s="188" t="str">
        <f>IF(BD155="","",Datos!DU153)</f>
        <v/>
      </c>
      <c r="BF155" s="180" t="str">
        <f t="shared" si="163"/>
        <v/>
      </c>
      <c r="BG155" s="180" t="str">
        <f t="shared" si="164"/>
        <v/>
      </c>
      <c r="BH155" s="187" t="str">
        <f t="shared" si="165"/>
        <v/>
      </c>
      <c r="BI155" s="187" t="str">
        <f t="shared" si="166"/>
        <v/>
      </c>
      <c r="BJ155" s="187" t="str">
        <f t="shared" si="167"/>
        <v/>
      </c>
      <c r="BK155" s="187" t="str">
        <f t="shared" si="168"/>
        <v/>
      </c>
      <c r="BM155" s="115" t="str">
        <f>+Datos!EL153</f>
        <v/>
      </c>
      <c r="BN155" s="188" t="str">
        <f>IF(BM155="","",Datos!EO153)</f>
        <v/>
      </c>
      <c r="BO155" s="180" t="str">
        <f t="shared" si="169"/>
        <v/>
      </c>
      <c r="BP155" s="180" t="str">
        <f t="shared" si="170"/>
        <v/>
      </c>
      <c r="BQ155" s="187" t="str">
        <f t="shared" si="171"/>
        <v/>
      </c>
      <c r="BR155" s="187" t="str">
        <f t="shared" si="172"/>
        <v/>
      </c>
      <c r="BS155" s="187" t="str">
        <f t="shared" si="173"/>
        <v/>
      </c>
      <c r="BT155" s="187" t="str">
        <f t="shared" si="174"/>
        <v/>
      </c>
      <c r="BV155" s="115" t="str">
        <f>+Datos!FF153</f>
        <v/>
      </c>
      <c r="BW155" s="188" t="str">
        <f>IF(BV155="","",Datos!FI153)</f>
        <v/>
      </c>
      <c r="BX155" s="180" t="str">
        <f t="shared" si="175"/>
        <v/>
      </c>
      <c r="BY155" s="180" t="str">
        <f t="shared" si="176"/>
        <v/>
      </c>
      <c r="BZ155" s="187" t="str">
        <f t="shared" si="177"/>
        <v/>
      </c>
      <c r="CA155" s="187" t="str">
        <f t="shared" si="178"/>
        <v/>
      </c>
      <c r="CB155" s="187" t="str">
        <f t="shared" si="179"/>
        <v/>
      </c>
      <c r="CC155" s="187" t="str">
        <f t="shared" si="180"/>
        <v/>
      </c>
      <c r="CD155"/>
      <c r="CE155" s="115" t="str">
        <f>+Datos!FZ153</f>
        <v/>
      </c>
      <c r="CF155" s="188" t="str">
        <f>IF(CE155="","",Datos!GC153)</f>
        <v/>
      </c>
      <c r="CG155" s="180" t="str">
        <f t="shared" si="181"/>
        <v/>
      </c>
      <c r="CH155" s="180" t="str">
        <f t="shared" si="182"/>
        <v/>
      </c>
      <c r="CI155" s="187" t="str">
        <f t="shared" si="183"/>
        <v/>
      </c>
      <c r="CJ155" s="187" t="str">
        <f t="shared" si="184"/>
        <v/>
      </c>
      <c r="CK155" s="187" t="str">
        <f t="shared" si="185"/>
        <v/>
      </c>
      <c r="CL155" s="187" t="str">
        <f t="shared" si="186"/>
        <v/>
      </c>
    </row>
    <row r="156" spans="2:90" s="8" customFormat="1" x14ac:dyDescent="0.35">
      <c r="B156" s="115" t="str">
        <f>+Datos!B154</f>
        <v/>
      </c>
      <c r="C156" s="115" t="str">
        <f>IF(B156="","",Datos!E154)</f>
        <v/>
      </c>
      <c r="D156" s="180"/>
      <c r="E156" s="180">
        <f>+Datos!F154</f>
        <v>0</v>
      </c>
      <c r="F156" s="187">
        <f t="shared" si="129"/>
        <v>0</v>
      </c>
      <c r="G156" s="187">
        <f t="shared" si="130"/>
        <v>0</v>
      </c>
      <c r="H156" s="187">
        <f t="shared" si="131"/>
        <v>0</v>
      </c>
      <c r="I156" s="187">
        <f t="shared" si="132"/>
        <v>0</v>
      </c>
      <c r="K156" s="115" t="str">
        <f>+Datos!V154</f>
        <v/>
      </c>
      <c r="L156" s="188" t="str">
        <f>IF(K156="","",Datos!Y154)</f>
        <v/>
      </c>
      <c r="M156" s="180" t="str">
        <f t="shared" si="133"/>
        <v/>
      </c>
      <c r="N156" s="180" t="str">
        <f t="shared" si="134"/>
        <v/>
      </c>
      <c r="O156" s="187" t="str">
        <f t="shared" si="135"/>
        <v/>
      </c>
      <c r="P156" s="187" t="str">
        <f t="shared" si="136"/>
        <v/>
      </c>
      <c r="Q156" s="187" t="str">
        <f t="shared" si="137"/>
        <v/>
      </c>
      <c r="R156" s="187" t="str">
        <f t="shared" si="138"/>
        <v/>
      </c>
      <c r="T156" s="115" t="str">
        <f>+Datos!AP154</f>
        <v/>
      </c>
      <c r="U156" s="188" t="str">
        <f>IF(T156="","",Datos!AS154)</f>
        <v/>
      </c>
      <c r="V156" s="180" t="str">
        <f t="shared" si="139"/>
        <v/>
      </c>
      <c r="W156" s="180" t="str">
        <f t="shared" si="140"/>
        <v/>
      </c>
      <c r="X156" s="187" t="str">
        <f t="shared" si="141"/>
        <v/>
      </c>
      <c r="Y156" s="187" t="str">
        <f t="shared" si="142"/>
        <v/>
      </c>
      <c r="Z156" s="187" t="str">
        <f t="shared" si="143"/>
        <v/>
      </c>
      <c r="AA156" s="187" t="str">
        <f t="shared" si="144"/>
        <v/>
      </c>
      <c r="AC156" s="115" t="str">
        <f>+Datos!BJ154</f>
        <v/>
      </c>
      <c r="AD156" s="188" t="str">
        <f>IF(AC156="","",Datos!BM154)</f>
        <v/>
      </c>
      <c r="AE156" s="180" t="str">
        <f t="shared" si="145"/>
        <v/>
      </c>
      <c r="AF156" s="180" t="str">
        <f t="shared" si="146"/>
        <v/>
      </c>
      <c r="AG156" s="187" t="str">
        <f t="shared" si="147"/>
        <v/>
      </c>
      <c r="AH156" s="187" t="str">
        <f t="shared" si="148"/>
        <v/>
      </c>
      <c r="AI156" s="187" t="str">
        <f t="shared" si="149"/>
        <v/>
      </c>
      <c r="AJ156" s="187" t="str">
        <f t="shared" si="150"/>
        <v/>
      </c>
      <c r="AL156" s="115" t="str">
        <f>+Datos!CD154</f>
        <v/>
      </c>
      <c r="AM156" s="188" t="str">
        <f>IF(AL156="","",Datos!CG154)</f>
        <v/>
      </c>
      <c r="AN156" s="180" t="str">
        <f t="shared" si="151"/>
        <v/>
      </c>
      <c r="AO156" s="180" t="str">
        <f t="shared" si="152"/>
        <v/>
      </c>
      <c r="AP156" s="187" t="str">
        <f t="shared" si="153"/>
        <v/>
      </c>
      <c r="AQ156" s="187" t="str">
        <f t="shared" si="154"/>
        <v/>
      </c>
      <c r="AR156" s="187" t="str">
        <f t="shared" si="155"/>
        <v/>
      </c>
      <c r="AS156" s="187" t="str">
        <f t="shared" si="156"/>
        <v/>
      </c>
      <c r="AU156" s="115" t="str">
        <f>+Datos!CX154</f>
        <v/>
      </c>
      <c r="AV156" s="188" t="str">
        <f>IF(AU156="","",Datos!DA154)</f>
        <v/>
      </c>
      <c r="AW156" s="180" t="str">
        <f t="shared" si="157"/>
        <v/>
      </c>
      <c r="AX156" s="180" t="str">
        <f t="shared" si="158"/>
        <v/>
      </c>
      <c r="AY156" s="187" t="str">
        <f t="shared" si="159"/>
        <v/>
      </c>
      <c r="AZ156" s="187" t="str">
        <f t="shared" si="160"/>
        <v/>
      </c>
      <c r="BA156" s="187" t="str">
        <f t="shared" si="161"/>
        <v/>
      </c>
      <c r="BB156" s="187" t="str">
        <f t="shared" si="162"/>
        <v/>
      </c>
      <c r="BD156" s="115" t="str">
        <f>+Datos!DR154</f>
        <v/>
      </c>
      <c r="BE156" s="188" t="str">
        <f>IF(BD156="","",Datos!DU154)</f>
        <v/>
      </c>
      <c r="BF156" s="180" t="str">
        <f t="shared" si="163"/>
        <v/>
      </c>
      <c r="BG156" s="180" t="str">
        <f t="shared" si="164"/>
        <v/>
      </c>
      <c r="BH156" s="187" t="str">
        <f t="shared" si="165"/>
        <v/>
      </c>
      <c r="BI156" s="187" t="str">
        <f t="shared" si="166"/>
        <v/>
      </c>
      <c r="BJ156" s="187" t="str">
        <f t="shared" si="167"/>
        <v/>
      </c>
      <c r="BK156" s="187" t="str">
        <f t="shared" si="168"/>
        <v/>
      </c>
      <c r="BM156" s="115" t="str">
        <f>+Datos!EL154</f>
        <v/>
      </c>
      <c r="BN156" s="188" t="str">
        <f>IF(BM156="","",Datos!EO154)</f>
        <v/>
      </c>
      <c r="BO156" s="180" t="str">
        <f t="shared" si="169"/>
        <v/>
      </c>
      <c r="BP156" s="180" t="str">
        <f t="shared" si="170"/>
        <v/>
      </c>
      <c r="BQ156" s="187" t="str">
        <f t="shared" si="171"/>
        <v/>
      </c>
      <c r="BR156" s="187" t="str">
        <f t="shared" si="172"/>
        <v/>
      </c>
      <c r="BS156" s="187" t="str">
        <f t="shared" si="173"/>
        <v/>
      </c>
      <c r="BT156" s="187" t="str">
        <f t="shared" si="174"/>
        <v/>
      </c>
      <c r="BV156" s="115" t="str">
        <f>+Datos!FF154</f>
        <v/>
      </c>
      <c r="BW156" s="188" t="str">
        <f>IF(BV156="","",Datos!FI154)</f>
        <v/>
      </c>
      <c r="BX156" s="180" t="str">
        <f t="shared" si="175"/>
        <v/>
      </c>
      <c r="BY156" s="180" t="str">
        <f t="shared" si="176"/>
        <v/>
      </c>
      <c r="BZ156" s="187" t="str">
        <f t="shared" si="177"/>
        <v/>
      </c>
      <c r="CA156" s="187" t="str">
        <f t="shared" si="178"/>
        <v/>
      </c>
      <c r="CB156" s="187" t="str">
        <f t="shared" si="179"/>
        <v/>
      </c>
      <c r="CC156" s="187" t="str">
        <f t="shared" si="180"/>
        <v/>
      </c>
      <c r="CD156"/>
      <c r="CE156" s="115" t="str">
        <f>+Datos!FZ154</f>
        <v/>
      </c>
      <c r="CF156" s="188" t="str">
        <f>IF(CE156="","",Datos!GC154)</f>
        <v/>
      </c>
      <c r="CG156" s="180" t="str">
        <f t="shared" si="181"/>
        <v/>
      </c>
      <c r="CH156" s="180" t="str">
        <f t="shared" si="182"/>
        <v/>
      </c>
      <c r="CI156" s="187" t="str">
        <f t="shared" si="183"/>
        <v/>
      </c>
      <c r="CJ156" s="187" t="str">
        <f t="shared" si="184"/>
        <v/>
      </c>
      <c r="CK156" s="187" t="str">
        <f t="shared" si="185"/>
        <v/>
      </c>
      <c r="CL156" s="187" t="str">
        <f t="shared" si="186"/>
        <v/>
      </c>
    </row>
    <row r="157" spans="2:90" s="8" customFormat="1" x14ac:dyDescent="0.35">
      <c r="B157" s="115" t="str">
        <f>+Datos!B155</f>
        <v/>
      </c>
      <c r="C157" s="115" t="str">
        <f>IF(B157="","",Datos!E155)</f>
        <v/>
      </c>
      <c r="D157" s="180"/>
      <c r="E157" s="180">
        <f>+Datos!F155</f>
        <v>0</v>
      </c>
      <c r="F157" s="187">
        <f t="shared" si="129"/>
        <v>0</v>
      </c>
      <c r="G157" s="187">
        <f t="shared" si="130"/>
        <v>0</v>
      </c>
      <c r="H157" s="187">
        <f t="shared" si="131"/>
        <v>0</v>
      </c>
      <c r="I157" s="187">
        <f t="shared" si="132"/>
        <v>0</v>
      </c>
      <c r="K157" s="115" t="str">
        <f>+Datos!V155</f>
        <v/>
      </c>
      <c r="L157" s="188" t="str">
        <f>IF(K157="","",Datos!Y155)</f>
        <v/>
      </c>
      <c r="M157" s="180" t="str">
        <f t="shared" si="133"/>
        <v/>
      </c>
      <c r="N157" s="180" t="str">
        <f t="shared" si="134"/>
        <v/>
      </c>
      <c r="O157" s="187" t="str">
        <f t="shared" si="135"/>
        <v/>
      </c>
      <c r="P157" s="187" t="str">
        <f t="shared" si="136"/>
        <v/>
      </c>
      <c r="Q157" s="187" t="str">
        <f t="shared" si="137"/>
        <v/>
      </c>
      <c r="R157" s="187" t="str">
        <f t="shared" si="138"/>
        <v/>
      </c>
      <c r="T157" s="115" t="str">
        <f>+Datos!AP155</f>
        <v/>
      </c>
      <c r="U157" s="188" t="str">
        <f>IF(T157="","",Datos!AS155)</f>
        <v/>
      </c>
      <c r="V157" s="180" t="str">
        <f t="shared" si="139"/>
        <v/>
      </c>
      <c r="W157" s="180" t="str">
        <f t="shared" si="140"/>
        <v/>
      </c>
      <c r="X157" s="187" t="str">
        <f t="shared" si="141"/>
        <v/>
      </c>
      <c r="Y157" s="187" t="str">
        <f t="shared" si="142"/>
        <v/>
      </c>
      <c r="Z157" s="187" t="str">
        <f t="shared" si="143"/>
        <v/>
      </c>
      <c r="AA157" s="187" t="str">
        <f t="shared" si="144"/>
        <v/>
      </c>
      <c r="AC157" s="115" t="str">
        <f>+Datos!BJ155</f>
        <v/>
      </c>
      <c r="AD157" s="188" t="str">
        <f>IF(AC157="","",Datos!BM155)</f>
        <v/>
      </c>
      <c r="AE157" s="180" t="str">
        <f t="shared" si="145"/>
        <v/>
      </c>
      <c r="AF157" s="180" t="str">
        <f t="shared" si="146"/>
        <v/>
      </c>
      <c r="AG157" s="187" t="str">
        <f t="shared" si="147"/>
        <v/>
      </c>
      <c r="AH157" s="187" t="str">
        <f t="shared" si="148"/>
        <v/>
      </c>
      <c r="AI157" s="187" t="str">
        <f t="shared" si="149"/>
        <v/>
      </c>
      <c r="AJ157" s="187" t="str">
        <f t="shared" si="150"/>
        <v/>
      </c>
      <c r="AL157" s="115" t="str">
        <f>+Datos!CD155</f>
        <v/>
      </c>
      <c r="AM157" s="188" t="str">
        <f>IF(AL157="","",Datos!CG155)</f>
        <v/>
      </c>
      <c r="AN157" s="180" t="str">
        <f t="shared" si="151"/>
        <v/>
      </c>
      <c r="AO157" s="180" t="str">
        <f t="shared" si="152"/>
        <v/>
      </c>
      <c r="AP157" s="187" t="str">
        <f t="shared" si="153"/>
        <v/>
      </c>
      <c r="AQ157" s="187" t="str">
        <f t="shared" si="154"/>
        <v/>
      </c>
      <c r="AR157" s="187" t="str">
        <f t="shared" si="155"/>
        <v/>
      </c>
      <c r="AS157" s="187" t="str">
        <f t="shared" si="156"/>
        <v/>
      </c>
      <c r="AU157" s="115" t="str">
        <f>+Datos!CX155</f>
        <v/>
      </c>
      <c r="AV157" s="188" t="str">
        <f>IF(AU157="","",Datos!DA155)</f>
        <v/>
      </c>
      <c r="AW157" s="180" t="str">
        <f t="shared" si="157"/>
        <v/>
      </c>
      <c r="AX157" s="180" t="str">
        <f t="shared" si="158"/>
        <v/>
      </c>
      <c r="AY157" s="187" t="str">
        <f t="shared" si="159"/>
        <v/>
      </c>
      <c r="AZ157" s="187" t="str">
        <f t="shared" si="160"/>
        <v/>
      </c>
      <c r="BA157" s="187" t="str">
        <f t="shared" si="161"/>
        <v/>
      </c>
      <c r="BB157" s="187" t="str">
        <f t="shared" si="162"/>
        <v/>
      </c>
      <c r="BD157" s="115" t="str">
        <f>+Datos!DR155</f>
        <v/>
      </c>
      <c r="BE157" s="188" t="str">
        <f>IF(BD157="","",Datos!DU155)</f>
        <v/>
      </c>
      <c r="BF157" s="180" t="str">
        <f t="shared" si="163"/>
        <v/>
      </c>
      <c r="BG157" s="180" t="str">
        <f t="shared" si="164"/>
        <v/>
      </c>
      <c r="BH157" s="187" t="str">
        <f t="shared" si="165"/>
        <v/>
      </c>
      <c r="BI157" s="187" t="str">
        <f t="shared" si="166"/>
        <v/>
      </c>
      <c r="BJ157" s="187" t="str">
        <f t="shared" si="167"/>
        <v/>
      </c>
      <c r="BK157" s="187" t="str">
        <f t="shared" si="168"/>
        <v/>
      </c>
      <c r="BM157" s="115" t="str">
        <f>+Datos!EL155</f>
        <v/>
      </c>
      <c r="BN157" s="188" t="str">
        <f>IF(BM157="","",Datos!EO155)</f>
        <v/>
      </c>
      <c r="BO157" s="180" t="str">
        <f t="shared" si="169"/>
        <v/>
      </c>
      <c r="BP157" s="180" t="str">
        <f t="shared" si="170"/>
        <v/>
      </c>
      <c r="BQ157" s="187" t="str">
        <f t="shared" si="171"/>
        <v/>
      </c>
      <c r="BR157" s="187" t="str">
        <f t="shared" si="172"/>
        <v/>
      </c>
      <c r="BS157" s="187" t="str">
        <f t="shared" si="173"/>
        <v/>
      </c>
      <c r="BT157" s="187" t="str">
        <f t="shared" si="174"/>
        <v/>
      </c>
      <c r="BV157" s="115" t="str">
        <f>+Datos!FF155</f>
        <v/>
      </c>
      <c r="BW157" s="188" t="str">
        <f>IF(BV157="","",Datos!FI155)</f>
        <v/>
      </c>
      <c r="BX157" s="180" t="str">
        <f t="shared" si="175"/>
        <v/>
      </c>
      <c r="BY157" s="180" t="str">
        <f t="shared" si="176"/>
        <v/>
      </c>
      <c r="BZ157" s="187" t="str">
        <f t="shared" si="177"/>
        <v/>
      </c>
      <c r="CA157" s="187" t="str">
        <f t="shared" si="178"/>
        <v/>
      </c>
      <c r="CB157" s="187" t="str">
        <f t="shared" si="179"/>
        <v/>
      </c>
      <c r="CC157" s="187" t="str">
        <f t="shared" si="180"/>
        <v/>
      </c>
      <c r="CD157"/>
      <c r="CE157" s="115" t="str">
        <f>+Datos!FZ155</f>
        <v/>
      </c>
      <c r="CF157" s="188" t="str">
        <f>IF(CE157="","",Datos!GC155)</f>
        <v/>
      </c>
      <c r="CG157" s="180" t="str">
        <f t="shared" si="181"/>
        <v/>
      </c>
      <c r="CH157" s="180" t="str">
        <f t="shared" si="182"/>
        <v/>
      </c>
      <c r="CI157" s="187" t="str">
        <f t="shared" si="183"/>
        <v/>
      </c>
      <c r="CJ157" s="187" t="str">
        <f t="shared" si="184"/>
        <v/>
      </c>
      <c r="CK157" s="187" t="str">
        <f t="shared" si="185"/>
        <v/>
      </c>
      <c r="CL157" s="187" t="str">
        <f t="shared" si="186"/>
        <v/>
      </c>
    </row>
    <row r="158" spans="2:90" s="8" customFormat="1" x14ac:dyDescent="0.35">
      <c r="B158" s="115" t="str">
        <f>+Datos!B156</f>
        <v/>
      </c>
      <c r="C158" s="115" t="str">
        <f>IF(B158="","",Datos!E156)</f>
        <v/>
      </c>
      <c r="D158" s="180"/>
      <c r="E158" s="180">
        <f>+Datos!F156</f>
        <v>0</v>
      </c>
      <c r="F158" s="187">
        <f t="shared" si="129"/>
        <v>0</v>
      </c>
      <c r="G158" s="187">
        <f t="shared" si="130"/>
        <v>0</v>
      </c>
      <c r="H158" s="187">
        <f t="shared" si="131"/>
        <v>0</v>
      </c>
      <c r="I158" s="187">
        <f t="shared" si="132"/>
        <v>0</v>
      </c>
      <c r="K158" s="115" t="str">
        <f>+Datos!V156</f>
        <v/>
      </c>
      <c r="L158" s="188" t="str">
        <f>IF(K158="","",Datos!Y156)</f>
        <v/>
      </c>
      <c r="M158" s="180" t="str">
        <f t="shared" si="133"/>
        <v/>
      </c>
      <c r="N158" s="180" t="str">
        <f t="shared" si="134"/>
        <v/>
      </c>
      <c r="O158" s="187" t="str">
        <f t="shared" si="135"/>
        <v/>
      </c>
      <c r="P158" s="187" t="str">
        <f t="shared" si="136"/>
        <v/>
      </c>
      <c r="Q158" s="187" t="str">
        <f t="shared" si="137"/>
        <v/>
      </c>
      <c r="R158" s="187" t="str">
        <f t="shared" si="138"/>
        <v/>
      </c>
      <c r="T158" s="115" t="str">
        <f>+Datos!AP156</f>
        <v/>
      </c>
      <c r="U158" s="188" t="str">
        <f>IF(T158="","",Datos!AS156)</f>
        <v/>
      </c>
      <c r="V158" s="180" t="str">
        <f t="shared" si="139"/>
        <v/>
      </c>
      <c r="W158" s="180" t="str">
        <f t="shared" si="140"/>
        <v/>
      </c>
      <c r="X158" s="187" t="str">
        <f t="shared" si="141"/>
        <v/>
      </c>
      <c r="Y158" s="187" t="str">
        <f t="shared" si="142"/>
        <v/>
      </c>
      <c r="Z158" s="187" t="str">
        <f t="shared" si="143"/>
        <v/>
      </c>
      <c r="AA158" s="187" t="str">
        <f t="shared" si="144"/>
        <v/>
      </c>
      <c r="AC158" s="115" t="str">
        <f>+Datos!BJ156</f>
        <v/>
      </c>
      <c r="AD158" s="188" t="str">
        <f>IF(AC158="","",Datos!BM156)</f>
        <v/>
      </c>
      <c r="AE158" s="180" t="str">
        <f t="shared" si="145"/>
        <v/>
      </c>
      <c r="AF158" s="180" t="str">
        <f t="shared" si="146"/>
        <v/>
      </c>
      <c r="AG158" s="187" t="str">
        <f t="shared" si="147"/>
        <v/>
      </c>
      <c r="AH158" s="187" t="str">
        <f t="shared" si="148"/>
        <v/>
      </c>
      <c r="AI158" s="187" t="str">
        <f t="shared" si="149"/>
        <v/>
      </c>
      <c r="AJ158" s="187" t="str">
        <f t="shared" si="150"/>
        <v/>
      </c>
      <c r="AL158" s="115" t="str">
        <f>+Datos!CD156</f>
        <v/>
      </c>
      <c r="AM158" s="188" t="str">
        <f>IF(AL158="","",Datos!CG156)</f>
        <v/>
      </c>
      <c r="AN158" s="180" t="str">
        <f t="shared" si="151"/>
        <v/>
      </c>
      <c r="AO158" s="180" t="str">
        <f t="shared" si="152"/>
        <v/>
      </c>
      <c r="AP158" s="187" t="str">
        <f t="shared" si="153"/>
        <v/>
      </c>
      <c r="AQ158" s="187" t="str">
        <f t="shared" si="154"/>
        <v/>
      </c>
      <c r="AR158" s="187" t="str">
        <f t="shared" si="155"/>
        <v/>
      </c>
      <c r="AS158" s="187" t="str">
        <f t="shared" si="156"/>
        <v/>
      </c>
      <c r="AU158" s="115" t="str">
        <f>+Datos!CX156</f>
        <v/>
      </c>
      <c r="AV158" s="188" t="str">
        <f>IF(AU158="","",Datos!DA156)</f>
        <v/>
      </c>
      <c r="AW158" s="180" t="str">
        <f t="shared" si="157"/>
        <v/>
      </c>
      <c r="AX158" s="180" t="str">
        <f t="shared" si="158"/>
        <v/>
      </c>
      <c r="AY158" s="187" t="str">
        <f t="shared" si="159"/>
        <v/>
      </c>
      <c r="AZ158" s="187" t="str">
        <f t="shared" si="160"/>
        <v/>
      </c>
      <c r="BA158" s="187" t="str">
        <f t="shared" si="161"/>
        <v/>
      </c>
      <c r="BB158" s="187" t="str">
        <f t="shared" si="162"/>
        <v/>
      </c>
      <c r="BD158" s="115" t="str">
        <f>+Datos!DR156</f>
        <v/>
      </c>
      <c r="BE158" s="188" t="str">
        <f>IF(BD158="","",Datos!DU156)</f>
        <v/>
      </c>
      <c r="BF158" s="180" t="str">
        <f t="shared" si="163"/>
        <v/>
      </c>
      <c r="BG158" s="180" t="str">
        <f t="shared" si="164"/>
        <v/>
      </c>
      <c r="BH158" s="187" t="str">
        <f t="shared" si="165"/>
        <v/>
      </c>
      <c r="BI158" s="187" t="str">
        <f t="shared" si="166"/>
        <v/>
      </c>
      <c r="BJ158" s="187" t="str">
        <f t="shared" si="167"/>
        <v/>
      </c>
      <c r="BK158" s="187" t="str">
        <f t="shared" si="168"/>
        <v/>
      </c>
      <c r="BM158" s="115" t="str">
        <f>+Datos!EL156</f>
        <v/>
      </c>
      <c r="BN158" s="188" t="str">
        <f>IF(BM158="","",Datos!EO156)</f>
        <v/>
      </c>
      <c r="BO158" s="180" t="str">
        <f t="shared" si="169"/>
        <v/>
      </c>
      <c r="BP158" s="180" t="str">
        <f t="shared" si="170"/>
        <v/>
      </c>
      <c r="BQ158" s="187" t="str">
        <f t="shared" si="171"/>
        <v/>
      </c>
      <c r="BR158" s="187" t="str">
        <f t="shared" si="172"/>
        <v/>
      </c>
      <c r="BS158" s="187" t="str">
        <f t="shared" si="173"/>
        <v/>
      </c>
      <c r="BT158" s="187" t="str">
        <f t="shared" si="174"/>
        <v/>
      </c>
      <c r="BV158" s="115" t="str">
        <f>+Datos!FF156</f>
        <v/>
      </c>
      <c r="BW158" s="188" t="str">
        <f>IF(BV158="","",Datos!FI156)</f>
        <v/>
      </c>
      <c r="BX158" s="180" t="str">
        <f t="shared" si="175"/>
        <v/>
      </c>
      <c r="BY158" s="180" t="str">
        <f t="shared" si="176"/>
        <v/>
      </c>
      <c r="BZ158" s="187" t="str">
        <f t="shared" si="177"/>
        <v/>
      </c>
      <c r="CA158" s="187" t="str">
        <f t="shared" si="178"/>
        <v/>
      </c>
      <c r="CB158" s="187" t="str">
        <f t="shared" si="179"/>
        <v/>
      </c>
      <c r="CC158" s="187" t="str">
        <f t="shared" si="180"/>
        <v/>
      </c>
      <c r="CD158"/>
      <c r="CE158" s="115" t="str">
        <f>+Datos!FZ156</f>
        <v/>
      </c>
      <c r="CF158" s="188" t="str">
        <f>IF(CE158="","",Datos!GC156)</f>
        <v/>
      </c>
      <c r="CG158" s="180" t="str">
        <f t="shared" si="181"/>
        <v/>
      </c>
      <c r="CH158" s="180" t="str">
        <f t="shared" si="182"/>
        <v/>
      </c>
      <c r="CI158" s="187" t="str">
        <f t="shared" si="183"/>
        <v/>
      </c>
      <c r="CJ158" s="187" t="str">
        <f t="shared" si="184"/>
        <v/>
      </c>
      <c r="CK158" s="187" t="str">
        <f t="shared" si="185"/>
        <v/>
      </c>
      <c r="CL158" s="187" t="str">
        <f t="shared" si="186"/>
        <v/>
      </c>
    </row>
    <row r="159" spans="2:90" s="8" customFormat="1" x14ac:dyDescent="0.35">
      <c r="B159" s="115" t="str">
        <f>+Datos!B157</f>
        <v/>
      </c>
      <c r="C159" s="115" t="str">
        <f>IF(B159="","",Datos!E157)</f>
        <v/>
      </c>
      <c r="D159" s="180"/>
      <c r="E159" s="180">
        <f>+Datos!F157</f>
        <v>0</v>
      </c>
      <c r="F159" s="187">
        <f t="shared" si="129"/>
        <v>0</v>
      </c>
      <c r="G159" s="187">
        <f t="shared" si="130"/>
        <v>0</v>
      </c>
      <c r="H159" s="187">
        <f t="shared" si="131"/>
        <v>0</v>
      </c>
      <c r="I159" s="187">
        <f t="shared" si="132"/>
        <v>0</v>
      </c>
      <c r="K159" s="115" t="str">
        <f>+Datos!V157</f>
        <v/>
      </c>
      <c r="L159" s="188" t="str">
        <f>IF(K159="","",Datos!Y157)</f>
        <v/>
      </c>
      <c r="M159" s="180" t="str">
        <f t="shared" si="133"/>
        <v/>
      </c>
      <c r="N159" s="180" t="str">
        <f t="shared" si="134"/>
        <v/>
      </c>
      <c r="O159" s="187" t="str">
        <f t="shared" si="135"/>
        <v/>
      </c>
      <c r="P159" s="187" t="str">
        <f t="shared" si="136"/>
        <v/>
      </c>
      <c r="Q159" s="187" t="str">
        <f t="shared" si="137"/>
        <v/>
      </c>
      <c r="R159" s="187" t="str">
        <f t="shared" si="138"/>
        <v/>
      </c>
      <c r="T159" s="115" t="str">
        <f>+Datos!AP157</f>
        <v/>
      </c>
      <c r="U159" s="188" t="str">
        <f>IF(T159="","",Datos!AS157)</f>
        <v/>
      </c>
      <c r="V159" s="180" t="str">
        <f t="shared" si="139"/>
        <v/>
      </c>
      <c r="W159" s="180" t="str">
        <f t="shared" si="140"/>
        <v/>
      </c>
      <c r="X159" s="187" t="str">
        <f t="shared" si="141"/>
        <v/>
      </c>
      <c r="Y159" s="187" t="str">
        <f t="shared" si="142"/>
        <v/>
      </c>
      <c r="Z159" s="187" t="str">
        <f t="shared" si="143"/>
        <v/>
      </c>
      <c r="AA159" s="187" t="str">
        <f t="shared" si="144"/>
        <v/>
      </c>
      <c r="AC159" s="115" t="str">
        <f>+Datos!BJ157</f>
        <v/>
      </c>
      <c r="AD159" s="188" t="str">
        <f>IF(AC159="","",Datos!BM157)</f>
        <v/>
      </c>
      <c r="AE159" s="180" t="str">
        <f t="shared" si="145"/>
        <v/>
      </c>
      <c r="AF159" s="180" t="str">
        <f t="shared" si="146"/>
        <v/>
      </c>
      <c r="AG159" s="187" t="str">
        <f t="shared" si="147"/>
        <v/>
      </c>
      <c r="AH159" s="187" t="str">
        <f t="shared" si="148"/>
        <v/>
      </c>
      <c r="AI159" s="187" t="str">
        <f t="shared" si="149"/>
        <v/>
      </c>
      <c r="AJ159" s="187" t="str">
        <f t="shared" si="150"/>
        <v/>
      </c>
      <c r="AL159" s="115" t="str">
        <f>+Datos!CD157</f>
        <v/>
      </c>
      <c r="AM159" s="188" t="str">
        <f>IF(AL159="","",Datos!CG157)</f>
        <v/>
      </c>
      <c r="AN159" s="180" t="str">
        <f t="shared" si="151"/>
        <v/>
      </c>
      <c r="AO159" s="180" t="str">
        <f t="shared" si="152"/>
        <v/>
      </c>
      <c r="AP159" s="187" t="str">
        <f t="shared" si="153"/>
        <v/>
      </c>
      <c r="AQ159" s="187" t="str">
        <f t="shared" si="154"/>
        <v/>
      </c>
      <c r="AR159" s="187" t="str">
        <f t="shared" si="155"/>
        <v/>
      </c>
      <c r="AS159" s="187" t="str">
        <f t="shared" si="156"/>
        <v/>
      </c>
      <c r="AU159" s="115" t="str">
        <f>+Datos!CX157</f>
        <v/>
      </c>
      <c r="AV159" s="188" t="str">
        <f>IF(AU159="","",Datos!DA157)</f>
        <v/>
      </c>
      <c r="AW159" s="180" t="str">
        <f t="shared" si="157"/>
        <v/>
      </c>
      <c r="AX159" s="180" t="str">
        <f t="shared" si="158"/>
        <v/>
      </c>
      <c r="AY159" s="187" t="str">
        <f t="shared" si="159"/>
        <v/>
      </c>
      <c r="AZ159" s="187" t="str">
        <f t="shared" si="160"/>
        <v/>
      </c>
      <c r="BA159" s="187" t="str">
        <f t="shared" si="161"/>
        <v/>
      </c>
      <c r="BB159" s="187" t="str">
        <f t="shared" si="162"/>
        <v/>
      </c>
      <c r="BD159" s="115" t="str">
        <f>+Datos!DR157</f>
        <v/>
      </c>
      <c r="BE159" s="188" t="str">
        <f>IF(BD159="","",Datos!DU157)</f>
        <v/>
      </c>
      <c r="BF159" s="180" t="str">
        <f t="shared" si="163"/>
        <v/>
      </c>
      <c r="BG159" s="180" t="str">
        <f t="shared" si="164"/>
        <v/>
      </c>
      <c r="BH159" s="187" t="str">
        <f t="shared" si="165"/>
        <v/>
      </c>
      <c r="BI159" s="187" t="str">
        <f t="shared" si="166"/>
        <v/>
      </c>
      <c r="BJ159" s="187" t="str">
        <f t="shared" si="167"/>
        <v/>
      </c>
      <c r="BK159" s="187" t="str">
        <f t="shared" si="168"/>
        <v/>
      </c>
      <c r="BM159" s="115" t="str">
        <f>+Datos!EL157</f>
        <v/>
      </c>
      <c r="BN159" s="188" t="str">
        <f>IF(BM159="","",Datos!EO157)</f>
        <v/>
      </c>
      <c r="BO159" s="180" t="str">
        <f t="shared" si="169"/>
        <v/>
      </c>
      <c r="BP159" s="180" t="str">
        <f t="shared" si="170"/>
        <v/>
      </c>
      <c r="BQ159" s="187" t="str">
        <f t="shared" si="171"/>
        <v/>
      </c>
      <c r="BR159" s="187" t="str">
        <f t="shared" si="172"/>
        <v/>
      </c>
      <c r="BS159" s="187" t="str">
        <f t="shared" si="173"/>
        <v/>
      </c>
      <c r="BT159" s="187" t="str">
        <f t="shared" si="174"/>
        <v/>
      </c>
      <c r="BV159" s="115" t="str">
        <f>+Datos!FF157</f>
        <v/>
      </c>
      <c r="BW159" s="188" t="str">
        <f>IF(BV159="","",Datos!FI157)</f>
        <v/>
      </c>
      <c r="BX159" s="180" t="str">
        <f t="shared" si="175"/>
        <v/>
      </c>
      <c r="BY159" s="180" t="str">
        <f t="shared" si="176"/>
        <v/>
      </c>
      <c r="BZ159" s="187" t="str">
        <f t="shared" si="177"/>
        <v/>
      </c>
      <c r="CA159" s="187" t="str">
        <f t="shared" si="178"/>
        <v/>
      </c>
      <c r="CB159" s="187" t="str">
        <f t="shared" si="179"/>
        <v/>
      </c>
      <c r="CC159" s="187" t="str">
        <f t="shared" si="180"/>
        <v/>
      </c>
      <c r="CD159"/>
      <c r="CE159" s="115" t="str">
        <f>+Datos!FZ157</f>
        <v/>
      </c>
      <c r="CF159" s="188" t="str">
        <f>IF(CE159="","",Datos!GC157)</f>
        <v/>
      </c>
      <c r="CG159" s="180" t="str">
        <f t="shared" si="181"/>
        <v/>
      </c>
      <c r="CH159" s="180" t="str">
        <f t="shared" si="182"/>
        <v/>
      </c>
      <c r="CI159" s="187" t="str">
        <f t="shared" si="183"/>
        <v/>
      </c>
      <c r="CJ159" s="187" t="str">
        <f t="shared" si="184"/>
        <v/>
      </c>
      <c r="CK159" s="187" t="str">
        <f t="shared" si="185"/>
        <v/>
      </c>
      <c r="CL159" s="187" t="str">
        <f t="shared" si="186"/>
        <v/>
      </c>
    </row>
    <row r="160" spans="2:90" s="8" customFormat="1" x14ac:dyDescent="0.35">
      <c r="B160" s="115" t="str">
        <f>+Datos!B158</f>
        <v/>
      </c>
      <c r="C160" s="115" t="str">
        <f>IF(B160="","",Datos!E158)</f>
        <v/>
      </c>
      <c r="D160" s="180"/>
      <c r="E160" s="180">
        <f>+Datos!F158</f>
        <v>0</v>
      </c>
      <c r="F160" s="187">
        <f t="shared" si="129"/>
        <v>0</v>
      </c>
      <c r="G160" s="187">
        <f t="shared" si="130"/>
        <v>0</v>
      </c>
      <c r="H160" s="187">
        <f t="shared" si="131"/>
        <v>0</v>
      </c>
      <c r="I160" s="187">
        <f t="shared" si="132"/>
        <v>0</v>
      </c>
      <c r="K160" s="115" t="str">
        <f>+Datos!V158</f>
        <v/>
      </c>
      <c r="L160" s="188" t="str">
        <f>IF(K160="","",Datos!Y158)</f>
        <v/>
      </c>
      <c r="M160" s="180" t="str">
        <f t="shared" si="133"/>
        <v/>
      </c>
      <c r="N160" s="180" t="str">
        <f t="shared" si="134"/>
        <v/>
      </c>
      <c r="O160" s="187" t="str">
        <f t="shared" si="135"/>
        <v/>
      </c>
      <c r="P160" s="187" t="str">
        <f t="shared" si="136"/>
        <v/>
      </c>
      <c r="Q160" s="187" t="str">
        <f t="shared" si="137"/>
        <v/>
      </c>
      <c r="R160" s="187" t="str">
        <f t="shared" si="138"/>
        <v/>
      </c>
      <c r="T160" s="115" t="str">
        <f>+Datos!AP158</f>
        <v/>
      </c>
      <c r="U160" s="188" t="str">
        <f>IF(T160="","",Datos!AS158)</f>
        <v/>
      </c>
      <c r="V160" s="180" t="str">
        <f t="shared" si="139"/>
        <v/>
      </c>
      <c r="W160" s="180" t="str">
        <f t="shared" si="140"/>
        <v/>
      </c>
      <c r="X160" s="187" t="str">
        <f t="shared" si="141"/>
        <v/>
      </c>
      <c r="Y160" s="187" t="str">
        <f t="shared" si="142"/>
        <v/>
      </c>
      <c r="Z160" s="187" t="str">
        <f t="shared" si="143"/>
        <v/>
      </c>
      <c r="AA160" s="187" t="str">
        <f t="shared" si="144"/>
        <v/>
      </c>
      <c r="AC160" s="115" t="str">
        <f>+Datos!BJ158</f>
        <v/>
      </c>
      <c r="AD160" s="188" t="str">
        <f>IF(AC160="","",Datos!BM158)</f>
        <v/>
      </c>
      <c r="AE160" s="180" t="str">
        <f t="shared" si="145"/>
        <v/>
      </c>
      <c r="AF160" s="180" t="str">
        <f t="shared" si="146"/>
        <v/>
      </c>
      <c r="AG160" s="187" t="str">
        <f t="shared" si="147"/>
        <v/>
      </c>
      <c r="AH160" s="187" t="str">
        <f t="shared" si="148"/>
        <v/>
      </c>
      <c r="AI160" s="187" t="str">
        <f t="shared" si="149"/>
        <v/>
      </c>
      <c r="AJ160" s="187" t="str">
        <f t="shared" si="150"/>
        <v/>
      </c>
      <c r="AL160" s="115" t="str">
        <f>+Datos!CD158</f>
        <v/>
      </c>
      <c r="AM160" s="188" t="str">
        <f>IF(AL160="","",Datos!CG158)</f>
        <v/>
      </c>
      <c r="AN160" s="180" t="str">
        <f t="shared" si="151"/>
        <v/>
      </c>
      <c r="AO160" s="180" t="str">
        <f t="shared" si="152"/>
        <v/>
      </c>
      <c r="AP160" s="187" t="str">
        <f t="shared" si="153"/>
        <v/>
      </c>
      <c r="AQ160" s="187" t="str">
        <f t="shared" si="154"/>
        <v/>
      </c>
      <c r="AR160" s="187" t="str">
        <f t="shared" si="155"/>
        <v/>
      </c>
      <c r="AS160" s="187" t="str">
        <f t="shared" si="156"/>
        <v/>
      </c>
      <c r="AU160" s="115" t="str">
        <f>+Datos!CX158</f>
        <v/>
      </c>
      <c r="AV160" s="188" t="str">
        <f>IF(AU160="","",Datos!DA158)</f>
        <v/>
      </c>
      <c r="AW160" s="180" t="str">
        <f t="shared" si="157"/>
        <v/>
      </c>
      <c r="AX160" s="180" t="str">
        <f t="shared" si="158"/>
        <v/>
      </c>
      <c r="AY160" s="187" t="str">
        <f t="shared" si="159"/>
        <v/>
      </c>
      <c r="AZ160" s="187" t="str">
        <f t="shared" si="160"/>
        <v/>
      </c>
      <c r="BA160" s="187" t="str">
        <f t="shared" si="161"/>
        <v/>
      </c>
      <c r="BB160" s="187" t="str">
        <f t="shared" si="162"/>
        <v/>
      </c>
      <c r="BD160" s="115" t="str">
        <f>+Datos!DR158</f>
        <v/>
      </c>
      <c r="BE160" s="188" t="str">
        <f>IF(BD160="","",Datos!DU158)</f>
        <v/>
      </c>
      <c r="BF160" s="180" t="str">
        <f t="shared" si="163"/>
        <v/>
      </c>
      <c r="BG160" s="180" t="str">
        <f t="shared" si="164"/>
        <v/>
      </c>
      <c r="BH160" s="187" t="str">
        <f t="shared" si="165"/>
        <v/>
      </c>
      <c r="BI160" s="187" t="str">
        <f t="shared" si="166"/>
        <v/>
      </c>
      <c r="BJ160" s="187" t="str">
        <f t="shared" si="167"/>
        <v/>
      </c>
      <c r="BK160" s="187" t="str">
        <f t="shared" si="168"/>
        <v/>
      </c>
      <c r="BM160" s="115" t="str">
        <f>+Datos!EL158</f>
        <v/>
      </c>
      <c r="BN160" s="188" t="str">
        <f>IF(BM160="","",Datos!EO158)</f>
        <v/>
      </c>
      <c r="BO160" s="180" t="str">
        <f t="shared" si="169"/>
        <v/>
      </c>
      <c r="BP160" s="180" t="str">
        <f t="shared" si="170"/>
        <v/>
      </c>
      <c r="BQ160" s="187" t="str">
        <f t="shared" si="171"/>
        <v/>
      </c>
      <c r="BR160" s="187" t="str">
        <f t="shared" si="172"/>
        <v/>
      </c>
      <c r="BS160" s="187" t="str">
        <f t="shared" si="173"/>
        <v/>
      </c>
      <c r="BT160" s="187" t="str">
        <f t="shared" si="174"/>
        <v/>
      </c>
      <c r="BV160" s="115" t="str">
        <f>+Datos!FF158</f>
        <v/>
      </c>
      <c r="BW160" s="188" t="str">
        <f>IF(BV160="","",Datos!FI158)</f>
        <v/>
      </c>
      <c r="BX160" s="180" t="str">
        <f t="shared" si="175"/>
        <v/>
      </c>
      <c r="BY160" s="180" t="str">
        <f t="shared" si="176"/>
        <v/>
      </c>
      <c r="BZ160" s="187" t="str">
        <f t="shared" si="177"/>
        <v/>
      </c>
      <c r="CA160" s="187" t="str">
        <f t="shared" si="178"/>
        <v/>
      </c>
      <c r="CB160" s="187" t="str">
        <f t="shared" si="179"/>
        <v/>
      </c>
      <c r="CC160" s="187" t="str">
        <f t="shared" si="180"/>
        <v/>
      </c>
      <c r="CD160"/>
      <c r="CE160" s="115" t="str">
        <f>+Datos!FZ158</f>
        <v/>
      </c>
      <c r="CF160" s="188" t="str">
        <f>IF(CE160="","",Datos!GC158)</f>
        <v/>
      </c>
      <c r="CG160" s="180" t="str">
        <f t="shared" si="181"/>
        <v/>
      </c>
      <c r="CH160" s="180" t="str">
        <f t="shared" si="182"/>
        <v/>
      </c>
      <c r="CI160" s="187" t="str">
        <f t="shared" si="183"/>
        <v/>
      </c>
      <c r="CJ160" s="187" t="str">
        <f t="shared" si="184"/>
        <v/>
      </c>
      <c r="CK160" s="187" t="str">
        <f t="shared" si="185"/>
        <v/>
      </c>
      <c r="CL160" s="187" t="str">
        <f t="shared" si="186"/>
        <v/>
      </c>
    </row>
    <row r="161" spans="2:90" s="8" customFormat="1" x14ac:dyDescent="0.35">
      <c r="B161" s="115" t="str">
        <f>+Datos!B159</f>
        <v/>
      </c>
      <c r="C161" s="115" t="str">
        <f>IF(B161="","",Datos!E159)</f>
        <v/>
      </c>
      <c r="D161" s="180"/>
      <c r="E161" s="180">
        <f>+Datos!F159</f>
        <v>0</v>
      </c>
      <c r="F161" s="187">
        <f t="shared" si="129"/>
        <v>0</v>
      </c>
      <c r="G161" s="187">
        <f t="shared" si="130"/>
        <v>0</v>
      </c>
      <c r="H161" s="187">
        <f t="shared" si="131"/>
        <v>0</v>
      </c>
      <c r="I161" s="187">
        <f t="shared" si="132"/>
        <v>0</v>
      </c>
      <c r="K161" s="115" t="str">
        <f>+Datos!V159</f>
        <v/>
      </c>
      <c r="L161" s="188" t="str">
        <f>IF(K161="","",Datos!Y159)</f>
        <v/>
      </c>
      <c r="M161" s="180" t="str">
        <f t="shared" si="133"/>
        <v/>
      </c>
      <c r="N161" s="180" t="str">
        <f t="shared" si="134"/>
        <v/>
      </c>
      <c r="O161" s="187" t="str">
        <f t="shared" si="135"/>
        <v/>
      </c>
      <c r="P161" s="187" t="str">
        <f t="shared" si="136"/>
        <v/>
      </c>
      <c r="Q161" s="187" t="str">
        <f t="shared" si="137"/>
        <v/>
      </c>
      <c r="R161" s="187" t="str">
        <f t="shared" si="138"/>
        <v/>
      </c>
      <c r="T161" s="115" t="str">
        <f>+Datos!AP159</f>
        <v/>
      </c>
      <c r="U161" s="188" t="str">
        <f>IF(T161="","",Datos!AS159)</f>
        <v/>
      </c>
      <c r="V161" s="180" t="str">
        <f t="shared" si="139"/>
        <v/>
      </c>
      <c r="W161" s="180" t="str">
        <f t="shared" si="140"/>
        <v/>
      </c>
      <c r="X161" s="187" t="str">
        <f t="shared" si="141"/>
        <v/>
      </c>
      <c r="Y161" s="187" t="str">
        <f t="shared" si="142"/>
        <v/>
      </c>
      <c r="Z161" s="187" t="str">
        <f t="shared" si="143"/>
        <v/>
      </c>
      <c r="AA161" s="187" t="str">
        <f t="shared" si="144"/>
        <v/>
      </c>
      <c r="AC161" s="115" t="str">
        <f>+Datos!BJ159</f>
        <v/>
      </c>
      <c r="AD161" s="188" t="str">
        <f>IF(AC161="","",Datos!BM159)</f>
        <v/>
      </c>
      <c r="AE161" s="180" t="str">
        <f t="shared" si="145"/>
        <v/>
      </c>
      <c r="AF161" s="180" t="str">
        <f t="shared" si="146"/>
        <v/>
      </c>
      <c r="AG161" s="187" t="str">
        <f t="shared" si="147"/>
        <v/>
      </c>
      <c r="AH161" s="187" t="str">
        <f t="shared" si="148"/>
        <v/>
      </c>
      <c r="AI161" s="187" t="str">
        <f t="shared" si="149"/>
        <v/>
      </c>
      <c r="AJ161" s="187" t="str">
        <f t="shared" si="150"/>
        <v/>
      </c>
      <c r="AL161" s="115" t="str">
        <f>+Datos!CD159</f>
        <v/>
      </c>
      <c r="AM161" s="188" t="str">
        <f>IF(AL161="","",Datos!CG159)</f>
        <v/>
      </c>
      <c r="AN161" s="180" t="str">
        <f t="shared" si="151"/>
        <v/>
      </c>
      <c r="AO161" s="180" t="str">
        <f t="shared" si="152"/>
        <v/>
      </c>
      <c r="AP161" s="187" t="str">
        <f t="shared" si="153"/>
        <v/>
      </c>
      <c r="AQ161" s="187" t="str">
        <f t="shared" si="154"/>
        <v/>
      </c>
      <c r="AR161" s="187" t="str">
        <f t="shared" si="155"/>
        <v/>
      </c>
      <c r="AS161" s="187" t="str">
        <f t="shared" si="156"/>
        <v/>
      </c>
      <c r="AU161" s="115" t="str">
        <f>+Datos!CX159</f>
        <v/>
      </c>
      <c r="AV161" s="188" t="str">
        <f>IF(AU161="","",Datos!DA159)</f>
        <v/>
      </c>
      <c r="AW161" s="180" t="str">
        <f t="shared" si="157"/>
        <v/>
      </c>
      <c r="AX161" s="180" t="str">
        <f t="shared" si="158"/>
        <v/>
      </c>
      <c r="AY161" s="187" t="str">
        <f t="shared" si="159"/>
        <v/>
      </c>
      <c r="AZ161" s="187" t="str">
        <f t="shared" si="160"/>
        <v/>
      </c>
      <c r="BA161" s="187" t="str">
        <f t="shared" si="161"/>
        <v/>
      </c>
      <c r="BB161" s="187" t="str">
        <f t="shared" si="162"/>
        <v/>
      </c>
      <c r="BD161" s="115" t="str">
        <f>+Datos!DR159</f>
        <v/>
      </c>
      <c r="BE161" s="188" t="str">
        <f>IF(BD161="","",Datos!DU159)</f>
        <v/>
      </c>
      <c r="BF161" s="180" t="str">
        <f t="shared" si="163"/>
        <v/>
      </c>
      <c r="BG161" s="180" t="str">
        <f t="shared" si="164"/>
        <v/>
      </c>
      <c r="BH161" s="187" t="str">
        <f t="shared" si="165"/>
        <v/>
      </c>
      <c r="BI161" s="187" t="str">
        <f t="shared" si="166"/>
        <v/>
      </c>
      <c r="BJ161" s="187" t="str">
        <f t="shared" si="167"/>
        <v/>
      </c>
      <c r="BK161" s="187" t="str">
        <f t="shared" si="168"/>
        <v/>
      </c>
      <c r="BM161" s="115" t="str">
        <f>+Datos!EL159</f>
        <v/>
      </c>
      <c r="BN161" s="188" t="str">
        <f>IF(BM161="","",Datos!EO159)</f>
        <v/>
      </c>
      <c r="BO161" s="180" t="str">
        <f t="shared" si="169"/>
        <v/>
      </c>
      <c r="BP161" s="180" t="str">
        <f t="shared" si="170"/>
        <v/>
      </c>
      <c r="BQ161" s="187" t="str">
        <f t="shared" si="171"/>
        <v/>
      </c>
      <c r="BR161" s="187" t="str">
        <f t="shared" si="172"/>
        <v/>
      </c>
      <c r="BS161" s="187" t="str">
        <f t="shared" si="173"/>
        <v/>
      </c>
      <c r="BT161" s="187" t="str">
        <f t="shared" si="174"/>
        <v/>
      </c>
      <c r="BV161" s="115" t="str">
        <f>+Datos!FF159</f>
        <v/>
      </c>
      <c r="BW161" s="188" t="str">
        <f>IF(BV161="","",Datos!FI159)</f>
        <v/>
      </c>
      <c r="BX161" s="180" t="str">
        <f t="shared" si="175"/>
        <v/>
      </c>
      <c r="BY161" s="180" t="str">
        <f t="shared" si="176"/>
        <v/>
      </c>
      <c r="BZ161" s="187" t="str">
        <f t="shared" si="177"/>
        <v/>
      </c>
      <c r="CA161" s="187" t="str">
        <f t="shared" si="178"/>
        <v/>
      </c>
      <c r="CB161" s="187" t="str">
        <f t="shared" si="179"/>
        <v/>
      </c>
      <c r="CC161" s="187" t="str">
        <f t="shared" si="180"/>
        <v/>
      </c>
      <c r="CD161"/>
      <c r="CE161" s="115" t="str">
        <f>+Datos!FZ159</f>
        <v/>
      </c>
      <c r="CF161" s="188" t="str">
        <f>IF(CE161="","",Datos!GC159)</f>
        <v/>
      </c>
      <c r="CG161" s="180" t="str">
        <f t="shared" si="181"/>
        <v/>
      </c>
      <c r="CH161" s="180" t="str">
        <f t="shared" si="182"/>
        <v/>
      </c>
      <c r="CI161" s="187" t="str">
        <f t="shared" si="183"/>
        <v/>
      </c>
      <c r="CJ161" s="187" t="str">
        <f t="shared" si="184"/>
        <v/>
      </c>
      <c r="CK161" s="187" t="str">
        <f t="shared" si="185"/>
        <v/>
      </c>
      <c r="CL161" s="187" t="str">
        <f t="shared" si="186"/>
        <v/>
      </c>
    </row>
    <row r="162" spans="2:90" s="8" customFormat="1" x14ac:dyDescent="0.35">
      <c r="B162" s="115" t="str">
        <f>+Datos!B160</f>
        <v/>
      </c>
      <c r="C162" s="115" t="str">
        <f>IF(B162="","",Datos!E160)</f>
        <v/>
      </c>
      <c r="D162" s="180"/>
      <c r="E162" s="180">
        <f>+Datos!F160</f>
        <v>0</v>
      </c>
      <c r="F162" s="187">
        <f t="shared" si="129"/>
        <v>0</v>
      </c>
      <c r="G162" s="187">
        <f t="shared" si="130"/>
        <v>0</v>
      </c>
      <c r="H162" s="187">
        <f t="shared" si="131"/>
        <v>0</v>
      </c>
      <c r="I162" s="187">
        <f t="shared" si="132"/>
        <v>0</v>
      </c>
      <c r="K162" s="115" t="str">
        <f>+Datos!V160</f>
        <v/>
      </c>
      <c r="L162" s="188" t="str">
        <f>IF(K162="","",Datos!Y160)</f>
        <v/>
      </c>
      <c r="M162" s="180" t="str">
        <f t="shared" si="133"/>
        <v/>
      </c>
      <c r="N162" s="180" t="str">
        <f t="shared" si="134"/>
        <v/>
      </c>
      <c r="O162" s="187" t="str">
        <f t="shared" si="135"/>
        <v/>
      </c>
      <c r="P162" s="187" t="str">
        <f t="shared" si="136"/>
        <v/>
      </c>
      <c r="Q162" s="187" t="str">
        <f t="shared" si="137"/>
        <v/>
      </c>
      <c r="R162" s="187" t="str">
        <f t="shared" si="138"/>
        <v/>
      </c>
      <c r="T162" s="115" t="str">
        <f>+Datos!AP160</f>
        <v/>
      </c>
      <c r="U162" s="188" t="str">
        <f>IF(T162="","",Datos!AS160)</f>
        <v/>
      </c>
      <c r="V162" s="180" t="str">
        <f t="shared" si="139"/>
        <v/>
      </c>
      <c r="W162" s="180" t="str">
        <f t="shared" si="140"/>
        <v/>
      </c>
      <c r="X162" s="187" t="str">
        <f t="shared" si="141"/>
        <v/>
      </c>
      <c r="Y162" s="187" t="str">
        <f t="shared" si="142"/>
        <v/>
      </c>
      <c r="Z162" s="187" t="str">
        <f t="shared" si="143"/>
        <v/>
      </c>
      <c r="AA162" s="187" t="str">
        <f t="shared" si="144"/>
        <v/>
      </c>
      <c r="AC162" s="115" t="str">
        <f>+Datos!BJ160</f>
        <v/>
      </c>
      <c r="AD162" s="188" t="str">
        <f>IF(AC162="","",Datos!BM160)</f>
        <v/>
      </c>
      <c r="AE162" s="180" t="str">
        <f t="shared" si="145"/>
        <v/>
      </c>
      <c r="AF162" s="180" t="str">
        <f t="shared" si="146"/>
        <v/>
      </c>
      <c r="AG162" s="187" t="str">
        <f t="shared" si="147"/>
        <v/>
      </c>
      <c r="AH162" s="187" t="str">
        <f t="shared" si="148"/>
        <v/>
      </c>
      <c r="AI162" s="187" t="str">
        <f t="shared" si="149"/>
        <v/>
      </c>
      <c r="AJ162" s="187" t="str">
        <f t="shared" si="150"/>
        <v/>
      </c>
      <c r="AL162" s="115" t="str">
        <f>+Datos!CD160</f>
        <v/>
      </c>
      <c r="AM162" s="188" t="str">
        <f>IF(AL162="","",Datos!CG160)</f>
        <v/>
      </c>
      <c r="AN162" s="180" t="str">
        <f t="shared" si="151"/>
        <v/>
      </c>
      <c r="AO162" s="180" t="str">
        <f t="shared" si="152"/>
        <v/>
      </c>
      <c r="AP162" s="187" t="str">
        <f t="shared" si="153"/>
        <v/>
      </c>
      <c r="AQ162" s="187" t="str">
        <f t="shared" si="154"/>
        <v/>
      </c>
      <c r="AR162" s="187" t="str">
        <f t="shared" si="155"/>
        <v/>
      </c>
      <c r="AS162" s="187" t="str">
        <f t="shared" si="156"/>
        <v/>
      </c>
      <c r="AU162" s="115" t="str">
        <f>+Datos!CX160</f>
        <v/>
      </c>
      <c r="AV162" s="188" t="str">
        <f>IF(AU162="","",Datos!DA160)</f>
        <v/>
      </c>
      <c r="AW162" s="180" t="str">
        <f t="shared" si="157"/>
        <v/>
      </c>
      <c r="AX162" s="180" t="str">
        <f t="shared" si="158"/>
        <v/>
      </c>
      <c r="AY162" s="187" t="str">
        <f t="shared" si="159"/>
        <v/>
      </c>
      <c r="AZ162" s="187" t="str">
        <f t="shared" si="160"/>
        <v/>
      </c>
      <c r="BA162" s="187" t="str">
        <f t="shared" si="161"/>
        <v/>
      </c>
      <c r="BB162" s="187" t="str">
        <f t="shared" si="162"/>
        <v/>
      </c>
      <c r="BD162" s="115" t="str">
        <f>+Datos!DR160</f>
        <v/>
      </c>
      <c r="BE162" s="188" t="str">
        <f>IF(BD162="","",Datos!DU160)</f>
        <v/>
      </c>
      <c r="BF162" s="180" t="str">
        <f t="shared" si="163"/>
        <v/>
      </c>
      <c r="BG162" s="180" t="str">
        <f t="shared" si="164"/>
        <v/>
      </c>
      <c r="BH162" s="187" t="str">
        <f t="shared" si="165"/>
        <v/>
      </c>
      <c r="BI162" s="187" t="str">
        <f t="shared" si="166"/>
        <v/>
      </c>
      <c r="BJ162" s="187" t="str">
        <f t="shared" si="167"/>
        <v/>
      </c>
      <c r="BK162" s="187" t="str">
        <f t="shared" si="168"/>
        <v/>
      </c>
      <c r="BM162" s="115" t="str">
        <f>+Datos!EL160</f>
        <v/>
      </c>
      <c r="BN162" s="188" t="str">
        <f>IF(BM162="","",Datos!EO160)</f>
        <v/>
      </c>
      <c r="BO162" s="180" t="str">
        <f t="shared" si="169"/>
        <v/>
      </c>
      <c r="BP162" s="180" t="str">
        <f t="shared" si="170"/>
        <v/>
      </c>
      <c r="BQ162" s="187" t="str">
        <f t="shared" si="171"/>
        <v/>
      </c>
      <c r="BR162" s="187" t="str">
        <f t="shared" si="172"/>
        <v/>
      </c>
      <c r="BS162" s="187" t="str">
        <f t="shared" si="173"/>
        <v/>
      </c>
      <c r="BT162" s="187" t="str">
        <f t="shared" si="174"/>
        <v/>
      </c>
      <c r="BV162" s="115" t="str">
        <f>+Datos!FF160</f>
        <v/>
      </c>
      <c r="BW162" s="188" t="str">
        <f>IF(BV162="","",Datos!FI160)</f>
        <v/>
      </c>
      <c r="BX162" s="180" t="str">
        <f t="shared" si="175"/>
        <v/>
      </c>
      <c r="BY162" s="180" t="str">
        <f t="shared" si="176"/>
        <v/>
      </c>
      <c r="BZ162" s="187" t="str">
        <f t="shared" si="177"/>
        <v/>
      </c>
      <c r="CA162" s="187" t="str">
        <f t="shared" si="178"/>
        <v/>
      </c>
      <c r="CB162" s="187" t="str">
        <f t="shared" si="179"/>
        <v/>
      </c>
      <c r="CC162" s="187" t="str">
        <f t="shared" si="180"/>
        <v/>
      </c>
      <c r="CD162"/>
      <c r="CE162" s="115" t="str">
        <f>+Datos!FZ160</f>
        <v/>
      </c>
      <c r="CF162" s="188" t="str">
        <f>IF(CE162="","",Datos!GC160)</f>
        <v/>
      </c>
      <c r="CG162" s="180" t="str">
        <f t="shared" si="181"/>
        <v/>
      </c>
      <c r="CH162" s="180" t="str">
        <f t="shared" si="182"/>
        <v/>
      </c>
      <c r="CI162" s="187" t="str">
        <f t="shared" si="183"/>
        <v/>
      </c>
      <c r="CJ162" s="187" t="str">
        <f t="shared" si="184"/>
        <v/>
      </c>
      <c r="CK162" s="187" t="str">
        <f t="shared" si="185"/>
        <v/>
      </c>
      <c r="CL162" s="187" t="str">
        <f t="shared" si="186"/>
        <v/>
      </c>
    </row>
    <row r="163" spans="2:90" s="8" customFormat="1" x14ac:dyDescent="0.35">
      <c r="B163" s="115" t="str">
        <f>+Datos!B161</f>
        <v/>
      </c>
      <c r="C163" s="115" t="str">
        <f>IF(B163="","",Datos!E161)</f>
        <v/>
      </c>
      <c r="D163" s="180"/>
      <c r="E163" s="180">
        <f>+Datos!F161</f>
        <v>0</v>
      </c>
      <c r="F163" s="187">
        <f t="shared" si="129"/>
        <v>0</v>
      </c>
      <c r="G163" s="187">
        <f t="shared" si="130"/>
        <v>0</v>
      </c>
      <c r="H163" s="187">
        <f t="shared" si="131"/>
        <v>0</v>
      </c>
      <c r="I163" s="187">
        <f t="shared" si="132"/>
        <v>0</v>
      </c>
      <c r="K163" s="115" t="str">
        <f>+Datos!V161</f>
        <v/>
      </c>
      <c r="L163" s="188" t="str">
        <f>IF(K163="","",Datos!Y161)</f>
        <v/>
      </c>
      <c r="M163" s="180" t="str">
        <f t="shared" si="133"/>
        <v/>
      </c>
      <c r="N163" s="180" t="str">
        <f t="shared" si="134"/>
        <v/>
      </c>
      <c r="O163" s="187" t="str">
        <f t="shared" si="135"/>
        <v/>
      </c>
      <c r="P163" s="187" t="str">
        <f t="shared" si="136"/>
        <v/>
      </c>
      <c r="Q163" s="187" t="str">
        <f t="shared" si="137"/>
        <v/>
      </c>
      <c r="R163" s="187" t="str">
        <f t="shared" si="138"/>
        <v/>
      </c>
      <c r="T163" s="115" t="str">
        <f>+Datos!AP161</f>
        <v/>
      </c>
      <c r="U163" s="188" t="str">
        <f>IF(T163="","",Datos!AS161)</f>
        <v/>
      </c>
      <c r="V163" s="180" t="str">
        <f t="shared" si="139"/>
        <v/>
      </c>
      <c r="W163" s="180" t="str">
        <f t="shared" si="140"/>
        <v/>
      </c>
      <c r="X163" s="187" t="str">
        <f t="shared" si="141"/>
        <v/>
      </c>
      <c r="Y163" s="187" t="str">
        <f t="shared" si="142"/>
        <v/>
      </c>
      <c r="Z163" s="187" t="str">
        <f t="shared" si="143"/>
        <v/>
      </c>
      <c r="AA163" s="187" t="str">
        <f t="shared" si="144"/>
        <v/>
      </c>
      <c r="AC163" s="115" t="str">
        <f>+Datos!BJ161</f>
        <v/>
      </c>
      <c r="AD163" s="188" t="str">
        <f>IF(AC163="","",Datos!BM161)</f>
        <v/>
      </c>
      <c r="AE163" s="180" t="str">
        <f t="shared" si="145"/>
        <v/>
      </c>
      <c r="AF163" s="180" t="str">
        <f t="shared" si="146"/>
        <v/>
      </c>
      <c r="AG163" s="187" t="str">
        <f t="shared" si="147"/>
        <v/>
      </c>
      <c r="AH163" s="187" t="str">
        <f t="shared" si="148"/>
        <v/>
      </c>
      <c r="AI163" s="187" t="str">
        <f t="shared" si="149"/>
        <v/>
      </c>
      <c r="AJ163" s="187" t="str">
        <f t="shared" si="150"/>
        <v/>
      </c>
      <c r="AL163" s="115" t="str">
        <f>+Datos!CD161</f>
        <v/>
      </c>
      <c r="AM163" s="188" t="str">
        <f>IF(AL163="","",Datos!CG161)</f>
        <v/>
      </c>
      <c r="AN163" s="180" t="str">
        <f t="shared" si="151"/>
        <v/>
      </c>
      <c r="AO163" s="180" t="str">
        <f t="shared" si="152"/>
        <v/>
      </c>
      <c r="AP163" s="187" t="str">
        <f t="shared" si="153"/>
        <v/>
      </c>
      <c r="AQ163" s="187" t="str">
        <f t="shared" si="154"/>
        <v/>
      </c>
      <c r="AR163" s="187" t="str">
        <f t="shared" si="155"/>
        <v/>
      </c>
      <c r="AS163" s="187" t="str">
        <f t="shared" si="156"/>
        <v/>
      </c>
      <c r="AU163" s="115" t="str">
        <f>+Datos!CX161</f>
        <v/>
      </c>
      <c r="AV163" s="188" t="str">
        <f>IF(AU163="","",Datos!DA161)</f>
        <v/>
      </c>
      <c r="AW163" s="180" t="str">
        <f t="shared" si="157"/>
        <v/>
      </c>
      <c r="AX163" s="180" t="str">
        <f t="shared" si="158"/>
        <v/>
      </c>
      <c r="AY163" s="187" t="str">
        <f t="shared" si="159"/>
        <v/>
      </c>
      <c r="AZ163" s="187" t="str">
        <f t="shared" si="160"/>
        <v/>
      </c>
      <c r="BA163" s="187" t="str">
        <f t="shared" si="161"/>
        <v/>
      </c>
      <c r="BB163" s="187" t="str">
        <f t="shared" si="162"/>
        <v/>
      </c>
      <c r="BD163" s="115" t="str">
        <f>+Datos!DR161</f>
        <v/>
      </c>
      <c r="BE163" s="188" t="str">
        <f>IF(BD163="","",Datos!DU161)</f>
        <v/>
      </c>
      <c r="BF163" s="180" t="str">
        <f t="shared" si="163"/>
        <v/>
      </c>
      <c r="BG163" s="180" t="str">
        <f t="shared" si="164"/>
        <v/>
      </c>
      <c r="BH163" s="187" t="str">
        <f t="shared" si="165"/>
        <v/>
      </c>
      <c r="BI163" s="187" t="str">
        <f t="shared" si="166"/>
        <v/>
      </c>
      <c r="BJ163" s="187" t="str">
        <f t="shared" si="167"/>
        <v/>
      </c>
      <c r="BK163" s="187" t="str">
        <f t="shared" si="168"/>
        <v/>
      </c>
      <c r="BM163" s="115" t="str">
        <f>+Datos!EL161</f>
        <v/>
      </c>
      <c r="BN163" s="188" t="str">
        <f>IF(BM163="","",Datos!EO161)</f>
        <v/>
      </c>
      <c r="BO163" s="180" t="str">
        <f t="shared" si="169"/>
        <v/>
      </c>
      <c r="BP163" s="180" t="str">
        <f t="shared" si="170"/>
        <v/>
      </c>
      <c r="BQ163" s="187" t="str">
        <f t="shared" si="171"/>
        <v/>
      </c>
      <c r="BR163" s="187" t="str">
        <f t="shared" si="172"/>
        <v/>
      </c>
      <c r="BS163" s="187" t="str">
        <f t="shared" si="173"/>
        <v/>
      </c>
      <c r="BT163" s="187" t="str">
        <f t="shared" si="174"/>
        <v/>
      </c>
      <c r="BV163" s="115" t="str">
        <f>+Datos!FF161</f>
        <v/>
      </c>
      <c r="BW163" s="188" t="str">
        <f>IF(BV163="","",Datos!FI161)</f>
        <v/>
      </c>
      <c r="BX163" s="180" t="str">
        <f t="shared" si="175"/>
        <v/>
      </c>
      <c r="BY163" s="180" t="str">
        <f t="shared" si="176"/>
        <v/>
      </c>
      <c r="BZ163" s="187" t="str">
        <f t="shared" si="177"/>
        <v/>
      </c>
      <c r="CA163" s="187" t="str">
        <f t="shared" si="178"/>
        <v/>
      </c>
      <c r="CB163" s="187" t="str">
        <f t="shared" si="179"/>
        <v/>
      </c>
      <c r="CC163" s="187" t="str">
        <f t="shared" si="180"/>
        <v/>
      </c>
      <c r="CD163"/>
      <c r="CE163" s="115" t="str">
        <f>+Datos!FZ161</f>
        <v/>
      </c>
      <c r="CF163" s="188" t="str">
        <f>IF(CE163="","",Datos!GC161)</f>
        <v/>
      </c>
      <c r="CG163" s="180" t="str">
        <f t="shared" si="181"/>
        <v/>
      </c>
      <c r="CH163" s="180" t="str">
        <f t="shared" si="182"/>
        <v/>
      </c>
      <c r="CI163" s="187" t="str">
        <f t="shared" si="183"/>
        <v/>
      </c>
      <c r="CJ163" s="187" t="str">
        <f t="shared" si="184"/>
        <v/>
      </c>
      <c r="CK163" s="187" t="str">
        <f t="shared" si="185"/>
        <v/>
      </c>
      <c r="CL163" s="187" t="str">
        <f t="shared" si="186"/>
        <v/>
      </c>
    </row>
    <row r="164" spans="2:90" s="8" customFormat="1" x14ac:dyDescent="0.35">
      <c r="B164" s="115" t="str">
        <f>+Datos!B162</f>
        <v/>
      </c>
      <c r="C164" s="115" t="str">
        <f>IF(B164="","",Datos!E162)</f>
        <v/>
      </c>
      <c r="D164" s="180"/>
      <c r="E164" s="180">
        <f>+Datos!F162</f>
        <v>0</v>
      </c>
      <c r="F164" s="187">
        <f t="shared" si="129"/>
        <v>0</v>
      </c>
      <c r="G164" s="187">
        <f t="shared" si="130"/>
        <v>0</v>
      </c>
      <c r="H164" s="187">
        <f t="shared" si="131"/>
        <v>0</v>
      </c>
      <c r="I164" s="187">
        <f t="shared" si="132"/>
        <v>0</v>
      </c>
      <c r="K164" s="115" t="str">
        <f>+Datos!V162</f>
        <v/>
      </c>
      <c r="L164" s="188" t="str">
        <f>IF(K164="","",Datos!Y162)</f>
        <v/>
      </c>
      <c r="M164" s="180" t="str">
        <f t="shared" si="133"/>
        <v/>
      </c>
      <c r="N164" s="180" t="str">
        <f t="shared" si="134"/>
        <v/>
      </c>
      <c r="O164" s="187" t="str">
        <f t="shared" si="135"/>
        <v/>
      </c>
      <c r="P164" s="187" t="str">
        <f t="shared" si="136"/>
        <v/>
      </c>
      <c r="Q164" s="187" t="str">
        <f t="shared" si="137"/>
        <v/>
      </c>
      <c r="R164" s="187" t="str">
        <f t="shared" si="138"/>
        <v/>
      </c>
      <c r="T164" s="115" t="str">
        <f>+Datos!AP162</f>
        <v/>
      </c>
      <c r="U164" s="188" t="str">
        <f>IF(T164="","",Datos!AS162)</f>
        <v/>
      </c>
      <c r="V164" s="180" t="str">
        <f t="shared" si="139"/>
        <v/>
      </c>
      <c r="W164" s="180" t="str">
        <f t="shared" si="140"/>
        <v/>
      </c>
      <c r="X164" s="187" t="str">
        <f t="shared" si="141"/>
        <v/>
      </c>
      <c r="Y164" s="187" t="str">
        <f t="shared" si="142"/>
        <v/>
      </c>
      <c r="Z164" s="187" t="str">
        <f t="shared" si="143"/>
        <v/>
      </c>
      <c r="AA164" s="187" t="str">
        <f t="shared" si="144"/>
        <v/>
      </c>
      <c r="AC164" s="115" t="str">
        <f>+Datos!BJ162</f>
        <v/>
      </c>
      <c r="AD164" s="188" t="str">
        <f>IF(AC164="","",Datos!BM162)</f>
        <v/>
      </c>
      <c r="AE164" s="180" t="str">
        <f t="shared" si="145"/>
        <v/>
      </c>
      <c r="AF164" s="180" t="str">
        <f t="shared" si="146"/>
        <v/>
      </c>
      <c r="AG164" s="187" t="str">
        <f t="shared" si="147"/>
        <v/>
      </c>
      <c r="AH164" s="187" t="str">
        <f t="shared" si="148"/>
        <v/>
      </c>
      <c r="AI164" s="187" t="str">
        <f t="shared" si="149"/>
        <v/>
      </c>
      <c r="AJ164" s="187" t="str">
        <f t="shared" si="150"/>
        <v/>
      </c>
      <c r="AL164" s="115" t="str">
        <f>+Datos!CD162</f>
        <v/>
      </c>
      <c r="AM164" s="188" t="str">
        <f>IF(AL164="","",Datos!CG162)</f>
        <v/>
      </c>
      <c r="AN164" s="180" t="str">
        <f t="shared" si="151"/>
        <v/>
      </c>
      <c r="AO164" s="180" t="str">
        <f t="shared" si="152"/>
        <v/>
      </c>
      <c r="AP164" s="187" t="str">
        <f t="shared" si="153"/>
        <v/>
      </c>
      <c r="AQ164" s="187" t="str">
        <f t="shared" si="154"/>
        <v/>
      </c>
      <c r="AR164" s="187" t="str">
        <f t="shared" si="155"/>
        <v/>
      </c>
      <c r="AS164" s="187" t="str">
        <f t="shared" si="156"/>
        <v/>
      </c>
      <c r="AU164" s="115" t="str">
        <f>+Datos!CX162</f>
        <v/>
      </c>
      <c r="AV164" s="188" t="str">
        <f>IF(AU164="","",Datos!DA162)</f>
        <v/>
      </c>
      <c r="AW164" s="180" t="str">
        <f t="shared" si="157"/>
        <v/>
      </c>
      <c r="AX164" s="180" t="str">
        <f t="shared" si="158"/>
        <v/>
      </c>
      <c r="AY164" s="187" t="str">
        <f t="shared" si="159"/>
        <v/>
      </c>
      <c r="AZ164" s="187" t="str">
        <f t="shared" si="160"/>
        <v/>
      </c>
      <c r="BA164" s="187" t="str">
        <f t="shared" si="161"/>
        <v/>
      </c>
      <c r="BB164" s="187" t="str">
        <f t="shared" si="162"/>
        <v/>
      </c>
      <c r="BD164" s="115" t="str">
        <f>+Datos!DR162</f>
        <v/>
      </c>
      <c r="BE164" s="188" t="str">
        <f>IF(BD164="","",Datos!DU162)</f>
        <v/>
      </c>
      <c r="BF164" s="180" t="str">
        <f t="shared" si="163"/>
        <v/>
      </c>
      <c r="BG164" s="180" t="str">
        <f t="shared" si="164"/>
        <v/>
      </c>
      <c r="BH164" s="187" t="str">
        <f t="shared" si="165"/>
        <v/>
      </c>
      <c r="BI164" s="187" t="str">
        <f t="shared" si="166"/>
        <v/>
      </c>
      <c r="BJ164" s="187" t="str">
        <f t="shared" si="167"/>
        <v/>
      </c>
      <c r="BK164" s="187" t="str">
        <f t="shared" si="168"/>
        <v/>
      </c>
      <c r="BM164" s="115" t="str">
        <f>+Datos!EL162</f>
        <v/>
      </c>
      <c r="BN164" s="188" t="str">
        <f>IF(BM164="","",Datos!EO162)</f>
        <v/>
      </c>
      <c r="BO164" s="180" t="str">
        <f t="shared" si="169"/>
        <v/>
      </c>
      <c r="BP164" s="180" t="str">
        <f t="shared" si="170"/>
        <v/>
      </c>
      <c r="BQ164" s="187" t="str">
        <f t="shared" si="171"/>
        <v/>
      </c>
      <c r="BR164" s="187" t="str">
        <f t="shared" si="172"/>
        <v/>
      </c>
      <c r="BS164" s="187" t="str">
        <f t="shared" si="173"/>
        <v/>
      </c>
      <c r="BT164" s="187" t="str">
        <f t="shared" si="174"/>
        <v/>
      </c>
      <c r="BV164" s="115" t="str">
        <f>+Datos!FF162</f>
        <v/>
      </c>
      <c r="BW164" s="188" t="str">
        <f>IF(BV164="","",Datos!FI162)</f>
        <v/>
      </c>
      <c r="BX164" s="180" t="str">
        <f t="shared" si="175"/>
        <v/>
      </c>
      <c r="BY164" s="180" t="str">
        <f t="shared" si="176"/>
        <v/>
      </c>
      <c r="BZ164" s="187" t="str">
        <f t="shared" si="177"/>
        <v/>
      </c>
      <c r="CA164" s="187" t="str">
        <f t="shared" si="178"/>
        <v/>
      </c>
      <c r="CB164" s="187" t="str">
        <f t="shared" si="179"/>
        <v/>
      </c>
      <c r="CC164" s="187" t="str">
        <f t="shared" si="180"/>
        <v/>
      </c>
      <c r="CD164"/>
      <c r="CE164" s="115" t="str">
        <f>+Datos!FZ162</f>
        <v/>
      </c>
      <c r="CF164" s="188" t="str">
        <f>IF(CE164="","",Datos!GC162)</f>
        <v/>
      </c>
      <c r="CG164" s="180" t="str">
        <f t="shared" si="181"/>
        <v/>
      </c>
      <c r="CH164" s="180" t="str">
        <f t="shared" si="182"/>
        <v/>
      </c>
      <c r="CI164" s="187" t="str">
        <f t="shared" si="183"/>
        <v/>
      </c>
      <c r="CJ164" s="187" t="str">
        <f t="shared" si="184"/>
        <v/>
      </c>
      <c r="CK164" s="187" t="str">
        <f t="shared" si="185"/>
        <v/>
      </c>
      <c r="CL164" s="187" t="str">
        <f t="shared" si="186"/>
        <v/>
      </c>
    </row>
    <row r="165" spans="2:90" s="8" customFormat="1" x14ac:dyDescent="0.35">
      <c r="B165" s="115" t="str">
        <f>+Datos!B163</f>
        <v/>
      </c>
      <c r="C165" s="115" t="str">
        <f>IF(B165="","",Datos!E163)</f>
        <v/>
      </c>
      <c r="D165" s="180"/>
      <c r="E165" s="180">
        <f>+Datos!F163</f>
        <v>0</v>
      </c>
      <c r="F165" s="187">
        <f t="shared" si="129"/>
        <v>0</v>
      </c>
      <c r="G165" s="187">
        <f t="shared" si="130"/>
        <v>0</v>
      </c>
      <c r="H165" s="187">
        <f t="shared" si="131"/>
        <v>0</v>
      </c>
      <c r="I165" s="187">
        <f t="shared" si="132"/>
        <v>0</v>
      </c>
      <c r="K165" s="115" t="str">
        <f>+Datos!V163</f>
        <v/>
      </c>
      <c r="L165" s="188" t="str">
        <f>IF(K165="","",Datos!Y163)</f>
        <v/>
      </c>
      <c r="M165" s="180" t="str">
        <f t="shared" si="133"/>
        <v/>
      </c>
      <c r="N165" s="180" t="str">
        <f t="shared" si="134"/>
        <v/>
      </c>
      <c r="O165" s="187" t="str">
        <f t="shared" si="135"/>
        <v/>
      </c>
      <c r="P165" s="187" t="str">
        <f t="shared" si="136"/>
        <v/>
      </c>
      <c r="Q165" s="187" t="str">
        <f t="shared" si="137"/>
        <v/>
      </c>
      <c r="R165" s="187" t="str">
        <f t="shared" si="138"/>
        <v/>
      </c>
      <c r="T165" s="115" t="str">
        <f>+Datos!AP163</f>
        <v/>
      </c>
      <c r="U165" s="188" t="str">
        <f>IF(T165="","",Datos!AS163)</f>
        <v/>
      </c>
      <c r="V165" s="180" t="str">
        <f t="shared" si="139"/>
        <v/>
      </c>
      <c r="W165" s="180" t="str">
        <f t="shared" si="140"/>
        <v/>
      </c>
      <c r="X165" s="187" t="str">
        <f t="shared" si="141"/>
        <v/>
      </c>
      <c r="Y165" s="187" t="str">
        <f t="shared" si="142"/>
        <v/>
      </c>
      <c r="Z165" s="187" t="str">
        <f t="shared" si="143"/>
        <v/>
      </c>
      <c r="AA165" s="187" t="str">
        <f t="shared" si="144"/>
        <v/>
      </c>
      <c r="AC165" s="115" t="str">
        <f>+Datos!BJ163</f>
        <v/>
      </c>
      <c r="AD165" s="188" t="str">
        <f>IF(AC165="","",Datos!BM163)</f>
        <v/>
      </c>
      <c r="AE165" s="180" t="str">
        <f t="shared" si="145"/>
        <v/>
      </c>
      <c r="AF165" s="180" t="str">
        <f t="shared" si="146"/>
        <v/>
      </c>
      <c r="AG165" s="187" t="str">
        <f t="shared" si="147"/>
        <v/>
      </c>
      <c r="AH165" s="187" t="str">
        <f t="shared" si="148"/>
        <v/>
      </c>
      <c r="AI165" s="187" t="str">
        <f t="shared" si="149"/>
        <v/>
      </c>
      <c r="AJ165" s="187" t="str">
        <f t="shared" si="150"/>
        <v/>
      </c>
      <c r="AL165" s="115" t="str">
        <f>+Datos!CD163</f>
        <v/>
      </c>
      <c r="AM165" s="188" t="str">
        <f>IF(AL165="","",Datos!CG163)</f>
        <v/>
      </c>
      <c r="AN165" s="180" t="str">
        <f t="shared" si="151"/>
        <v/>
      </c>
      <c r="AO165" s="180" t="str">
        <f t="shared" si="152"/>
        <v/>
      </c>
      <c r="AP165" s="187" t="str">
        <f t="shared" si="153"/>
        <v/>
      </c>
      <c r="AQ165" s="187" t="str">
        <f t="shared" si="154"/>
        <v/>
      </c>
      <c r="AR165" s="187" t="str">
        <f t="shared" si="155"/>
        <v/>
      </c>
      <c r="AS165" s="187" t="str">
        <f t="shared" si="156"/>
        <v/>
      </c>
      <c r="AU165" s="115" t="str">
        <f>+Datos!CX163</f>
        <v/>
      </c>
      <c r="AV165" s="188" t="str">
        <f>IF(AU165="","",Datos!DA163)</f>
        <v/>
      </c>
      <c r="AW165" s="180" t="str">
        <f t="shared" si="157"/>
        <v/>
      </c>
      <c r="AX165" s="180" t="str">
        <f t="shared" si="158"/>
        <v/>
      </c>
      <c r="AY165" s="187" t="str">
        <f t="shared" si="159"/>
        <v/>
      </c>
      <c r="AZ165" s="187" t="str">
        <f t="shared" si="160"/>
        <v/>
      </c>
      <c r="BA165" s="187" t="str">
        <f t="shared" si="161"/>
        <v/>
      </c>
      <c r="BB165" s="187" t="str">
        <f t="shared" si="162"/>
        <v/>
      </c>
      <c r="BD165" s="115" t="str">
        <f>+Datos!DR163</f>
        <v/>
      </c>
      <c r="BE165" s="188" t="str">
        <f>IF(BD165="","",Datos!DU163)</f>
        <v/>
      </c>
      <c r="BF165" s="180" t="str">
        <f t="shared" si="163"/>
        <v/>
      </c>
      <c r="BG165" s="180" t="str">
        <f t="shared" si="164"/>
        <v/>
      </c>
      <c r="BH165" s="187" t="str">
        <f t="shared" si="165"/>
        <v/>
      </c>
      <c r="BI165" s="187" t="str">
        <f t="shared" si="166"/>
        <v/>
      </c>
      <c r="BJ165" s="187" t="str">
        <f t="shared" si="167"/>
        <v/>
      </c>
      <c r="BK165" s="187" t="str">
        <f t="shared" si="168"/>
        <v/>
      </c>
      <c r="BM165" s="115" t="str">
        <f>+Datos!EL163</f>
        <v/>
      </c>
      <c r="BN165" s="188" t="str">
        <f>IF(BM165="","",Datos!EO163)</f>
        <v/>
      </c>
      <c r="BO165" s="180" t="str">
        <f t="shared" si="169"/>
        <v/>
      </c>
      <c r="BP165" s="180" t="str">
        <f t="shared" si="170"/>
        <v/>
      </c>
      <c r="BQ165" s="187" t="str">
        <f t="shared" si="171"/>
        <v/>
      </c>
      <c r="BR165" s="187" t="str">
        <f t="shared" si="172"/>
        <v/>
      </c>
      <c r="BS165" s="187" t="str">
        <f t="shared" si="173"/>
        <v/>
      </c>
      <c r="BT165" s="187" t="str">
        <f t="shared" si="174"/>
        <v/>
      </c>
      <c r="BV165" s="115" t="str">
        <f>+Datos!FF163</f>
        <v/>
      </c>
      <c r="BW165" s="188" t="str">
        <f>IF(BV165="","",Datos!FI163)</f>
        <v/>
      </c>
      <c r="BX165" s="180" t="str">
        <f t="shared" si="175"/>
        <v/>
      </c>
      <c r="BY165" s="180" t="str">
        <f t="shared" si="176"/>
        <v/>
      </c>
      <c r="BZ165" s="187" t="str">
        <f t="shared" si="177"/>
        <v/>
      </c>
      <c r="CA165" s="187" t="str">
        <f t="shared" si="178"/>
        <v/>
      </c>
      <c r="CB165" s="187" t="str">
        <f t="shared" si="179"/>
        <v/>
      </c>
      <c r="CC165" s="187" t="str">
        <f t="shared" si="180"/>
        <v/>
      </c>
      <c r="CD165"/>
      <c r="CE165" s="115" t="str">
        <f>+Datos!FZ163</f>
        <v/>
      </c>
      <c r="CF165" s="188" t="str">
        <f>IF(CE165="","",Datos!GC163)</f>
        <v/>
      </c>
      <c r="CG165" s="180" t="str">
        <f t="shared" si="181"/>
        <v/>
      </c>
      <c r="CH165" s="180" t="str">
        <f t="shared" si="182"/>
        <v/>
      </c>
      <c r="CI165" s="187" t="str">
        <f t="shared" si="183"/>
        <v/>
      </c>
      <c r="CJ165" s="187" t="str">
        <f t="shared" si="184"/>
        <v/>
      </c>
      <c r="CK165" s="187" t="str">
        <f t="shared" si="185"/>
        <v/>
      </c>
      <c r="CL165" s="187" t="str">
        <f t="shared" si="186"/>
        <v/>
      </c>
    </row>
    <row r="166" spans="2:90" s="8" customFormat="1" x14ac:dyDescent="0.35">
      <c r="B166" s="115" t="str">
        <f>+Datos!B164</f>
        <v/>
      </c>
      <c r="C166" s="115" t="str">
        <f>IF(B166="","",Datos!E164)</f>
        <v/>
      </c>
      <c r="D166" s="180"/>
      <c r="E166" s="180">
        <f>+Datos!F164</f>
        <v>0</v>
      </c>
      <c r="F166" s="187">
        <f t="shared" si="129"/>
        <v>0</v>
      </c>
      <c r="G166" s="187">
        <f t="shared" si="130"/>
        <v>0</v>
      </c>
      <c r="H166" s="187">
        <f t="shared" si="131"/>
        <v>0</v>
      </c>
      <c r="I166" s="187">
        <f t="shared" si="132"/>
        <v>0</v>
      </c>
      <c r="K166" s="115" t="str">
        <f>+Datos!V164</f>
        <v/>
      </c>
      <c r="L166" s="188" t="str">
        <f>IF(K166="","",Datos!Y164)</f>
        <v/>
      </c>
      <c r="M166" s="180" t="str">
        <f t="shared" si="133"/>
        <v/>
      </c>
      <c r="N166" s="180" t="str">
        <f t="shared" si="134"/>
        <v/>
      </c>
      <c r="O166" s="187" t="str">
        <f t="shared" si="135"/>
        <v/>
      </c>
      <c r="P166" s="187" t="str">
        <f t="shared" si="136"/>
        <v/>
      </c>
      <c r="Q166" s="187" t="str">
        <f t="shared" si="137"/>
        <v/>
      </c>
      <c r="R166" s="187" t="str">
        <f t="shared" si="138"/>
        <v/>
      </c>
      <c r="T166" s="115" t="str">
        <f>+Datos!AP164</f>
        <v/>
      </c>
      <c r="U166" s="188" t="str">
        <f>IF(T166="","",Datos!AS164)</f>
        <v/>
      </c>
      <c r="V166" s="180" t="str">
        <f t="shared" si="139"/>
        <v/>
      </c>
      <c r="W166" s="180" t="str">
        <f t="shared" si="140"/>
        <v/>
      </c>
      <c r="X166" s="187" t="str">
        <f t="shared" si="141"/>
        <v/>
      </c>
      <c r="Y166" s="187" t="str">
        <f t="shared" si="142"/>
        <v/>
      </c>
      <c r="Z166" s="187" t="str">
        <f t="shared" si="143"/>
        <v/>
      </c>
      <c r="AA166" s="187" t="str">
        <f t="shared" si="144"/>
        <v/>
      </c>
      <c r="AC166" s="115" t="str">
        <f>+Datos!BJ164</f>
        <v/>
      </c>
      <c r="AD166" s="188" t="str">
        <f>IF(AC166="","",Datos!BM164)</f>
        <v/>
      </c>
      <c r="AE166" s="180" t="str">
        <f t="shared" si="145"/>
        <v/>
      </c>
      <c r="AF166" s="180" t="str">
        <f t="shared" si="146"/>
        <v/>
      </c>
      <c r="AG166" s="187" t="str">
        <f t="shared" si="147"/>
        <v/>
      </c>
      <c r="AH166" s="187" t="str">
        <f t="shared" si="148"/>
        <v/>
      </c>
      <c r="AI166" s="187" t="str">
        <f t="shared" si="149"/>
        <v/>
      </c>
      <c r="AJ166" s="187" t="str">
        <f t="shared" si="150"/>
        <v/>
      </c>
      <c r="AL166" s="115" t="str">
        <f>+Datos!CD164</f>
        <v/>
      </c>
      <c r="AM166" s="188" t="str">
        <f>IF(AL166="","",Datos!CG164)</f>
        <v/>
      </c>
      <c r="AN166" s="180" t="str">
        <f t="shared" si="151"/>
        <v/>
      </c>
      <c r="AO166" s="180" t="str">
        <f t="shared" si="152"/>
        <v/>
      </c>
      <c r="AP166" s="187" t="str">
        <f t="shared" si="153"/>
        <v/>
      </c>
      <c r="AQ166" s="187" t="str">
        <f t="shared" si="154"/>
        <v/>
      </c>
      <c r="AR166" s="187" t="str">
        <f t="shared" si="155"/>
        <v/>
      </c>
      <c r="AS166" s="187" t="str">
        <f t="shared" si="156"/>
        <v/>
      </c>
      <c r="AU166" s="115" t="str">
        <f>+Datos!CX164</f>
        <v/>
      </c>
      <c r="AV166" s="188" t="str">
        <f>IF(AU166="","",Datos!DA164)</f>
        <v/>
      </c>
      <c r="AW166" s="180" t="str">
        <f t="shared" si="157"/>
        <v/>
      </c>
      <c r="AX166" s="180" t="str">
        <f t="shared" si="158"/>
        <v/>
      </c>
      <c r="AY166" s="187" t="str">
        <f t="shared" si="159"/>
        <v/>
      </c>
      <c r="AZ166" s="187" t="str">
        <f t="shared" si="160"/>
        <v/>
      </c>
      <c r="BA166" s="187" t="str">
        <f t="shared" si="161"/>
        <v/>
      </c>
      <c r="BB166" s="187" t="str">
        <f t="shared" si="162"/>
        <v/>
      </c>
      <c r="BD166" s="115" t="str">
        <f>+Datos!DR164</f>
        <v/>
      </c>
      <c r="BE166" s="188" t="str">
        <f>IF(BD166="","",Datos!DU164)</f>
        <v/>
      </c>
      <c r="BF166" s="180" t="str">
        <f t="shared" si="163"/>
        <v/>
      </c>
      <c r="BG166" s="180" t="str">
        <f t="shared" si="164"/>
        <v/>
      </c>
      <c r="BH166" s="187" t="str">
        <f t="shared" si="165"/>
        <v/>
      </c>
      <c r="BI166" s="187" t="str">
        <f t="shared" si="166"/>
        <v/>
      </c>
      <c r="BJ166" s="187" t="str">
        <f t="shared" si="167"/>
        <v/>
      </c>
      <c r="BK166" s="187" t="str">
        <f t="shared" si="168"/>
        <v/>
      </c>
      <c r="BM166" s="115" t="str">
        <f>+Datos!EL164</f>
        <v/>
      </c>
      <c r="BN166" s="188" t="str">
        <f>IF(BM166="","",Datos!EO164)</f>
        <v/>
      </c>
      <c r="BO166" s="180" t="str">
        <f t="shared" si="169"/>
        <v/>
      </c>
      <c r="BP166" s="180" t="str">
        <f t="shared" si="170"/>
        <v/>
      </c>
      <c r="BQ166" s="187" t="str">
        <f t="shared" si="171"/>
        <v/>
      </c>
      <c r="BR166" s="187" t="str">
        <f t="shared" si="172"/>
        <v/>
      </c>
      <c r="BS166" s="187" t="str">
        <f t="shared" si="173"/>
        <v/>
      </c>
      <c r="BT166" s="187" t="str">
        <f t="shared" si="174"/>
        <v/>
      </c>
      <c r="BV166" s="115" t="str">
        <f>+Datos!FF164</f>
        <v/>
      </c>
      <c r="BW166" s="188" t="str">
        <f>IF(BV166="","",Datos!FI164)</f>
        <v/>
      </c>
      <c r="BX166" s="180" t="str">
        <f t="shared" si="175"/>
        <v/>
      </c>
      <c r="BY166" s="180" t="str">
        <f t="shared" si="176"/>
        <v/>
      </c>
      <c r="BZ166" s="187" t="str">
        <f t="shared" si="177"/>
        <v/>
      </c>
      <c r="CA166" s="187" t="str">
        <f t="shared" si="178"/>
        <v/>
      </c>
      <c r="CB166" s="187" t="str">
        <f t="shared" si="179"/>
        <v/>
      </c>
      <c r="CC166" s="187" t="str">
        <f t="shared" si="180"/>
        <v/>
      </c>
      <c r="CD166"/>
      <c r="CE166" s="115" t="str">
        <f>+Datos!FZ164</f>
        <v/>
      </c>
      <c r="CF166" s="188" t="str">
        <f>IF(CE166="","",Datos!GC164)</f>
        <v/>
      </c>
      <c r="CG166" s="180" t="str">
        <f t="shared" si="181"/>
        <v/>
      </c>
      <c r="CH166" s="180" t="str">
        <f t="shared" si="182"/>
        <v/>
      </c>
      <c r="CI166" s="187" t="str">
        <f t="shared" si="183"/>
        <v/>
      </c>
      <c r="CJ166" s="187" t="str">
        <f t="shared" si="184"/>
        <v/>
      </c>
      <c r="CK166" s="187" t="str">
        <f t="shared" si="185"/>
        <v/>
      </c>
      <c r="CL166" s="187" t="str">
        <f t="shared" si="186"/>
        <v/>
      </c>
    </row>
    <row r="167" spans="2:90" s="8" customFormat="1" x14ac:dyDescent="0.35">
      <c r="B167" s="115" t="str">
        <f>+Datos!B165</f>
        <v/>
      </c>
      <c r="C167" s="115" t="str">
        <f>IF(B167="","",Datos!E165)</f>
        <v/>
      </c>
      <c r="D167" s="180"/>
      <c r="E167" s="180">
        <f>+Datos!F165</f>
        <v>0</v>
      </c>
      <c r="F167" s="187">
        <f t="shared" si="129"/>
        <v>0</v>
      </c>
      <c r="G167" s="187">
        <f t="shared" si="130"/>
        <v>0</v>
      </c>
      <c r="H167" s="187">
        <f t="shared" si="131"/>
        <v>0</v>
      </c>
      <c r="I167" s="187">
        <f t="shared" si="132"/>
        <v>0</v>
      </c>
      <c r="K167" s="115" t="str">
        <f>+Datos!V165</f>
        <v/>
      </c>
      <c r="L167" s="188" t="str">
        <f>IF(K167="","",Datos!Y165)</f>
        <v/>
      </c>
      <c r="M167" s="180" t="str">
        <f t="shared" si="133"/>
        <v/>
      </c>
      <c r="N167" s="180" t="str">
        <f t="shared" si="134"/>
        <v/>
      </c>
      <c r="O167" s="187" t="str">
        <f t="shared" si="135"/>
        <v/>
      </c>
      <c r="P167" s="187" t="str">
        <f t="shared" si="136"/>
        <v/>
      </c>
      <c r="Q167" s="187" t="str">
        <f t="shared" si="137"/>
        <v/>
      </c>
      <c r="R167" s="187" t="str">
        <f t="shared" si="138"/>
        <v/>
      </c>
      <c r="T167" s="115" t="str">
        <f>+Datos!AP165</f>
        <v/>
      </c>
      <c r="U167" s="188" t="str">
        <f>IF(T167="","",Datos!AS165)</f>
        <v/>
      </c>
      <c r="V167" s="180" t="str">
        <f t="shared" si="139"/>
        <v/>
      </c>
      <c r="W167" s="180" t="str">
        <f t="shared" si="140"/>
        <v/>
      </c>
      <c r="X167" s="187" t="str">
        <f t="shared" si="141"/>
        <v/>
      </c>
      <c r="Y167" s="187" t="str">
        <f t="shared" si="142"/>
        <v/>
      </c>
      <c r="Z167" s="187" t="str">
        <f t="shared" si="143"/>
        <v/>
      </c>
      <c r="AA167" s="187" t="str">
        <f t="shared" si="144"/>
        <v/>
      </c>
      <c r="AC167" s="115" t="str">
        <f>+Datos!BJ165</f>
        <v/>
      </c>
      <c r="AD167" s="188" t="str">
        <f>IF(AC167="","",Datos!BM165)</f>
        <v/>
      </c>
      <c r="AE167" s="180" t="str">
        <f t="shared" si="145"/>
        <v/>
      </c>
      <c r="AF167" s="180" t="str">
        <f t="shared" si="146"/>
        <v/>
      </c>
      <c r="AG167" s="187" t="str">
        <f t="shared" si="147"/>
        <v/>
      </c>
      <c r="AH167" s="187" t="str">
        <f t="shared" si="148"/>
        <v/>
      </c>
      <c r="AI167" s="187" t="str">
        <f t="shared" si="149"/>
        <v/>
      </c>
      <c r="AJ167" s="187" t="str">
        <f t="shared" si="150"/>
        <v/>
      </c>
      <c r="AL167" s="115" t="str">
        <f>+Datos!CD165</f>
        <v/>
      </c>
      <c r="AM167" s="188" t="str">
        <f>IF(AL167="","",Datos!CG165)</f>
        <v/>
      </c>
      <c r="AN167" s="180" t="str">
        <f t="shared" si="151"/>
        <v/>
      </c>
      <c r="AO167" s="180" t="str">
        <f t="shared" si="152"/>
        <v/>
      </c>
      <c r="AP167" s="187" t="str">
        <f t="shared" si="153"/>
        <v/>
      </c>
      <c r="AQ167" s="187" t="str">
        <f t="shared" si="154"/>
        <v/>
      </c>
      <c r="AR167" s="187" t="str">
        <f t="shared" si="155"/>
        <v/>
      </c>
      <c r="AS167" s="187" t="str">
        <f t="shared" si="156"/>
        <v/>
      </c>
      <c r="AU167" s="115" t="str">
        <f>+Datos!CX165</f>
        <v/>
      </c>
      <c r="AV167" s="188" t="str">
        <f>IF(AU167="","",Datos!DA165)</f>
        <v/>
      </c>
      <c r="AW167" s="180" t="str">
        <f t="shared" si="157"/>
        <v/>
      </c>
      <c r="AX167" s="180" t="str">
        <f t="shared" si="158"/>
        <v/>
      </c>
      <c r="AY167" s="187" t="str">
        <f t="shared" si="159"/>
        <v/>
      </c>
      <c r="AZ167" s="187" t="str">
        <f t="shared" si="160"/>
        <v/>
      </c>
      <c r="BA167" s="187" t="str">
        <f t="shared" si="161"/>
        <v/>
      </c>
      <c r="BB167" s="187" t="str">
        <f t="shared" si="162"/>
        <v/>
      </c>
      <c r="BD167" s="115" t="str">
        <f>+Datos!DR165</f>
        <v/>
      </c>
      <c r="BE167" s="188" t="str">
        <f>IF(BD167="","",Datos!DU165)</f>
        <v/>
      </c>
      <c r="BF167" s="180" t="str">
        <f t="shared" si="163"/>
        <v/>
      </c>
      <c r="BG167" s="180" t="str">
        <f t="shared" si="164"/>
        <v/>
      </c>
      <c r="BH167" s="187" t="str">
        <f t="shared" si="165"/>
        <v/>
      </c>
      <c r="BI167" s="187" t="str">
        <f t="shared" si="166"/>
        <v/>
      </c>
      <c r="BJ167" s="187" t="str">
        <f t="shared" si="167"/>
        <v/>
      </c>
      <c r="BK167" s="187" t="str">
        <f t="shared" si="168"/>
        <v/>
      </c>
      <c r="BM167" s="115" t="str">
        <f>+Datos!EL165</f>
        <v/>
      </c>
      <c r="BN167" s="188" t="str">
        <f>IF(BM167="","",Datos!EO165)</f>
        <v/>
      </c>
      <c r="BO167" s="180" t="str">
        <f t="shared" si="169"/>
        <v/>
      </c>
      <c r="BP167" s="180" t="str">
        <f t="shared" si="170"/>
        <v/>
      </c>
      <c r="BQ167" s="187" t="str">
        <f t="shared" si="171"/>
        <v/>
      </c>
      <c r="BR167" s="187" t="str">
        <f t="shared" si="172"/>
        <v/>
      </c>
      <c r="BS167" s="187" t="str">
        <f t="shared" si="173"/>
        <v/>
      </c>
      <c r="BT167" s="187" t="str">
        <f t="shared" si="174"/>
        <v/>
      </c>
      <c r="BV167" s="115" t="str">
        <f>+Datos!FF165</f>
        <v/>
      </c>
      <c r="BW167" s="188" t="str">
        <f>IF(BV167="","",Datos!FI165)</f>
        <v/>
      </c>
      <c r="BX167" s="180" t="str">
        <f t="shared" si="175"/>
        <v/>
      </c>
      <c r="BY167" s="180" t="str">
        <f t="shared" si="176"/>
        <v/>
      </c>
      <c r="BZ167" s="187" t="str">
        <f t="shared" si="177"/>
        <v/>
      </c>
      <c r="CA167" s="187" t="str">
        <f t="shared" si="178"/>
        <v/>
      </c>
      <c r="CB167" s="187" t="str">
        <f t="shared" si="179"/>
        <v/>
      </c>
      <c r="CC167" s="187" t="str">
        <f t="shared" si="180"/>
        <v/>
      </c>
      <c r="CD167"/>
      <c r="CE167" s="115" t="str">
        <f>+Datos!FZ165</f>
        <v/>
      </c>
      <c r="CF167" s="188" t="str">
        <f>IF(CE167="","",Datos!GC165)</f>
        <v/>
      </c>
      <c r="CG167" s="180" t="str">
        <f t="shared" si="181"/>
        <v/>
      </c>
      <c r="CH167" s="180" t="str">
        <f t="shared" si="182"/>
        <v/>
      </c>
      <c r="CI167" s="187" t="str">
        <f t="shared" si="183"/>
        <v/>
      </c>
      <c r="CJ167" s="187" t="str">
        <f t="shared" si="184"/>
        <v/>
      </c>
      <c r="CK167" s="187" t="str">
        <f t="shared" si="185"/>
        <v/>
      </c>
      <c r="CL167" s="187" t="str">
        <f t="shared" si="186"/>
        <v/>
      </c>
    </row>
    <row r="168" spans="2:90" s="8" customFormat="1" x14ac:dyDescent="0.35">
      <c r="B168" s="115" t="str">
        <f>+Datos!B166</f>
        <v/>
      </c>
      <c r="C168" s="115" t="str">
        <f>IF(B168="","",Datos!E166)</f>
        <v/>
      </c>
      <c r="D168" s="180"/>
      <c r="E168" s="180">
        <f>+Datos!F166</f>
        <v>0</v>
      </c>
      <c r="F168" s="187">
        <f t="shared" si="129"/>
        <v>0</v>
      </c>
      <c r="G168" s="187">
        <f t="shared" si="130"/>
        <v>0</v>
      </c>
      <c r="H168" s="187">
        <f t="shared" si="131"/>
        <v>0</v>
      </c>
      <c r="I168" s="187">
        <f t="shared" si="132"/>
        <v>0</v>
      </c>
      <c r="K168" s="115" t="str">
        <f>+Datos!V166</f>
        <v/>
      </c>
      <c r="L168" s="188" t="str">
        <f>IF(K168="","",Datos!Y166)</f>
        <v/>
      </c>
      <c r="M168" s="180" t="str">
        <f t="shared" si="133"/>
        <v/>
      </c>
      <c r="N168" s="180" t="str">
        <f t="shared" si="134"/>
        <v/>
      </c>
      <c r="O168" s="187" t="str">
        <f t="shared" si="135"/>
        <v/>
      </c>
      <c r="P168" s="187" t="str">
        <f t="shared" si="136"/>
        <v/>
      </c>
      <c r="Q168" s="187" t="str">
        <f t="shared" si="137"/>
        <v/>
      </c>
      <c r="R168" s="187" t="str">
        <f t="shared" si="138"/>
        <v/>
      </c>
      <c r="T168" s="115" t="str">
        <f>+Datos!AP166</f>
        <v/>
      </c>
      <c r="U168" s="188" t="str">
        <f>IF(T168="","",Datos!AS166)</f>
        <v/>
      </c>
      <c r="V168" s="180" t="str">
        <f t="shared" si="139"/>
        <v/>
      </c>
      <c r="W168" s="180" t="str">
        <f t="shared" si="140"/>
        <v/>
      </c>
      <c r="X168" s="187" t="str">
        <f t="shared" si="141"/>
        <v/>
      </c>
      <c r="Y168" s="187" t="str">
        <f t="shared" si="142"/>
        <v/>
      </c>
      <c r="Z168" s="187" t="str">
        <f t="shared" si="143"/>
        <v/>
      </c>
      <c r="AA168" s="187" t="str">
        <f t="shared" si="144"/>
        <v/>
      </c>
      <c r="AC168" s="115" t="str">
        <f>+Datos!BJ166</f>
        <v/>
      </c>
      <c r="AD168" s="188" t="str">
        <f>IF(AC168="","",Datos!BM166)</f>
        <v/>
      </c>
      <c r="AE168" s="180" t="str">
        <f t="shared" si="145"/>
        <v/>
      </c>
      <c r="AF168" s="180" t="str">
        <f t="shared" si="146"/>
        <v/>
      </c>
      <c r="AG168" s="187" t="str">
        <f t="shared" si="147"/>
        <v/>
      </c>
      <c r="AH168" s="187" t="str">
        <f t="shared" si="148"/>
        <v/>
      </c>
      <c r="AI168" s="187" t="str">
        <f t="shared" si="149"/>
        <v/>
      </c>
      <c r="AJ168" s="187" t="str">
        <f t="shared" si="150"/>
        <v/>
      </c>
      <c r="AL168" s="115" t="str">
        <f>+Datos!CD166</f>
        <v/>
      </c>
      <c r="AM168" s="188" t="str">
        <f>IF(AL168="","",Datos!CG166)</f>
        <v/>
      </c>
      <c r="AN168" s="180" t="str">
        <f t="shared" si="151"/>
        <v/>
      </c>
      <c r="AO168" s="180" t="str">
        <f t="shared" si="152"/>
        <v/>
      </c>
      <c r="AP168" s="187" t="str">
        <f t="shared" si="153"/>
        <v/>
      </c>
      <c r="AQ168" s="187" t="str">
        <f t="shared" si="154"/>
        <v/>
      </c>
      <c r="AR168" s="187" t="str">
        <f t="shared" si="155"/>
        <v/>
      </c>
      <c r="AS168" s="187" t="str">
        <f t="shared" si="156"/>
        <v/>
      </c>
      <c r="AU168" s="115" t="str">
        <f>+Datos!CX166</f>
        <v/>
      </c>
      <c r="AV168" s="188" t="str">
        <f>IF(AU168="","",Datos!DA166)</f>
        <v/>
      </c>
      <c r="AW168" s="180" t="str">
        <f t="shared" si="157"/>
        <v/>
      </c>
      <c r="AX168" s="180" t="str">
        <f t="shared" si="158"/>
        <v/>
      </c>
      <c r="AY168" s="187" t="str">
        <f t="shared" si="159"/>
        <v/>
      </c>
      <c r="AZ168" s="187" t="str">
        <f t="shared" si="160"/>
        <v/>
      </c>
      <c r="BA168" s="187" t="str">
        <f t="shared" si="161"/>
        <v/>
      </c>
      <c r="BB168" s="187" t="str">
        <f t="shared" si="162"/>
        <v/>
      </c>
      <c r="BD168" s="115" t="str">
        <f>+Datos!DR166</f>
        <v/>
      </c>
      <c r="BE168" s="188" t="str">
        <f>IF(BD168="","",Datos!DU166)</f>
        <v/>
      </c>
      <c r="BF168" s="180" t="str">
        <f t="shared" si="163"/>
        <v/>
      </c>
      <c r="BG168" s="180" t="str">
        <f t="shared" si="164"/>
        <v/>
      </c>
      <c r="BH168" s="187" t="str">
        <f t="shared" si="165"/>
        <v/>
      </c>
      <c r="BI168" s="187" t="str">
        <f t="shared" si="166"/>
        <v/>
      </c>
      <c r="BJ168" s="187" t="str">
        <f t="shared" si="167"/>
        <v/>
      </c>
      <c r="BK168" s="187" t="str">
        <f t="shared" si="168"/>
        <v/>
      </c>
      <c r="BM168" s="115" t="str">
        <f>+Datos!EL166</f>
        <v/>
      </c>
      <c r="BN168" s="188" t="str">
        <f>IF(BM168="","",Datos!EO166)</f>
        <v/>
      </c>
      <c r="BO168" s="180" t="str">
        <f t="shared" si="169"/>
        <v/>
      </c>
      <c r="BP168" s="180" t="str">
        <f t="shared" si="170"/>
        <v/>
      </c>
      <c r="BQ168" s="187" t="str">
        <f t="shared" si="171"/>
        <v/>
      </c>
      <c r="BR168" s="187" t="str">
        <f t="shared" si="172"/>
        <v/>
      </c>
      <c r="BS168" s="187" t="str">
        <f t="shared" si="173"/>
        <v/>
      </c>
      <c r="BT168" s="187" t="str">
        <f t="shared" si="174"/>
        <v/>
      </c>
      <c r="BV168" s="115" t="str">
        <f>+Datos!FF166</f>
        <v/>
      </c>
      <c r="BW168" s="188" t="str">
        <f>IF(BV168="","",Datos!FI166)</f>
        <v/>
      </c>
      <c r="BX168" s="180" t="str">
        <f t="shared" si="175"/>
        <v/>
      </c>
      <c r="BY168" s="180" t="str">
        <f t="shared" si="176"/>
        <v/>
      </c>
      <c r="BZ168" s="187" t="str">
        <f t="shared" si="177"/>
        <v/>
      </c>
      <c r="CA168" s="187" t="str">
        <f t="shared" si="178"/>
        <v/>
      </c>
      <c r="CB168" s="187" t="str">
        <f t="shared" si="179"/>
        <v/>
      </c>
      <c r="CC168" s="187" t="str">
        <f t="shared" si="180"/>
        <v/>
      </c>
      <c r="CD168"/>
      <c r="CE168" s="115" t="str">
        <f>+Datos!FZ166</f>
        <v/>
      </c>
      <c r="CF168" s="188" t="str">
        <f>IF(CE168="","",Datos!GC166)</f>
        <v/>
      </c>
      <c r="CG168" s="180" t="str">
        <f t="shared" si="181"/>
        <v/>
      </c>
      <c r="CH168" s="180" t="str">
        <f t="shared" si="182"/>
        <v/>
      </c>
      <c r="CI168" s="187" t="str">
        <f t="shared" si="183"/>
        <v/>
      </c>
      <c r="CJ168" s="187" t="str">
        <f t="shared" si="184"/>
        <v/>
      </c>
      <c r="CK168" s="187" t="str">
        <f t="shared" si="185"/>
        <v/>
      </c>
      <c r="CL168" s="187" t="str">
        <f t="shared" si="186"/>
        <v/>
      </c>
    </row>
    <row r="169" spans="2:90" s="8" customFormat="1" x14ac:dyDescent="0.35">
      <c r="B169" s="115" t="str">
        <f>+Datos!B167</f>
        <v/>
      </c>
      <c r="C169" s="115" t="str">
        <f>IF(B169="","",Datos!E167)</f>
        <v/>
      </c>
      <c r="D169" s="180"/>
      <c r="E169" s="180">
        <f>+Datos!F167</f>
        <v>0</v>
      </c>
      <c r="F169" s="187">
        <f t="shared" si="129"/>
        <v>0</v>
      </c>
      <c r="G169" s="187">
        <f t="shared" si="130"/>
        <v>0</v>
      </c>
      <c r="H169" s="187">
        <f t="shared" si="131"/>
        <v>0</v>
      </c>
      <c r="I169" s="187">
        <f t="shared" si="132"/>
        <v>0</v>
      </c>
      <c r="K169" s="115" t="str">
        <f>+Datos!V167</f>
        <v/>
      </c>
      <c r="L169" s="188" t="str">
        <f>IF(K169="","",Datos!Y167)</f>
        <v/>
      </c>
      <c r="M169" s="180" t="str">
        <f t="shared" si="133"/>
        <v/>
      </c>
      <c r="N169" s="180" t="str">
        <f t="shared" si="134"/>
        <v/>
      </c>
      <c r="O169" s="187" t="str">
        <f t="shared" si="135"/>
        <v/>
      </c>
      <c r="P169" s="187" t="str">
        <f t="shared" si="136"/>
        <v/>
      </c>
      <c r="Q169" s="187" t="str">
        <f t="shared" si="137"/>
        <v/>
      </c>
      <c r="R169" s="187" t="str">
        <f t="shared" si="138"/>
        <v/>
      </c>
      <c r="T169" s="115" t="str">
        <f>+Datos!AP167</f>
        <v/>
      </c>
      <c r="U169" s="188" t="str">
        <f>IF(T169="","",Datos!AS167)</f>
        <v/>
      </c>
      <c r="V169" s="180" t="str">
        <f t="shared" si="139"/>
        <v/>
      </c>
      <c r="W169" s="180" t="str">
        <f t="shared" si="140"/>
        <v/>
      </c>
      <c r="X169" s="187" t="str">
        <f t="shared" si="141"/>
        <v/>
      </c>
      <c r="Y169" s="187" t="str">
        <f t="shared" si="142"/>
        <v/>
      </c>
      <c r="Z169" s="187" t="str">
        <f t="shared" si="143"/>
        <v/>
      </c>
      <c r="AA169" s="187" t="str">
        <f t="shared" si="144"/>
        <v/>
      </c>
      <c r="AC169" s="115" t="str">
        <f>+Datos!BJ167</f>
        <v/>
      </c>
      <c r="AD169" s="188" t="str">
        <f>IF(AC169="","",Datos!BM167)</f>
        <v/>
      </c>
      <c r="AE169" s="180" t="str">
        <f t="shared" si="145"/>
        <v/>
      </c>
      <c r="AF169" s="180" t="str">
        <f t="shared" si="146"/>
        <v/>
      </c>
      <c r="AG169" s="187" t="str">
        <f t="shared" si="147"/>
        <v/>
      </c>
      <c r="AH169" s="187" t="str">
        <f t="shared" si="148"/>
        <v/>
      </c>
      <c r="AI169" s="187" t="str">
        <f t="shared" si="149"/>
        <v/>
      </c>
      <c r="AJ169" s="187" t="str">
        <f t="shared" si="150"/>
        <v/>
      </c>
      <c r="AL169" s="115" t="str">
        <f>+Datos!CD167</f>
        <v/>
      </c>
      <c r="AM169" s="188" t="str">
        <f>IF(AL169="","",Datos!CG167)</f>
        <v/>
      </c>
      <c r="AN169" s="180" t="str">
        <f t="shared" si="151"/>
        <v/>
      </c>
      <c r="AO169" s="180" t="str">
        <f t="shared" si="152"/>
        <v/>
      </c>
      <c r="AP169" s="187" t="str">
        <f t="shared" si="153"/>
        <v/>
      </c>
      <c r="AQ169" s="187" t="str">
        <f t="shared" si="154"/>
        <v/>
      </c>
      <c r="AR169" s="187" t="str">
        <f t="shared" si="155"/>
        <v/>
      </c>
      <c r="AS169" s="187" t="str">
        <f t="shared" si="156"/>
        <v/>
      </c>
      <c r="AU169" s="115" t="str">
        <f>+Datos!CX167</f>
        <v/>
      </c>
      <c r="AV169" s="188" t="str">
        <f>IF(AU169="","",Datos!DA167)</f>
        <v/>
      </c>
      <c r="AW169" s="180" t="str">
        <f t="shared" si="157"/>
        <v/>
      </c>
      <c r="AX169" s="180" t="str">
        <f t="shared" si="158"/>
        <v/>
      </c>
      <c r="AY169" s="187" t="str">
        <f t="shared" si="159"/>
        <v/>
      </c>
      <c r="AZ169" s="187" t="str">
        <f t="shared" si="160"/>
        <v/>
      </c>
      <c r="BA169" s="187" t="str">
        <f t="shared" si="161"/>
        <v/>
      </c>
      <c r="BB169" s="187" t="str">
        <f t="shared" si="162"/>
        <v/>
      </c>
      <c r="BD169" s="115" t="str">
        <f>+Datos!DR167</f>
        <v/>
      </c>
      <c r="BE169" s="188" t="str">
        <f>IF(BD169="","",Datos!DU167)</f>
        <v/>
      </c>
      <c r="BF169" s="180" t="str">
        <f t="shared" si="163"/>
        <v/>
      </c>
      <c r="BG169" s="180" t="str">
        <f t="shared" si="164"/>
        <v/>
      </c>
      <c r="BH169" s="187" t="str">
        <f t="shared" si="165"/>
        <v/>
      </c>
      <c r="BI169" s="187" t="str">
        <f t="shared" si="166"/>
        <v/>
      </c>
      <c r="BJ169" s="187" t="str">
        <f t="shared" si="167"/>
        <v/>
      </c>
      <c r="BK169" s="187" t="str">
        <f t="shared" si="168"/>
        <v/>
      </c>
      <c r="BM169" s="115" t="str">
        <f>+Datos!EL167</f>
        <v/>
      </c>
      <c r="BN169" s="188" t="str">
        <f>IF(BM169="","",Datos!EO167)</f>
        <v/>
      </c>
      <c r="BO169" s="180" t="str">
        <f t="shared" si="169"/>
        <v/>
      </c>
      <c r="BP169" s="180" t="str">
        <f t="shared" si="170"/>
        <v/>
      </c>
      <c r="BQ169" s="187" t="str">
        <f t="shared" si="171"/>
        <v/>
      </c>
      <c r="BR169" s="187" t="str">
        <f t="shared" si="172"/>
        <v/>
      </c>
      <c r="BS169" s="187" t="str">
        <f t="shared" si="173"/>
        <v/>
      </c>
      <c r="BT169" s="187" t="str">
        <f t="shared" si="174"/>
        <v/>
      </c>
      <c r="BV169" s="115" t="str">
        <f>+Datos!FF167</f>
        <v/>
      </c>
      <c r="BW169" s="188" t="str">
        <f>IF(BV169="","",Datos!FI167)</f>
        <v/>
      </c>
      <c r="BX169" s="180" t="str">
        <f t="shared" si="175"/>
        <v/>
      </c>
      <c r="BY169" s="180" t="str">
        <f t="shared" si="176"/>
        <v/>
      </c>
      <c r="BZ169" s="187" t="str">
        <f t="shared" si="177"/>
        <v/>
      </c>
      <c r="CA169" s="187" t="str">
        <f t="shared" si="178"/>
        <v/>
      </c>
      <c r="CB169" s="187" t="str">
        <f t="shared" si="179"/>
        <v/>
      </c>
      <c r="CC169" s="187" t="str">
        <f t="shared" si="180"/>
        <v/>
      </c>
      <c r="CD169"/>
      <c r="CE169" s="115" t="str">
        <f>+Datos!FZ167</f>
        <v/>
      </c>
      <c r="CF169" s="188" t="str">
        <f>IF(CE169="","",Datos!GC167)</f>
        <v/>
      </c>
      <c r="CG169" s="180" t="str">
        <f t="shared" si="181"/>
        <v/>
      </c>
      <c r="CH169" s="180" t="str">
        <f t="shared" si="182"/>
        <v/>
      </c>
      <c r="CI169" s="187" t="str">
        <f t="shared" si="183"/>
        <v/>
      </c>
      <c r="CJ169" s="187" t="str">
        <f t="shared" si="184"/>
        <v/>
      </c>
      <c r="CK169" s="187" t="str">
        <f t="shared" si="185"/>
        <v/>
      </c>
      <c r="CL169" s="187" t="str">
        <f t="shared" si="186"/>
        <v/>
      </c>
    </row>
    <row r="170" spans="2:90" s="8" customFormat="1" x14ac:dyDescent="0.35">
      <c r="B170" s="115" t="str">
        <f>+Datos!B168</f>
        <v/>
      </c>
      <c r="C170" s="115" t="str">
        <f>IF(B170="","",Datos!E168)</f>
        <v/>
      </c>
      <c r="D170" s="180"/>
      <c r="E170" s="180">
        <f>+Datos!F168</f>
        <v>0</v>
      </c>
      <c r="F170" s="187">
        <f t="shared" si="129"/>
        <v>0</v>
      </c>
      <c r="G170" s="187">
        <f t="shared" si="130"/>
        <v>0</v>
      </c>
      <c r="H170" s="187">
        <f t="shared" si="131"/>
        <v>0</v>
      </c>
      <c r="I170" s="187">
        <f t="shared" si="132"/>
        <v>0</v>
      </c>
      <c r="K170" s="115" t="str">
        <f>+Datos!V168</f>
        <v/>
      </c>
      <c r="L170" s="188" t="str">
        <f>IF(K170="","",Datos!Y168)</f>
        <v/>
      </c>
      <c r="M170" s="180" t="str">
        <f t="shared" si="133"/>
        <v/>
      </c>
      <c r="N170" s="180" t="str">
        <f t="shared" si="134"/>
        <v/>
      </c>
      <c r="O170" s="187" t="str">
        <f t="shared" si="135"/>
        <v/>
      </c>
      <c r="P170" s="187" t="str">
        <f t="shared" si="136"/>
        <v/>
      </c>
      <c r="Q170" s="187" t="str">
        <f t="shared" si="137"/>
        <v/>
      </c>
      <c r="R170" s="187" t="str">
        <f t="shared" si="138"/>
        <v/>
      </c>
      <c r="T170" s="115" t="str">
        <f>+Datos!AP168</f>
        <v/>
      </c>
      <c r="U170" s="188" t="str">
        <f>IF(T170="","",Datos!AS168)</f>
        <v/>
      </c>
      <c r="V170" s="180" t="str">
        <f t="shared" si="139"/>
        <v/>
      </c>
      <c r="W170" s="180" t="str">
        <f t="shared" si="140"/>
        <v/>
      </c>
      <c r="X170" s="187" t="str">
        <f t="shared" si="141"/>
        <v/>
      </c>
      <c r="Y170" s="187" t="str">
        <f t="shared" si="142"/>
        <v/>
      </c>
      <c r="Z170" s="187" t="str">
        <f t="shared" si="143"/>
        <v/>
      </c>
      <c r="AA170" s="187" t="str">
        <f t="shared" si="144"/>
        <v/>
      </c>
      <c r="AC170" s="115" t="str">
        <f>+Datos!BJ168</f>
        <v/>
      </c>
      <c r="AD170" s="188" t="str">
        <f>IF(AC170="","",Datos!BM168)</f>
        <v/>
      </c>
      <c r="AE170" s="180" t="str">
        <f t="shared" si="145"/>
        <v/>
      </c>
      <c r="AF170" s="180" t="str">
        <f t="shared" si="146"/>
        <v/>
      </c>
      <c r="AG170" s="187" t="str">
        <f t="shared" si="147"/>
        <v/>
      </c>
      <c r="AH170" s="187" t="str">
        <f t="shared" si="148"/>
        <v/>
      </c>
      <c r="AI170" s="187" t="str">
        <f t="shared" si="149"/>
        <v/>
      </c>
      <c r="AJ170" s="187" t="str">
        <f t="shared" si="150"/>
        <v/>
      </c>
      <c r="AL170" s="115" t="str">
        <f>+Datos!CD168</f>
        <v/>
      </c>
      <c r="AM170" s="188" t="str">
        <f>IF(AL170="","",Datos!CG168)</f>
        <v/>
      </c>
      <c r="AN170" s="180" t="str">
        <f t="shared" si="151"/>
        <v/>
      </c>
      <c r="AO170" s="180" t="str">
        <f t="shared" si="152"/>
        <v/>
      </c>
      <c r="AP170" s="187" t="str">
        <f t="shared" si="153"/>
        <v/>
      </c>
      <c r="AQ170" s="187" t="str">
        <f t="shared" si="154"/>
        <v/>
      </c>
      <c r="AR170" s="187" t="str">
        <f t="shared" si="155"/>
        <v/>
      </c>
      <c r="AS170" s="187" t="str">
        <f t="shared" si="156"/>
        <v/>
      </c>
      <c r="AU170" s="115" t="str">
        <f>+Datos!CX168</f>
        <v/>
      </c>
      <c r="AV170" s="188" t="str">
        <f>IF(AU170="","",Datos!DA168)</f>
        <v/>
      </c>
      <c r="AW170" s="180" t="str">
        <f t="shared" si="157"/>
        <v/>
      </c>
      <c r="AX170" s="180" t="str">
        <f t="shared" si="158"/>
        <v/>
      </c>
      <c r="AY170" s="187" t="str">
        <f t="shared" si="159"/>
        <v/>
      </c>
      <c r="AZ170" s="187" t="str">
        <f t="shared" si="160"/>
        <v/>
      </c>
      <c r="BA170" s="187" t="str">
        <f t="shared" si="161"/>
        <v/>
      </c>
      <c r="BB170" s="187" t="str">
        <f t="shared" si="162"/>
        <v/>
      </c>
      <c r="BD170" s="115" t="str">
        <f>+Datos!DR168</f>
        <v/>
      </c>
      <c r="BE170" s="188" t="str">
        <f>IF(BD170="","",Datos!DU168)</f>
        <v/>
      </c>
      <c r="BF170" s="180" t="str">
        <f t="shared" si="163"/>
        <v/>
      </c>
      <c r="BG170" s="180" t="str">
        <f t="shared" si="164"/>
        <v/>
      </c>
      <c r="BH170" s="187" t="str">
        <f t="shared" si="165"/>
        <v/>
      </c>
      <c r="BI170" s="187" t="str">
        <f t="shared" si="166"/>
        <v/>
      </c>
      <c r="BJ170" s="187" t="str">
        <f t="shared" si="167"/>
        <v/>
      </c>
      <c r="BK170" s="187" t="str">
        <f t="shared" si="168"/>
        <v/>
      </c>
      <c r="BM170" s="115" t="str">
        <f>+Datos!EL168</f>
        <v/>
      </c>
      <c r="BN170" s="188" t="str">
        <f>IF(BM170="","",Datos!EO168)</f>
        <v/>
      </c>
      <c r="BO170" s="180" t="str">
        <f t="shared" si="169"/>
        <v/>
      </c>
      <c r="BP170" s="180" t="str">
        <f t="shared" si="170"/>
        <v/>
      </c>
      <c r="BQ170" s="187" t="str">
        <f t="shared" si="171"/>
        <v/>
      </c>
      <c r="BR170" s="187" t="str">
        <f t="shared" si="172"/>
        <v/>
      </c>
      <c r="BS170" s="187" t="str">
        <f t="shared" si="173"/>
        <v/>
      </c>
      <c r="BT170" s="187" t="str">
        <f t="shared" si="174"/>
        <v/>
      </c>
      <c r="BV170" s="115" t="str">
        <f>+Datos!FF168</f>
        <v/>
      </c>
      <c r="BW170" s="188" t="str">
        <f>IF(BV170="","",Datos!FI168)</f>
        <v/>
      </c>
      <c r="BX170" s="180" t="str">
        <f t="shared" si="175"/>
        <v/>
      </c>
      <c r="BY170" s="180" t="str">
        <f t="shared" si="176"/>
        <v/>
      </c>
      <c r="BZ170" s="187" t="str">
        <f t="shared" si="177"/>
        <v/>
      </c>
      <c r="CA170" s="187" t="str">
        <f t="shared" si="178"/>
        <v/>
      </c>
      <c r="CB170" s="187" t="str">
        <f t="shared" si="179"/>
        <v/>
      </c>
      <c r="CC170" s="187" t="str">
        <f t="shared" si="180"/>
        <v/>
      </c>
      <c r="CD170"/>
      <c r="CE170" s="115" t="str">
        <f>+Datos!FZ168</f>
        <v/>
      </c>
      <c r="CF170" s="188" t="str">
        <f>IF(CE170="","",Datos!GC168)</f>
        <v/>
      </c>
      <c r="CG170" s="180" t="str">
        <f t="shared" si="181"/>
        <v/>
      </c>
      <c r="CH170" s="180" t="str">
        <f t="shared" si="182"/>
        <v/>
      </c>
      <c r="CI170" s="187" t="str">
        <f t="shared" si="183"/>
        <v/>
      </c>
      <c r="CJ170" s="187" t="str">
        <f t="shared" si="184"/>
        <v/>
      </c>
      <c r="CK170" s="187" t="str">
        <f t="shared" si="185"/>
        <v/>
      </c>
      <c r="CL170" s="187" t="str">
        <f t="shared" si="186"/>
        <v/>
      </c>
    </row>
    <row r="171" spans="2:90" s="8" customFormat="1" x14ac:dyDescent="0.35">
      <c r="B171" s="115" t="str">
        <f>+Datos!B169</f>
        <v/>
      </c>
      <c r="C171" s="115" t="str">
        <f>IF(B171="","",Datos!E169)</f>
        <v/>
      </c>
      <c r="D171" s="180"/>
      <c r="E171" s="180">
        <f>+Datos!F169</f>
        <v>0</v>
      </c>
      <c r="F171" s="187">
        <f t="shared" si="129"/>
        <v>0</v>
      </c>
      <c r="G171" s="187">
        <f t="shared" si="130"/>
        <v>0</v>
      </c>
      <c r="H171" s="187">
        <f t="shared" si="131"/>
        <v>0</v>
      </c>
      <c r="I171" s="187">
        <f t="shared" si="132"/>
        <v>0</v>
      </c>
      <c r="K171" s="115" t="str">
        <f>+Datos!V169</f>
        <v/>
      </c>
      <c r="L171" s="188" t="str">
        <f>IF(K171="","",Datos!Y169)</f>
        <v/>
      </c>
      <c r="M171" s="180" t="str">
        <f t="shared" si="133"/>
        <v/>
      </c>
      <c r="N171" s="180" t="str">
        <f t="shared" si="134"/>
        <v/>
      </c>
      <c r="O171" s="187" t="str">
        <f t="shared" si="135"/>
        <v/>
      </c>
      <c r="P171" s="187" t="str">
        <f t="shared" si="136"/>
        <v/>
      </c>
      <c r="Q171" s="187" t="str">
        <f t="shared" si="137"/>
        <v/>
      </c>
      <c r="R171" s="187" t="str">
        <f t="shared" si="138"/>
        <v/>
      </c>
      <c r="T171" s="115" t="str">
        <f>+Datos!AP169</f>
        <v/>
      </c>
      <c r="U171" s="188" t="str">
        <f>IF(T171="","",Datos!AS169)</f>
        <v/>
      </c>
      <c r="V171" s="180" t="str">
        <f t="shared" si="139"/>
        <v/>
      </c>
      <c r="W171" s="180" t="str">
        <f t="shared" si="140"/>
        <v/>
      </c>
      <c r="X171" s="187" t="str">
        <f t="shared" si="141"/>
        <v/>
      </c>
      <c r="Y171" s="187" t="str">
        <f t="shared" si="142"/>
        <v/>
      </c>
      <c r="Z171" s="187" t="str">
        <f t="shared" si="143"/>
        <v/>
      </c>
      <c r="AA171" s="187" t="str">
        <f t="shared" si="144"/>
        <v/>
      </c>
      <c r="AC171" s="115" t="str">
        <f>+Datos!BJ169</f>
        <v/>
      </c>
      <c r="AD171" s="188" t="str">
        <f>IF(AC171="","",Datos!BM169)</f>
        <v/>
      </c>
      <c r="AE171" s="180" t="str">
        <f t="shared" si="145"/>
        <v/>
      </c>
      <c r="AF171" s="180" t="str">
        <f t="shared" si="146"/>
        <v/>
      </c>
      <c r="AG171" s="187" t="str">
        <f t="shared" si="147"/>
        <v/>
      </c>
      <c r="AH171" s="187" t="str">
        <f t="shared" si="148"/>
        <v/>
      </c>
      <c r="AI171" s="187" t="str">
        <f t="shared" si="149"/>
        <v/>
      </c>
      <c r="AJ171" s="187" t="str">
        <f t="shared" si="150"/>
        <v/>
      </c>
      <c r="AL171" s="115" t="str">
        <f>+Datos!CD169</f>
        <v/>
      </c>
      <c r="AM171" s="188" t="str">
        <f>IF(AL171="","",Datos!CG169)</f>
        <v/>
      </c>
      <c r="AN171" s="180" t="str">
        <f t="shared" si="151"/>
        <v/>
      </c>
      <c r="AO171" s="180" t="str">
        <f t="shared" si="152"/>
        <v/>
      </c>
      <c r="AP171" s="187" t="str">
        <f t="shared" si="153"/>
        <v/>
      </c>
      <c r="AQ171" s="187" t="str">
        <f t="shared" si="154"/>
        <v/>
      </c>
      <c r="AR171" s="187" t="str">
        <f t="shared" si="155"/>
        <v/>
      </c>
      <c r="AS171" s="187" t="str">
        <f t="shared" si="156"/>
        <v/>
      </c>
      <c r="AU171" s="115" t="str">
        <f>+Datos!CX169</f>
        <v/>
      </c>
      <c r="AV171" s="188" t="str">
        <f>IF(AU171="","",Datos!DA169)</f>
        <v/>
      </c>
      <c r="AW171" s="180" t="str">
        <f t="shared" si="157"/>
        <v/>
      </c>
      <c r="AX171" s="180" t="str">
        <f t="shared" si="158"/>
        <v/>
      </c>
      <c r="AY171" s="187" t="str">
        <f t="shared" si="159"/>
        <v/>
      </c>
      <c r="AZ171" s="187" t="str">
        <f t="shared" si="160"/>
        <v/>
      </c>
      <c r="BA171" s="187" t="str">
        <f t="shared" si="161"/>
        <v/>
      </c>
      <c r="BB171" s="187" t="str">
        <f t="shared" si="162"/>
        <v/>
      </c>
      <c r="BD171" s="115" t="str">
        <f>+Datos!DR169</f>
        <v/>
      </c>
      <c r="BE171" s="188" t="str">
        <f>IF(BD171="","",Datos!DU169)</f>
        <v/>
      </c>
      <c r="BF171" s="180" t="str">
        <f t="shared" si="163"/>
        <v/>
      </c>
      <c r="BG171" s="180" t="str">
        <f t="shared" si="164"/>
        <v/>
      </c>
      <c r="BH171" s="187" t="str">
        <f t="shared" si="165"/>
        <v/>
      </c>
      <c r="BI171" s="187" t="str">
        <f t="shared" si="166"/>
        <v/>
      </c>
      <c r="BJ171" s="187" t="str">
        <f t="shared" si="167"/>
        <v/>
      </c>
      <c r="BK171" s="187" t="str">
        <f t="shared" si="168"/>
        <v/>
      </c>
      <c r="BM171" s="115" t="str">
        <f>+Datos!EL169</f>
        <v/>
      </c>
      <c r="BN171" s="188" t="str">
        <f>IF(BM171="","",Datos!EO169)</f>
        <v/>
      </c>
      <c r="BO171" s="180" t="str">
        <f t="shared" si="169"/>
        <v/>
      </c>
      <c r="BP171" s="180" t="str">
        <f t="shared" si="170"/>
        <v/>
      </c>
      <c r="BQ171" s="187" t="str">
        <f t="shared" si="171"/>
        <v/>
      </c>
      <c r="BR171" s="187" t="str">
        <f t="shared" si="172"/>
        <v/>
      </c>
      <c r="BS171" s="187" t="str">
        <f t="shared" si="173"/>
        <v/>
      </c>
      <c r="BT171" s="187" t="str">
        <f t="shared" si="174"/>
        <v/>
      </c>
      <c r="BV171" s="115" t="str">
        <f>+Datos!FF169</f>
        <v/>
      </c>
      <c r="BW171" s="188" t="str">
        <f>IF(BV171="","",Datos!FI169)</f>
        <v/>
      </c>
      <c r="BX171" s="180" t="str">
        <f t="shared" si="175"/>
        <v/>
      </c>
      <c r="BY171" s="180" t="str">
        <f t="shared" si="176"/>
        <v/>
      </c>
      <c r="BZ171" s="187" t="str">
        <f t="shared" si="177"/>
        <v/>
      </c>
      <c r="CA171" s="187" t="str">
        <f t="shared" si="178"/>
        <v/>
      </c>
      <c r="CB171" s="187" t="str">
        <f t="shared" si="179"/>
        <v/>
      </c>
      <c r="CC171" s="187" t="str">
        <f t="shared" si="180"/>
        <v/>
      </c>
      <c r="CD171"/>
      <c r="CE171" s="115" t="str">
        <f>+Datos!FZ169</f>
        <v/>
      </c>
      <c r="CF171" s="188" t="str">
        <f>IF(CE171="","",Datos!GC169)</f>
        <v/>
      </c>
      <c r="CG171" s="180" t="str">
        <f t="shared" si="181"/>
        <v/>
      </c>
      <c r="CH171" s="180" t="str">
        <f t="shared" si="182"/>
        <v/>
      </c>
      <c r="CI171" s="187" t="str">
        <f t="shared" si="183"/>
        <v/>
      </c>
      <c r="CJ171" s="187" t="str">
        <f t="shared" si="184"/>
        <v/>
      </c>
      <c r="CK171" s="187" t="str">
        <f t="shared" si="185"/>
        <v/>
      </c>
      <c r="CL171" s="187" t="str">
        <f t="shared" si="186"/>
        <v/>
      </c>
    </row>
    <row r="172" spans="2:90" s="8" customFormat="1" x14ac:dyDescent="0.35">
      <c r="B172" s="115" t="str">
        <f>+Datos!B170</f>
        <v/>
      </c>
      <c r="C172" s="115" t="str">
        <f>IF(B172="","",Datos!E170)</f>
        <v/>
      </c>
      <c r="D172" s="180"/>
      <c r="E172" s="180">
        <f>+Datos!F170</f>
        <v>0</v>
      </c>
      <c r="F172" s="187">
        <f t="shared" si="129"/>
        <v>0</v>
      </c>
      <c r="G172" s="187">
        <f t="shared" si="130"/>
        <v>0</v>
      </c>
      <c r="H172" s="187">
        <f t="shared" si="131"/>
        <v>0</v>
      </c>
      <c r="I172" s="187">
        <f t="shared" si="132"/>
        <v>0</v>
      </c>
      <c r="K172" s="115" t="str">
        <f>+Datos!V170</f>
        <v/>
      </c>
      <c r="L172" s="188" t="str">
        <f>IF(K172="","",Datos!Y170)</f>
        <v/>
      </c>
      <c r="M172" s="180" t="str">
        <f t="shared" si="133"/>
        <v/>
      </c>
      <c r="N172" s="180" t="str">
        <f t="shared" si="134"/>
        <v/>
      </c>
      <c r="O172" s="187" t="str">
        <f t="shared" si="135"/>
        <v/>
      </c>
      <c r="P172" s="187" t="str">
        <f t="shared" si="136"/>
        <v/>
      </c>
      <c r="Q172" s="187" t="str">
        <f t="shared" si="137"/>
        <v/>
      </c>
      <c r="R172" s="187" t="str">
        <f t="shared" si="138"/>
        <v/>
      </c>
      <c r="T172" s="115" t="str">
        <f>+Datos!AP170</f>
        <v/>
      </c>
      <c r="U172" s="188" t="str">
        <f>IF(T172="","",Datos!AS170)</f>
        <v/>
      </c>
      <c r="V172" s="180" t="str">
        <f t="shared" si="139"/>
        <v/>
      </c>
      <c r="W172" s="180" t="str">
        <f t="shared" si="140"/>
        <v/>
      </c>
      <c r="X172" s="187" t="str">
        <f t="shared" si="141"/>
        <v/>
      </c>
      <c r="Y172" s="187" t="str">
        <f t="shared" si="142"/>
        <v/>
      </c>
      <c r="Z172" s="187" t="str">
        <f t="shared" si="143"/>
        <v/>
      </c>
      <c r="AA172" s="187" t="str">
        <f t="shared" si="144"/>
        <v/>
      </c>
      <c r="AC172" s="115" t="str">
        <f>+Datos!BJ170</f>
        <v/>
      </c>
      <c r="AD172" s="188" t="str">
        <f>IF(AC172="","",Datos!BM170)</f>
        <v/>
      </c>
      <c r="AE172" s="180" t="str">
        <f t="shared" si="145"/>
        <v/>
      </c>
      <c r="AF172" s="180" t="str">
        <f t="shared" si="146"/>
        <v/>
      </c>
      <c r="AG172" s="187" t="str">
        <f t="shared" si="147"/>
        <v/>
      </c>
      <c r="AH172" s="187" t="str">
        <f t="shared" si="148"/>
        <v/>
      </c>
      <c r="AI172" s="187" t="str">
        <f t="shared" si="149"/>
        <v/>
      </c>
      <c r="AJ172" s="187" t="str">
        <f t="shared" si="150"/>
        <v/>
      </c>
      <c r="AL172" s="115" t="str">
        <f>+Datos!CD170</f>
        <v/>
      </c>
      <c r="AM172" s="188" t="str">
        <f>IF(AL172="","",Datos!CG170)</f>
        <v/>
      </c>
      <c r="AN172" s="180" t="str">
        <f t="shared" si="151"/>
        <v/>
      </c>
      <c r="AO172" s="180" t="str">
        <f t="shared" si="152"/>
        <v/>
      </c>
      <c r="AP172" s="187" t="str">
        <f t="shared" si="153"/>
        <v/>
      </c>
      <c r="AQ172" s="187" t="str">
        <f t="shared" si="154"/>
        <v/>
      </c>
      <c r="AR172" s="187" t="str">
        <f t="shared" si="155"/>
        <v/>
      </c>
      <c r="AS172" s="187" t="str">
        <f t="shared" si="156"/>
        <v/>
      </c>
      <c r="AU172" s="115" t="str">
        <f>+Datos!CX170</f>
        <v/>
      </c>
      <c r="AV172" s="188" t="str">
        <f>IF(AU172="","",Datos!DA170)</f>
        <v/>
      </c>
      <c r="AW172" s="180" t="str">
        <f t="shared" si="157"/>
        <v/>
      </c>
      <c r="AX172" s="180" t="str">
        <f t="shared" si="158"/>
        <v/>
      </c>
      <c r="AY172" s="187" t="str">
        <f t="shared" si="159"/>
        <v/>
      </c>
      <c r="AZ172" s="187" t="str">
        <f t="shared" si="160"/>
        <v/>
      </c>
      <c r="BA172" s="187" t="str">
        <f t="shared" si="161"/>
        <v/>
      </c>
      <c r="BB172" s="187" t="str">
        <f t="shared" si="162"/>
        <v/>
      </c>
      <c r="BD172" s="115" t="str">
        <f>+Datos!DR170</f>
        <v/>
      </c>
      <c r="BE172" s="188" t="str">
        <f>IF(BD172="","",Datos!DU170)</f>
        <v/>
      </c>
      <c r="BF172" s="180" t="str">
        <f t="shared" si="163"/>
        <v/>
      </c>
      <c r="BG172" s="180" t="str">
        <f t="shared" si="164"/>
        <v/>
      </c>
      <c r="BH172" s="187" t="str">
        <f t="shared" si="165"/>
        <v/>
      </c>
      <c r="BI172" s="187" t="str">
        <f t="shared" si="166"/>
        <v/>
      </c>
      <c r="BJ172" s="187" t="str">
        <f t="shared" si="167"/>
        <v/>
      </c>
      <c r="BK172" s="187" t="str">
        <f t="shared" si="168"/>
        <v/>
      </c>
      <c r="BM172" s="115" t="str">
        <f>+Datos!EL170</f>
        <v/>
      </c>
      <c r="BN172" s="188" t="str">
        <f>IF(BM172="","",Datos!EO170)</f>
        <v/>
      </c>
      <c r="BO172" s="180" t="str">
        <f t="shared" si="169"/>
        <v/>
      </c>
      <c r="BP172" s="180" t="str">
        <f t="shared" si="170"/>
        <v/>
      </c>
      <c r="BQ172" s="187" t="str">
        <f t="shared" si="171"/>
        <v/>
      </c>
      <c r="BR172" s="187" t="str">
        <f t="shared" si="172"/>
        <v/>
      </c>
      <c r="BS172" s="187" t="str">
        <f t="shared" si="173"/>
        <v/>
      </c>
      <c r="BT172" s="187" t="str">
        <f t="shared" si="174"/>
        <v/>
      </c>
      <c r="BV172" s="115" t="str">
        <f>+Datos!FF170</f>
        <v/>
      </c>
      <c r="BW172" s="188" t="str">
        <f>IF(BV172="","",Datos!FI170)</f>
        <v/>
      </c>
      <c r="BX172" s="180" t="str">
        <f t="shared" si="175"/>
        <v/>
      </c>
      <c r="BY172" s="180" t="str">
        <f t="shared" si="176"/>
        <v/>
      </c>
      <c r="BZ172" s="187" t="str">
        <f t="shared" si="177"/>
        <v/>
      </c>
      <c r="CA172" s="187" t="str">
        <f t="shared" si="178"/>
        <v/>
      </c>
      <c r="CB172" s="187" t="str">
        <f t="shared" si="179"/>
        <v/>
      </c>
      <c r="CC172" s="187" t="str">
        <f t="shared" si="180"/>
        <v/>
      </c>
      <c r="CD172"/>
      <c r="CE172" s="115" t="str">
        <f>+Datos!FZ170</f>
        <v/>
      </c>
      <c r="CF172" s="188" t="str">
        <f>IF(CE172="","",Datos!GC170)</f>
        <v/>
      </c>
      <c r="CG172" s="180" t="str">
        <f t="shared" si="181"/>
        <v/>
      </c>
      <c r="CH172" s="180" t="str">
        <f t="shared" si="182"/>
        <v/>
      </c>
      <c r="CI172" s="187" t="str">
        <f t="shared" si="183"/>
        <v/>
      </c>
      <c r="CJ172" s="187" t="str">
        <f t="shared" si="184"/>
        <v/>
      </c>
      <c r="CK172" s="187" t="str">
        <f t="shared" si="185"/>
        <v/>
      </c>
      <c r="CL172" s="187" t="str">
        <f t="shared" si="186"/>
        <v/>
      </c>
    </row>
    <row r="173" spans="2:90" s="8" customFormat="1" x14ac:dyDescent="0.35">
      <c r="B173" s="115" t="str">
        <f>+Datos!B171</f>
        <v/>
      </c>
      <c r="C173" s="115" t="str">
        <f>IF(B173="","",Datos!E171)</f>
        <v/>
      </c>
      <c r="D173" s="180"/>
      <c r="E173" s="180">
        <f>+Datos!F171</f>
        <v>0</v>
      </c>
      <c r="F173" s="187">
        <f t="shared" si="129"/>
        <v>0</v>
      </c>
      <c r="G173" s="187">
        <f t="shared" si="130"/>
        <v>0</v>
      </c>
      <c r="H173" s="187">
        <f t="shared" si="131"/>
        <v>0</v>
      </c>
      <c r="I173" s="187">
        <f t="shared" si="132"/>
        <v>0</v>
      </c>
      <c r="K173" s="115" t="str">
        <f>+Datos!V171</f>
        <v/>
      </c>
      <c r="L173" s="188" t="str">
        <f>IF(K173="","",Datos!Y171)</f>
        <v/>
      </c>
      <c r="M173" s="180" t="str">
        <f t="shared" si="133"/>
        <v/>
      </c>
      <c r="N173" s="180" t="str">
        <f t="shared" si="134"/>
        <v/>
      </c>
      <c r="O173" s="187" t="str">
        <f t="shared" si="135"/>
        <v/>
      </c>
      <c r="P173" s="187" t="str">
        <f t="shared" si="136"/>
        <v/>
      </c>
      <c r="Q173" s="187" t="str">
        <f t="shared" si="137"/>
        <v/>
      </c>
      <c r="R173" s="187" t="str">
        <f t="shared" si="138"/>
        <v/>
      </c>
      <c r="T173" s="115" t="str">
        <f>+Datos!AP171</f>
        <v/>
      </c>
      <c r="U173" s="188" t="str">
        <f>IF(T173="","",Datos!AS171)</f>
        <v/>
      </c>
      <c r="V173" s="180" t="str">
        <f t="shared" si="139"/>
        <v/>
      </c>
      <c r="W173" s="180" t="str">
        <f t="shared" si="140"/>
        <v/>
      </c>
      <c r="X173" s="187" t="str">
        <f t="shared" si="141"/>
        <v/>
      </c>
      <c r="Y173" s="187" t="str">
        <f t="shared" si="142"/>
        <v/>
      </c>
      <c r="Z173" s="187" t="str">
        <f t="shared" si="143"/>
        <v/>
      </c>
      <c r="AA173" s="187" t="str">
        <f t="shared" si="144"/>
        <v/>
      </c>
      <c r="AC173" s="115" t="str">
        <f>+Datos!BJ171</f>
        <v/>
      </c>
      <c r="AD173" s="188" t="str">
        <f>IF(AC173="","",Datos!BM171)</f>
        <v/>
      </c>
      <c r="AE173" s="180" t="str">
        <f t="shared" si="145"/>
        <v/>
      </c>
      <c r="AF173" s="180" t="str">
        <f t="shared" si="146"/>
        <v/>
      </c>
      <c r="AG173" s="187" t="str">
        <f t="shared" si="147"/>
        <v/>
      </c>
      <c r="AH173" s="187" t="str">
        <f t="shared" si="148"/>
        <v/>
      </c>
      <c r="AI173" s="187" t="str">
        <f t="shared" si="149"/>
        <v/>
      </c>
      <c r="AJ173" s="187" t="str">
        <f t="shared" si="150"/>
        <v/>
      </c>
      <c r="AL173" s="115" t="str">
        <f>+Datos!CD171</f>
        <v/>
      </c>
      <c r="AM173" s="188" t="str">
        <f>IF(AL173="","",Datos!CG171)</f>
        <v/>
      </c>
      <c r="AN173" s="180" t="str">
        <f t="shared" si="151"/>
        <v/>
      </c>
      <c r="AO173" s="180" t="str">
        <f t="shared" si="152"/>
        <v/>
      </c>
      <c r="AP173" s="187" t="str">
        <f t="shared" si="153"/>
        <v/>
      </c>
      <c r="AQ173" s="187" t="str">
        <f t="shared" si="154"/>
        <v/>
      </c>
      <c r="AR173" s="187" t="str">
        <f t="shared" si="155"/>
        <v/>
      </c>
      <c r="AS173" s="187" t="str">
        <f t="shared" si="156"/>
        <v/>
      </c>
      <c r="AU173" s="115" t="str">
        <f>+Datos!CX171</f>
        <v/>
      </c>
      <c r="AV173" s="188" t="str">
        <f>IF(AU173="","",Datos!DA171)</f>
        <v/>
      </c>
      <c r="AW173" s="180" t="str">
        <f t="shared" si="157"/>
        <v/>
      </c>
      <c r="AX173" s="180" t="str">
        <f t="shared" si="158"/>
        <v/>
      </c>
      <c r="AY173" s="187" t="str">
        <f t="shared" si="159"/>
        <v/>
      </c>
      <c r="AZ173" s="187" t="str">
        <f t="shared" si="160"/>
        <v/>
      </c>
      <c r="BA173" s="187" t="str">
        <f t="shared" si="161"/>
        <v/>
      </c>
      <c r="BB173" s="187" t="str">
        <f t="shared" si="162"/>
        <v/>
      </c>
      <c r="BD173" s="115" t="str">
        <f>+Datos!DR171</f>
        <v/>
      </c>
      <c r="BE173" s="188" t="str">
        <f>IF(BD173="","",Datos!DU171)</f>
        <v/>
      </c>
      <c r="BF173" s="180" t="str">
        <f t="shared" si="163"/>
        <v/>
      </c>
      <c r="BG173" s="180" t="str">
        <f t="shared" si="164"/>
        <v/>
      </c>
      <c r="BH173" s="187" t="str">
        <f t="shared" si="165"/>
        <v/>
      </c>
      <c r="BI173" s="187" t="str">
        <f t="shared" si="166"/>
        <v/>
      </c>
      <c r="BJ173" s="187" t="str">
        <f t="shared" si="167"/>
        <v/>
      </c>
      <c r="BK173" s="187" t="str">
        <f t="shared" si="168"/>
        <v/>
      </c>
      <c r="BM173" s="115" t="str">
        <f>+Datos!EL171</f>
        <v/>
      </c>
      <c r="BN173" s="188" t="str">
        <f>IF(BM173="","",Datos!EO171)</f>
        <v/>
      </c>
      <c r="BO173" s="180" t="str">
        <f t="shared" si="169"/>
        <v/>
      </c>
      <c r="BP173" s="180" t="str">
        <f t="shared" si="170"/>
        <v/>
      </c>
      <c r="BQ173" s="187" t="str">
        <f t="shared" si="171"/>
        <v/>
      </c>
      <c r="BR173" s="187" t="str">
        <f t="shared" si="172"/>
        <v/>
      </c>
      <c r="BS173" s="187" t="str">
        <f t="shared" si="173"/>
        <v/>
      </c>
      <c r="BT173" s="187" t="str">
        <f t="shared" si="174"/>
        <v/>
      </c>
      <c r="BV173" s="115" t="str">
        <f>+Datos!FF171</f>
        <v/>
      </c>
      <c r="BW173" s="188" t="str">
        <f>IF(BV173="","",Datos!FI171)</f>
        <v/>
      </c>
      <c r="BX173" s="180" t="str">
        <f t="shared" si="175"/>
        <v/>
      </c>
      <c r="BY173" s="180" t="str">
        <f t="shared" si="176"/>
        <v/>
      </c>
      <c r="BZ173" s="187" t="str">
        <f t="shared" si="177"/>
        <v/>
      </c>
      <c r="CA173" s="187" t="str">
        <f t="shared" si="178"/>
        <v/>
      </c>
      <c r="CB173" s="187" t="str">
        <f t="shared" si="179"/>
        <v/>
      </c>
      <c r="CC173" s="187" t="str">
        <f t="shared" si="180"/>
        <v/>
      </c>
      <c r="CD173"/>
      <c r="CE173" s="115" t="str">
        <f>+Datos!FZ171</f>
        <v/>
      </c>
      <c r="CF173" s="188" t="str">
        <f>IF(CE173="","",Datos!GC171)</f>
        <v/>
      </c>
      <c r="CG173" s="180" t="str">
        <f t="shared" si="181"/>
        <v/>
      </c>
      <c r="CH173" s="180" t="str">
        <f t="shared" si="182"/>
        <v/>
      </c>
      <c r="CI173" s="187" t="str">
        <f t="shared" si="183"/>
        <v/>
      </c>
      <c r="CJ173" s="187" t="str">
        <f t="shared" si="184"/>
        <v/>
      </c>
      <c r="CK173" s="187" t="str">
        <f t="shared" si="185"/>
        <v/>
      </c>
      <c r="CL173" s="187" t="str">
        <f t="shared" si="186"/>
        <v/>
      </c>
    </row>
  </sheetData>
  <mergeCells count="10">
    <mergeCell ref="BD10:BG10"/>
    <mergeCell ref="BM10:BP10"/>
    <mergeCell ref="BV10:BY10"/>
    <mergeCell ref="CE10:CH10"/>
    <mergeCell ref="B10:C10"/>
    <mergeCell ref="K10:N10"/>
    <mergeCell ref="T10:W10"/>
    <mergeCell ref="AC10:AF10"/>
    <mergeCell ref="AL10:AO10"/>
    <mergeCell ref="AU10:AX1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380CB-C66C-44D5-A0C8-0BA6ECFAEDE2}">
  <sheetPr codeName="Hoja11"/>
  <dimension ref="B2:CL173"/>
  <sheetViews>
    <sheetView zoomScale="57" zoomScaleNormal="60" workbookViewId="0">
      <selection activeCell="D9" sqref="D9"/>
    </sheetView>
  </sheetViews>
  <sheetFormatPr baseColWidth="10" defaultColWidth="10.7265625" defaultRowHeight="14.5" x14ac:dyDescent="0.35"/>
  <cols>
    <col min="1" max="1" width="2.54296875" customWidth="1"/>
    <col min="2" max="2" width="26.6328125" bestFit="1" customWidth="1"/>
    <col min="3" max="3" width="23.08984375" bestFit="1" customWidth="1"/>
    <col min="4" max="4" width="18.1796875" bestFit="1" customWidth="1"/>
    <col min="5" max="5" width="30.90625" bestFit="1" customWidth="1"/>
    <col min="6" max="6" width="26.6328125" bestFit="1" customWidth="1"/>
    <col min="7" max="7" width="21.6328125" bestFit="1" customWidth="1"/>
    <col min="8" max="8" width="11.81640625" bestFit="1" customWidth="1"/>
    <col min="9" max="9" width="26.7265625" bestFit="1" customWidth="1"/>
    <col min="11" max="11" width="26.6328125" bestFit="1" customWidth="1"/>
    <col min="12" max="12" width="11.1796875" bestFit="1" customWidth="1"/>
    <col min="13" max="13" width="18.1796875" bestFit="1" customWidth="1"/>
    <col min="14" max="14" width="30.90625" bestFit="1" customWidth="1"/>
    <col min="15" max="17" width="11.1796875" bestFit="1" customWidth="1"/>
    <col min="18" max="18" width="26.7265625" bestFit="1" customWidth="1"/>
    <col min="20" max="20" width="26.6328125" bestFit="1" customWidth="1"/>
    <col min="21" max="21" width="10.08984375" bestFit="1" customWidth="1"/>
    <col min="22" max="22" width="18.1796875" bestFit="1" customWidth="1"/>
    <col min="23" max="23" width="30.90625" bestFit="1" customWidth="1"/>
    <col min="24" max="25" width="11.1796875" bestFit="1" customWidth="1"/>
    <col min="26" max="26" width="10.08984375" bestFit="1" customWidth="1"/>
    <col min="27" max="27" width="26.7265625" bestFit="1" customWidth="1"/>
    <col min="29" max="29" width="26.6328125" bestFit="1" customWidth="1"/>
    <col min="30" max="30" width="9.54296875" bestFit="1" customWidth="1"/>
    <col min="31" max="31" width="18.1796875" bestFit="1" customWidth="1"/>
    <col min="32" max="32" width="30.90625" bestFit="1" customWidth="1"/>
    <col min="33" max="33" width="5.08984375" bestFit="1" customWidth="1"/>
    <col min="34" max="34" width="7.6328125" bestFit="1" customWidth="1"/>
    <col min="35" max="35" width="8.36328125" bestFit="1" customWidth="1"/>
    <col min="36" max="36" width="26.7265625" bestFit="1" customWidth="1"/>
    <col min="38" max="38" width="26.6328125" bestFit="1" customWidth="1"/>
    <col min="39" max="39" width="9.54296875" bestFit="1" customWidth="1"/>
    <col min="40" max="40" width="18.1796875" bestFit="1" customWidth="1"/>
    <col min="41" max="41" width="30.90625" bestFit="1" customWidth="1"/>
    <col min="42" max="42" width="5.08984375" bestFit="1" customWidth="1"/>
    <col min="43" max="43" width="7.6328125" bestFit="1" customWidth="1"/>
    <col min="44" max="44" width="8.36328125" bestFit="1" customWidth="1"/>
    <col min="45" max="45" width="26.7265625" bestFit="1" customWidth="1"/>
    <col min="47" max="47" width="26.6328125" bestFit="1" customWidth="1"/>
    <col min="48" max="48" width="9.54296875" bestFit="1" customWidth="1"/>
    <col min="49" max="49" width="18.1796875" bestFit="1" customWidth="1"/>
    <col min="50" max="50" width="30.90625" bestFit="1" customWidth="1"/>
    <col min="51" max="51" width="5.08984375" bestFit="1" customWidth="1"/>
    <col min="52" max="52" width="7.6328125" bestFit="1" customWidth="1"/>
    <col min="53" max="53" width="8.36328125" bestFit="1" customWidth="1"/>
    <col min="54" max="54" width="26.7265625" bestFit="1" customWidth="1"/>
    <col min="56" max="56" width="26.6328125" bestFit="1" customWidth="1"/>
    <col min="57" max="57" width="9.54296875" bestFit="1" customWidth="1"/>
    <col min="58" max="58" width="18.1796875" bestFit="1" customWidth="1"/>
    <col min="59" max="59" width="30.90625" bestFit="1" customWidth="1"/>
    <col min="60" max="60" width="5.08984375" bestFit="1" customWidth="1"/>
    <col min="61" max="61" width="7.6328125" bestFit="1" customWidth="1"/>
    <col min="62" max="62" width="8.36328125" bestFit="1" customWidth="1"/>
    <col min="63" max="63" width="26.7265625" bestFit="1" customWidth="1"/>
    <col min="65" max="65" width="26.6328125" bestFit="1" customWidth="1"/>
    <col min="66" max="66" width="9.54296875" bestFit="1" customWidth="1"/>
    <col min="67" max="67" width="18.1796875" bestFit="1" customWidth="1"/>
    <col min="68" max="68" width="30.90625" bestFit="1" customWidth="1"/>
    <col min="69" max="69" width="5.08984375" bestFit="1" customWidth="1"/>
    <col min="70" max="70" width="7.6328125" bestFit="1" customWidth="1"/>
    <col min="71" max="71" width="8.36328125" bestFit="1" customWidth="1"/>
    <col min="72" max="72" width="26.7265625" bestFit="1" customWidth="1"/>
    <col min="74" max="74" width="26.6328125" bestFit="1" customWidth="1"/>
    <col min="75" max="75" width="9.54296875" bestFit="1" customWidth="1"/>
    <col min="76" max="76" width="18.1796875" bestFit="1" customWidth="1"/>
    <col min="77" max="77" width="30.90625" bestFit="1" customWidth="1"/>
    <col min="78" max="78" width="5.08984375" bestFit="1" customWidth="1"/>
    <col min="79" max="79" width="7.6328125" bestFit="1" customWidth="1"/>
    <col min="80" max="80" width="8.36328125" bestFit="1" customWidth="1"/>
    <col min="81" max="81" width="26.7265625" bestFit="1" customWidth="1"/>
    <col min="83" max="83" width="26.6328125" bestFit="1" customWidth="1"/>
    <col min="84" max="84" width="9.54296875" bestFit="1" customWidth="1"/>
    <col min="85" max="85" width="18.1796875" bestFit="1" customWidth="1"/>
    <col min="86" max="86" width="30.90625" bestFit="1" customWidth="1"/>
    <col min="87" max="87" width="5.08984375" bestFit="1" customWidth="1"/>
    <col min="88" max="88" width="7.6328125" bestFit="1" customWidth="1"/>
    <col min="89" max="89" width="8.36328125" bestFit="1" customWidth="1"/>
    <col min="90" max="90" width="26.7265625" bestFit="1" customWidth="1"/>
  </cols>
  <sheetData>
    <row r="2" spans="2:90" x14ac:dyDescent="0.35">
      <c r="C2" s="195" t="s">
        <v>360</v>
      </c>
      <c r="D2" s="196">
        <f>+C12+L12+U12+AD12+AM12+AV12+BE12+BN12+BW12</f>
        <v>13.184799999999999</v>
      </c>
      <c r="E2" s="8"/>
      <c r="F2" s="8"/>
      <c r="G2" s="8"/>
    </row>
    <row r="3" spans="2:90" x14ac:dyDescent="0.35">
      <c r="C3" s="18" t="s">
        <v>243</v>
      </c>
      <c r="D3" s="18" t="s">
        <v>387</v>
      </c>
      <c r="E3" s="18" t="s">
        <v>388</v>
      </c>
      <c r="F3" s="101" t="s">
        <v>389</v>
      </c>
      <c r="G3" s="18" t="s">
        <v>390</v>
      </c>
    </row>
    <row r="4" spans="2:90" x14ac:dyDescent="0.35">
      <c r="C4" s="101" t="s">
        <v>380</v>
      </c>
      <c r="D4" s="197">
        <f>IF(C13="",0,D16+M16+V16+AE16+AN16+AW16+BF16+BO16+BX16)</f>
        <v>0</v>
      </c>
      <c r="E4" s="198">
        <f>+D4</f>
        <v>0</v>
      </c>
      <c r="F4" s="101">
        <v>1</v>
      </c>
      <c r="G4" s="198">
        <f>+F4*E4</f>
        <v>0</v>
      </c>
    </row>
    <row r="5" spans="2:90" x14ac:dyDescent="0.35">
      <c r="C5" s="18" t="s">
        <v>381</v>
      </c>
      <c r="D5" s="198">
        <f>IF(C13="",0,F16+O16+X16+AG16+AP16+AY16+BH16+BQ16+BZ16)</f>
        <v>0</v>
      </c>
      <c r="E5" s="199">
        <f>+ROUNDUP(D5/2000,0)*2000</f>
        <v>0</v>
      </c>
      <c r="F5" s="101">
        <v>1</v>
      </c>
      <c r="G5" s="198">
        <f t="shared" ref="G5:G8" si="0">+F5*E5</f>
        <v>0</v>
      </c>
    </row>
    <row r="6" spans="2:90" x14ac:dyDescent="0.35">
      <c r="C6" s="18" t="s">
        <v>382</v>
      </c>
      <c r="D6" s="198">
        <f>IF(C13="",0,H16+Q16+Z16+AI16+AR16+BA16+BJ16+BS16+CB16)</f>
        <v>0</v>
      </c>
      <c r="E6" s="199">
        <f>+ROUNDUP(D6/500,0)*500</f>
        <v>0</v>
      </c>
      <c r="F6" s="101">
        <v>1</v>
      </c>
      <c r="G6" s="198">
        <f t="shared" si="0"/>
        <v>0</v>
      </c>
    </row>
    <row r="7" spans="2:90" x14ac:dyDescent="0.35">
      <c r="C7" s="18" t="s">
        <v>383</v>
      </c>
      <c r="D7" s="198">
        <f>IF(C13="",0,G16+P16+Y16+AH16+AQ16+AZ16+BI16+BR16+CA16)</f>
        <v>0</v>
      </c>
      <c r="E7" s="199">
        <f>+ROUNDUP(D7/417,0)*417</f>
        <v>0</v>
      </c>
      <c r="F7" s="101">
        <v>1</v>
      </c>
      <c r="G7" s="198">
        <f t="shared" si="0"/>
        <v>0</v>
      </c>
      <c r="H7" s="8"/>
    </row>
    <row r="8" spans="2:90" x14ac:dyDescent="0.35">
      <c r="C8" s="18" t="s">
        <v>384</v>
      </c>
      <c r="D8" s="198">
        <f>IF(C13="",0,I16+R16+AA16+AJ16+AS16+BB16+BK16+BT16+CC16)</f>
        <v>0</v>
      </c>
      <c r="E8" s="199">
        <f>+ROUNDUP(D8/500,0)*500</f>
        <v>0</v>
      </c>
      <c r="F8" s="101">
        <v>1</v>
      </c>
      <c r="G8" s="198">
        <f t="shared" si="0"/>
        <v>0</v>
      </c>
      <c r="H8" s="8"/>
    </row>
    <row r="9" spans="2:90" x14ac:dyDescent="0.35">
      <c r="B9" s="8"/>
      <c r="C9" s="8"/>
      <c r="D9" s="8"/>
      <c r="E9" s="8"/>
      <c r="F9" s="8"/>
      <c r="G9" s="8"/>
      <c r="H9" s="8"/>
    </row>
    <row r="10" spans="2:90" s="8" customFormat="1" x14ac:dyDescent="0.35">
      <c r="B10" s="308" t="s">
        <v>349</v>
      </c>
      <c r="C10" s="308"/>
      <c r="K10" s="309" t="s">
        <v>350</v>
      </c>
      <c r="L10" s="309"/>
      <c r="M10" s="309"/>
      <c r="N10" s="309"/>
      <c r="T10" s="309" t="s">
        <v>351</v>
      </c>
      <c r="U10" s="309"/>
      <c r="V10" s="309"/>
      <c r="W10" s="309"/>
      <c r="AC10" s="306" t="s">
        <v>352</v>
      </c>
      <c r="AD10" s="306"/>
      <c r="AE10" s="306"/>
      <c r="AF10" s="306"/>
      <c r="AL10" s="306" t="s">
        <v>353</v>
      </c>
      <c r="AM10" s="306"/>
      <c r="AN10" s="306"/>
      <c r="AO10" s="306"/>
      <c r="AU10" s="306" t="s">
        <v>354</v>
      </c>
      <c r="AV10" s="306"/>
      <c r="AW10" s="306"/>
      <c r="AX10" s="306"/>
      <c r="BD10" s="306" t="s">
        <v>355</v>
      </c>
      <c r="BE10" s="306"/>
      <c r="BF10" s="306"/>
      <c r="BG10" s="306"/>
      <c r="BM10" s="307" t="s">
        <v>356</v>
      </c>
      <c r="BN10" s="307"/>
      <c r="BO10" s="307"/>
      <c r="BP10" s="307"/>
      <c r="BV10" s="306" t="s">
        <v>357</v>
      </c>
      <c r="BW10" s="306"/>
      <c r="BX10" s="306"/>
      <c r="BY10" s="306"/>
      <c r="CD10"/>
      <c r="CE10" s="306" t="s">
        <v>370</v>
      </c>
      <c r="CF10" s="306"/>
      <c r="CG10" s="306"/>
      <c r="CH10" s="306"/>
    </row>
    <row r="11" spans="2:90" s="8" customFormat="1" x14ac:dyDescent="0.35">
      <c r="B11" s="101" t="s">
        <v>358</v>
      </c>
      <c r="C11" s="175">
        <f>+Datos!$C$12</f>
        <v>1</v>
      </c>
      <c r="D11" s="101" t="s">
        <v>93</v>
      </c>
      <c r="E11" s="115">
        <f>+Datos!G9</f>
        <v>4</v>
      </c>
      <c r="K11" s="177" t="s">
        <v>358</v>
      </c>
      <c r="L11" s="178">
        <f>+Datos!W12</f>
        <v>2</v>
      </c>
      <c r="M11" s="179" t="s">
        <v>359</v>
      </c>
      <c r="N11" s="115">
        <f>+Datos!AA9</f>
        <v>4</v>
      </c>
      <c r="T11" s="177" t="s">
        <v>358</v>
      </c>
      <c r="U11" s="178">
        <f>+Datos!AQ12</f>
        <v>3</v>
      </c>
      <c r="V11" s="179" t="s">
        <v>359</v>
      </c>
      <c r="W11" s="115">
        <f>+Datos!AU9</f>
        <v>4</v>
      </c>
      <c r="AC11" s="177" t="s">
        <v>358</v>
      </c>
      <c r="AD11" s="178">
        <f>+Datos!BK12</f>
        <v>4</v>
      </c>
      <c r="AE11" s="179" t="s">
        <v>359</v>
      </c>
      <c r="AF11" s="180">
        <f>+Datos!BO9</f>
        <v>4.5</v>
      </c>
      <c r="AL11" s="177" t="s">
        <v>358</v>
      </c>
      <c r="AM11" s="190">
        <f>+Datos!CE12</f>
        <v>5</v>
      </c>
      <c r="AN11" s="179" t="s">
        <v>359</v>
      </c>
      <c r="AO11" s="115">
        <f>+Datos!CI9</f>
        <v>0</v>
      </c>
      <c r="AU11" s="177" t="s">
        <v>358</v>
      </c>
      <c r="AV11" s="178">
        <f>+Datos!CY12</f>
        <v>6</v>
      </c>
      <c r="AW11" s="179" t="s">
        <v>359</v>
      </c>
      <c r="AX11" s="115">
        <f>+Datos!DC9</f>
        <v>0</v>
      </c>
      <c r="BD11" s="177" t="s">
        <v>358</v>
      </c>
      <c r="BE11" s="178">
        <f>+Datos!DS12</f>
        <v>7</v>
      </c>
      <c r="BF11" s="179" t="s">
        <v>359</v>
      </c>
      <c r="BG11" s="115">
        <f>+Datos!DW9</f>
        <v>0</v>
      </c>
      <c r="BM11" s="177" t="s">
        <v>358</v>
      </c>
      <c r="BN11" s="178">
        <f>+Datos!EM12</f>
        <v>8</v>
      </c>
      <c r="BO11" s="179" t="s">
        <v>359</v>
      </c>
      <c r="BP11" s="115">
        <f>+Datos!EQ9</f>
        <v>0</v>
      </c>
      <c r="BV11" s="177" t="s">
        <v>358</v>
      </c>
      <c r="BW11" s="178">
        <f>+Datos!FG12</f>
        <v>9</v>
      </c>
      <c r="BX11" s="179" t="s">
        <v>359</v>
      </c>
      <c r="BY11" s="115">
        <f>+Datos!FK9</f>
        <v>0</v>
      </c>
      <c r="CD11"/>
      <c r="CE11" s="177" t="s">
        <v>358</v>
      </c>
      <c r="CF11" s="178">
        <f>+Datos!GA12</f>
        <v>10</v>
      </c>
      <c r="CG11" s="179" t="s">
        <v>359</v>
      </c>
      <c r="CH11" s="115">
        <f>+Datos!GE9</f>
        <v>0</v>
      </c>
    </row>
    <row r="12" spans="2:90" s="8" customFormat="1" x14ac:dyDescent="0.35">
      <c r="B12" s="101" t="s">
        <v>360</v>
      </c>
      <c r="C12" s="115">
        <f>+Datos!$C$9</f>
        <v>4.0937999999999999</v>
      </c>
      <c r="K12" s="101" t="s">
        <v>360</v>
      </c>
      <c r="L12" s="115">
        <f>+Datos!W9</f>
        <v>2.7578</v>
      </c>
      <c r="T12" s="101" t="s">
        <v>360</v>
      </c>
      <c r="U12" s="115">
        <f>+Datos!AQ9</f>
        <v>4.5044000000000004</v>
      </c>
      <c r="AC12" s="101" t="s">
        <v>360</v>
      </c>
      <c r="AD12" s="115">
        <f>+Datos!BK9</f>
        <v>1.8288</v>
      </c>
      <c r="AL12" s="101" t="s">
        <v>360</v>
      </c>
      <c r="AM12" s="115">
        <f>+Datos!CE9</f>
        <v>0</v>
      </c>
      <c r="AU12" s="101" t="s">
        <v>360</v>
      </c>
      <c r="AV12" s="115">
        <f>+Datos!CY9</f>
        <v>0</v>
      </c>
      <c r="BD12" s="101" t="s">
        <v>360</v>
      </c>
      <c r="BE12" s="115">
        <f>+Datos!DS9</f>
        <v>0</v>
      </c>
      <c r="BM12" s="101" t="s">
        <v>360</v>
      </c>
      <c r="BN12" s="115">
        <f>+Datos!EM9</f>
        <v>0</v>
      </c>
      <c r="BV12" s="101" t="s">
        <v>360</v>
      </c>
      <c r="BW12" s="115">
        <f>+Datos!FG9</f>
        <v>0</v>
      </c>
      <c r="CD12"/>
      <c r="CE12" s="101" t="s">
        <v>360</v>
      </c>
      <c r="CF12" s="115">
        <f>+Datos!GA9</f>
        <v>0</v>
      </c>
    </row>
    <row r="13" spans="2:90" s="8" customFormat="1" x14ac:dyDescent="0.35">
      <c r="B13" s="181" t="s">
        <v>361</v>
      </c>
      <c r="C13" s="182"/>
      <c r="K13" s="183" t="s">
        <v>361</v>
      </c>
      <c r="L13" s="182">
        <v>2</v>
      </c>
      <c r="T13" s="183" t="s">
        <v>361</v>
      </c>
      <c r="U13" s="182">
        <v>2</v>
      </c>
      <c r="AC13" s="183" t="s">
        <v>361</v>
      </c>
      <c r="AD13" s="189"/>
      <c r="AL13" s="183" t="s">
        <v>361</v>
      </c>
      <c r="AM13" s="189"/>
      <c r="AU13" s="183" t="s">
        <v>361</v>
      </c>
      <c r="AV13" s="189"/>
      <c r="BD13" s="183" t="s">
        <v>361</v>
      </c>
      <c r="BE13" s="189"/>
      <c r="BM13" s="183" t="s">
        <v>361</v>
      </c>
      <c r="BN13" s="189"/>
      <c r="BV13" s="183" t="s">
        <v>361</v>
      </c>
      <c r="BW13" s="189"/>
      <c r="CD13"/>
      <c r="CE13" s="183" t="s">
        <v>361</v>
      </c>
      <c r="CF13" s="189"/>
    </row>
    <row r="14" spans="2:90" s="8" customFormat="1" x14ac:dyDescent="0.35">
      <c r="B14" s="184" t="s">
        <v>362</v>
      </c>
      <c r="C14" s="185">
        <f>+Datos!$C$13</f>
        <v>12</v>
      </c>
      <c r="K14" s="184" t="s">
        <v>362</v>
      </c>
      <c r="L14" s="185">
        <f>+Datos!W13</f>
        <v>12</v>
      </c>
      <c r="T14" s="184" t="s">
        <v>362</v>
      </c>
      <c r="U14" s="185">
        <f>+Datos!AQ13</f>
        <v>12</v>
      </c>
      <c r="AC14" s="184" t="s">
        <v>362</v>
      </c>
      <c r="AD14" s="185">
        <f>+Datos!BK13</f>
        <v>11</v>
      </c>
      <c r="AL14" s="184" t="s">
        <v>362</v>
      </c>
      <c r="AM14" s="185">
        <f>+Datos!CE13</f>
        <v>0</v>
      </c>
      <c r="AU14" s="184" t="s">
        <v>362</v>
      </c>
      <c r="AV14" s="185">
        <f>+Datos!CY13</f>
        <v>0</v>
      </c>
      <c r="BD14" s="184" t="s">
        <v>362</v>
      </c>
      <c r="BE14" s="185">
        <f>+Datos!DS13</f>
        <v>0</v>
      </c>
      <c r="BM14" s="184" t="s">
        <v>362</v>
      </c>
      <c r="BN14" s="185">
        <f>+Datos!EM13</f>
        <v>0</v>
      </c>
      <c r="BV14" s="184" t="s">
        <v>362</v>
      </c>
      <c r="BW14" s="185">
        <f>+Datos!FG13</f>
        <v>0</v>
      </c>
      <c r="CD14"/>
      <c r="CE14" s="184" t="s">
        <v>362</v>
      </c>
      <c r="CF14" s="185">
        <f>+Datos!GA13</f>
        <v>0</v>
      </c>
    </row>
    <row r="15" spans="2:90" s="8" customFormat="1" x14ac:dyDescent="0.35">
      <c r="B15" s="181" t="s">
        <v>363</v>
      </c>
      <c r="C15" s="181"/>
      <c r="E15" s="186">
        <v>1040</v>
      </c>
      <c r="K15" s="183" t="s">
        <v>363</v>
      </c>
      <c r="L15" s="183">
        <v>0.7</v>
      </c>
      <c r="T15" s="183" t="s">
        <v>363</v>
      </c>
      <c r="U15" s="183">
        <v>0.7</v>
      </c>
      <c r="AC15" s="183" t="s">
        <v>363</v>
      </c>
      <c r="AD15" s="183"/>
      <c r="AL15" s="183" t="s">
        <v>363</v>
      </c>
      <c r="AM15" s="183"/>
      <c r="AU15" s="183" t="s">
        <v>363</v>
      </c>
      <c r="AV15" s="183"/>
      <c r="BD15" s="183" t="s">
        <v>363</v>
      </c>
      <c r="BE15" s="183"/>
      <c r="BM15" s="183" t="s">
        <v>363</v>
      </c>
      <c r="BN15" s="183"/>
      <c r="BV15" s="183" t="s">
        <v>363</v>
      </c>
      <c r="BW15" s="183"/>
      <c r="CD15"/>
      <c r="CE15" s="183" t="s">
        <v>363</v>
      </c>
      <c r="CF15" s="183"/>
    </row>
    <row r="16" spans="2:90" s="8" customFormat="1" x14ac:dyDescent="0.35">
      <c r="B16" s="187">
        <f>+MAX(B18:B173)</f>
        <v>106</v>
      </c>
      <c r="C16" s="187">
        <f t="shared" ref="C16:I16" si="1">+SUM(C18:C173)</f>
        <v>10234.5</v>
      </c>
      <c r="D16" s="187">
        <f t="shared" si="1"/>
        <v>0</v>
      </c>
      <c r="E16" s="187">
        <f t="shared" si="1"/>
        <v>900</v>
      </c>
      <c r="F16" s="187" t="e">
        <f t="shared" si="1"/>
        <v>#DIV/0!</v>
      </c>
      <c r="G16" s="187">
        <f t="shared" si="1"/>
        <v>28041</v>
      </c>
      <c r="H16" s="187">
        <f t="shared" si="1"/>
        <v>21600</v>
      </c>
      <c r="I16" s="187" t="e">
        <f t="shared" si="1"/>
        <v>#DIV/0!</v>
      </c>
      <c r="K16" s="187">
        <f>+MAX(K18:K173)</f>
        <v>55</v>
      </c>
      <c r="L16" s="187">
        <f t="shared" ref="L16:R16" si="2">+SUM(L18:L173)</f>
        <v>6894.5</v>
      </c>
      <c r="M16" s="187">
        <f t="shared" si="2"/>
        <v>27578</v>
      </c>
      <c r="N16" s="187">
        <f t="shared" si="2"/>
        <v>574.54166666666674</v>
      </c>
      <c r="O16" s="187">
        <f t="shared" si="2"/>
        <v>34718.732142857145</v>
      </c>
      <c r="P16" s="187">
        <f t="shared" si="2"/>
        <v>22407.125</v>
      </c>
      <c r="Q16" s="187">
        <f t="shared" si="2"/>
        <v>13789</v>
      </c>
      <c r="R16" s="187">
        <f t="shared" si="2"/>
        <v>21996.738095238084</v>
      </c>
      <c r="T16" s="187">
        <f>+MAX(T18:T173)</f>
        <v>76</v>
      </c>
      <c r="U16" s="187">
        <f t="shared" ref="U16:AA16" si="3">+SUM(U18:U173)</f>
        <v>11261</v>
      </c>
      <c r="V16" s="187">
        <f t="shared" si="3"/>
        <v>45044</v>
      </c>
      <c r="W16" s="187">
        <f t="shared" si="3"/>
        <v>938.41666666666697</v>
      </c>
      <c r="X16" s="187">
        <f t="shared" si="3"/>
        <v>56707.17857142858</v>
      </c>
      <c r="Y16" s="187">
        <f t="shared" si="3"/>
        <v>36598.25</v>
      </c>
      <c r="Z16" s="187">
        <f t="shared" si="3"/>
        <v>22522</v>
      </c>
      <c r="AA16" s="187">
        <f t="shared" si="3"/>
        <v>35927.952380952353</v>
      </c>
      <c r="AC16" s="187">
        <f>+MAX(AC18:AC173)</f>
        <v>30</v>
      </c>
      <c r="AD16" s="187">
        <f t="shared" ref="AD16:AJ16" si="4">+SUM(AD18:AD173)</f>
        <v>4064</v>
      </c>
      <c r="AE16" s="187">
        <f t="shared" si="4"/>
        <v>0</v>
      </c>
      <c r="AF16" s="187">
        <f t="shared" si="4"/>
        <v>369.4545454545455</v>
      </c>
      <c r="AG16" s="187" t="e">
        <f t="shared" si="4"/>
        <v>#DIV/0!</v>
      </c>
      <c r="AH16" s="187">
        <f t="shared" si="4"/>
        <v>14408.72727272727</v>
      </c>
      <c r="AI16" s="187">
        <f t="shared" si="4"/>
        <v>8128</v>
      </c>
      <c r="AJ16" s="187" t="e">
        <f t="shared" si="4"/>
        <v>#DIV/0!</v>
      </c>
      <c r="AL16" s="187">
        <f>+MAX(AL18:AL173)</f>
        <v>0</v>
      </c>
      <c r="AM16" s="187">
        <f t="shared" ref="AM16:AS16" si="5">+SUM(AM18:AM173)</f>
        <v>0</v>
      </c>
      <c r="AN16" s="187">
        <f t="shared" si="5"/>
        <v>0</v>
      </c>
      <c r="AO16" s="187">
        <f t="shared" si="5"/>
        <v>0</v>
      </c>
      <c r="AP16" s="187">
        <f t="shared" si="5"/>
        <v>0</v>
      </c>
      <c r="AQ16" s="187">
        <f t="shared" si="5"/>
        <v>0</v>
      </c>
      <c r="AR16" s="187">
        <f t="shared" si="5"/>
        <v>0</v>
      </c>
      <c r="AS16" s="187">
        <f t="shared" si="5"/>
        <v>0</v>
      </c>
      <c r="AU16" s="187">
        <f>+MAX(AU18:AU173)</f>
        <v>0</v>
      </c>
      <c r="AV16" s="187">
        <f t="shared" ref="AV16:BB16" si="6">+SUM(AV18:AV173)</f>
        <v>0</v>
      </c>
      <c r="AW16" s="187">
        <f t="shared" si="6"/>
        <v>0</v>
      </c>
      <c r="AX16" s="187">
        <f t="shared" si="6"/>
        <v>0</v>
      </c>
      <c r="AY16" s="187">
        <f t="shared" si="6"/>
        <v>0</v>
      </c>
      <c r="AZ16" s="187">
        <f t="shared" si="6"/>
        <v>0</v>
      </c>
      <c r="BA16" s="187">
        <f t="shared" si="6"/>
        <v>0</v>
      </c>
      <c r="BB16" s="187">
        <f t="shared" si="6"/>
        <v>0</v>
      </c>
      <c r="BD16" s="187">
        <f>+MAX(BD18:BD173)</f>
        <v>0</v>
      </c>
      <c r="BE16" s="187">
        <f t="shared" ref="BE16:BK16" si="7">+SUM(BE18:BE173)</f>
        <v>0</v>
      </c>
      <c r="BF16" s="187">
        <f t="shared" si="7"/>
        <v>0</v>
      </c>
      <c r="BG16" s="187">
        <f t="shared" si="7"/>
        <v>0</v>
      </c>
      <c r="BH16" s="187">
        <f t="shared" si="7"/>
        <v>0</v>
      </c>
      <c r="BI16" s="187">
        <f t="shared" si="7"/>
        <v>0</v>
      </c>
      <c r="BJ16" s="187">
        <f t="shared" si="7"/>
        <v>0</v>
      </c>
      <c r="BK16" s="187">
        <f t="shared" si="7"/>
        <v>0</v>
      </c>
      <c r="BM16" s="187">
        <f>+MAX(BM18:BM173)</f>
        <v>0</v>
      </c>
      <c r="BN16" s="187">
        <f t="shared" ref="BN16:BT16" si="8">+SUM(BN18:BN173)</f>
        <v>0</v>
      </c>
      <c r="BO16" s="187">
        <f t="shared" si="8"/>
        <v>0</v>
      </c>
      <c r="BP16" s="187">
        <f t="shared" si="8"/>
        <v>0</v>
      </c>
      <c r="BQ16" s="187">
        <f t="shared" si="8"/>
        <v>0</v>
      </c>
      <c r="BR16" s="187">
        <f t="shared" si="8"/>
        <v>0</v>
      </c>
      <c r="BS16" s="187">
        <f t="shared" si="8"/>
        <v>0</v>
      </c>
      <c r="BT16" s="187">
        <f t="shared" si="8"/>
        <v>0</v>
      </c>
      <c r="BV16" s="187">
        <f>+MAX(BV18:BV173)</f>
        <v>0</v>
      </c>
      <c r="BW16" s="187">
        <f t="shared" ref="BW16:CC16" si="9">+SUM(BW18:BW173)</f>
        <v>0</v>
      </c>
      <c r="BX16" s="187">
        <f t="shared" si="9"/>
        <v>0</v>
      </c>
      <c r="BY16" s="187">
        <f t="shared" si="9"/>
        <v>0</v>
      </c>
      <c r="BZ16" s="187">
        <f t="shared" si="9"/>
        <v>0</v>
      </c>
      <c r="CA16" s="187">
        <f t="shared" si="9"/>
        <v>0</v>
      </c>
      <c r="CB16" s="187">
        <f t="shared" si="9"/>
        <v>0</v>
      </c>
      <c r="CC16" s="187">
        <f t="shared" si="9"/>
        <v>0</v>
      </c>
      <c r="CD16"/>
      <c r="CE16" s="187">
        <f>+MAX(CE18:CE173)</f>
        <v>0</v>
      </c>
      <c r="CF16" s="187">
        <f t="shared" ref="CF16:CL16" si="10">+SUM(CF18:CF173)</f>
        <v>0</v>
      </c>
      <c r="CG16" s="187">
        <f t="shared" si="10"/>
        <v>0</v>
      </c>
      <c r="CH16" s="187">
        <f t="shared" si="10"/>
        <v>0</v>
      </c>
      <c r="CI16" s="187">
        <f t="shared" si="10"/>
        <v>0</v>
      </c>
      <c r="CJ16" s="187">
        <f t="shared" si="10"/>
        <v>0</v>
      </c>
      <c r="CK16" s="187">
        <f t="shared" si="10"/>
        <v>0</v>
      </c>
      <c r="CL16" s="187">
        <f t="shared" si="10"/>
        <v>0</v>
      </c>
    </row>
    <row r="17" spans="2:90" s="8" customFormat="1" x14ac:dyDescent="0.35">
      <c r="B17" s="101" t="s">
        <v>106</v>
      </c>
      <c r="C17" s="101" t="s">
        <v>109</v>
      </c>
      <c r="D17" s="176" t="s">
        <v>364</v>
      </c>
      <c r="E17" s="176" t="s">
        <v>365</v>
      </c>
      <c r="F17" s="176" t="s">
        <v>366</v>
      </c>
      <c r="G17" s="176" t="s">
        <v>367</v>
      </c>
      <c r="H17" s="176" t="s">
        <v>368</v>
      </c>
      <c r="I17" s="176" t="s">
        <v>369</v>
      </c>
      <c r="K17" s="70" t="s">
        <v>106</v>
      </c>
      <c r="L17" s="70" t="s">
        <v>109</v>
      </c>
      <c r="M17" s="176" t="s">
        <v>364</v>
      </c>
      <c r="N17" s="176" t="s">
        <v>365</v>
      </c>
      <c r="O17" s="176" t="s">
        <v>366</v>
      </c>
      <c r="P17" s="176" t="s">
        <v>367</v>
      </c>
      <c r="Q17" s="176" t="s">
        <v>368</v>
      </c>
      <c r="R17" s="176" t="s">
        <v>369</v>
      </c>
      <c r="T17" s="70" t="s">
        <v>106</v>
      </c>
      <c r="U17" s="70" t="s">
        <v>109</v>
      </c>
      <c r="V17" s="176" t="s">
        <v>364</v>
      </c>
      <c r="W17" s="176" t="s">
        <v>365</v>
      </c>
      <c r="X17" s="176" t="s">
        <v>366</v>
      </c>
      <c r="Y17" s="176" t="s">
        <v>367</v>
      </c>
      <c r="Z17" s="176" t="s">
        <v>368</v>
      </c>
      <c r="AA17" s="176" t="s">
        <v>369</v>
      </c>
      <c r="AC17" s="70" t="s">
        <v>106</v>
      </c>
      <c r="AD17" s="70" t="s">
        <v>109</v>
      </c>
      <c r="AE17" s="176" t="s">
        <v>364</v>
      </c>
      <c r="AF17" s="176" t="s">
        <v>365</v>
      </c>
      <c r="AG17" s="176" t="s">
        <v>366</v>
      </c>
      <c r="AH17" s="176" t="s">
        <v>367</v>
      </c>
      <c r="AI17" s="176" t="s">
        <v>368</v>
      </c>
      <c r="AJ17" s="176" t="s">
        <v>369</v>
      </c>
      <c r="AL17" s="70" t="s">
        <v>106</v>
      </c>
      <c r="AM17" s="70" t="s">
        <v>109</v>
      </c>
      <c r="AN17" s="176" t="s">
        <v>364</v>
      </c>
      <c r="AO17" s="176" t="s">
        <v>365</v>
      </c>
      <c r="AP17" s="176" t="s">
        <v>366</v>
      </c>
      <c r="AQ17" s="176" t="s">
        <v>367</v>
      </c>
      <c r="AR17" s="176" t="s">
        <v>368</v>
      </c>
      <c r="AS17" s="176" t="s">
        <v>369</v>
      </c>
      <c r="AU17" s="70" t="s">
        <v>106</v>
      </c>
      <c r="AV17" s="70" t="s">
        <v>109</v>
      </c>
      <c r="AW17" s="176" t="s">
        <v>364</v>
      </c>
      <c r="AX17" s="176" t="s">
        <v>365</v>
      </c>
      <c r="AY17" s="176" t="s">
        <v>366</v>
      </c>
      <c r="AZ17" s="176" t="s">
        <v>367</v>
      </c>
      <c r="BA17" s="176" t="s">
        <v>368</v>
      </c>
      <c r="BB17" s="176" t="s">
        <v>369</v>
      </c>
      <c r="BD17" s="70" t="s">
        <v>106</v>
      </c>
      <c r="BE17" s="70" t="s">
        <v>109</v>
      </c>
      <c r="BF17" s="176" t="s">
        <v>364</v>
      </c>
      <c r="BG17" s="176" t="s">
        <v>365</v>
      </c>
      <c r="BH17" s="176" t="s">
        <v>366</v>
      </c>
      <c r="BI17" s="176" t="s">
        <v>367</v>
      </c>
      <c r="BJ17" s="176" t="s">
        <v>368</v>
      </c>
      <c r="BK17" s="176" t="s">
        <v>369</v>
      </c>
      <c r="BM17" s="70" t="s">
        <v>106</v>
      </c>
      <c r="BN17" s="70" t="s">
        <v>109</v>
      </c>
      <c r="BO17" s="176" t="s">
        <v>364</v>
      </c>
      <c r="BP17" s="176" t="s">
        <v>365</v>
      </c>
      <c r="BQ17" s="176" t="s">
        <v>366</v>
      </c>
      <c r="BR17" s="176" t="s">
        <v>367</v>
      </c>
      <c r="BS17" s="176" t="s">
        <v>368</v>
      </c>
      <c r="BT17" s="176" t="s">
        <v>369</v>
      </c>
      <c r="BV17" s="70" t="s">
        <v>106</v>
      </c>
      <c r="BW17" s="70" t="s">
        <v>109</v>
      </c>
      <c r="BX17" s="176" t="s">
        <v>364</v>
      </c>
      <c r="BY17" s="176" t="s">
        <v>365</v>
      </c>
      <c r="BZ17" s="176" t="s">
        <v>366</v>
      </c>
      <c r="CA17" s="176" t="s">
        <v>367</v>
      </c>
      <c r="CB17" s="176" t="s">
        <v>368</v>
      </c>
      <c r="CC17" s="176" t="s">
        <v>369</v>
      </c>
      <c r="CD17"/>
      <c r="CE17" s="70" t="s">
        <v>106</v>
      </c>
      <c r="CF17" s="70" t="s">
        <v>109</v>
      </c>
      <c r="CG17" s="176" t="s">
        <v>364</v>
      </c>
      <c r="CH17" s="176" t="s">
        <v>365</v>
      </c>
      <c r="CI17" s="176" t="s">
        <v>366</v>
      </c>
      <c r="CJ17" s="176" t="s">
        <v>367</v>
      </c>
      <c r="CK17" s="176" t="s">
        <v>368</v>
      </c>
      <c r="CL17" s="176" t="s">
        <v>369</v>
      </c>
    </row>
    <row r="18" spans="2:90" s="8" customFormat="1" x14ac:dyDescent="0.35">
      <c r="B18" s="115">
        <f>+Datos!B16</f>
        <v>1</v>
      </c>
      <c r="C18" s="115">
        <f>IF(B18="","",Datos!E16)</f>
        <v>7</v>
      </c>
      <c r="D18" s="180">
        <f>+E18*$C$13*$C$14</f>
        <v>0</v>
      </c>
      <c r="E18" s="180">
        <f>IF(C18="","",ROUNDUP(C18/C$14,0))</f>
        <v>1</v>
      </c>
      <c r="F18" s="187">
        <f>((($C$14/0.8)+4)*2)*E18</f>
        <v>38</v>
      </c>
      <c r="G18" s="187">
        <f>IF(E18="","",E18*4*6.5)</f>
        <v>26</v>
      </c>
      <c r="H18" s="187">
        <f>IF(E18="","",E18*(C$14)*2)</f>
        <v>24</v>
      </c>
      <c r="I18" s="187" t="e">
        <f>IF(E18="","",(((C$14/C$15)+2)*2)*E18)</f>
        <v>#DIV/0!</v>
      </c>
      <c r="K18" s="115">
        <f>+Datos!V16</f>
        <v>1</v>
      </c>
      <c r="L18" s="188">
        <f>IF(K18="","",Datos!Y16)</f>
        <v>150</v>
      </c>
      <c r="M18" s="180">
        <f>IF(L18="","",L18*L$13*2)</f>
        <v>600</v>
      </c>
      <c r="N18" s="180">
        <f>IF(L18="","",L18/L$14)</f>
        <v>12.5</v>
      </c>
      <c r="O18" s="187">
        <f>IF(N18="","",((L$14/L$15)*3+6+3)*N18)</f>
        <v>755.35714285714289</v>
      </c>
      <c r="P18" s="187">
        <f>IF(N18="","",N18*3*2*6.5)</f>
        <v>487.5</v>
      </c>
      <c r="Q18" s="187">
        <f>IF(N18="","",N18*(L$14)*2)</f>
        <v>300</v>
      </c>
      <c r="R18" s="187">
        <f>IF(N18="","",(((L$14/L$15)+2)*2)*N18)</f>
        <v>478.57142857142856</v>
      </c>
      <c r="T18" s="115">
        <f>+Datos!AP16</f>
        <v>1</v>
      </c>
      <c r="U18" s="188">
        <f>IF(T18="","",Datos!AS16)</f>
        <v>161</v>
      </c>
      <c r="V18" s="180">
        <f>IF(U18="","",U18*U$13*2)</f>
        <v>644</v>
      </c>
      <c r="W18" s="180">
        <f>IF(U18="","",U18/U$14)</f>
        <v>13.416666666666666</v>
      </c>
      <c r="X18" s="187">
        <f>IF(W18="","",((U$14/U$15)*3+6+3)*W18)</f>
        <v>810.75</v>
      </c>
      <c r="Y18" s="187">
        <f>IF(W18="","",W18*3*2*6.5)</f>
        <v>523.25</v>
      </c>
      <c r="Z18" s="187">
        <f>IF(W18="","",W18*(U$14)*2)</f>
        <v>322</v>
      </c>
      <c r="AA18" s="187">
        <f>IF(W18="","",(((U$14/U$15)+2)*2)*W18)</f>
        <v>513.66666666666663</v>
      </c>
      <c r="AC18" s="115">
        <f>+Datos!BJ16</f>
        <v>1</v>
      </c>
      <c r="AD18" s="188">
        <f>IF(AC18="","",Datos!BM16)</f>
        <v>199.5</v>
      </c>
      <c r="AE18" s="180">
        <f>IF(AD18="","",AD18*AD$13*2)</f>
        <v>0</v>
      </c>
      <c r="AF18" s="180">
        <f>IF(AD18="","",AD18/AD$14)</f>
        <v>18.136363636363637</v>
      </c>
      <c r="AG18" s="187" t="e">
        <f>IF(AF18="","",((AD$14/AD$15)*3+6+3)*AF18)</f>
        <v>#DIV/0!</v>
      </c>
      <c r="AH18" s="187">
        <f>IF(AF18="","",AF18*3*2*6.5)</f>
        <v>707.31818181818176</v>
      </c>
      <c r="AI18" s="187">
        <f>IF(AF18="","",AF18*(AD$14)*2)</f>
        <v>399</v>
      </c>
      <c r="AJ18" s="187" t="e">
        <f>IF(AF18="","",(((AD$14/AD$15)+2)*2)*AF18)</f>
        <v>#DIV/0!</v>
      </c>
      <c r="AL18" s="115" t="str">
        <f>+Datos!CD16</f>
        <v/>
      </c>
      <c r="AM18" s="188" t="str">
        <f>IF(AL18="","",Datos!CG16)</f>
        <v/>
      </c>
      <c r="AN18" s="180" t="str">
        <f>IF(AM18="","",AM18*AM$13*2)</f>
        <v/>
      </c>
      <c r="AO18" s="180" t="str">
        <f>IF(AM18="","",AM18/AM$14)</f>
        <v/>
      </c>
      <c r="AP18" s="187" t="str">
        <f>IF(AO18="","",((AM$14/AM$15)*3+6+3)*AO18)</f>
        <v/>
      </c>
      <c r="AQ18" s="187" t="str">
        <f>IF(AO18="","",AO18*3*2*6.5)</f>
        <v/>
      </c>
      <c r="AR18" s="187" t="str">
        <f>IF(AO18="","",AO18*(AM$14)*2)</f>
        <v/>
      </c>
      <c r="AS18" s="187" t="str">
        <f>IF(AO18="","",(((AM$14/AM$15)+2)*2)*AO18)</f>
        <v/>
      </c>
      <c r="AU18" s="115" t="str">
        <f>+Datos!CX16</f>
        <v/>
      </c>
      <c r="AV18" s="188" t="str">
        <f>IF(AU18="","",Datos!DA16)</f>
        <v/>
      </c>
      <c r="AW18" s="180" t="str">
        <f>IF(AV18="","",AV18*AV$13*2)</f>
        <v/>
      </c>
      <c r="AX18" s="180" t="str">
        <f>IF(AV18="","",AV18/AV$14)</f>
        <v/>
      </c>
      <c r="AY18" s="187" t="str">
        <f>IF(AX18="","",((AV$14/AV$15)*3+6+3)*AX18)</f>
        <v/>
      </c>
      <c r="AZ18" s="187" t="str">
        <f>IF(AX18="","",AX18*3*2*6.5)</f>
        <v/>
      </c>
      <c r="BA18" s="187" t="str">
        <f>IF(AX18="","",AX18*(AV$14)*2)</f>
        <v/>
      </c>
      <c r="BB18" s="187" t="str">
        <f>IF(AX18="","",(((AV$14/AV$15)+2)*2)*AX18)</f>
        <v/>
      </c>
      <c r="BD18" s="115" t="str">
        <f>+Datos!DR16</f>
        <v/>
      </c>
      <c r="BE18" s="188" t="str">
        <f>IF(BD18="","",Datos!DU16)</f>
        <v/>
      </c>
      <c r="BF18" s="180" t="str">
        <f>IF(BE18="","",BE18*BE$13*2)</f>
        <v/>
      </c>
      <c r="BG18" s="180" t="str">
        <f>IF(BE18="","",BE18/BE$14)</f>
        <v/>
      </c>
      <c r="BH18" s="187" t="str">
        <f>IF(BG18="","",((BE$14/BE$15)*3+6+3)*BG18)</f>
        <v/>
      </c>
      <c r="BI18" s="187" t="str">
        <f>IF(BG18="","",BG18*3*2*6.5)</f>
        <v/>
      </c>
      <c r="BJ18" s="187" t="str">
        <f>IF(BG18="","",BG18*(BE$14)*2)</f>
        <v/>
      </c>
      <c r="BK18" s="187" t="str">
        <f>IF(BG18="","",(((BE$14/BE$15)+2)*2)*BG18)</f>
        <v/>
      </c>
      <c r="BM18" s="115" t="str">
        <f>+Datos!EL16</f>
        <v/>
      </c>
      <c r="BN18" s="188" t="str">
        <f>IF(BM18="","",Datos!EO16)</f>
        <v/>
      </c>
      <c r="BO18" s="180" t="str">
        <f>IF(BN18="","",BN18*BN$13*2)</f>
        <v/>
      </c>
      <c r="BP18" s="180" t="str">
        <f>IF(BN18="","",BN18/BN$14)</f>
        <v/>
      </c>
      <c r="BQ18" s="187" t="str">
        <f>IF(BP18="","",((BN$14/BN$15)*3+6+3)*BP18)</f>
        <v/>
      </c>
      <c r="BR18" s="187" t="str">
        <f>IF(BP18="","",BP18*3*2*6.5)</f>
        <v/>
      </c>
      <c r="BS18" s="187" t="str">
        <f>IF(BP18="","",BP18*(BN$14)*2)</f>
        <v/>
      </c>
      <c r="BT18" s="187" t="str">
        <f>IF(BP18="","",(((BN$14/BN$15)+2)*2)*BP18)</f>
        <v/>
      </c>
      <c r="BV18" s="115" t="str">
        <f>+Datos!FF16</f>
        <v/>
      </c>
      <c r="BW18" s="188" t="str">
        <f>IF(BV18="","",Datos!FI16)</f>
        <v/>
      </c>
      <c r="BX18" s="180" t="str">
        <f>IF(BW18="","",BW18*BW$13*2)</f>
        <v/>
      </c>
      <c r="BY18" s="180" t="str">
        <f>IF(BW18="","",BW18/BW$14)</f>
        <v/>
      </c>
      <c r="BZ18" s="187" t="str">
        <f>IF(BY18="","",((BW$14/BW$15)*3+6+3)*BY18)</f>
        <v/>
      </c>
      <c r="CA18" s="187" t="str">
        <f>IF(BY18="","",BY18*3*2*6.5)</f>
        <v/>
      </c>
      <c r="CB18" s="187" t="str">
        <f>IF(BY18="","",BY18*(BW$14)*2)</f>
        <v/>
      </c>
      <c r="CC18" s="187" t="str">
        <f>IF(BY18="","",(((BW$14/BW$15)+2)*2)*BY18)</f>
        <v/>
      </c>
      <c r="CD18"/>
      <c r="CE18" s="115" t="str">
        <f>+Datos!FZ16</f>
        <v/>
      </c>
      <c r="CF18" s="188" t="str">
        <f>IF(CE18="","",Datos!GC16)</f>
        <v/>
      </c>
      <c r="CG18" s="180" t="str">
        <f>IF(CF18="","",CF18*CF$13*2)</f>
        <v/>
      </c>
      <c r="CH18" s="180" t="str">
        <f>IF(CF18="","",CF18/CF$14)</f>
        <v/>
      </c>
      <c r="CI18" s="187" t="str">
        <f>IF(CH18="","",((CF$14/CF$15)*3+6+3)*CH18)</f>
        <v/>
      </c>
      <c r="CJ18" s="187" t="str">
        <f>IF(CH18="","",CH18*3*2*6.5)</f>
        <v/>
      </c>
      <c r="CK18" s="187" t="str">
        <f>IF(CH18="","",CH18*(CF$14)*2)</f>
        <v/>
      </c>
      <c r="CL18" s="187" t="str">
        <f>IF(CH18="","",(((CF$14/CF$15)+2)*2)*CH18)</f>
        <v/>
      </c>
    </row>
    <row r="19" spans="2:90" s="8" customFormat="1" x14ac:dyDescent="0.35">
      <c r="B19" s="115">
        <f>+Datos!B17</f>
        <v>2</v>
      </c>
      <c r="C19" s="115">
        <f>IF(B19="","",Datos!E17)</f>
        <v>12</v>
      </c>
      <c r="D19" s="180">
        <f t="shared" ref="D19:D82" si="11">+E19*$C$13*$C$14</f>
        <v>0</v>
      </c>
      <c r="E19" s="180">
        <f t="shared" ref="E19:E82" si="12">IF(C19="","",ROUNDUP(C19/C$14,0))</f>
        <v>1</v>
      </c>
      <c r="F19" s="187">
        <f t="shared" ref="F19:F82" si="13">((($C$14/0.8)+4)*2)*E19</f>
        <v>38</v>
      </c>
      <c r="G19" s="187">
        <f t="shared" ref="G19:G82" si="14">IF(E19="","",E19*4*6.5)</f>
        <v>26</v>
      </c>
      <c r="H19" s="187">
        <f t="shared" ref="H19:H82" si="15">IF(E19="","",E19*(C$14)*2)</f>
        <v>24</v>
      </c>
      <c r="I19" s="187" t="e">
        <f t="shared" ref="I19:I82" si="16">IF(E19="","",(((C$14/C$15)+2)*2)*E19)</f>
        <v>#DIV/0!</v>
      </c>
      <c r="K19" s="115">
        <f>+Datos!V17</f>
        <v>2</v>
      </c>
      <c r="L19" s="188">
        <f>IF(K19="","",Datos!Y17)</f>
        <v>152</v>
      </c>
      <c r="M19" s="180">
        <f t="shared" ref="M19:M82" si="17">IF(L19="","",L19*L$13*2)</f>
        <v>608</v>
      </c>
      <c r="N19" s="180">
        <f t="shared" ref="N19:N82" si="18">IF(L19="","",L19/L$14)</f>
        <v>12.666666666666666</v>
      </c>
      <c r="O19" s="187">
        <f t="shared" ref="O19:O82" si="19">IF(N19="","",((L$14/L$15)*3+6+3)*N19)</f>
        <v>765.42857142857144</v>
      </c>
      <c r="P19" s="187">
        <f t="shared" ref="P19:P82" si="20">IF(N19="","",N19*3*2*6.5)</f>
        <v>494</v>
      </c>
      <c r="Q19" s="187">
        <f t="shared" ref="Q19:Q82" si="21">IF(N19="","",N19*(L$14)*2)</f>
        <v>304</v>
      </c>
      <c r="R19" s="187">
        <f t="shared" ref="R19:R82" si="22">IF(N19="","",(((L$14/L$15)+2)*2)*N19)</f>
        <v>484.95238095238091</v>
      </c>
      <c r="T19" s="115">
        <f>+Datos!AP17</f>
        <v>2</v>
      </c>
      <c r="U19" s="188">
        <f>IF(T19="","",Datos!AS17)</f>
        <v>162</v>
      </c>
      <c r="V19" s="180">
        <f t="shared" ref="V19:V82" si="23">IF(U19="","",U19*U$13*2)</f>
        <v>648</v>
      </c>
      <c r="W19" s="180">
        <f t="shared" ref="W19:W82" si="24">IF(U19="","",U19/U$14)</f>
        <v>13.5</v>
      </c>
      <c r="X19" s="187">
        <f t="shared" ref="X19:X82" si="25">IF(W19="","",((U$14/U$15)*3+6+3)*W19)</f>
        <v>815.78571428571433</v>
      </c>
      <c r="Y19" s="187">
        <f t="shared" ref="Y19:Y82" si="26">IF(W19="","",W19*3*2*6.5)</f>
        <v>526.5</v>
      </c>
      <c r="Z19" s="187">
        <f t="shared" ref="Z19:Z82" si="27">IF(W19="","",W19*(U$14)*2)</f>
        <v>324</v>
      </c>
      <c r="AA19" s="187">
        <f t="shared" ref="AA19:AA82" si="28">IF(W19="","",(((U$14/U$15)+2)*2)*W19)</f>
        <v>516.85714285714289</v>
      </c>
      <c r="AC19" s="115">
        <f>+Datos!BJ17</f>
        <v>2</v>
      </c>
      <c r="AD19" s="188">
        <f>IF(AC19="","",Datos!BM17)</f>
        <v>199</v>
      </c>
      <c r="AE19" s="180">
        <f t="shared" ref="AE19:AE82" si="29">IF(AD19="","",AD19*AD$13*2)</f>
        <v>0</v>
      </c>
      <c r="AF19" s="180">
        <f t="shared" ref="AF19:AF82" si="30">IF(AD19="","",AD19/AD$14)</f>
        <v>18.09090909090909</v>
      </c>
      <c r="AG19" s="187" t="e">
        <f t="shared" ref="AG19:AG82" si="31">IF(AF19="","",((AD$14/AD$15)*3+6+3)*AF19)</f>
        <v>#DIV/0!</v>
      </c>
      <c r="AH19" s="187">
        <f t="shared" ref="AH19:AH82" si="32">IF(AF19="","",AF19*3*2*6.5)</f>
        <v>705.5454545454545</v>
      </c>
      <c r="AI19" s="187">
        <f t="shared" ref="AI19:AI82" si="33">IF(AF19="","",AF19*(AD$14)*2)</f>
        <v>398</v>
      </c>
      <c r="AJ19" s="187" t="e">
        <f t="shared" ref="AJ19:AJ82" si="34">IF(AF19="","",(((AD$14/AD$15)+2)*2)*AF19)</f>
        <v>#DIV/0!</v>
      </c>
      <c r="AL19" s="115" t="str">
        <f>+Datos!CD17</f>
        <v/>
      </c>
      <c r="AM19" s="188" t="str">
        <f>IF(AL19="","",Datos!CG17)</f>
        <v/>
      </c>
      <c r="AN19" s="180" t="str">
        <f t="shared" ref="AN19:AN82" si="35">IF(AM19="","",AM19*AM$13*2)</f>
        <v/>
      </c>
      <c r="AO19" s="180" t="str">
        <f t="shared" ref="AO19:AO82" si="36">IF(AM19="","",AM19/AM$14)</f>
        <v/>
      </c>
      <c r="AP19" s="187" t="str">
        <f t="shared" ref="AP19:AP82" si="37">IF(AO19="","",((AM$14/AM$15)*3+6+3)*AO19)</f>
        <v/>
      </c>
      <c r="AQ19" s="187" t="str">
        <f t="shared" ref="AQ19:AQ82" si="38">IF(AO19="","",AO19*3*2*6.5)</f>
        <v/>
      </c>
      <c r="AR19" s="187" t="str">
        <f t="shared" ref="AR19:AR82" si="39">IF(AO19="","",AO19*(AM$14)*2)</f>
        <v/>
      </c>
      <c r="AS19" s="187" t="str">
        <f t="shared" ref="AS19:AS82" si="40">IF(AO19="","",(((AM$14/AM$15)+2)*2)*AO19)</f>
        <v/>
      </c>
      <c r="AU19" s="115" t="str">
        <f>+Datos!CX17</f>
        <v/>
      </c>
      <c r="AV19" s="188" t="str">
        <f>IF(AU19="","",Datos!DA17)</f>
        <v/>
      </c>
      <c r="AW19" s="180" t="str">
        <f t="shared" ref="AW19:AW82" si="41">IF(AV19="","",AV19*AV$13*2)</f>
        <v/>
      </c>
      <c r="AX19" s="180" t="str">
        <f t="shared" ref="AX19:AX82" si="42">IF(AV19="","",AV19/AV$14)</f>
        <v/>
      </c>
      <c r="AY19" s="187" t="str">
        <f t="shared" ref="AY19:AY82" si="43">IF(AX19="","",((AV$14/AV$15)*3+6+3)*AX19)</f>
        <v/>
      </c>
      <c r="AZ19" s="187" t="str">
        <f t="shared" ref="AZ19:AZ82" si="44">IF(AX19="","",AX19*3*2*6.5)</f>
        <v/>
      </c>
      <c r="BA19" s="187" t="str">
        <f t="shared" ref="BA19:BA82" si="45">IF(AX19="","",AX19*(AV$14)*2)</f>
        <v/>
      </c>
      <c r="BB19" s="187" t="str">
        <f t="shared" ref="BB19:BB82" si="46">IF(AX19="","",(((AV$14/AV$15)+2)*2)*AX19)</f>
        <v/>
      </c>
      <c r="BD19" s="115" t="str">
        <f>+Datos!DR17</f>
        <v/>
      </c>
      <c r="BE19" s="188" t="str">
        <f>IF(BD19="","",Datos!DU17)</f>
        <v/>
      </c>
      <c r="BF19" s="180" t="str">
        <f t="shared" ref="BF19:BF82" si="47">IF(BE19="","",BE19*BE$13*2)</f>
        <v/>
      </c>
      <c r="BG19" s="180" t="str">
        <f t="shared" ref="BG19:BG82" si="48">IF(BE19="","",BE19/BE$14)</f>
        <v/>
      </c>
      <c r="BH19" s="187" t="str">
        <f t="shared" ref="BH19:BH82" si="49">IF(BG19="","",((BE$14/BE$15)*3+6+3)*BG19)</f>
        <v/>
      </c>
      <c r="BI19" s="187" t="str">
        <f t="shared" ref="BI19:BI82" si="50">IF(BG19="","",BG19*3*2*6.5)</f>
        <v/>
      </c>
      <c r="BJ19" s="187" t="str">
        <f t="shared" ref="BJ19:BJ82" si="51">IF(BG19="","",BG19*(BE$14)*2)</f>
        <v/>
      </c>
      <c r="BK19" s="187" t="str">
        <f t="shared" ref="BK19:BK82" si="52">IF(BG19="","",(((BE$14/BE$15)+2)*2)*BG19)</f>
        <v/>
      </c>
      <c r="BM19" s="115" t="str">
        <f>+Datos!EL17</f>
        <v/>
      </c>
      <c r="BN19" s="188" t="str">
        <f>IF(BM19="","",Datos!EO17)</f>
        <v/>
      </c>
      <c r="BO19" s="180" t="str">
        <f t="shared" ref="BO19:BO82" si="53">IF(BN19="","",BN19*BN$13*2)</f>
        <v/>
      </c>
      <c r="BP19" s="180" t="str">
        <f t="shared" ref="BP19:BP82" si="54">IF(BN19="","",BN19/BN$14)</f>
        <v/>
      </c>
      <c r="BQ19" s="187" t="str">
        <f t="shared" ref="BQ19:BQ82" si="55">IF(BP19="","",((BN$14/BN$15)*3+6+3)*BP19)</f>
        <v/>
      </c>
      <c r="BR19" s="187" t="str">
        <f t="shared" ref="BR19:BR82" si="56">IF(BP19="","",BP19*3*2*6.5)</f>
        <v/>
      </c>
      <c r="BS19" s="187" t="str">
        <f t="shared" ref="BS19:BS82" si="57">IF(BP19="","",BP19*(BN$14)*2)</f>
        <v/>
      </c>
      <c r="BT19" s="187" t="str">
        <f t="shared" ref="BT19:BT82" si="58">IF(BP19="","",(((BN$14/BN$15)+2)*2)*BP19)</f>
        <v/>
      </c>
      <c r="BV19" s="115" t="str">
        <f>+Datos!FF17</f>
        <v/>
      </c>
      <c r="BW19" s="188" t="str">
        <f>IF(BV19="","",Datos!FI17)</f>
        <v/>
      </c>
      <c r="BX19" s="180" t="str">
        <f t="shared" ref="BX19:BX82" si="59">IF(BW19="","",BW19*BW$13*2)</f>
        <v/>
      </c>
      <c r="BY19" s="180" t="str">
        <f t="shared" ref="BY19:BY82" si="60">IF(BW19="","",BW19/BW$14)</f>
        <v/>
      </c>
      <c r="BZ19" s="187" t="str">
        <f t="shared" ref="BZ19:BZ82" si="61">IF(BY19="","",((BW$14/BW$15)*3+6+3)*BY19)</f>
        <v/>
      </c>
      <c r="CA19" s="187" t="str">
        <f t="shared" ref="CA19:CA82" si="62">IF(BY19="","",BY19*3*2*6.5)</f>
        <v/>
      </c>
      <c r="CB19" s="187" t="str">
        <f t="shared" ref="CB19:CB82" si="63">IF(BY19="","",BY19*(BW$14)*2)</f>
        <v/>
      </c>
      <c r="CC19" s="187" t="str">
        <f t="shared" ref="CC19:CC82" si="64">IF(BY19="","",(((BW$14/BW$15)+2)*2)*BY19)</f>
        <v/>
      </c>
      <c r="CD19"/>
      <c r="CE19" s="115" t="str">
        <f>+Datos!FZ17</f>
        <v/>
      </c>
      <c r="CF19" s="188" t="str">
        <f>IF(CE19="","",Datos!GC17)</f>
        <v/>
      </c>
      <c r="CG19" s="180" t="str">
        <f t="shared" ref="CG19:CG82" si="65">IF(CF19="","",CF19*CF$13*2)</f>
        <v/>
      </c>
      <c r="CH19" s="180" t="str">
        <f t="shared" ref="CH19:CH82" si="66">IF(CF19="","",CF19/CF$14)</f>
        <v/>
      </c>
      <c r="CI19" s="187" t="str">
        <f t="shared" ref="CI19:CI82" si="67">IF(CH19="","",((CF$14/CF$15)*3+6+3)*CH19)</f>
        <v/>
      </c>
      <c r="CJ19" s="187" t="str">
        <f t="shared" ref="CJ19:CJ82" si="68">IF(CH19="","",CH19*3*2*6.5)</f>
        <v/>
      </c>
      <c r="CK19" s="187" t="str">
        <f t="shared" ref="CK19:CK82" si="69">IF(CH19="","",CH19*(CF$14)*2)</f>
        <v/>
      </c>
      <c r="CL19" s="187" t="str">
        <f t="shared" ref="CL19:CL82" si="70">IF(CH19="","",(((CF$14/CF$15)+2)*2)*CH19)</f>
        <v/>
      </c>
    </row>
    <row r="20" spans="2:90" s="8" customFormat="1" x14ac:dyDescent="0.35">
      <c r="B20" s="115">
        <f>+Datos!B18</f>
        <v>3</v>
      </c>
      <c r="C20" s="115">
        <f>IF(B20="","",Datos!E18)</f>
        <v>15</v>
      </c>
      <c r="D20" s="180">
        <f t="shared" si="11"/>
        <v>0</v>
      </c>
      <c r="E20" s="180">
        <f t="shared" si="12"/>
        <v>2</v>
      </c>
      <c r="F20" s="187">
        <f t="shared" si="13"/>
        <v>76</v>
      </c>
      <c r="G20" s="187">
        <f t="shared" si="14"/>
        <v>52</v>
      </c>
      <c r="H20" s="187">
        <f t="shared" si="15"/>
        <v>48</v>
      </c>
      <c r="I20" s="187" t="e">
        <f t="shared" si="16"/>
        <v>#DIV/0!</v>
      </c>
      <c r="K20" s="115">
        <f>+Datos!V18</f>
        <v>3</v>
      </c>
      <c r="L20" s="188">
        <f>IF(K20="","",Datos!Y18)</f>
        <v>153</v>
      </c>
      <c r="M20" s="180">
        <f t="shared" si="17"/>
        <v>612</v>
      </c>
      <c r="N20" s="180">
        <f t="shared" si="18"/>
        <v>12.75</v>
      </c>
      <c r="O20" s="187">
        <f t="shared" si="19"/>
        <v>770.46428571428578</v>
      </c>
      <c r="P20" s="187">
        <f t="shared" si="20"/>
        <v>497.25</v>
      </c>
      <c r="Q20" s="187">
        <f t="shared" si="21"/>
        <v>306</v>
      </c>
      <c r="R20" s="187">
        <f t="shared" si="22"/>
        <v>488.14285714285711</v>
      </c>
      <c r="T20" s="115">
        <f>+Datos!AP18</f>
        <v>3</v>
      </c>
      <c r="U20" s="188">
        <f>IF(T20="","",Datos!AS18)</f>
        <v>162</v>
      </c>
      <c r="V20" s="180">
        <f t="shared" si="23"/>
        <v>648</v>
      </c>
      <c r="W20" s="180">
        <f t="shared" si="24"/>
        <v>13.5</v>
      </c>
      <c r="X20" s="187">
        <f t="shared" si="25"/>
        <v>815.78571428571433</v>
      </c>
      <c r="Y20" s="187">
        <f t="shared" si="26"/>
        <v>526.5</v>
      </c>
      <c r="Z20" s="187">
        <f t="shared" si="27"/>
        <v>324</v>
      </c>
      <c r="AA20" s="187">
        <f t="shared" si="28"/>
        <v>516.85714285714289</v>
      </c>
      <c r="AC20" s="115">
        <f>+Datos!BJ18</f>
        <v>3</v>
      </c>
      <c r="AD20" s="188">
        <f>IF(AC20="","",Datos!BM18)</f>
        <v>198.5</v>
      </c>
      <c r="AE20" s="180">
        <f t="shared" si="29"/>
        <v>0</v>
      </c>
      <c r="AF20" s="180">
        <f t="shared" si="30"/>
        <v>18.045454545454547</v>
      </c>
      <c r="AG20" s="187" t="e">
        <f t="shared" si="31"/>
        <v>#DIV/0!</v>
      </c>
      <c r="AH20" s="187">
        <f t="shared" si="32"/>
        <v>703.77272727272737</v>
      </c>
      <c r="AI20" s="187">
        <f t="shared" si="33"/>
        <v>397</v>
      </c>
      <c r="AJ20" s="187" t="e">
        <f t="shared" si="34"/>
        <v>#DIV/0!</v>
      </c>
      <c r="AL20" s="115" t="str">
        <f>+Datos!CD18</f>
        <v/>
      </c>
      <c r="AM20" s="188" t="str">
        <f>IF(AL20="","",Datos!CG18)</f>
        <v/>
      </c>
      <c r="AN20" s="180" t="str">
        <f t="shared" si="35"/>
        <v/>
      </c>
      <c r="AO20" s="180" t="str">
        <f t="shared" si="36"/>
        <v/>
      </c>
      <c r="AP20" s="187" t="str">
        <f t="shared" si="37"/>
        <v/>
      </c>
      <c r="AQ20" s="187" t="str">
        <f t="shared" si="38"/>
        <v/>
      </c>
      <c r="AR20" s="187" t="str">
        <f t="shared" si="39"/>
        <v/>
      </c>
      <c r="AS20" s="187" t="str">
        <f t="shared" si="40"/>
        <v/>
      </c>
      <c r="AU20" s="115" t="str">
        <f>+Datos!CX18</f>
        <v/>
      </c>
      <c r="AV20" s="188" t="str">
        <f>IF(AU20="","",Datos!DA18)</f>
        <v/>
      </c>
      <c r="AW20" s="180" t="str">
        <f t="shared" si="41"/>
        <v/>
      </c>
      <c r="AX20" s="180" t="str">
        <f t="shared" si="42"/>
        <v/>
      </c>
      <c r="AY20" s="187" t="str">
        <f t="shared" si="43"/>
        <v/>
      </c>
      <c r="AZ20" s="187" t="str">
        <f t="shared" si="44"/>
        <v/>
      </c>
      <c r="BA20" s="187" t="str">
        <f t="shared" si="45"/>
        <v/>
      </c>
      <c r="BB20" s="187" t="str">
        <f t="shared" si="46"/>
        <v/>
      </c>
      <c r="BD20" s="115" t="str">
        <f>+Datos!DR18</f>
        <v/>
      </c>
      <c r="BE20" s="188" t="str">
        <f>IF(BD20="","",Datos!DU18)</f>
        <v/>
      </c>
      <c r="BF20" s="180" t="str">
        <f t="shared" si="47"/>
        <v/>
      </c>
      <c r="BG20" s="180" t="str">
        <f t="shared" si="48"/>
        <v/>
      </c>
      <c r="BH20" s="187" t="str">
        <f t="shared" si="49"/>
        <v/>
      </c>
      <c r="BI20" s="187" t="str">
        <f t="shared" si="50"/>
        <v/>
      </c>
      <c r="BJ20" s="187" t="str">
        <f t="shared" si="51"/>
        <v/>
      </c>
      <c r="BK20" s="187" t="str">
        <f t="shared" si="52"/>
        <v/>
      </c>
      <c r="BM20" s="115" t="str">
        <f>+Datos!EL18</f>
        <v/>
      </c>
      <c r="BN20" s="188" t="str">
        <f>IF(BM20="","",Datos!EO18)</f>
        <v/>
      </c>
      <c r="BO20" s="180" t="str">
        <f t="shared" si="53"/>
        <v/>
      </c>
      <c r="BP20" s="180" t="str">
        <f t="shared" si="54"/>
        <v/>
      </c>
      <c r="BQ20" s="187" t="str">
        <f t="shared" si="55"/>
        <v/>
      </c>
      <c r="BR20" s="187" t="str">
        <f t="shared" si="56"/>
        <v/>
      </c>
      <c r="BS20" s="187" t="str">
        <f t="shared" si="57"/>
        <v/>
      </c>
      <c r="BT20" s="187" t="str">
        <f t="shared" si="58"/>
        <v/>
      </c>
      <c r="BV20" s="115" t="str">
        <f>+Datos!FF18</f>
        <v/>
      </c>
      <c r="BW20" s="188" t="str">
        <f>IF(BV20="","",Datos!FI18)</f>
        <v/>
      </c>
      <c r="BX20" s="180" t="str">
        <f t="shared" si="59"/>
        <v/>
      </c>
      <c r="BY20" s="180" t="str">
        <f t="shared" si="60"/>
        <v/>
      </c>
      <c r="BZ20" s="187" t="str">
        <f t="shared" si="61"/>
        <v/>
      </c>
      <c r="CA20" s="187" t="str">
        <f t="shared" si="62"/>
        <v/>
      </c>
      <c r="CB20" s="187" t="str">
        <f t="shared" si="63"/>
        <v/>
      </c>
      <c r="CC20" s="187" t="str">
        <f t="shared" si="64"/>
        <v/>
      </c>
      <c r="CD20"/>
      <c r="CE20" s="115" t="str">
        <f>+Datos!FZ18</f>
        <v/>
      </c>
      <c r="CF20" s="188" t="str">
        <f>IF(CE20="","",Datos!GC18)</f>
        <v/>
      </c>
      <c r="CG20" s="180" t="str">
        <f t="shared" si="65"/>
        <v/>
      </c>
      <c r="CH20" s="180" t="str">
        <f t="shared" si="66"/>
        <v/>
      </c>
      <c r="CI20" s="187" t="str">
        <f t="shared" si="67"/>
        <v/>
      </c>
      <c r="CJ20" s="187" t="str">
        <f t="shared" si="68"/>
        <v/>
      </c>
      <c r="CK20" s="187" t="str">
        <f t="shared" si="69"/>
        <v/>
      </c>
      <c r="CL20" s="187" t="str">
        <f t="shared" si="70"/>
        <v/>
      </c>
    </row>
    <row r="21" spans="2:90" s="8" customFormat="1" x14ac:dyDescent="0.35">
      <c r="B21" s="115">
        <f>+Datos!B19</f>
        <v>4</v>
      </c>
      <c r="C21" s="115">
        <f>IF(B21="","",Datos!E19)</f>
        <v>19</v>
      </c>
      <c r="D21" s="180">
        <f t="shared" si="11"/>
        <v>0</v>
      </c>
      <c r="E21" s="180">
        <f t="shared" si="12"/>
        <v>2</v>
      </c>
      <c r="F21" s="187">
        <f t="shared" si="13"/>
        <v>76</v>
      </c>
      <c r="G21" s="187">
        <f t="shared" si="14"/>
        <v>52</v>
      </c>
      <c r="H21" s="187">
        <f t="shared" si="15"/>
        <v>48</v>
      </c>
      <c r="I21" s="187" t="e">
        <f t="shared" si="16"/>
        <v>#DIV/0!</v>
      </c>
      <c r="K21" s="115">
        <f>+Datos!V19</f>
        <v>4</v>
      </c>
      <c r="L21" s="188">
        <f>IF(K21="","",Datos!Y19)</f>
        <v>155.5</v>
      </c>
      <c r="M21" s="180">
        <f t="shared" si="17"/>
        <v>622</v>
      </c>
      <c r="N21" s="180">
        <f t="shared" si="18"/>
        <v>12.958333333333334</v>
      </c>
      <c r="O21" s="187">
        <f t="shared" si="19"/>
        <v>783.05357142857144</v>
      </c>
      <c r="P21" s="187">
        <f t="shared" si="20"/>
        <v>505.375</v>
      </c>
      <c r="Q21" s="187">
        <f t="shared" si="21"/>
        <v>311</v>
      </c>
      <c r="R21" s="187">
        <f t="shared" si="22"/>
        <v>496.11904761904765</v>
      </c>
      <c r="T21" s="115">
        <f>+Datos!AP19</f>
        <v>4</v>
      </c>
      <c r="U21" s="188">
        <f>IF(T21="","",Datos!AS19)</f>
        <v>163</v>
      </c>
      <c r="V21" s="180">
        <f t="shared" si="23"/>
        <v>652</v>
      </c>
      <c r="W21" s="180">
        <f t="shared" si="24"/>
        <v>13.583333333333334</v>
      </c>
      <c r="X21" s="187">
        <f t="shared" si="25"/>
        <v>820.82142857142867</v>
      </c>
      <c r="Y21" s="187">
        <f t="shared" si="26"/>
        <v>529.75</v>
      </c>
      <c r="Z21" s="187">
        <f t="shared" si="27"/>
        <v>326</v>
      </c>
      <c r="AA21" s="187">
        <f t="shared" si="28"/>
        <v>520.04761904761904</v>
      </c>
      <c r="AC21" s="115">
        <f>+Datos!BJ19</f>
        <v>4</v>
      </c>
      <c r="AD21" s="188">
        <f>IF(AC21="","",Datos!BM19)</f>
        <v>197.5</v>
      </c>
      <c r="AE21" s="180">
        <f t="shared" si="29"/>
        <v>0</v>
      </c>
      <c r="AF21" s="180">
        <f t="shared" si="30"/>
        <v>17.954545454545453</v>
      </c>
      <c r="AG21" s="187" t="e">
        <f t="shared" si="31"/>
        <v>#DIV/0!</v>
      </c>
      <c r="AH21" s="187">
        <f t="shared" si="32"/>
        <v>700.22727272727263</v>
      </c>
      <c r="AI21" s="187">
        <f t="shared" si="33"/>
        <v>395</v>
      </c>
      <c r="AJ21" s="187" t="e">
        <f t="shared" si="34"/>
        <v>#DIV/0!</v>
      </c>
      <c r="AL21" s="115" t="str">
        <f>+Datos!CD19</f>
        <v/>
      </c>
      <c r="AM21" s="188" t="str">
        <f>IF(AL21="","",Datos!CG19)</f>
        <v/>
      </c>
      <c r="AN21" s="180" t="str">
        <f t="shared" si="35"/>
        <v/>
      </c>
      <c r="AO21" s="180" t="str">
        <f t="shared" si="36"/>
        <v/>
      </c>
      <c r="AP21" s="187" t="str">
        <f t="shared" si="37"/>
        <v/>
      </c>
      <c r="AQ21" s="187" t="str">
        <f t="shared" si="38"/>
        <v/>
      </c>
      <c r="AR21" s="187" t="str">
        <f t="shared" si="39"/>
        <v/>
      </c>
      <c r="AS21" s="187" t="str">
        <f t="shared" si="40"/>
        <v/>
      </c>
      <c r="AU21" s="115" t="str">
        <f>+Datos!CX19</f>
        <v/>
      </c>
      <c r="AV21" s="188" t="str">
        <f>IF(AU21="","",Datos!DA19)</f>
        <v/>
      </c>
      <c r="AW21" s="180" t="str">
        <f t="shared" si="41"/>
        <v/>
      </c>
      <c r="AX21" s="180" t="str">
        <f t="shared" si="42"/>
        <v/>
      </c>
      <c r="AY21" s="187" t="str">
        <f t="shared" si="43"/>
        <v/>
      </c>
      <c r="AZ21" s="187" t="str">
        <f t="shared" si="44"/>
        <v/>
      </c>
      <c r="BA21" s="187" t="str">
        <f t="shared" si="45"/>
        <v/>
      </c>
      <c r="BB21" s="187" t="str">
        <f t="shared" si="46"/>
        <v/>
      </c>
      <c r="BD21" s="115" t="str">
        <f>+Datos!DR19</f>
        <v/>
      </c>
      <c r="BE21" s="188" t="str">
        <f>IF(BD21="","",Datos!DU19)</f>
        <v/>
      </c>
      <c r="BF21" s="180" t="str">
        <f t="shared" si="47"/>
        <v/>
      </c>
      <c r="BG21" s="180" t="str">
        <f t="shared" si="48"/>
        <v/>
      </c>
      <c r="BH21" s="187" t="str">
        <f t="shared" si="49"/>
        <v/>
      </c>
      <c r="BI21" s="187" t="str">
        <f t="shared" si="50"/>
        <v/>
      </c>
      <c r="BJ21" s="187" t="str">
        <f t="shared" si="51"/>
        <v/>
      </c>
      <c r="BK21" s="187" t="str">
        <f t="shared" si="52"/>
        <v/>
      </c>
      <c r="BM21" s="115" t="str">
        <f>+Datos!EL19</f>
        <v/>
      </c>
      <c r="BN21" s="188" t="str">
        <f>IF(BM21="","",Datos!EO19)</f>
        <v/>
      </c>
      <c r="BO21" s="180" t="str">
        <f t="shared" si="53"/>
        <v/>
      </c>
      <c r="BP21" s="180" t="str">
        <f t="shared" si="54"/>
        <v/>
      </c>
      <c r="BQ21" s="187" t="str">
        <f t="shared" si="55"/>
        <v/>
      </c>
      <c r="BR21" s="187" t="str">
        <f t="shared" si="56"/>
        <v/>
      </c>
      <c r="BS21" s="187" t="str">
        <f t="shared" si="57"/>
        <v/>
      </c>
      <c r="BT21" s="187" t="str">
        <f t="shared" si="58"/>
        <v/>
      </c>
      <c r="BV21" s="115" t="str">
        <f>+Datos!FF19</f>
        <v/>
      </c>
      <c r="BW21" s="188" t="str">
        <f>IF(BV21="","",Datos!FI19)</f>
        <v/>
      </c>
      <c r="BX21" s="180" t="str">
        <f t="shared" si="59"/>
        <v/>
      </c>
      <c r="BY21" s="180" t="str">
        <f t="shared" si="60"/>
        <v/>
      </c>
      <c r="BZ21" s="187" t="str">
        <f t="shared" si="61"/>
        <v/>
      </c>
      <c r="CA21" s="187" t="str">
        <f t="shared" si="62"/>
        <v/>
      </c>
      <c r="CB21" s="187" t="str">
        <f t="shared" si="63"/>
        <v/>
      </c>
      <c r="CC21" s="187" t="str">
        <f t="shared" si="64"/>
        <v/>
      </c>
      <c r="CD21"/>
      <c r="CE21" s="115" t="str">
        <f>+Datos!FZ19</f>
        <v/>
      </c>
      <c r="CF21" s="188" t="str">
        <f>IF(CE21="","",Datos!GC19)</f>
        <v/>
      </c>
      <c r="CG21" s="180" t="str">
        <f t="shared" si="65"/>
        <v/>
      </c>
      <c r="CH21" s="180" t="str">
        <f t="shared" si="66"/>
        <v/>
      </c>
      <c r="CI21" s="187" t="str">
        <f t="shared" si="67"/>
        <v/>
      </c>
      <c r="CJ21" s="187" t="str">
        <f t="shared" si="68"/>
        <v/>
      </c>
      <c r="CK21" s="187" t="str">
        <f t="shared" si="69"/>
        <v/>
      </c>
      <c r="CL21" s="187" t="str">
        <f t="shared" si="70"/>
        <v/>
      </c>
    </row>
    <row r="22" spans="2:90" s="8" customFormat="1" x14ac:dyDescent="0.35">
      <c r="B22" s="115">
        <f>+Datos!B20</f>
        <v>5</v>
      </c>
      <c r="C22" s="115">
        <f>IF(B22="","",Datos!E20)</f>
        <v>24</v>
      </c>
      <c r="D22" s="180">
        <f t="shared" si="11"/>
        <v>0</v>
      </c>
      <c r="E22" s="180">
        <f t="shared" si="12"/>
        <v>2</v>
      </c>
      <c r="F22" s="187">
        <f t="shared" si="13"/>
        <v>76</v>
      </c>
      <c r="G22" s="187">
        <f t="shared" si="14"/>
        <v>52</v>
      </c>
      <c r="H22" s="187">
        <f t="shared" si="15"/>
        <v>48</v>
      </c>
      <c r="I22" s="187" t="e">
        <f t="shared" si="16"/>
        <v>#DIV/0!</v>
      </c>
      <c r="K22" s="115">
        <f>+Datos!V20</f>
        <v>5</v>
      </c>
      <c r="L22" s="188">
        <f>IF(K22="","",Datos!Y20)</f>
        <v>157</v>
      </c>
      <c r="M22" s="180">
        <f t="shared" si="17"/>
        <v>628</v>
      </c>
      <c r="N22" s="180">
        <f t="shared" si="18"/>
        <v>13.083333333333334</v>
      </c>
      <c r="O22" s="187">
        <f t="shared" si="19"/>
        <v>790.60714285714289</v>
      </c>
      <c r="P22" s="187">
        <f t="shared" si="20"/>
        <v>510.25</v>
      </c>
      <c r="Q22" s="187">
        <f t="shared" si="21"/>
        <v>314</v>
      </c>
      <c r="R22" s="187">
        <f t="shared" si="22"/>
        <v>500.90476190476193</v>
      </c>
      <c r="T22" s="115">
        <f>+Datos!AP20</f>
        <v>5</v>
      </c>
      <c r="U22" s="188">
        <f>IF(T22="","",Datos!AS20)</f>
        <v>163</v>
      </c>
      <c r="V22" s="180">
        <f t="shared" si="23"/>
        <v>652</v>
      </c>
      <c r="W22" s="180">
        <f t="shared" si="24"/>
        <v>13.583333333333334</v>
      </c>
      <c r="X22" s="187">
        <f t="shared" si="25"/>
        <v>820.82142857142867</v>
      </c>
      <c r="Y22" s="187">
        <f t="shared" si="26"/>
        <v>529.75</v>
      </c>
      <c r="Z22" s="187">
        <f t="shared" si="27"/>
        <v>326</v>
      </c>
      <c r="AA22" s="187">
        <f t="shared" si="28"/>
        <v>520.04761904761904</v>
      </c>
      <c r="AC22" s="115">
        <f>+Datos!BJ20</f>
        <v>5</v>
      </c>
      <c r="AD22" s="188">
        <f>IF(AC22="","",Datos!BM20)</f>
        <v>197</v>
      </c>
      <c r="AE22" s="180">
        <f t="shared" si="29"/>
        <v>0</v>
      </c>
      <c r="AF22" s="180">
        <f t="shared" si="30"/>
        <v>17.90909090909091</v>
      </c>
      <c r="AG22" s="187" t="e">
        <f t="shared" si="31"/>
        <v>#DIV/0!</v>
      </c>
      <c r="AH22" s="187">
        <f t="shared" si="32"/>
        <v>698.4545454545455</v>
      </c>
      <c r="AI22" s="187">
        <f t="shared" si="33"/>
        <v>394</v>
      </c>
      <c r="AJ22" s="187" t="e">
        <f t="shared" si="34"/>
        <v>#DIV/0!</v>
      </c>
      <c r="AL22" s="115" t="str">
        <f>+Datos!CD20</f>
        <v/>
      </c>
      <c r="AM22" s="188" t="str">
        <f>IF(AL22="","",Datos!CG20)</f>
        <v/>
      </c>
      <c r="AN22" s="180" t="str">
        <f t="shared" si="35"/>
        <v/>
      </c>
      <c r="AO22" s="180" t="str">
        <f t="shared" si="36"/>
        <v/>
      </c>
      <c r="AP22" s="187" t="str">
        <f t="shared" si="37"/>
        <v/>
      </c>
      <c r="AQ22" s="187" t="str">
        <f t="shared" si="38"/>
        <v/>
      </c>
      <c r="AR22" s="187" t="str">
        <f t="shared" si="39"/>
        <v/>
      </c>
      <c r="AS22" s="187" t="str">
        <f t="shared" si="40"/>
        <v/>
      </c>
      <c r="AU22" s="115" t="str">
        <f>+Datos!CX20</f>
        <v/>
      </c>
      <c r="AV22" s="188" t="str">
        <f>IF(AU22="","",Datos!DA20)</f>
        <v/>
      </c>
      <c r="AW22" s="180" t="str">
        <f t="shared" si="41"/>
        <v/>
      </c>
      <c r="AX22" s="180" t="str">
        <f t="shared" si="42"/>
        <v/>
      </c>
      <c r="AY22" s="187" t="str">
        <f t="shared" si="43"/>
        <v/>
      </c>
      <c r="AZ22" s="187" t="str">
        <f t="shared" si="44"/>
        <v/>
      </c>
      <c r="BA22" s="187" t="str">
        <f t="shared" si="45"/>
        <v/>
      </c>
      <c r="BB22" s="187" t="str">
        <f t="shared" si="46"/>
        <v/>
      </c>
      <c r="BD22" s="115" t="str">
        <f>+Datos!DR20</f>
        <v/>
      </c>
      <c r="BE22" s="188" t="str">
        <f>IF(BD22="","",Datos!DU20)</f>
        <v/>
      </c>
      <c r="BF22" s="180" t="str">
        <f t="shared" si="47"/>
        <v/>
      </c>
      <c r="BG22" s="180" t="str">
        <f t="shared" si="48"/>
        <v/>
      </c>
      <c r="BH22" s="187" t="str">
        <f t="shared" si="49"/>
        <v/>
      </c>
      <c r="BI22" s="187" t="str">
        <f t="shared" si="50"/>
        <v/>
      </c>
      <c r="BJ22" s="187" t="str">
        <f t="shared" si="51"/>
        <v/>
      </c>
      <c r="BK22" s="187" t="str">
        <f t="shared" si="52"/>
        <v/>
      </c>
      <c r="BM22" s="115" t="str">
        <f>+Datos!EL20</f>
        <v/>
      </c>
      <c r="BN22" s="188" t="str">
        <f>IF(BM22="","",Datos!EO20)</f>
        <v/>
      </c>
      <c r="BO22" s="180" t="str">
        <f t="shared" si="53"/>
        <v/>
      </c>
      <c r="BP22" s="180" t="str">
        <f t="shared" si="54"/>
        <v/>
      </c>
      <c r="BQ22" s="187" t="str">
        <f t="shared" si="55"/>
        <v/>
      </c>
      <c r="BR22" s="187" t="str">
        <f t="shared" si="56"/>
        <v/>
      </c>
      <c r="BS22" s="187" t="str">
        <f t="shared" si="57"/>
        <v/>
      </c>
      <c r="BT22" s="187" t="str">
        <f t="shared" si="58"/>
        <v/>
      </c>
      <c r="BV22" s="115" t="str">
        <f>+Datos!FF20</f>
        <v/>
      </c>
      <c r="BW22" s="188" t="str">
        <f>IF(BV22="","",Datos!FI20)</f>
        <v/>
      </c>
      <c r="BX22" s="180" t="str">
        <f t="shared" si="59"/>
        <v/>
      </c>
      <c r="BY22" s="180" t="str">
        <f t="shared" si="60"/>
        <v/>
      </c>
      <c r="BZ22" s="187" t="str">
        <f t="shared" si="61"/>
        <v/>
      </c>
      <c r="CA22" s="187" t="str">
        <f t="shared" si="62"/>
        <v/>
      </c>
      <c r="CB22" s="187" t="str">
        <f t="shared" si="63"/>
        <v/>
      </c>
      <c r="CC22" s="187" t="str">
        <f t="shared" si="64"/>
        <v/>
      </c>
      <c r="CD22"/>
      <c r="CE22" s="115" t="str">
        <f>+Datos!FZ20</f>
        <v/>
      </c>
      <c r="CF22" s="188" t="str">
        <f>IF(CE22="","",Datos!GC20)</f>
        <v/>
      </c>
      <c r="CG22" s="180" t="str">
        <f t="shared" si="65"/>
        <v/>
      </c>
      <c r="CH22" s="180" t="str">
        <f t="shared" si="66"/>
        <v/>
      </c>
      <c r="CI22" s="187" t="str">
        <f t="shared" si="67"/>
        <v/>
      </c>
      <c r="CJ22" s="187" t="str">
        <f t="shared" si="68"/>
        <v/>
      </c>
      <c r="CK22" s="187" t="str">
        <f t="shared" si="69"/>
        <v/>
      </c>
      <c r="CL22" s="187" t="str">
        <f t="shared" si="70"/>
        <v/>
      </c>
    </row>
    <row r="23" spans="2:90" s="8" customFormat="1" x14ac:dyDescent="0.35">
      <c r="B23" s="115">
        <f>+Datos!B21</f>
        <v>6</v>
      </c>
      <c r="C23" s="115">
        <f>IF(B23="","",Datos!E21)</f>
        <v>30</v>
      </c>
      <c r="D23" s="180">
        <f t="shared" si="11"/>
        <v>0</v>
      </c>
      <c r="E23" s="180">
        <f t="shared" si="12"/>
        <v>3</v>
      </c>
      <c r="F23" s="187">
        <f t="shared" si="13"/>
        <v>114</v>
      </c>
      <c r="G23" s="187">
        <f t="shared" si="14"/>
        <v>78</v>
      </c>
      <c r="H23" s="187">
        <f t="shared" si="15"/>
        <v>72</v>
      </c>
      <c r="I23" s="187" t="e">
        <f t="shared" si="16"/>
        <v>#DIV/0!</v>
      </c>
      <c r="K23" s="115">
        <f>+Datos!V21</f>
        <v>6</v>
      </c>
      <c r="L23" s="188">
        <f>IF(K23="","",Datos!Y21)</f>
        <v>159</v>
      </c>
      <c r="M23" s="180">
        <f t="shared" si="17"/>
        <v>636</v>
      </c>
      <c r="N23" s="180">
        <f t="shared" si="18"/>
        <v>13.25</v>
      </c>
      <c r="O23" s="187">
        <f t="shared" si="19"/>
        <v>800.67857142857144</v>
      </c>
      <c r="P23" s="187">
        <f t="shared" si="20"/>
        <v>516.75</v>
      </c>
      <c r="Q23" s="187">
        <f t="shared" si="21"/>
        <v>318</v>
      </c>
      <c r="R23" s="187">
        <f t="shared" si="22"/>
        <v>507.28571428571428</v>
      </c>
      <c r="T23" s="115">
        <f>+Datos!AP21</f>
        <v>6</v>
      </c>
      <c r="U23" s="188">
        <f>IF(T23="","",Datos!AS21)</f>
        <v>163.5</v>
      </c>
      <c r="V23" s="180">
        <f t="shared" si="23"/>
        <v>654</v>
      </c>
      <c r="W23" s="180">
        <f t="shared" si="24"/>
        <v>13.625</v>
      </c>
      <c r="X23" s="187">
        <f t="shared" si="25"/>
        <v>823.33928571428578</v>
      </c>
      <c r="Y23" s="187">
        <f t="shared" si="26"/>
        <v>531.375</v>
      </c>
      <c r="Z23" s="187">
        <f t="shared" si="27"/>
        <v>327</v>
      </c>
      <c r="AA23" s="187">
        <f t="shared" si="28"/>
        <v>521.64285714285711</v>
      </c>
      <c r="AC23" s="115">
        <f>+Datos!BJ21</f>
        <v>6</v>
      </c>
      <c r="AD23" s="188">
        <f>IF(AC23="","",Datos!BM21)</f>
        <v>197</v>
      </c>
      <c r="AE23" s="180">
        <f t="shared" si="29"/>
        <v>0</v>
      </c>
      <c r="AF23" s="180">
        <f t="shared" si="30"/>
        <v>17.90909090909091</v>
      </c>
      <c r="AG23" s="187" t="e">
        <f t="shared" si="31"/>
        <v>#DIV/0!</v>
      </c>
      <c r="AH23" s="187">
        <f t="shared" si="32"/>
        <v>698.4545454545455</v>
      </c>
      <c r="AI23" s="187">
        <f t="shared" si="33"/>
        <v>394</v>
      </c>
      <c r="AJ23" s="187" t="e">
        <f t="shared" si="34"/>
        <v>#DIV/0!</v>
      </c>
      <c r="AL23" s="115" t="str">
        <f>+Datos!CD21</f>
        <v/>
      </c>
      <c r="AM23" s="188" t="str">
        <f>IF(AL23="","",Datos!CG21)</f>
        <v/>
      </c>
      <c r="AN23" s="180" t="str">
        <f t="shared" si="35"/>
        <v/>
      </c>
      <c r="AO23" s="180" t="str">
        <f t="shared" si="36"/>
        <v/>
      </c>
      <c r="AP23" s="187" t="str">
        <f t="shared" si="37"/>
        <v/>
      </c>
      <c r="AQ23" s="187" t="str">
        <f t="shared" si="38"/>
        <v/>
      </c>
      <c r="AR23" s="187" t="str">
        <f t="shared" si="39"/>
        <v/>
      </c>
      <c r="AS23" s="187" t="str">
        <f t="shared" si="40"/>
        <v/>
      </c>
      <c r="AU23" s="115" t="str">
        <f>+Datos!CX21</f>
        <v/>
      </c>
      <c r="AV23" s="188" t="str">
        <f>IF(AU23="","",Datos!DA21)</f>
        <v/>
      </c>
      <c r="AW23" s="180" t="str">
        <f t="shared" si="41"/>
        <v/>
      </c>
      <c r="AX23" s="180" t="str">
        <f t="shared" si="42"/>
        <v/>
      </c>
      <c r="AY23" s="187" t="str">
        <f t="shared" si="43"/>
        <v/>
      </c>
      <c r="AZ23" s="187" t="str">
        <f t="shared" si="44"/>
        <v/>
      </c>
      <c r="BA23" s="187" t="str">
        <f t="shared" si="45"/>
        <v/>
      </c>
      <c r="BB23" s="187" t="str">
        <f t="shared" si="46"/>
        <v/>
      </c>
      <c r="BD23" s="115" t="str">
        <f>+Datos!DR21</f>
        <v/>
      </c>
      <c r="BE23" s="188" t="str">
        <f>IF(BD23="","",Datos!DU21)</f>
        <v/>
      </c>
      <c r="BF23" s="180" t="str">
        <f t="shared" si="47"/>
        <v/>
      </c>
      <c r="BG23" s="180" t="str">
        <f t="shared" si="48"/>
        <v/>
      </c>
      <c r="BH23" s="187" t="str">
        <f t="shared" si="49"/>
        <v/>
      </c>
      <c r="BI23" s="187" t="str">
        <f t="shared" si="50"/>
        <v/>
      </c>
      <c r="BJ23" s="187" t="str">
        <f t="shared" si="51"/>
        <v/>
      </c>
      <c r="BK23" s="187" t="str">
        <f t="shared" si="52"/>
        <v/>
      </c>
      <c r="BM23" s="115" t="str">
        <f>+Datos!EL21</f>
        <v/>
      </c>
      <c r="BN23" s="188" t="str">
        <f>IF(BM23="","",Datos!EO21)</f>
        <v/>
      </c>
      <c r="BO23" s="180" t="str">
        <f t="shared" si="53"/>
        <v/>
      </c>
      <c r="BP23" s="180" t="str">
        <f t="shared" si="54"/>
        <v/>
      </c>
      <c r="BQ23" s="187" t="str">
        <f t="shared" si="55"/>
        <v/>
      </c>
      <c r="BR23" s="187" t="str">
        <f t="shared" si="56"/>
        <v/>
      </c>
      <c r="BS23" s="187" t="str">
        <f t="shared" si="57"/>
        <v/>
      </c>
      <c r="BT23" s="187" t="str">
        <f t="shared" si="58"/>
        <v/>
      </c>
      <c r="BV23" s="115" t="str">
        <f>+Datos!FF21</f>
        <v/>
      </c>
      <c r="BW23" s="188" t="str">
        <f>IF(BV23="","",Datos!FI21)</f>
        <v/>
      </c>
      <c r="BX23" s="180" t="str">
        <f t="shared" si="59"/>
        <v/>
      </c>
      <c r="BY23" s="180" t="str">
        <f t="shared" si="60"/>
        <v/>
      </c>
      <c r="BZ23" s="187" t="str">
        <f t="shared" si="61"/>
        <v/>
      </c>
      <c r="CA23" s="187" t="str">
        <f t="shared" si="62"/>
        <v/>
      </c>
      <c r="CB23" s="187" t="str">
        <f t="shared" si="63"/>
        <v/>
      </c>
      <c r="CC23" s="187" t="str">
        <f t="shared" si="64"/>
        <v/>
      </c>
      <c r="CD23"/>
      <c r="CE23" s="115" t="str">
        <f>+Datos!FZ21</f>
        <v/>
      </c>
      <c r="CF23" s="188" t="str">
        <f>IF(CE23="","",Datos!GC21)</f>
        <v/>
      </c>
      <c r="CG23" s="180" t="str">
        <f t="shared" si="65"/>
        <v/>
      </c>
      <c r="CH23" s="180" t="str">
        <f t="shared" si="66"/>
        <v/>
      </c>
      <c r="CI23" s="187" t="str">
        <f t="shared" si="67"/>
        <v/>
      </c>
      <c r="CJ23" s="187" t="str">
        <f t="shared" si="68"/>
        <v/>
      </c>
      <c r="CK23" s="187" t="str">
        <f t="shared" si="69"/>
        <v/>
      </c>
      <c r="CL23" s="187" t="str">
        <f t="shared" si="70"/>
        <v/>
      </c>
    </row>
    <row r="24" spans="2:90" s="8" customFormat="1" x14ac:dyDescent="0.35">
      <c r="B24" s="115">
        <f>+Datos!B22</f>
        <v>7</v>
      </c>
      <c r="C24" s="115">
        <f>IF(B24="","",Datos!E22)</f>
        <v>35.5</v>
      </c>
      <c r="D24" s="180">
        <f t="shared" si="11"/>
        <v>0</v>
      </c>
      <c r="E24" s="180">
        <f t="shared" si="12"/>
        <v>3</v>
      </c>
      <c r="F24" s="187">
        <f t="shared" si="13"/>
        <v>114</v>
      </c>
      <c r="G24" s="187">
        <f t="shared" si="14"/>
        <v>78</v>
      </c>
      <c r="H24" s="187">
        <f t="shared" si="15"/>
        <v>72</v>
      </c>
      <c r="I24" s="187" t="e">
        <f t="shared" si="16"/>
        <v>#DIV/0!</v>
      </c>
      <c r="K24" s="115">
        <f>+Datos!V22</f>
        <v>7</v>
      </c>
      <c r="L24" s="188">
        <f>IF(K24="","",Datos!Y22)</f>
        <v>162</v>
      </c>
      <c r="M24" s="180">
        <f t="shared" si="17"/>
        <v>648</v>
      </c>
      <c r="N24" s="180">
        <f t="shared" si="18"/>
        <v>13.5</v>
      </c>
      <c r="O24" s="187">
        <f t="shared" si="19"/>
        <v>815.78571428571433</v>
      </c>
      <c r="P24" s="187">
        <f t="shared" si="20"/>
        <v>526.5</v>
      </c>
      <c r="Q24" s="187">
        <f t="shared" si="21"/>
        <v>324</v>
      </c>
      <c r="R24" s="187">
        <f t="shared" si="22"/>
        <v>516.85714285714289</v>
      </c>
      <c r="T24" s="115">
        <f>+Datos!AP22</f>
        <v>7</v>
      </c>
      <c r="U24" s="188">
        <f>IF(T24="","",Datos!AS22)</f>
        <v>162</v>
      </c>
      <c r="V24" s="180">
        <f t="shared" si="23"/>
        <v>648</v>
      </c>
      <c r="W24" s="180">
        <f t="shared" si="24"/>
        <v>13.5</v>
      </c>
      <c r="X24" s="187">
        <f t="shared" si="25"/>
        <v>815.78571428571433</v>
      </c>
      <c r="Y24" s="187">
        <f t="shared" si="26"/>
        <v>526.5</v>
      </c>
      <c r="Z24" s="187">
        <f t="shared" si="27"/>
        <v>324</v>
      </c>
      <c r="AA24" s="187">
        <f t="shared" si="28"/>
        <v>516.85714285714289</v>
      </c>
      <c r="AC24" s="115">
        <f>+Datos!BJ22</f>
        <v>7</v>
      </c>
      <c r="AD24" s="188">
        <f>IF(AC24="","",Datos!BM22)</f>
        <v>197</v>
      </c>
      <c r="AE24" s="180">
        <f t="shared" si="29"/>
        <v>0</v>
      </c>
      <c r="AF24" s="180">
        <f t="shared" si="30"/>
        <v>17.90909090909091</v>
      </c>
      <c r="AG24" s="187" t="e">
        <f t="shared" si="31"/>
        <v>#DIV/0!</v>
      </c>
      <c r="AH24" s="187">
        <f t="shared" si="32"/>
        <v>698.4545454545455</v>
      </c>
      <c r="AI24" s="187">
        <f t="shared" si="33"/>
        <v>394</v>
      </c>
      <c r="AJ24" s="187" t="e">
        <f t="shared" si="34"/>
        <v>#DIV/0!</v>
      </c>
      <c r="AL24" s="115" t="str">
        <f>+Datos!CD22</f>
        <v/>
      </c>
      <c r="AM24" s="188" t="str">
        <f>IF(AL24="","",Datos!CG22)</f>
        <v/>
      </c>
      <c r="AN24" s="180" t="str">
        <f t="shared" si="35"/>
        <v/>
      </c>
      <c r="AO24" s="180" t="str">
        <f t="shared" si="36"/>
        <v/>
      </c>
      <c r="AP24" s="187" t="str">
        <f t="shared" si="37"/>
        <v/>
      </c>
      <c r="AQ24" s="187" t="str">
        <f t="shared" si="38"/>
        <v/>
      </c>
      <c r="AR24" s="187" t="str">
        <f t="shared" si="39"/>
        <v/>
      </c>
      <c r="AS24" s="187" t="str">
        <f t="shared" si="40"/>
        <v/>
      </c>
      <c r="AU24" s="115" t="str">
        <f>+Datos!CX22</f>
        <v/>
      </c>
      <c r="AV24" s="188" t="str">
        <f>IF(AU24="","",Datos!DA22)</f>
        <v/>
      </c>
      <c r="AW24" s="180" t="str">
        <f t="shared" si="41"/>
        <v/>
      </c>
      <c r="AX24" s="180" t="str">
        <f t="shared" si="42"/>
        <v/>
      </c>
      <c r="AY24" s="187" t="str">
        <f t="shared" si="43"/>
        <v/>
      </c>
      <c r="AZ24" s="187" t="str">
        <f t="shared" si="44"/>
        <v/>
      </c>
      <c r="BA24" s="187" t="str">
        <f t="shared" si="45"/>
        <v/>
      </c>
      <c r="BB24" s="187" t="str">
        <f t="shared" si="46"/>
        <v/>
      </c>
      <c r="BD24" s="115" t="str">
        <f>+Datos!DR22</f>
        <v/>
      </c>
      <c r="BE24" s="188" t="str">
        <f>IF(BD24="","",Datos!DU22)</f>
        <v/>
      </c>
      <c r="BF24" s="180" t="str">
        <f t="shared" si="47"/>
        <v/>
      </c>
      <c r="BG24" s="180" t="str">
        <f t="shared" si="48"/>
        <v/>
      </c>
      <c r="BH24" s="187" t="str">
        <f t="shared" si="49"/>
        <v/>
      </c>
      <c r="BI24" s="187" t="str">
        <f t="shared" si="50"/>
        <v/>
      </c>
      <c r="BJ24" s="187" t="str">
        <f t="shared" si="51"/>
        <v/>
      </c>
      <c r="BK24" s="187" t="str">
        <f t="shared" si="52"/>
        <v/>
      </c>
      <c r="BM24" s="115" t="str">
        <f>+Datos!EL22</f>
        <v/>
      </c>
      <c r="BN24" s="188" t="str">
        <f>IF(BM24="","",Datos!EO22)</f>
        <v/>
      </c>
      <c r="BO24" s="180" t="str">
        <f t="shared" si="53"/>
        <v/>
      </c>
      <c r="BP24" s="180" t="str">
        <f t="shared" si="54"/>
        <v/>
      </c>
      <c r="BQ24" s="187" t="str">
        <f t="shared" si="55"/>
        <v/>
      </c>
      <c r="BR24" s="187" t="str">
        <f t="shared" si="56"/>
        <v/>
      </c>
      <c r="BS24" s="187" t="str">
        <f t="shared" si="57"/>
        <v/>
      </c>
      <c r="BT24" s="187" t="str">
        <f t="shared" si="58"/>
        <v/>
      </c>
      <c r="BV24" s="115" t="str">
        <f>+Datos!FF22</f>
        <v/>
      </c>
      <c r="BW24" s="188" t="str">
        <f>IF(BV24="","",Datos!FI22)</f>
        <v/>
      </c>
      <c r="BX24" s="180" t="str">
        <f t="shared" si="59"/>
        <v/>
      </c>
      <c r="BY24" s="180" t="str">
        <f t="shared" si="60"/>
        <v/>
      </c>
      <c r="BZ24" s="187" t="str">
        <f t="shared" si="61"/>
        <v/>
      </c>
      <c r="CA24" s="187" t="str">
        <f t="shared" si="62"/>
        <v/>
      </c>
      <c r="CB24" s="187" t="str">
        <f t="shared" si="63"/>
        <v/>
      </c>
      <c r="CC24" s="187" t="str">
        <f t="shared" si="64"/>
        <v/>
      </c>
      <c r="CD24"/>
      <c r="CE24" s="115" t="str">
        <f>+Datos!FZ22</f>
        <v/>
      </c>
      <c r="CF24" s="188" t="str">
        <f>IF(CE24="","",Datos!GC22)</f>
        <v/>
      </c>
      <c r="CG24" s="180" t="str">
        <f t="shared" si="65"/>
        <v/>
      </c>
      <c r="CH24" s="180" t="str">
        <f t="shared" si="66"/>
        <v/>
      </c>
      <c r="CI24" s="187" t="str">
        <f t="shared" si="67"/>
        <v/>
      </c>
      <c r="CJ24" s="187" t="str">
        <f t="shared" si="68"/>
        <v/>
      </c>
      <c r="CK24" s="187" t="str">
        <f t="shared" si="69"/>
        <v/>
      </c>
      <c r="CL24" s="187" t="str">
        <f t="shared" si="70"/>
        <v/>
      </c>
    </row>
    <row r="25" spans="2:90" s="8" customFormat="1" x14ac:dyDescent="0.35">
      <c r="B25" s="115">
        <f>+Datos!B23</f>
        <v>8</v>
      </c>
      <c r="C25" s="115">
        <f>IF(B25="","",Datos!E23)</f>
        <v>40</v>
      </c>
      <c r="D25" s="180">
        <f t="shared" si="11"/>
        <v>0</v>
      </c>
      <c r="E25" s="180">
        <f t="shared" si="12"/>
        <v>4</v>
      </c>
      <c r="F25" s="187">
        <f t="shared" si="13"/>
        <v>152</v>
      </c>
      <c r="G25" s="187">
        <f t="shared" si="14"/>
        <v>104</v>
      </c>
      <c r="H25" s="187">
        <f t="shared" si="15"/>
        <v>96</v>
      </c>
      <c r="I25" s="187" t="e">
        <f t="shared" si="16"/>
        <v>#DIV/0!</v>
      </c>
      <c r="K25" s="115">
        <f>+Datos!V23</f>
        <v>8</v>
      </c>
      <c r="L25" s="188">
        <f>IF(K25="","",Datos!Y23)</f>
        <v>165</v>
      </c>
      <c r="M25" s="180">
        <f t="shared" si="17"/>
        <v>660</v>
      </c>
      <c r="N25" s="180">
        <f t="shared" si="18"/>
        <v>13.75</v>
      </c>
      <c r="O25" s="187">
        <f t="shared" si="19"/>
        <v>830.89285714285722</v>
      </c>
      <c r="P25" s="187">
        <f t="shared" si="20"/>
        <v>536.25</v>
      </c>
      <c r="Q25" s="187">
        <f t="shared" si="21"/>
        <v>330</v>
      </c>
      <c r="R25" s="187">
        <f t="shared" si="22"/>
        <v>526.42857142857144</v>
      </c>
      <c r="T25" s="115">
        <f>+Datos!AP23</f>
        <v>8</v>
      </c>
      <c r="U25" s="188">
        <f>IF(T25="","",Datos!AS23)</f>
        <v>163</v>
      </c>
      <c r="V25" s="180">
        <f t="shared" si="23"/>
        <v>652</v>
      </c>
      <c r="W25" s="180">
        <f t="shared" si="24"/>
        <v>13.583333333333334</v>
      </c>
      <c r="X25" s="187">
        <f t="shared" si="25"/>
        <v>820.82142857142867</v>
      </c>
      <c r="Y25" s="187">
        <f t="shared" si="26"/>
        <v>529.75</v>
      </c>
      <c r="Z25" s="187">
        <f t="shared" si="27"/>
        <v>326</v>
      </c>
      <c r="AA25" s="187">
        <f t="shared" si="28"/>
        <v>520.04761904761904</v>
      </c>
      <c r="AC25" s="115">
        <f>+Datos!BJ23</f>
        <v>8</v>
      </c>
      <c r="AD25" s="188">
        <f>IF(AC25="","",Datos!BM23)</f>
        <v>195.5</v>
      </c>
      <c r="AE25" s="180">
        <f t="shared" si="29"/>
        <v>0</v>
      </c>
      <c r="AF25" s="180">
        <f t="shared" si="30"/>
        <v>17.772727272727273</v>
      </c>
      <c r="AG25" s="187" t="e">
        <f t="shared" si="31"/>
        <v>#DIV/0!</v>
      </c>
      <c r="AH25" s="187">
        <f t="shared" si="32"/>
        <v>693.13636363636363</v>
      </c>
      <c r="AI25" s="187">
        <f t="shared" si="33"/>
        <v>391</v>
      </c>
      <c r="AJ25" s="187" t="e">
        <f t="shared" si="34"/>
        <v>#DIV/0!</v>
      </c>
      <c r="AL25" s="115" t="str">
        <f>+Datos!CD23</f>
        <v/>
      </c>
      <c r="AM25" s="188" t="str">
        <f>IF(AL25="","",Datos!CG23)</f>
        <v/>
      </c>
      <c r="AN25" s="180" t="str">
        <f t="shared" si="35"/>
        <v/>
      </c>
      <c r="AO25" s="180" t="str">
        <f t="shared" si="36"/>
        <v/>
      </c>
      <c r="AP25" s="187" t="str">
        <f t="shared" si="37"/>
        <v/>
      </c>
      <c r="AQ25" s="187" t="str">
        <f t="shared" si="38"/>
        <v/>
      </c>
      <c r="AR25" s="187" t="str">
        <f t="shared" si="39"/>
        <v/>
      </c>
      <c r="AS25" s="187" t="str">
        <f t="shared" si="40"/>
        <v/>
      </c>
      <c r="AU25" s="115" t="str">
        <f>+Datos!CX23</f>
        <v/>
      </c>
      <c r="AV25" s="188" t="str">
        <f>IF(AU25="","",Datos!DA23)</f>
        <v/>
      </c>
      <c r="AW25" s="180" t="str">
        <f t="shared" si="41"/>
        <v/>
      </c>
      <c r="AX25" s="180" t="str">
        <f t="shared" si="42"/>
        <v/>
      </c>
      <c r="AY25" s="187" t="str">
        <f t="shared" si="43"/>
        <v/>
      </c>
      <c r="AZ25" s="187" t="str">
        <f t="shared" si="44"/>
        <v/>
      </c>
      <c r="BA25" s="187" t="str">
        <f t="shared" si="45"/>
        <v/>
      </c>
      <c r="BB25" s="187" t="str">
        <f t="shared" si="46"/>
        <v/>
      </c>
      <c r="BD25" s="115" t="str">
        <f>+Datos!DR23</f>
        <v/>
      </c>
      <c r="BE25" s="188" t="str">
        <f>IF(BD25="","",Datos!DU23)</f>
        <v/>
      </c>
      <c r="BF25" s="180" t="str">
        <f t="shared" si="47"/>
        <v/>
      </c>
      <c r="BG25" s="180" t="str">
        <f t="shared" si="48"/>
        <v/>
      </c>
      <c r="BH25" s="187" t="str">
        <f t="shared" si="49"/>
        <v/>
      </c>
      <c r="BI25" s="187" t="str">
        <f t="shared" si="50"/>
        <v/>
      </c>
      <c r="BJ25" s="187" t="str">
        <f t="shared" si="51"/>
        <v/>
      </c>
      <c r="BK25" s="187" t="str">
        <f t="shared" si="52"/>
        <v/>
      </c>
      <c r="BM25" s="115" t="str">
        <f>+Datos!EL23</f>
        <v/>
      </c>
      <c r="BN25" s="188" t="str">
        <f>IF(BM25="","",Datos!EO23)</f>
        <v/>
      </c>
      <c r="BO25" s="180" t="str">
        <f t="shared" si="53"/>
        <v/>
      </c>
      <c r="BP25" s="180" t="str">
        <f t="shared" si="54"/>
        <v/>
      </c>
      <c r="BQ25" s="187" t="str">
        <f t="shared" si="55"/>
        <v/>
      </c>
      <c r="BR25" s="187" t="str">
        <f t="shared" si="56"/>
        <v/>
      </c>
      <c r="BS25" s="187" t="str">
        <f t="shared" si="57"/>
        <v/>
      </c>
      <c r="BT25" s="187" t="str">
        <f t="shared" si="58"/>
        <v/>
      </c>
      <c r="BV25" s="115" t="str">
        <f>+Datos!FF23</f>
        <v/>
      </c>
      <c r="BW25" s="188" t="str">
        <f>IF(BV25="","",Datos!FI23)</f>
        <v/>
      </c>
      <c r="BX25" s="180" t="str">
        <f t="shared" si="59"/>
        <v/>
      </c>
      <c r="BY25" s="180" t="str">
        <f t="shared" si="60"/>
        <v/>
      </c>
      <c r="BZ25" s="187" t="str">
        <f t="shared" si="61"/>
        <v/>
      </c>
      <c r="CA25" s="187" t="str">
        <f t="shared" si="62"/>
        <v/>
      </c>
      <c r="CB25" s="187" t="str">
        <f t="shared" si="63"/>
        <v/>
      </c>
      <c r="CC25" s="187" t="str">
        <f t="shared" si="64"/>
        <v/>
      </c>
      <c r="CD25"/>
      <c r="CE25" s="115" t="str">
        <f>+Datos!FZ23</f>
        <v/>
      </c>
      <c r="CF25" s="188" t="str">
        <f>IF(CE25="","",Datos!GC23)</f>
        <v/>
      </c>
      <c r="CG25" s="180" t="str">
        <f t="shared" si="65"/>
        <v/>
      </c>
      <c r="CH25" s="180" t="str">
        <f t="shared" si="66"/>
        <v/>
      </c>
      <c r="CI25" s="187" t="str">
        <f t="shared" si="67"/>
        <v/>
      </c>
      <c r="CJ25" s="187" t="str">
        <f t="shared" si="68"/>
        <v/>
      </c>
      <c r="CK25" s="187" t="str">
        <f t="shared" si="69"/>
        <v/>
      </c>
      <c r="CL25" s="187" t="str">
        <f t="shared" si="70"/>
        <v/>
      </c>
    </row>
    <row r="26" spans="2:90" s="8" customFormat="1" x14ac:dyDescent="0.35">
      <c r="B26" s="115">
        <f>+Datos!B24</f>
        <v>9</v>
      </c>
      <c r="C26" s="115">
        <f>IF(B26="","",Datos!E24)</f>
        <v>46</v>
      </c>
      <c r="D26" s="180">
        <f t="shared" si="11"/>
        <v>0</v>
      </c>
      <c r="E26" s="180">
        <f t="shared" si="12"/>
        <v>4</v>
      </c>
      <c r="F26" s="187">
        <f t="shared" si="13"/>
        <v>152</v>
      </c>
      <c r="G26" s="187">
        <f t="shared" si="14"/>
        <v>104</v>
      </c>
      <c r="H26" s="187">
        <f t="shared" si="15"/>
        <v>96</v>
      </c>
      <c r="I26" s="187" t="e">
        <f t="shared" si="16"/>
        <v>#DIV/0!</v>
      </c>
      <c r="K26" s="115">
        <f>+Datos!V24</f>
        <v>9</v>
      </c>
      <c r="L26" s="188">
        <f>IF(K26="","",Datos!Y24)</f>
        <v>167.5</v>
      </c>
      <c r="M26" s="180">
        <f t="shared" si="17"/>
        <v>670</v>
      </c>
      <c r="N26" s="180">
        <f t="shared" si="18"/>
        <v>13.958333333333334</v>
      </c>
      <c r="O26" s="187">
        <f t="shared" si="19"/>
        <v>843.48214285714289</v>
      </c>
      <c r="P26" s="187">
        <f t="shared" si="20"/>
        <v>544.375</v>
      </c>
      <c r="Q26" s="187">
        <f t="shared" si="21"/>
        <v>335</v>
      </c>
      <c r="R26" s="187">
        <f t="shared" si="22"/>
        <v>534.40476190476193</v>
      </c>
      <c r="T26" s="115">
        <f>+Datos!AP24</f>
        <v>9</v>
      </c>
      <c r="U26" s="188">
        <f>IF(T26="","",Datos!AS24)</f>
        <v>163</v>
      </c>
      <c r="V26" s="180">
        <f t="shared" si="23"/>
        <v>652</v>
      </c>
      <c r="W26" s="180">
        <f t="shared" si="24"/>
        <v>13.583333333333334</v>
      </c>
      <c r="X26" s="187">
        <f t="shared" si="25"/>
        <v>820.82142857142867</v>
      </c>
      <c r="Y26" s="187">
        <f t="shared" si="26"/>
        <v>529.75</v>
      </c>
      <c r="Z26" s="187">
        <f t="shared" si="27"/>
        <v>326</v>
      </c>
      <c r="AA26" s="187">
        <f t="shared" si="28"/>
        <v>520.04761904761904</v>
      </c>
      <c r="AC26" s="115">
        <f>+Datos!BJ24</f>
        <v>9</v>
      </c>
      <c r="AD26" s="188">
        <f>IF(AC26="","",Datos!BM24)</f>
        <v>194</v>
      </c>
      <c r="AE26" s="180">
        <f t="shared" si="29"/>
        <v>0</v>
      </c>
      <c r="AF26" s="180">
        <f t="shared" si="30"/>
        <v>17.636363636363637</v>
      </c>
      <c r="AG26" s="187" t="e">
        <f t="shared" si="31"/>
        <v>#DIV/0!</v>
      </c>
      <c r="AH26" s="187">
        <f t="shared" si="32"/>
        <v>687.81818181818176</v>
      </c>
      <c r="AI26" s="187">
        <f t="shared" si="33"/>
        <v>388</v>
      </c>
      <c r="AJ26" s="187" t="e">
        <f t="shared" si="34"/>
        <v>#DIV/0!</v>
      </c>
      <c r="AL26" s="115" t="str">
        <f>+Datos!CD24</f>
        <v/>
      </c>
      <c r="AM26" s="188" t="str">
        <f>IF(AL26="","",Datos!CG24)</f>
        <v/>
      </c>
      <c r="AN26" s="180" t="str">
        <f t="shared" si="35"/>
        <v/>
      </c>
      <c r="AO26" s="180" t="str">
        <f t="shared" si="36"/>
        <v/>
      </c>
      <c r="AP26" s="187" t="str">
        <f t="shared" si="37"/>
        <v/>
      </c>
      <c r="AQ26" s="187" t="str">
        <f t="shared" si="38"/>
        <v/>
      </c>
      <c r="AR26" s="187" t="str">
        <f t="shared" si="39"/>
        <v/>
      </c>
      <c r="AS26" s="187" t="str">
        <f t="shared" si="40"/>
        <v/>
      </c>
      <c r="AU26" s="115" t="str">
        <f>+Datos!CX24</f>
        <v/>
      </c>
      <c r="AV26" s="188" t="str">
        <f>IF(AU26="","",Datos!DA24)</f>
        <v/>
      </c>
      <c r="AW26" s="180" t="str">
        <f t="shared" si="41"/>
        <v/>
      </c>
      <c r="AX26" s="180" t="str">
        <f t="shared" si="42"/>
        <v/>
      </c>
      <c r="AY26" s="187" t="str">
        <f t="shared" si="43"/>
        <v/>
      </c>
      <c r="AZ26" s="187" t="str">
        <f t="shared" si="44"/>
        <v/>
      </c>
      <c r="BA26" s="187" t="str">
        <f t="shared" si="45"/>
        <v/>
      </c>
      <c r="BB26" s="187" t="str">
        <f t="shared" si="46"/>
        <v/>
      </c>
      <c r="BD26" s="115" t="str">
        <f>+Datos!DR24</f>
        <v/>
      </c>
      <c r="BE26" s="188" t="str">
        <f>IF(BD26="","",Datos!DU24)</f>
        <v/>
      </c>
      <c r="BF26" s="180" t="str">
        <f t="shared" si="47"/>
        <v/>
      </c>
      <c r="BG26" s="180" t="str">
        <f t="shared" si="48"/>
        <v/>
      </c>
      <c r="BH26" s="187" t="str">
        <f t="shared" si="49"/>
        <v/>
      </c>
      <c r="BI26" s="187" t="str">
        <f t="shared" si="50"/>
        <v/>
      </c>
      <c r="BJ26" s="187" t="str">
        <f t="shared" si="51"/>
        <v/>
      </c>
      <c r="BK26" s="187" t="str">
        <f t="shared" si="52"/>
        <v/>
      </c>
      <c r="BM26" s="115" t="str">
        <f>+Datos!EL24</f>
        <v/>
      </c>
      <c r="BN26" s="188" t="str">
        <f>IF(BM26="","",Datos!EO24)</f>
        <v/>
      </c>
      <c r="BO26" s="180" t="str">
        <f t="shared" si="53"/>
        <v/>
      </c>
      <c r="BP26" s="180" t="str">
        <f t="shared" si="54"/>
        <v/>
      </c>
      <c r="BQ26" s="187" t="str">
        <f t="shared" si="55"/>
        <v/>
      </c>
      <c r="BR26" s="187" t="str">
        <f t="shared" si="56"/>
        <v/>
      </c>
      <c r="BS26" s="187" t="str">
        <f t="shared" si="57"/>
        <v/>
      </c>
      <c r="BT26" s="187" t="str">
        <f t="shared" si="58"/>
        <v/>
      </c>
      <c r="BV26" s="115" t="str">
        <f>+Datos!FF24</f>
        <v/>
      </c>
      <c r="BW26" s="188" t="str">
        <f>IF(BV26="","",Datos!FI24)</f>
        <v/>
      </c>
      <c r="BX26" s="180" t="str">
        <f t="shared" si="59"/>
        <v/>
      </c>
      <c r="BY26" s="180" t="str">
        <f t="shared" si="60"/>
        <v/>
      </c>
      <c r="BZ26" s="187" t="str">
        <f t="shared" si="61"/>
        <v/>
      </c>
      <c r="CA26" s="187" t="str">
        <f t="shared" si="62"/>
        <v/>
      </c>
      <c r="CB26" s="187" t="str">
        <f t="shared" si="63"/>
        <v/>
      </c>
      <c r="CC26" s="187" t="str">
        <f t="shared" si="64"/>
        <v/>
      </c>
      <c r="CD26"/>
      <c r="CE26" s="115" t="str">
        <f>+Datos!FZ24</f>
        <v/>
      </c>
      <c r="CF26" s="188" t="str">
        <f>IF(CE26="","",Datos!GC24)</f>
        <v/>
      </c>
      <c r="CG26" s="180" t="str">
        <f t="shared" si="65"/>
        <v/>
      </c>
      <c r="CH26" s="180" t="str">
        <f t="shared" si="66"/>
        <v/>
      </c>
      <c r="CI26" s="187" t="str">
        <f t="shared" si="67"/>
        <v/>
      </c>
      <c r="CJ26" s="187" t="str">
        <f t="shared" si="68"/>
        <v/>
      </c>
      <c r="CK26" s="187" t="str">
        <f t="shared" si="69"/>
        <v/>
      </c>
      <c r="CL26" s="187" t="str">
        <f t="shared" si="70"/>
        <v/>
      </c>
    </row>
    <row r="27" spans="2:90" s="8" customFormat="1" x14ac:dyDescent="0.35">
      <c r="B27" s="115">
        <f>+Datos!B25</f>
        <v>10</v>
      </c>
      <c r="C27" s="115">
        <f>IF(B27="","",Datos!E25)</f>
        <v>47.5</v>
      </c>
      <c r="D27" s="180">
        <f t="shared" si="11"/>
        <v>0</v>
      </c>
      <c r="E27" s="180">
        <f t="shared" si="12"/>
        <v>4</v>
      </c>
      <c r="F27" s="187">
        <f t="shared" si="13"/>
        <v>152</v>
      </c>
      <c r="G27" s="187">
        <f t="shared" si="14"/>
        <v>104</v>
      </c>
      <c r="H27" s="187">
        <f t="shared" si="15"/>
        <v>96</v>
      </c>
      <c r="I27" s="187" t="e">
        <f t="shared" si="16"/>
        <v>#DIV/0!</v>
      </c>
      <c r="K27" s="115">
        <f>+Datos!V25</f>
        <v>10</v>
      </c>
      <c r="L27" s="188">
        <f>IF(K27="","",Datos!Y25)</f>
        <v>169.5</v>
      </c>
      <c r="M27" s="180">
        <f t="shared" si="17"/>
        <v>678</v>
      </c>
      <c r="N27" s="180">
        <f t="shared" si="18"/>
        <v>14.125</v>
      </c>
      <c r="O27" s="187">
        <f t="shared" si="19"/>
        <v>853.55357142857144</v>
      </c>
      <c r="P27" s="187">
        <f t="shared" si="20"/>
        <v>550.875</v>
      </c>
      <c r="Q27" s="187">
        <f t="shared" si="21"/>
        <v>339</v>
      </c>
      <c r="R27" s="187">
        <f t="shared" si="22"/>
        <v>540.78571428571422</v>
      </c>
      <c r="T27" s="115">
        <f>+Datos!AP25</f>
        <v>10</v>
      </c>
      <c r="U27" s="188">
        <f>IF(T27="","",Datos!AS25)</f>
        <v>162</v>
      </c>
      <c r="V27" s="180">
        <f t="shared" si="23"/>
        <v>648</v>
      </c>
      <c r="W27" s="180">
        <f t="shared" si="24"/>
        <v>13.5</v>
      </c>
      <c r="X27" s="187">
        <f t="shared" si="25"/>
        <v>815.78571428571433</v>
      </c>
      <c r="Y27" s="187">
        <f t="shared" si="26"/>
        <v>526.5</v>
      </c>
      <c r="Z27" s="187">
        <f t="shared" si="27"/>
        <v>324</v>
      </c>
      <c r="AA27" s="187">
        <f t="shared" si="28"/>
        <v>516.85714285714289</v>
      </c>
      <c r="AC27" s="115">
        <f>+Datos!BJ25</f>
        <v>10</v>
      </c>
      <c r="AD27" s="188">
        <f>IF(AC27="","",Datos!BM25)</f>
        <v>194</v>
      </c>
      <c r="AE27" s="180">
        <f t="shared" si="29"/>
        <v>0</v>
      </c>
      <c r="AF27" s="180">
        <f t="shared" si="30"/>
        <v>17.636363636363637</v>
      </c>
      <c r="AG27" s="187" t="e">
        <f t="shared" si="31"/>
        <v>#DIV/0!</v>
      </c>
      <c r="AH27" s="187">
        <f t="shared" si="32"/>
        <v>687.81818181818176</v>
      </c>
      <c r="AI27" s="187">
        <f t="shared" si="33"/>
        <v>388</v>
      </c>
      <c r="AJ27" s="187" t="e">
        <f t="shared" si="34"/>
        <v>#DIV/0!</v>
      </c>
      <c r="AL27" s="115" t="str">
        <f>+Datos!CD25</f>
        <v/>
      </c>
      <c r="AM27" s="188" t="str">
        <f>IF(AL27="","",Datos!CG25)</f>
        <v/>
      </c>
      <c r="AN27" s="180" t="str">
        <f t="shared" si="35"/>
        <v/>
      </c>
      <c r="AO27" s="180" t="str">
        <f t="shared" si="36"/>
        <v/>
      </c>
      <c r="AP27" s="187" t="str">
        <f t="shared" si="37"/>
        <v/>
      </c>
      <c r="AQ27" s="187" t="str">
        <f t="shared" si="38"/>
        <v/>
      </c>
      <c r="AR27" s="187" t="str">
        <f t="shared" si="39"/>
        <v/>
      </c>
      <c r="AS27" s="187" t="str">
        <f t="shared" si="40"/>
        <v/>
      </c>
      <c r="AU27" s="115" t="str">
        <f>+Datos!CX25</f>
        <v/>
      </c>
      <c r="AV27" s="188" t="str">
        <f>IF(AU27="","",Datos!DA25)</f>
        <v/>
      </c>
      <c r="AW27" s="180" t="str">
        <f t="shared" si="41"/>
        <v/>
      </c>
      <c r="AX27" s="180" t="str">
        <f t="shared" si="42"/>
        <v/>
      </c>
      <c r="AY27" s="187" t="str">
        <f t="shared" si="43"/>
        <v/>
      </c>
      <c r="AZ27" s="187" t="str">
        <f t="shared" si="44"/>
        <v/>
      </c>
      <c r="BA27" s="187" t="str">
        <f t="shared" si="45"/>
        <v/>
      </c>
      <c r="BB27" s="187" t="str">
        <f t="shared" si="46"/>
        <v/>
      </c>
      <c r="BD27" s="115" t="str">
        <f>+Datos!DR25</f>
        <v/>
      </c>
      <c r="BE27" s="188" t="str">
        <f>IF(BD27="","",Datos!DU25)</f>
        <v/>
      </c>
      <c r="BF27" s="180" t="str">
        <f t="shared" si="47"/>
        <v/>
      </c>
      <c r="BG27" s="180" t="str">
        <f t="shared" si="48"/>
        <v/>
      </c>
      <c r="BH27" s="187" t="str">
        <f t="shared" si="49"/>
        <v/>
      </c>
      <c r="BI27" s="187" t="str">
        <f t="shared" si="50"/>
        <v/>
      </c>
      <c r="BJ27" s="187" t="str">
        <f t="shared" si="51"/>
        <v/>
      </c>
      <c r="BK27" s="187" t="str">
        <f t="shared" si="52"/>
        <v/>
      </c>
      <c r="BM27" s="115" t="str">
        <f>+Datos!EL25</f>
        <v/>
      </c>
      <c r="BN27" s="188" t="str">
        <f>IF(BM27="","",Datos!EO25)</f>
        <v/>
      </c>
      <c r="BO27" s="180" t="str">
        <f t="shared" si="53"/>
        <v/>
      </c>
      <c r="BP27" s="180" t="str">
        <f t="shared" si="54"/>
        <v/>
      </c>
      <c r="BQ27" s="187" t="str">
        <f t="shared" si="55"/>
        <v/>
      </c>
      <c r="BR27" s="187" t="str">
        <f t="shared" si="56"/>
        <v/>
      </c>
      <c r="BS27" s="187" t="str">
        <f t="shared" si="57"/>
        <v/>
      </c>
      <c r="BT27" s="187" t="str">
        <f t="shared" si="58"/>
        <v/>
      </c>
      <c r="BV27" s="115" t="str">
        <f>+Datos!FF25</f>
        <v/>
      </c>
      <c r="BW27" s="188" t="str">
        <f>IF(BV27="","",Datos!FI25)</f>
        <v/>
      </c>
      <c r="BX27" s="180" t="str">
        <f t="shared" si="59"/>
        <v/>
      </c>
      <c r="BY27" s="180" t="str">
        <f t="shared" si="60"/>
        <v/>
      </c>
      <c r="BZ27" s="187" t="str">
        <f t="shared" si="61"/>
        <v/>
      </c>
      <c r="CA27" s="187" t="str">
        <f t="shared" si="62"/>
        <v/>
      </c>
      <c r="CB27" s="187" t="str">
        <f t="shared" si="63"/>
        <v/>
      </c>
      <c r="CC27" s="187" t="str">
        <f t="shared" si="64"/>
        <v/>
      </c>
      <c r="CD27"/>
      <c r="CE27" s="115" t="str">
        <f>+Datos!FZ25</f>
        <v/>
      </c>
      <c r="CF27" s="188" t="str">
        <f>IF(CE27="","",Datos!GC25)</f>
        <v/>
      </c>
      <c r="CG27" s="180" t="str">
        <f t="shared" si="65"/>
        <v/>
      </c>
      <c r="CH27" s="180" t="str">
        <f t="shared" si="66"/>
        <v/>
      </c>
      <c r="CI27" s="187" t="str">
        <f t="shared" si="67"/>
        <v/>
      </c>
      <c r="CJ27" s="187" t="str">
        <f t="shared" si="68"/>
        <v/>
      </c>
      <c r="CK27" s="187" t="str">
        <f t="shared" si="69"/>
        <v/>
      </c>
      <c r="CL27" s="187" t="str">
        <f t="shared" si="70"/>
        <v/>
      </c>
    </row>
    <row r="28" spans="2:90" s="8" customFormat="1" x14ac:dyDescent="0.35">
      <c r="B28" s="115">
        <f>+Datos!B26</f>
        <v>11</v>
      </c>
      <c r="C28" s="115">
        <f>IF(B28="","",Datos!E26)</f>
        <v>51.5</v>
      </c>
      <c r="D28" s="180">
        <f t="shared" si="11"/>
        <v>0</v>
      </c>
      <c r="E28" s="180">
        <f t="shared" si="12"/>
        <v>5</v>
      </c>
      <c r="F28" s="187">
        <f t="shared" si="13"/>
        <v>190</v>
      </c>
      <c r="G28" s="187">
        <f t="shared" si="14"/>
        <v>130</v>
      </c>
      <c r="H28" s="187">
        <f t="shared" si="15"/>
        <v>120</v>
      </c>
      <c r="I28" s="187" t="e">
        <f t="shared" si="16"/>
        <v>#DIV/0!</v>
      </c>
      <c r="K28" s="115">
        <f>+Datos!V26</f>
        <v>11</v>
      </c>
      <c r="L28" s="188">
        <f>IF(K28="","",Datos!Y26)</f>
        <v>172</v>
      </c>
      <c r="M28" s="180">
        <f t="shared" si="17"/>
        <v>688</v>
      </c>
      <c r="N28" s="180">
        <f t="shared" si="18"/>
        <v>14.333333333333334</v>
      </c>
      <c r="O28" s="187">
        <f t="shared" si="19"/>
        <v>866.14285714285722</v>
      </c>
      <c r="P28" s="187">
        <f t="shared" si="20"/>
        <v>559</v>
      </c>
      <c r="Q28" s="187">
        <f t="shared" si="21"/>
        <v>344</v>
      </c>
      <c r="R28" s="187">
        <f t="shared" si="22"/>
        <v>548.76190476190482</v>
      </c>
      <c r="T28" s="115">
        <f>+Datos!AP26</f>
        <v>11</v>
      </c>
      <c r="U28" s="188">
        <f>IF(T28="","",Datos!AS26)</f>
        <v>163</v>
      </c>
      <c r="V28" s="180">
        <f t="shared" si="23"/>
        <v>652</v>
      </c>
      <c r="W28" s="180">
        <f t="shared" si="24"/>
        <v>13.583333333333334</v>
      </c>
      <c r="X28" s="187">
        <f t="shared" si="25"/>
        <v>820.82142857142867</v>
      </c>
      <c r="Y28" s="187">
        <f t="shared" si="26"/>
        <v>529.75</v>
      </c>
      <c r="Z28" s="187">
        <f t="shared" si="27"/>
        <v>326</v>
      </c>
      <c r="AA28" s="187">
        <f t="shared" si="28"/>
        <v>520.04761904761904</v>
      </c>
      <c r="AC28" s="115">
        <f>+Datos!BJ26</f>
        <v>11</v>
      </c>
      <c r="AD28" s="188">
        <f>IF(AC28="","",Datos!BM26)</f>
        <v>193</v>
      </c>
      <c r="AE28" s="180">
        <f t="shared" si="29"/>
        <v>0</v>
      </c>
      <c r="AF28" s="180">
        <f t="shared" si="30"/>
        <v>17.545454545454547</v>
      </c>
      <c r="AG28" s="187" t="e">
        <f t="shared" si="31"/>
        <v>#DIV/0!</v>
      </c>
      <c r="AH28" s="187">
        <f t="shared" si="32"/>
        <v>684.27272727272737</v>
      </c>
      <c r="AI28" s="187">
        <f t="shared" si="33"/>
        <v>386</v>
      </c>
      <c r="AJ28" s="187" t="e">
        <f t="shared" si="34"/>
        <v>#DIV/0!</v>
      </c>
      <c r="AL28" s="115" t="str">
        <f>+Datos!CD26</f>
        <v/>
      </c>
      <c r="AM28" s="188" t="str">
        <f>IF(AL28="","",Datos!CG26)</f>
        <v/>
      </c>
      <c r="AN28" s="180" t="str">
        <f t="shared" si="35"/>
        <v/>
      </c>
      <c r="AO28" s="180" t="str">
        <f t="shared" si="36"/>
        <v/>
      </c>
      <c r="AP28" s="187" t="str">
        <f t="shared" si="37"/>
        <v/>
      </c>
      <c r="AQ28" s="187" t="str">
        <f t="shared" si="38"/>
        <v/>
      </c>
      <c r="AR28" s="187" t="str">
        <f t="shared" si="39"/>
        <v/>
      </c>
      <c r="AS28" s="187" t="str">
        <f t="shared" si="40"/>
        <v/>
      </c>
      <c r="AU28" s="115" t="str">
        <f>+Datos!CX26</f>
        <v/>
      </c>
      <c r="AV28" s="188" t="str">
        <f>IF(AU28="","",Datos!DA26)</f>
        <v/>
      </c>
      <c r="AW28" s="180" t="str">
        <f t="shared" si="41"/>
        <v/>
      </c>
      <c r="AX28" s="180" t="str">
        <f t="shared" si="42"/>
        <v/>
      </c>
      <c r="AY28" s="187" t="str">
        <f t="shared" si="43"/>
        <v/>
      </c>
      <c r="AZ28" s="187" t="str">
        <f t="shared" si="44"/>
        <v/>
      </c>
      <c r="BA28" s="187" t="str">
        <f t="shared" si="45"/>
        <v/>
      </c>
      <c r="BB28" s="187" t="str">
        <f t="shared" si="46"/>
        <v/>
      </c>
      <c r="BD28" s="115" t="str">
        <f>+Datos!DR26</f>
        <v/>
      </c>
      <c r="BE28" s="188" t="str">
        <f>IF(BD28="","",Datos!DU26)</f>
        <v/>
      </c>
      <c r="BF28" s="180" t="str">
        <f t="shared" si="47"/>
        <v/>
      </c>
      <c r="BG28" s="180" t="str">
        <f t="shared" si="48"/>
        <v/>
      </c>
      <c r="BH28" s="187" t="str">
        <f t="shared" si="49"/>
        <v/>
      </c>
      <c r="BI28" s="187" t="str">
        <f t="shared" si="50"/>
        <v/>
      </c>
      <c r="BJ28" s="187" t="str">
        <f t="shared" si="51"/>
        <v/>
      </c>
      <c r="BK28" s="187" t="str">
        <f t="shared" si="52"/>
        <v/>
      </c>
      <c r="BM28" s="115" t="str">
        <f>+Datos!EL26</f>
        <v/>
      </c>
      <c r="BN28" s="188" t="str">
        <f>IF(BM28="","",Datos!EO26)</f>
        <v/>
      </c>
      <c r="BO28" s="180" t="str">
        <f t="shared" si="53"/>
        <v/>
      </c>
      <c r="BP28" s="180" t="str">
        <f t="shared" si="54"/>
        <v/>
      </c>
      <c r="BQ28" s="187" t="str">
        <f t="shared" si="55"/>
        <v/>
      </c>
      <c r="BR28" s="187" t="str">
        <f t="shared" si="56"/>
        <v/>
      </c>
      <c r="BS28" s="187" t="str">
        <f t="shared" si="57"/>
        <v/>
      </c>
      <c r="BT28" s="187" t="str">
        <f t="shared" si="58"/>
        <v/>
      </c>
      <c r="BV28" s="115" t="str">
        <f>+Datos!FF26</f>
        <v/>
      </c>
      <c r="BW28" s="188" t="str">
        <f>IF(BV28="","",Datos!FI26)</f>
        <v/>
      </c>
      <c r="BX28" s="180" t="str">
        <f t="shared" si="59"/>
        <v/>
      </c>
      <c r="BY28" s="180" t="str">
        <f t="shared" si="60"/>
        <v/>
      </c>
      <c r="BZ28" s="187" t="str">
        <f t="shared" si="61"/>
        <v/>
      </c>
      <c r="CA28" s="187" t="str">
        <f t="shared" si="62"/>
        <v/>
      </c>
      <c r="CB28" s="187" t="str">
        <f t="shared" si="63"/>
        <v/>
      </c>
      <c r="CC28" s="187" t="str">
        <f t="shared" si="64"/>
        <v/>
      </c>
      <c r="CD28"/>
      <c r="CE28" s="115" t="str">
        <f>+Datos!FZ26</f>
        <v/>
      </c>
      <c r="CF28" s="188" t="str">
        <f>IF(CE28="","",Datos!GC26)</f>
        <v/>
      </c>
      <c r="CG28" s="180" t="str">
        <f t="shared" si="65"/>
        <v/>
      </c>
      <c r="CH28" s="180" t="str">
        <f t="shared" si="66"/>
        <v/>
      </c>
      <c r="CI28" s="187" t="str">
        <f t="shared" si="67"/>
        <v/>
      </c>
      <c r="CJ28" s="187" t="str">
        <f t="shared" si="68"/>
        <v/>
      </c>
      <c r="CK28" s="187" t="str">
        <f t="shared" si="69"/>
        <v/>
      </c>
      <c r="CL28" s="187" t="str">
        <f t="shared" si="70"/>
        <v/>
      </c>
    </row>
    <row r="29" spans="2:90" s="8" customFormat="1" x14ac:dyDescent="0.35">
      <c r="B29" s="115">
        <f>+Datos!B27</f>
        <v>12</v>
      </c>
      <c r="C29" s="115">
        <f>IF(B29="","",Datos!E27)</f>
        <v>54</v>
      </c>
      <c r="D29" s="180">
        <f t="shared" si="11"/>
        <v>0</v>
      </c>
      <c r="E29" s="180">
        <f t="shared" si="12"/>
        <v>5</v>
      </c>
      <c r="F29" s="187">
        <f t="shared" si="13"/>
        <v>190</v>
      </c>
      <c r="G29" s="187">
        <f t="shared" si="14"/>
        <v>130</v>
      </c>
      <c r="H29" s="187">
        <f t="shared" si="15"/>
        <v>120</v>
      </c>
      <c r="I29" s="187" t="e">
        <f t="shared" si="16"/>
        <v>#DIV/0!</v>
      </c>
      <c r="K29" s="115">
        <f>+Datos!V27</f>
        <v>12</v>
      </c>
      <c r="L29" s="188">
        <f>IF(K29="","",Datos!Y27)</f>
        <v>173</v>
      </c>
      <c r="M29" s="180">
        <f t="shared" si="17"/>
        <v>692</v>
      </c>
      <c r="N29" s="180">
        <f t="shared" si="18"/>
        <v>14.416666666666666</v>
      </c>
      <c r="O29" s="187">
        <f t="shared" si="19"/>
        <v>871.17857142857144</v>
      </c>
      <c r="P29" s="187">
        <f t="shared" si="20"/>
        <v>562.25</v>
      </c>
      <c r="Q29" s="187">
        <f t="shared" si="21"/>
        <v>346</v>
      </c>
      <c r="R29" s="187">
        <f t="shared" si="22"/>
        <v>551.95238095238096</v>
      </c>
      <c r="T29" s="115">
        <f>+Datos!AP27</f>
        <v>12</v>
      </c>
      <c r="U29" s="188">
        <f>IF(T29="","",Datos!AS27)</f>
        <v>162</v>
      </c>
      <c r="V29" s="180">
        <f t="shared" si="23"/>
        <v>648</v>
      </c>
      <c r="W29" s="180">
        <f t="shared" si="24"/>
        <v>13.5</v>
      </c>
      <c r="X29" s="187">
        <f t="shared" si="25"/>
        <v>815.78571428571433</v>
      </c>
      <c r="Y29" s="187">
        <f t="shared" si="26"/>
        <v>526.5</v>
      </c>
      <c r="Z29" s="187">
        <f t="shared" si="27"/>
        <v>324</v>
      </c>
      <c r="AA29" s="187">
        <f t="shared" si="28"/>
        <v>516.85714285714289</v>
      </c>
      <c r="AC29" s="115">
        <f>+Datos!BJ27</f>
        <v>12</v>
      </c>
      <c r="AD29" s="188">
        <f>IF(AC29="","",Datos!BM27)</f>
        <v>189.5</v>
      </c>
      <c r="AE29" s="180">
        <f t="shared" si="29"/>
        <v>0</v>
      </c>
      <c r="AF29" s="180">
        <f t="shared" si="30"/>
        <v>17.227272727272727</v>
      </c>
      <c r="AG29" s="187" t="e">
        <f t="shared" si="31"/>
        <v>#DIV/0!</v>
      </c>
      <c r="AH29" s="187">
        <f t="shared" si="32"/>
        <v>671.86363636363637</v>
      </c>
      <c r="AI29" s="187">
        <f t="shared" si="33"/>
        <v>379</v>
      </c>
      <c r="AJ29" s="187" t="e">
        <f t="shared" si="34"/>
        <v>#DIV/0!</v>
      </c>
      <c r="AL29" s="115" t="str">
        <f>+Datos!CD27</f>
        <v/>
      </c>
      <c r="AM29" s="188" t="str">
        <f>IF(AL29="","",Datos!CG27)</f>
        <v/>
      </c>
      <c r="AN29" s="180" t="str">
        <f t="shared" si="35"/>
        <v/>
      </c>
      <c r="AO29" s="180" t="str">
        <f t="shared" si="36"/>
        <v/>
      </c>
      <c r="AP29" s="187" t="str">
        <f t="shared" si="37"/>
        <v/>
      </c>
      <c r="AQ29" s="187" t="str">
        <f t="shared" si="38"/>
        <v/>
      </c>
      <c r="AR29" s="187" t="str">
        <f t="shared" si="39"/>
        <v/>
      </c>
      <c r="AS29" s="187" t="str">
        <f t="shared" si="40"/>
        <v/>
      </c>
      <c r="AU29" s="115" t="str">
        <f>+Datos!CX27</f>
        <v/>
      </c>
      <c r="AV29" s="188" t="str">
        <f>IF(AU29="","",Datos!DA27)</f>
        <v/>
      </c>
      <c r="AW29" s="180" t="str">
        <f t="shared" si="41"/>
        <v/>
      </c>
      <c r="AX29" s="180" t="str">
        <f t="shared" si="42"/>
        <v/>
      </c>
      <c r="AY29" s="187" t="str">
        <f t="shared" si="43"/>
        <v/>
      </c>
      <c r="AZ29" s="187" t="str">
        <f t="shared" si="44"/>
        <v/>
      </c>
      <c r="BA29" s="187" t="str">
        <f t="shared" si="45"/>
        <v/>
      </c>
      <c r="BB29" s="187" t="str">
        <f t="shared" si="46"/>
        <v/>
      </c>
      <c r="BD29" s="115" t="str">
        <f>+Datos!DR27</f>
        <v/>
      </c>
      <c r="BE29" s="188" t="str">
        <f>IF(BD29="","",Datos!DU27)</f>
        <v/>
      </c>
      <c r="BF29" s="180" t="str">
        <f t="shared" si="47"/>
        <v/>
      </c>
      <c r="BG29" s="180" t="str">
        <f t="shared" si="48"/>
        <v/>
      </c>
      <c r="BH29" s="187" t="str">
        <f t="shared" si="49"/>
        <v/>
      </c>
      <c r="BI29" s="187" t="str">
        <f t="shared" si="50"/>
        <v/>
      </c>
      <c r="BJ29" s="187" t="str">
        <f t="shared" si="51"/>
        <v/>
      </c>
      <c r="BK29" s="187" t="str">
        <f t="shared" si="52"/>
        <v/>
      </c>
      <c r="BM29" s="115" t="str">
        <f>+Datos!EL27</f>
        <v/>
      </c>
      <c r="BN29" s="188" t="str">
        <f>IF(BM29="","",Datos!EO27)</f>
        <v/>
      </c>
      <c r="BO29" s="180" t="str">
        <f t="shared" si="53"/>
        <v/>
      </c>
      <c r="BP29" s="180" t="str">
        <f t="shared" si="54"/>
        <v/>
      </c>
      <c r="BQ29" s="187" t="str">
        <f t="shared" si="55"/>
        <v/>
      </c>
      <c r="BR29" s="187" t="str">
        <f t="shared" si="56"/>
        <v/>
      </c>
      <c r="BS29" s="187" t="str">
        <f t="shared" si="57"/>
        <v/>
      </c>
      <c r="BT29" s="187" t="str">
        <f t="shared" si="58"/>
        <v/>
      </c>
      <c r="BV29" s="115" t="str">
        <f>+Datos!FF27</f>
        <v/>
      </c>
      <c r="BW29" s="188" t="str">
        <f>IF(BV29="","",Datos!FI27)</f>
        <v/>
      </c>
      <c r="BX29" s="180" t="str">
        <f t="shared" si="59"/>
        <v/>
      </c>
      <c r="BY29" s="180" t="str">
        <f t="shared" si="60"/>
        <v/>
      </c>
      <c r="BZ29" s="187" t="str">
        <f t="shared" si="61"/>
        <v/>
      </c>
      <c r="CA29" s="187" t="str">
        <f t="shared" si="62"/>
        <v/>
      </c>
      <c r="CB29" s="187" t="str">
        <f t="shared" si="63"/>
        <v/>
      </c>
      <c r="CC29" s="187" t="str">
        <f t="shared" si="64"/>
        <v/>
      </c>
      <c r="CD29"/>
      <c r="CE29" s="115" t="str">
        <f>+Datos!FZ27</f>
        <v/>
      </c>
      <c r="CF29" s="188" t="str">
        <f>IF(CE29="","",Datos!GC27)</f>
        <v/>
      </c>
      <c r="CG29" s="180" t="str">
        <f t="shared" si="65"/>
        <v/>
      </c>
      <c r="CH29" s="180" t="str">
        <f t="shared" si="66"/>
        <v/>
      </c>
      <c r="CI29" s="187" t="str">
        <f t="shared" si="67"/>
        <v/>
      </c>
      <c r="CJ29" s="187" t="str">
        <f t="shared" si="68"/>
        <v/>
      </c>
      <c r="CK29" s="187" t="str">
        <f t="shared" si="69"/>
        <v/>
      </c>
      <c r="CL29" s="187" t="str">
        <f t="shared" si="70"/>
        <v/>
      </c>
    </row>
    <row r="30" spans="2:90" s="8" customFormat="1" x14ac:dyDescent="0.35">
      <c r="B30" s="115">
        <f>+Datos!B28</f>
        <v>13</v>
      </c>
      <c r="C30" s="115">
        <f>IF(B30="","",Datos!E28)</f>
        <v>56</v>
      </c>
      <c r="D30" s="180">
        <f t="shared" si="11"/>
        <v>0</v>
      </c>
      <c r="E30" s="180">
        <f t="shared" si="12"/>
        <v>5</v>
      </c>
      <c r="F30" s="187">
        <f t="shared" si="13"/>
        <v>190</v>
      </c>
      <c r="G30" s="187">
        <f t="shared" si="14"/>
        <v>130</v>
      </c>
      <c r="H30" s="187">
        <f t="shared" si="15"/>
        <v>120</v>
      </c>
      <c r="I30" s="187" t="e">
        <f t="shared" si="16"/>
        <v>#DIV/0!</v>
      </c>
      <c r="K30" s="115">
        <f>+Datos!V28</f>
        <v>13</v>
      </c>
      <c r="L30" s="188">
        <f>IF(K30="","",Datos!Y28)</f>
        <v>175</v>
      </c>
      <c r="M30" s="180">
        <f t="shared" si="17"/>
        <v>700</v>
      </c>
      <c r="N30" s="180">
        <f t="shared" si="18"/>
        <v>14.583333333333334</v>
      </c>
      <c r="O30" s="187">
        <f t="shared" si="19"/>
        <v>881.25000000000011</v>
      </c>
      <c r="P30" s="187">
        <f t="shared" si="20"/>
        <v>568.75</v>
      </c>
      <c r="Q30" s="187">
        <f t="shared" si="21"/>
        <v>350</v>
      </c>
      <c r="R30" s="187">
        <f t="shared" si="22"/>
        <v>558.33333333333337</v>
      </c>
      <c r="T30" s="115">
        <f>+Datos!AP28</f>
        <v>13</v>
      </c>
      <c r="U30" s="188">
        <f>IF(T30="","",Datos!AS28)</f>
        <v>162</v>
      </c>
      <c r="V30" s="180">
        <f t="shared" si="23"/>
        <v>648</v>
      </c>
      <c r="W30" s="180">
        <f t="shared" si="24"/>
        <v>13.5</v>
      </c>
      <c r="X30" s="187">
        <f t="shared" si="25"/>
        <v>815.78571428571433</v>
      </c>
      <c r="Y30" s="187">
        <f t="shared" si="26"/>
        <v>526.5</v>
      </c>
      <c r="Z30" s="187">
        <f t="shared" si="27"/>
        <v>324</v>
      </c>
      <c r="AA30" s="187">
        <f t="shared" si="28"/>
        <v>516.85714285714289</v>
      </c>
      <c r="AC30" s="115">
        <f>+Datos!BJ28</f>
        <v>13</v>
      </c>
      <c r="AD30" s="188">
        <f>IF(AC30="","",Datos!BM28)</f>
        <v>184</v>
      </c>
      <c r="AE30" s="180">
        <f t="shared" si="29"/>
        <v>0</v>
      </c>
      <c r="AF30" s="180">
        <f t="shared" si="30"/>
        <v>16.727272727272727</v>
      </c>
      <c r="AG30" s="187" t="e">
        <f t="shared" si="31"/>
        <v>#DIV/0!</v>
      </c>
      <c r="AH30" s="187">
        <f t="shared" si="32"/>
        <v>652.36363636363637</v>
      </c>
      <c r="AI30" s="187">
        <f t="shared" si="33"/>
        <v>368</v>
      </c>
      <c r="AJ30" s="187" t="e">
        <f t="shared" si="34"/>
        <v>#DIV/0!</v>
      </c>
      <c r="AL30" s="115" t="str">
        <f>+Datos!CD28</f>
        <v/>
      </c>
      <c r="AM30" s="188" t="str">
        <f>IF(AL30="","",Datos!CG28)</f>
        <v/>
      </c>
      <c r="AN30" s="180" t="str">
        <f t="shared" si="35"/>
        <v/>
      </c>
      <c r="AO30" s="180" t="str">
        <f t="shared" si="36"/>
        <v/>
      </c>
      <c r="AP30" s="187" t="str">
        <f t="shared" si="37"/>
        <v/>
      </c>
      <c r="AQ30" s="187" t="str">
        <f t="shared" si="38"/>
        <v/>
      </c>
      <c r="AR30" s="187" t="str">
        <f t="shared" si="39"/>
        <v/>
      </c>
      <c r="AS30" s="187" t="str">
        <f t="shared" si="40"/>
        <v/>
      </c>
      <c r="AU30" s="115" t="str">
        <f>+Datos!CX28</f>
        <v/>
      </c>
      <c r="AV30" s="188" t="str">
        <f>IF(AU30="","",Datos!DA28)</f>
        <v/>
      </c>
      <c r="AW30" s="180" t="str">
        <f t="shared" si="41"/>
        <v/>
      </c>
      <c r="AX30" s="180" t="str">
        <f t="shared" si="42"/>
        <v/>
      </c>
      <c r="AY30" s="187" t="str">
        <f t="shared" si="43"/>
        <v/>
      </c>
      <c r="AZ30" s="187" t="str">
        <f t="shared" si="44"/>
        <v/>
      </c>
      <c r="BA30" s="187" t="str">
        <f t="shared" si="45"/>
        <v/>
      </c>
      <c r="BB30" s="187" t="str">
        <f t="shared" si="46"/>
        <v/>
      </c>
      <c r="BD30" s="115" t="str">
        <f>+Datos!DR28</f>
        <v/>
      </c>
      <c r="BE30" s="188" t="str">
        <f>IF(BD30="","",Datos!DU28)</f>
        <v/>
      </c>
      <c r="BF30" s="180" t="str">
        <f t="shared" si="47"/>
        <v/>
      </c>
      <c r="BG30" s="180" t="str">
        <f t="shared" si="48"/>
        <v/>
      </c>
      <c r="BH30" s="187" t="str">
        <f t="shared" si="49"/>
        <v/>
      </c>
      <c r="BI30" s="187" t="str">
        <f t="shared" si="50"/>
        <v/>
      </c>
      <c r="BJ30" s="187" t="str">
        <f t="shared" si="51"/>
        <v/>
      </c>
      <c r="BK30" s="187" t="str">
        <f t="shared" si="52"/>
        <v/>
      </c>
      <c r="BM30" s="115" t="str">
        <f>+Datos!EL28</f>
        <v/>
      </c>
      <c r="BN30" s="188" t="str">
        <f>IF(BM30="","",Datos!EO28)</f>
        <v/>
      </c>
      <c r="BO30" s="180" t="str">
        <f t="shared" si="53"/>
        <v/>
      </c>
      <c r="BP30" s="180" t="str">
        <f t="shared" si="54"/>
        <v/>
      </c>
      <c r="BQ30" s="187" t="str">
        <f t="shared" si="55"/>
        <v/>
      </c>
      <c r="BR30" s="187" t="str">
        <f t="shared" si="56"/>
        <v/>
      </c>
      <c r="BS30" s="187" t="str">
        <f t="shared" si="57"/>
        <v/>
      </c>
      <c r="BT30" s="187" t="str">
        <f t="shared" si="58"/>
        <v/>
      </c>
      <c r="BV30" s="115" t="str">
        <f>+Datos!FF28</f>
        <v/>
      </c>
      <c r="BW30" s="188" t="str">
        <f>IF(BV30="","",Datos!FI28)</f>
        <v/>
      </c>
      <c r="BX30" s="180" t="str">
        <f t="shared" si="59"/>
        <v/>
      </c>
      <c r="BY30" s="180" t="str">
        <f t="shared" si="60"/>
        <v/>
      </c>
      <c r="BZ30" s="187" t="str">
        <f t="shared" si="61"/>
        <v/>
      </c>
      <c r="CA30" s="187" t="str">
        <f t="shared" si="62"/>
        <v/>
      </c>
      <c r="CB30" s="187" t="str">
        <f t="shared" si="63"/>
        <v/>
      </c>
      <c r="CC30" s="187" t="str">
        <f t="shared" si="64"/>
        <v/>
      </c>
      <c r="CD30"/>
      <c r="CE30" s="115" t="str">
        <f>+Datos!FZ28</f>
        <v/>
      </c>
      <c r="CF30" s="188" t="str">
        <f>IF(CE30="","",Datos!GC28)</f>
        <v/>
      </c>
      <c r="CG30" s="180" t="str">
        <f t="shared" si="65"/>
        <v/>
      </c>
      <c r="CH30" s="180" t="str">
        <f t="shared" si="66"/>
        <v/>
      </c>
      <c r="CI30" s="187" t="str">
        <f t="shared" si="67"/>
        <v/>
      </c>
      <c r="CJ30" s="187" t="str">
        <f t="shared" si="68"/>
        <v/>
      </c>
      <c r="CK30" s="187" t="str">
        <f t="shared" si="69"/>
        <v/>
      </c>
      <c r="CL30" s="187" t="str">
        <f t="shared" si="70"/>
        <v/>
      </c>
    </row>
    <row r="31" spans="2:90" s="8" customFormat="1" x14ac:dyDescent="0.35">
      <c r="B31" s="115">
        <f>+Datos!B29</f>
        <v>14</v>
      </c>
      <c r="C31" s="115">
        <f>IF(B31="","",Datos!E29)</f>
        <v>59</v>
      </c>
      <c r="D31" s="180">
        <f t="shared" si="11"/>
        <v>0</v>
      </c>
      <c r="E31" s="180">
        <f t="shared" si="12"/>
        <v>5</v>
      </c>
      <c r="F31" s="187">
        <f t="shared" si="13"/>
        <v>190</v>
      </c>
      <c r="G31" s="187">
        <f t="shared" si="14"/>
        <v>130</v>
      </c>
      <c r="H31" s="187">
        <f t="shared" si="15"/>
        <v>120</v>
      </c>
      <c r="I31" s="187" t="e">
        <f t="shared" si="16"/>
        <v>#DIV/0!</v>
      </c>
      <c r="K31" s="115">
        <f>+Datos!V29</f>
        <v>14</v>
      </c>
      <c r="L31" s="188">
        <f>IF(K31="","",Datos!Y29)</f>
        <v>178</v>
      </c>
      <c r="M31" s="180">
        <f t="shared" si="17"/>
        <v>712</v>
      </c>
      <c r="N31" s="180">
        <f t="shared" si="18"/>
        <v>14.833333333333334</v>
      </c>
      <c r="O31" s="187">
        <f t="shared" si="19"/>
        <v>896.35714285714289</v>
      </c>
      <c r="P31" s="187">
        <f t="shared" si="20"/>
        <v>578.5</v>
      </c>
      <c r="Q31" s="187">
        <f t="shared" si="21"/>
        <v>356</v>
      </c>
      <c r="R31" s="187">
        <f t="shared" si="22"/>
        <v>567.90476190476193</v>
      </c>
      <c r="T31" s="115">
        <f>+Datos!AP29</f>
        <v>14</v>
      </c>
      <c r="U31" s="188">
        <f>IF(T31="","",Datos!AS29)</f>
        <v>162.5</v>
      </c>
      <c r="V31" s="180">
        <f t="shared" si="23"/>
        <v>650</v>
      </c>
      <c r="W31" s="180">
        <f t="shared" si="24"/>
        <v>13.541666666666666</v>
      </c>
      <c r="X31" s="187">
        <f t="shared" si="25"/>
        <v>818.30357142857144</v>
      </c>
      <c r="Y31" s="187">
        <f t="shared" si="26"/>
        <v>528.125</v>
      </c>
      <c r="Z31" s="187">
        <f t="shared" si="27"/>
        <v>325</v>
      </c>
      <c r="AA31" s="187">
        <f t="shared" si="28"/>
        <v>518.45238095238096</v>
      </c>
      <c r="AC31" s="115">
        <f>+Datos!BJ29</f>
        <v>14</v>
      </c>
      <c r="AD31" s="188">
        <f>IF(AC31="","",Datos!BM29)</f>
        <v>175.5</v>
      </c>
      <c r="AE31" s="180">
        <f t="shared" si="29"/>
        <v>0</v>
      </c>
      <c r="AF31" s="180">
        <f t="shared" si="30"/>
        <v>15.954545454545455</v>
      </c>
      <c r="AG31" s="187" t="e">
        <f t="shared" si="31"/>
        <v>#DIV/0!</v>
      </c>
      <c r="AH31" s="187">
        <f t="shared" si="32"/>
        <v>622.22727272727275</v>
      </c>
      <c r="AI31" s="187">
        <f t="shared" si="33"/>
        <v>351</v>
      </c>
      <c r="AJ31" s="187" t="e">
        <f t="shared" si="34"/>
        <v>#DIV/0!</v>
      </c>
      <c r="AL31" s="115" t="str">
        <f>+Datos!CD29</f>
        <v/>
      </c>
      <c r="AM31" s="188" t="str">
        <f>IF(AL31="","",Datos!CG29)</f>
        <v/>
      </c>
      <c r="AN31" s="180" t="str">
        <f t="shared" si="35"/>
        <v/>
      </c>
      <c r="AO31" s="180" t="str">
        <f t="shared" si="36"/>
        <v/>
      </c>
      <c r="AP31" s="187" t="str">
        <f t="shared" si="37"/>
        <v/>
      </c>
      <c r="AQ31" s="187" t="str">
        <f t="shared" si="38"/>
        <v/>
      </c>
      <c r="AR31" s="187" t="str">
        <f t="shared" si="39"/>
        <v/>
      </c>
      <c r="AS31" s="187" t="str">
        <f t="shared" si="40"/>
        <v/>
      </c>
      <c r="AU31" s="115" t="str">
        <f>+Datos!CX29</f>
        <v/>
      </c>
      <c r="AV31" s="188" t="str">
        <f>IF(AU31="","",Datos!DA29)</f>
        <v/>
      </c>
      <c r="AW31" s="180" t="str">
        <f t="shared" si="41"/>
        <v/>
      </c>
      <c r="AX31" s="180" t="str">
        <f t="shared" si="42"/>
        <v/>
      </c>
      <c r="AY31" s="187" t="str">
        <f t="shared" si="43"/>
        <v/>
      </c>
      <c r="AZ31" s="187" t="str">
        <f t="shared" si="44"/>
        <v/>
      </c>
      <c r="BA31" s="187" t="str">
        <f t="shared" si="45"/>
        <v/>
      </c>
      <c r="BB31" s="187" t="str">
        <f t="shared" si="46"/>
        <v/>
      </c>
      <c r="BD31" s="115" t="str">
        <f>+Datos!DR29</f>
        <v/>
      </c>
      <c r="BE31" s="188" t="str">
        <f>IF(BD31="","",Datos!DU29)</f>
        <v/>
      </c>
      <c r="BF31" s="180" t="str">
        <f t="shared" si="47"/>
        <v/>
      </c>
      <c r="BG31" s="180" t="str">
        <f t="shared" si="48"/>
        <v/>
      </c>
      <c r="BH31" s="187" t="str">
        <f t="shared" si="49"/>
        <v/>
      </c>
      <c r="BI31" s="187" t="str">
        <f t="shared" si="50"/>
        <v/>
      </c>
      <c r="BJ31" s="187" t="str">
        <f t="shared" si="51"/>
        <v/>
      </c>
      <c r="BK31" s="187" t="str">
        <f t="shared" si="52"/>
        <v/>
      </c>
      <c r="BM31" s="115" t="str">
        <f>+Datos!EL29</f>
        <v/>
      </c>
      <c r="BN31" s="188" t="str">
        <f>IF(BM31="","",Datos!EO29)</f>
        <v/>
      </c>
      <c r="BO31" s="180" t="str">
        <f t="shared" si="53"/>
        <v/>
      </c>
      <c r="BP31" s="180" t="str">
        <f t="shared" si="54"/>
        <v/>
      </c>
      <c r="BQ31" s="187" t="str">
        <f t="shared" si="55"/>
        <v/>
      </c>
      <c r="BR31" s="187" t="str">
        <f t="shared" si="56"/>
        <v/>
      </c>
      <c r="BS31" s="187" t="str">
        <f t="shared" si="57"/>
        <v/>
      </c>
      <c r="BT31" s="187" t="str">
        <f t="shared" si="58"/>
        <v/>
      </c>
      <c r="BV31" s="115" t="str">
        <f>+Datos!FF29</f>
        <v/>
      </c>
      <c r="BW31" s="188" t="str">
        <f>IF(BV31="","",Datos!FI29)</f>
        <v/>
      </c>
      <c r="BX31" s="180" t="str">
        <f t="shared" si="59"/>
        <v/>
      </c>
      <c r="BY31" s="180" t="str">
        <f t="shared" si="60"/>
        <v/>
      </c>
      <c r="BZ31" s="187" t="str">
        <f t="shared" si="61"/>
        <v/>
      </c>
      <c r="CA31" s="187" t="str">
        <f t="shared" si="62"/>
        <v/>
      </c>
      <c r="CB31" s="187" t="str">
        <f t="shared" si="63"/>
        <v/>
      </c>
      <c r="CC31" s="187" t="str">
        <f t="shared" si="64"/>
        <v/>
      </c>
      <c r="CD31"/>
      <c r="CE31" s="115" t="str">
        <f>+Datos!FZ29</f>
        <v/>
      </c>
      <c r="CF31" s="188" t="str">
        <f>IF(CE31="","",Datos!GC29)</f>
        <v/>
      </c>
      <c r="CG31" s="180" t="str">
        <f t="shared" si="65"/>
        <v/>
      </c>
      <c r="CH31" s="180" t="str">
        <f t="shared" si="66"/>
        <v/>
      </c>
      <c r="CI31" s="187" t="str">
        <f t="shared" si="67"/>
        <v/>
      </c>
      <c r="CJ31" s="187" t="str">
        <f t="shared" si="68"/>
        <v/>
      </c>
      <c r="CK31" s="187" t="str">
        <f t="shared" si="69"/>
        <v/>
      </c>
      <c r="CL31" s="187" t="str">
        <f t="shared" si="70"/>
        <v/>
      </c>
    </row>
    <row r="32" spans="2:90" s="8" customFormat="1" x14ac:dyDescent="0.35">
      <c r="B32" s="115">
        <f>+Datos!B30</f>
        <v>15</v>
      </c>
      <c r="C32" s="115">
        <f>IF(B32="","",Datos!E30)</f>
        <v>60.5</v>
      </c>
      <c r="D32" s="180">
        <f t="shared" si="11"/>
        <v>0</v>
      </c>
      <c r="E32" s="180">
        <f t="shared" si="12"/>
        <v>6</v>
      </c>
      <c r="F32" s="187">
        <f t="shared" si="13"/>
        <v>228</v>
      </c>
      <c r="G32" s="187">
        <f t="shared" si="14"/>
        <v>156</v>
      </c>
      <c r="H32" s="187">
        <f t="shared" si="15"/>
        <v>144</v>
      </c>
      <c r="I32" s="187" t="e">
        <f t="shared" si="16"/>
        <v>#DIV/0!</v>
      </c>
      <c r="K32" s="115">
        <f>+Datos!V30</f>
        <v>15</v>
      </c>
      <c r="L32" s="188">
        <f>IF(K32="","",Datos!Y30)</f>
        <v>179</v>
      </c>
      <c r="M32" s="180">
        <f t="shared" si="17"/>
        <v>716</v>
      </c>
      <c r="N32" s="180">
        <f t="shared" si="18"/>
        <v>14.916666666666666</v>
      </c>
      <c r="O32" s="187">
        <f t="shared" si="19"/>
        <v>901.39285714285711</v>
      </c>
      <c r="P32" s="187">
        <f t="shared" si="20"/>
        <v>581.75</v>
      </c>
      <c r="Q32" s="187">
        <f t="shared" si="21"/>
        <v>358</v>
      </c>
      <c r="R32" s="187">
        <f t="shared" si="22"/>
        <v>571.09523809523807</v>
      </c>
      <c r="T32" s="115">
        <f>+Datos!AP30</f>
        <v>15</v>
      </c>
      <c r="U32" s="188">
        <f>IF(T32="","",Datos!AS30)</f>
        <v>163</v>
      </c>
      <c r="V32" s="180">
        <f t="shared" si="23"/>
        <v>652</v>
      </c>
      <c r="W32" s="180">
        <f t="shared" si="24"/>
        <v>13.583333333333334</v>
      </c>
      <c r="X32" s="187">
        <f t="shared" si="25"/>
        <v>820.82142857142867</v>
      </c>
      <c r="Y32" s="187">
        <f t="shared" si="26"/>
        <v>529.75</v>
      </c>
      <c r="Z32" s="187">
        <f t="shared" si="27"/>
        <v>326</v>
      </c>
      <c r="AA32" s="187">
        <f t="shared" si="28"/>
        <v>520.04761904761904</v>
      </c>
      <c r="AC32" s="115">
        <f>+Datos!BJ30</f>
        <v>15</v>
      </c>
      <c r="AD32" s="188">
        <f>IF(AC32="","",Datos!BM30)</f>
        <v>168.5</v>
      </c>
      <c r="AE32" s="180">
        <f t="shared" si="29"/>
        <v>0</v>
      </c>
      <c r="AF32" s="180">
        <f t="shared" si="30"/>
        <v>15.318181818181818</v>
      </c>
      <c r="AG32" s="187" t="e">
        <f t="shared" si="31"/>
        <v>#DIV/0!</v>
      </c>
      <c r="AH32" s="187">
        <f t="shared" si="32"/>
        <v>597.40909090909088</v>
      </c>
      <c r="AI32" s="187">
        <f t="shared" si="33"/>
        <v>337</v>
      </c>
      <c r="AJ32" s="187" t="e">
        <f t="shared" si="34"/>
        <v>#DIV/0!</v>
      </c>
      <c r="AL32" s="115" t="str">
        <f>+Datos!CD30</f>
        <v/>
      </c>
      <c r="AM32" s="188" t="str">
        <f>IF(AL32="","",Datos!CG30)</f>
        <v/>
      </c>
      <c r="AN32" s="180" t="str">
        <f t="shared" si="35"/>
        <v/>
      </c>
      <c r="AO32" s="180" t="str">
        <f t="shared" si="36"/>
        <v/>
      </c>
      <c r="AP32" s="187" t="str">
        <f t="shared" si="37"/>
        <v/>
      </c>
      <c r="AQ32" s="187" t="str">
        <f t="shared" si="38"/>
        <v/>
      </c>
      <c r="AR32" s="187" t="str">
        <f t="shared" si="39"/>
        <v/>
      </c>
      <c r="AS32" s="187" t="str">
        <f t="shared" si="40"/>
        <v/>
      </c>
      <c r="AU32" s="115" t="str">
        <f>+Datos!CX30</f>
        <v/>
      </c>
      <c r="AV32" s="188" t="str">
        <f>IF(AU32="","",Datos!DA30)</f>
        <v/>
      </c>
      <c r="AW32" s="180" t="str">
        <f t="shared" si="41"/>
        <v/>
      </c>
      <c r="AX32" s="180" t="str">
        <f t="shared" si="42"/>
        <v/>
      </c>
      <c r="AY32" s="187" t="str">
        <f t="shared" si="43"/>
        <v/>
      </c>
      <c r="AZ32" s="187" t="str">
        <f t="shared" si="44"/>
        <v/>
      </c>
      <c r="BA32" s="187" t="str">
        <f t="shared" si="45"/>
        <v/>
      </c>
      <c r="BB32" s="187" t="str">
        <f t="shared" si="46"/>
        <v/>
      </c>
      <c r="BD32" s="115" t="str">
        <f>+Datos!DR30</f>
        <v/>
      </c>
      <c r="BE32" s="188" t="str">
        <f>IF(BD32="","",Datos!DU30)</f>
        <v/>
      </c>
      <c r="BF32" s="180" t="str">
        <f t="shared" si="47"/>
        <v/>
      </c>
      <c r="BG32" s="180" t="str">
        <f t="shared" si="48"/>
        <v/>
      </c>
      <c r="BH32" s="187" t="str">
        <f t="shared" si="49"/>
        <v/>
      </c>
      <c r="BI32" s="187" t="str">
        <f t="shared" si="50"/>
        <v/>
      </c>
      <c r="BJ32" s="187" t="str">
        <f t="shared" si="51"/>
        <v/>
      </c>
      <c r="BK32" s="187" t="str">
        <f t="shared" si="52"/>
        <v/>
      </c>
      <c r="BM32" s="115" t="str">
        <f>+Datos!EL30</f>
        <v/>
      </c>
      <c r="BN32" s="188" t="str">
        <f>IF(BM32="","",Datos!EO30)</f>
        <v/>
      </c>
      <c r="BO32" s="180" t="str">
        <f t="shared" si="53"/>
        <v/>
      </c>
      <c r="BP32" s="180" t="str">
        <f t="shared" si="54"/>
        <v/>
      </c>
      <c r="BQ32" s="187" t="str">
        <f t="shared" si="55"/>
        <v/>
      </c>
      <c r="BR32" s="187" t="str">
        <f t="shared" si="56"/>
        <v/>
      </c>
      <c r="BS32" s="187" t="str">
        <f t="shared" si="57"/>
        <v/>
      </c>
      <c r="BT32" s="187" t="str">
        <f t="shared" si="58"/>
        <v/>
      </c>
      <c r="BV32" s="115" t="str">
        <f>+Datos!FF30</f>
        <v/>
      </c>
      <c r="BW32" s="188" t="str">
        <f>IF(BV32="","",Datos!FI30)</f>
        <v/>
      </c>
      <c r="BX32" s="180" t="str">
        <f t="shared" si="59"/>
        <v/>
      </c>
      <c r="BY32" s="180" t="str">
        <f t="shared" si="60"/>
        <v/>
      </c>
      <c r="BZ32" s="187" t="str">
        <f t="shared" si="61"/>
        <v/>
      </c>
      <c r="CA32" s="187" t="str">
        <f t="shared" si="62"/>
        <v/>
      </c>
      <c r="CB32" s="187" t="str">
        <f t="shared" si="63"/>
        <v/>
      </c>
      <c r="CC32" s="187" t="str">
        <f t="shared" si="64"/>
        <v/>
      </c>
      <c r="CD32"/>
      <c r="CE32" s="115" t="str">
        <f>+Datos!FZ30</f>
        <v/>
      </c>
      <c r="CF32" s="188" t="str">
        <f>IF(CE32="","",Datos!GC30)</f>
        <v/>
      </c>
      <c r="CG32" s="180" t="str">
        <f t="shared" si="65"/>
        <v/>
      </c>
      <c r="CH32" s="180" t="str">
        <f t="shared" si="66"/>
        <v/>
      </c>
      <c r="CI32" s="187" t="str">
        <f t="shared" si="67"/>
        <v/>
      </c>
      <c r="CJ32" s="187" t="str">
        <f t="shared" si="68"/>
        <v/>
      </c>
      <c r="CK32" s="187" t="str">
        <f t="shared" si="69"/>
        <v/>
      </c>
      <c r="CL32" s="187" t="str">
        <f t="shared" si="70"/>
        <v/>
      </c>
    </row>
    <row r="33" spans="2:90" s="8" customFormat="1" x14ac:dyDescent="0.35">
      <c r="B33" s="115">
        <f>+Datos!B31</f>
        <v>16</v>
      </c>
      <c r="C33" s="115">
        <f>IF(B33="","",Datos!E31)</f>
        <v>64</v>
      </c>
      <c r="D33" s="180">
        <f t="shared" si="11"/>
        <v>0</v>
      </c>
      <c r="E33" s="180">
        <f t="shared" si="12"/>
        <v>6</v>
      </c>
      <c r="F33" s="187">
        <f t="shared" si="13"/>
        <v>228</v>
      </c>
      <c r="G33" s="187">
        <f t="shared" si="14"/>
        <v>156</v>
      </c>
      <c r="H33" s="187">
        <f t="shared" si="15"/>
        <v>144</v>
      </c>
      <c r="I33" s="187" t="e">
        <f t="shared" si="16"/>
        <v>#DIV/0!</v>
      </c>
      <c r="K33" s="115">
        <f>+Datos!V31</f>
        <v>16</v>
      </c>
      <c r="L33" s="188">
        <f>IF(K33="","",Datos!Y31)</f>
        <v>181</v>
      </c>
      <c r="M33" s="180">
        <f t="shared" si="17"/>
        <v>724</v>
      </c>
      <c r="N33" s="180">
        <f t="shared" si="18"/>
        <v>15.083333333333334</v>
      </c>
      <c r="O33" s="187">
        <f t="shared" si="19"/>
        <v>911.46428571428578</v>
      </c>
      <c r="P33" s="187">
        <f t="shared" si="20"/>
        <v>588.25</v>
      </c>
      <c r="Q33" s="187">
        <f t="shared" si="21"/>
        <v>362</v>
      </c>
      <c r="R33" s="187">
        <f t="shared" si="22"/>
        <v>577.47619047619048</v>
      </c>
      <c r="T33" s="115">
        <f>+Datos!AP31</f>
        <v>16</v>
      </c>
      <c r="U33" s="188">
        <f>IF(T33="","",Datos!AS31)</f>
        <v>163</v>
      </c>
      <c r="V33" s="180">
        <f t="shared" si="23"/>
        <v>652</v>
      </c>
      <c r="W33" s="180">
        <f t="shared" si="24"/>
        <v>13.583333333333334</v>
      </c>
      <c r="X33" s="187">
        <f t="shared" si="25"/>
        <v>820.82142857142867</v>
      </c>
      <c r="Y33" s="187">
        <f t="shared" si="26"/>
        <v>529.75</v>
      </c>
      <c r="Z33" s="187">
        <f t="shared" si="27"/>
        <v>326</v>
      </c>
      <c r="AA33" s="187">
        <f t="shared" si="28"/>
        <v>520.04761904761904</v>
      </c>
      <c r="AC33" s="115">
        <f>+Datos!BJ31</f>
        <v>16</v>
      </c>
      <c r="AD33" s="188">
        <f>IF(AC33="","",Datos!BM31)</f>
        <v>156.5</v>
      </c>
      <c r="AE33" s="180">
        <f t="shared" si="29"/>
        <v>0</v>
      </c>
      <c r="AF33" s="180">
        <f t="shared" si="30"/>
        <v>14.227272727272727</v>
      </c>
      <c r="AG33" s="187" t="e">
        <f t="shared" si="31"/>
        <v>#DIV/0!</v>
      </c>
      <c r="AH33" s="187">
        <f t="shared" si="32"/>
        <v>554.86363636363637</v>
      </c>
      <c r="AI33" s="187">
        <f t="shared" si="33"/>
        <v>313</v>
      </c>
      <c r="AJ33" s="187" t="e">
        <f t="shared" si="34"/>
        <v>#DIV/0!</v>
      </c>
      <c r="AL33" s="115" t="str">
        <f>+Datos!CD31</f>
        <v/>
      </c>
      <c r="AM33" s="188" t="str">
        <f>IF(AL33="","",Datos!CG31)</f>
        <v/>
      </c>
      <c r="AN33" s="180" t="str">
        <f t="shared" si="35"/>
        <v/>
      </c>
      <c r="AO33" s="180" t="str">
        <f t="shared" si="36"/>
        <v/>
      </c>
      <c r="AP33" s="187" t="str">
        <f t="shared" si="37"/>
        <v/>
      </c>
      <c r="AQ33" s="187" t="str">
        <f t="shared" si="38"/>
        <v/>
      </c>
      <c r="AR33" s="187" t="str">
        <f t="shared" si="39"/>
        <v/>
      </c>
      <c r="AS33" s="187" t="str">
        <f t="shared" si="40"/>
        <v/>
      </c>
      <c r="AU33" s="115" t="str">
        <f>+Datos!CX31</f>
        <v/>
      </c>
      <c r="AV33" s="188" t="str">
        <f>IF(AU33="","",Datos!DA31)</f>
        <v/>
      </c>
      <c r="AW33" s="180" t="str">
        <f t="shared" si="41"/>
        <v/>
      </c>
      <c r="AX33" s="180" t="str">
        <f t="shared" si="42"/>
        <v/>
      </c>
      <c r="AY33" s="187" t="str">
        <f t="shared" si="43"/>
        <v/>
      </c>
      <c r="AZ33" s="187" t="str">
        <f t="shared" si="44"/>
        <v/>
      </c>
      <c r="BA33" s="187" t="str">
        <f t="shared" si="45"/>
        <v/>
      </c>
      <c r="BB33" s="187" t="str">
        <f t="shared" si="46"/>
        <v/>
      </c>
      <c r="BD33" s="115" t="str">
        <f>+Datos!DR31</f>
        <v/>
      </c>
      <c r="BE33" s="188" t="str">
        <f>IF(BD33="","",Datos!DU31)</f>
        <v/>
      </c>
      <c r="BF33" s="180" t="str">
        <f t="shared" si="47"/>
        <v/>
      </c>
      <c r="BG33" s="180" t="str">
        <f t="shared" si="48"/>
        <v/>
      </c>
      <c r="BH33" s="187" t="str">
        <f t="shared" si="49"/>
        <v/>
      </c>
      <c r="BI33" s="187" t="str">
        <f t="shared" si="50"/>
        <v/>
      </c>
      <c r="BJ33" s="187" t="str">
        <f t="shared" si="51"/>
        <v/>
      </c>
      <c r="BK33" s="187" t="str">
        <f t="shared" si="52"/>
        <v/>
      </c>
      <c r="BM33" s="115" t="str">
        <f>+Datos!EL31</f>
        <v/>
      </c>
      <c r="BN33" s="188" t="str">
        <f>IF(BM33="","",Datos!EO31)</f>
        <v/>
      </c>
      <c r="BO33" s="180" t="str">
        <f t="shared" si="53"/>
        <v/>
      </c>
      <c r="BP33" s="180" t="str">
        <f t="shared" si="54"/>
        <v/>
      </c>
      <c r="BQ33" s="187" t="str">
        <f t="shared" si="55"/>
        <v/>
      </c>
      <c r="BR33" s="187" t="str">
        <f t="shared" si="56"/>
        <v/>
      </c>
      <c r="BS33" s="187" t="str">
        <f t="shared" si="57"/>
        <v/>
      </c>
      <c r="BT33" s="187" t="str">
        <f t="shared" si="58"/>
        <v/>
      </c>
      <c r="BV33" s="115" t="str">
        <f>+Datos!FF31</f>
        <v/>
      </c>
      <c r="BW33" s="188" t="str">
        <f>IF(BV33="","",Datos!FI31)</f>
        <v/>
      </c>
      <c r="BX33" s="180" t="str">
        <f t="shared" si="59"/>
        <v/>
      </c>
      <c r="BY33" s="180" t="str">
        <f t="shared" si="60"/>
        <v/>
      </c>
      <c r="BZ33" s="187" t="str">
        <f t="shared" si="61"/>
        <v/>
      </c>
      <c r="CA33" s="187" t="str">
        <f t="shared" si="62"/>
        <v/>
      </c>
      <c r="CB33" s="187" t="str">
        <f t="shared" si="63"/>
        <v/>
      </c>
      <c r="CC33" s="187" t="str">
        <f t="shared" si="64"/>
        <v/>
      </c>
      <c r="CD33"/>
      <c r="CE33" s="115" t="str">
        <f>+Datos!FZ31</f>
        <v/>
      </c>
      <c r="CF33" s="188" t="str">
        <f>IF(CE33="","",Datos!GC31)</f>
        <v/>
      </c>
      <c r="CG33" s="180" t="str">
        <f t="shared" si="65"/>
        <v/>
      </c>
      <c r="CH33" s="180" t="str">
        <f t="shared" si="66"/>
        <v/>
      </c>
      <c r="CI33" s="187" t="str">
        <f t="shared" si="67"/>
        <v/>
      </c>
      <c r="CJ33" s="187" t="str">
        <f t="shared" si="68"/>
        <v/>
      </c>
      <c r="CK33" s="187" t="str">
        <f t="shared" si="69"/>
        <v/>
      </c>
      <c r="CL33" s="187" t="str">
        <f t="shared" si="70"/>
        <v/>
      </c>
    </row>
    <row r="34" spans="2:90" s="8" customFormat="1" x14ac:dyDescent="0.35">
      <c r="B34" s="115">
        <f>+Datos!B32</f>
        <v>17</v>
      </c>
      <c r="C34" s="115">
        <f>IF(B34="","",Datos!E32)</f>
        <v>67</v>
      </c>
      <c r="D34" s="180">
        <f t="shared" si="11"/>
        <v>0</v>
      </c>
      <c r="E34" s="180">
        <f t="shared" si="12"/>
        <v>6</v>
      </c>
      <c r="F34" s="187">
        <f t="shared" si="13"/>
        <v>228</v>
      </c>
      <c r="G34" s="187">
        <f t="shared" si="14"/>
        <v>156</v>
      </c>
      <c r="H34" s="187">
        <f t="shared" si="15"/>
        <v>144</v>
      </c>
      <c r="I34" s="187" t="e">
        <f t="shared" si="16"/>
        <v>#DIV/0!</v>
      </c>
      <c r="K34" s="115">
        <f>+Datos!V32</f>
        <v>17</v>
      </c>
      <c r="L34" s="188">
        <f>IF(K34="","",Datos!Y32)</f>
        <v>182</v>
      </c>
      <c r="M34" s="180">
        <f t="shared" si="17"/>
        <v>728</v>
      </c>
      <c r="N34" s="180">
        <f t="shared" si="18"/>
        <v>15.166666666666666</v>
      </c>
      <c r="O34" s="187">
        <f t="shared" si="19"/>
        <v>916.5</v>
      </c>
      <c r="P34" s="187">
        <f t="shared" si="20"/>
        <v>591.5</v>
      </c>
      <c r="Q34" s="187">
        <f t="shared" si="21"/>
        <v>364</v>
      </c>
      <c r="R34" s="187">
        <f t="shared" si="22"/>
        <v>580.66666666666663</v>
      </c>
      <c r="T34" s="115">
        <f>+Datos!AP32</f>
        <v>17</v>
      </c>
      <c r="U34" s="188">
        <f>IF(T34="","",Datos!AS32)</f>
        <v>163</v>
      </c>
      <c r="V34" s="180">
        <f t="shared" si="23"/>
        <v>652</v>
      </c>
      <c r="W34" s="180">
        <f t="shared" si="24"/>
        <v>13.583333333333334</v>
      </c>
      <c r="X34" s="187">
        <f t="shared" si="25"/>
        <v>820.82142857142867</v>
      </c>
      <c r="Y34" s="187">
        <f t="shared" si="26"/>
        <v>529.75</v>
      </c>
      <c r="Z34" s="187">
        <f t="shared" si="27"/>
        <v>326</v>
      </c>
      <c r="AA34" s="187">
        <f t="shared" si="28"/>
        <v>520.04761904761904</v>
      </c>
      <c r="AC34" s="115">
        <f>+Datos!BJ32</f>
        <v>17</v>
      </c>
      <c r="AD34" s="188">
        <f>IF(AC34="","",Datos!BM32)</f>
        <v>146.5</v>
      </c>
      <c r="AE34" s="180">
        <f t="shared" si="29"/>
        <v>0</v>
      </c>
      <c r="AF34" s="180">
        <f t="shared" si="30"/>
        <v>13.318181818181818</v>
      </c>
      <c r="AG34" s="187" t="e">
        <f t="shared" si="31"/>
        <v>#DIV/0!</v>
      </c>
      <c r="AH34" s="187">
        <f t="shared" si="32"/>
        <v>519.40909090909088</v>
      </c>
      <c r="AI34" s="187">
        <f t="shared" si="33"/>
        <v>293</v>
      </c>
      <c r="AJ34" s="187" t="e">
        <f t="shared" si="34"/>
        <v>#DIV/0!</v>
      </c>
      <c r="AL34" s="115" t="str">
        <f>+Datos!CD32</f>
        <v/>
      </c>
      <c r="AM34" s="188" t="str">
        <f>IF(AL34="","",Datos!CG32)</f>
        <v/>
      </c>
      <c r="AN34" s="180" t="str">
        <f t="shared" si="35"/>
        <v/>
      </c>
      <c r="AO34" s="180" t="str">
        <f t="shared" si="36"/>
        <v/>
      </c>
      <c r="AP34" s="187" t="str">
        <f t="shared" si="37"/>
        <v/>
      </c>
      <c r="AQ34" s="187" t="str">
        <f t="shared" si="38"/>
        <v/>
      </c>
      <c r="AR34" s="187" t="str">
        <f t="shared" si="39"/>
        <v/>
      </c>
      <c r="AS34" s="187" t="str">
        <f t="shared" si="40"/>
        <v/>
      </c>
      <c r="AU34" s="115" t="str">
        <f>+Datos!CX32</f>
        <v/>
      </c>
      <c r="AV34" s="188" t="str">
        <f>IF(AU34="","",Datos!DA32)</f>
        <v/>
      </c>
      <c r="AW34" s="180" t="str">
        <f t="shared" si="41"/>
        <v/>
      </c>
      <c r="AX34" s="180" t="str">
        <f t="shared" si="42"/>
        <v/>
      </c>
      <c r="AY34" s="187" t="str">
        <f t="shared" si="43"/>
        <v/>
      </c>
      <c r="AZ34" s="187" t="str">
        <f t="shared" si="44"/>
        <v/>
      </c>
      <c r="BA34" s="187" t="str">
        <f t="shared" si="45"/>
        <v/>
      </c>
      <c r="BB34" s="187" t="str">
        <f t="shared" si="46"/>
        <v/>
      </c>
      <c r="BD34" s="115" t="str">
        <f>+Datos!DR32</f>
        <v/>
      </c>
      <c r="BE34" s="188" t="str">
        <f>IF(BD34="","",Datos!DU32)</f>
        <v/>
      </c>
      <c r="BF34" s="180" t="str">
        <f t="shared" si="47"/>
        <v/>
      </c>
      <c r="BG34" s="180" t="str">
        <f t="shared" si="48"/>
        <v/>
      </c>
      <c r="BH34" s="187" t="str">
        <f t="shared" si="49"/>
        <v/>
      </c>
      <c r="BI34" s="187" t="str">
        <f t="shared" si="50"/>
        <v/>
      </c>
      <c r="BJ34" s="187" t="str">
        <f t="shared" si="51"/>
        <v/>
      </c>
      <c r="BK34" s="187" t="str">
        <f t="shared" si="52"/>
        <v/>
      </c>
      <c r="BM34" s="115" t="str">
        <f>+Datos!EL32</f>
        <v/>
      </c>
      <c r="BN34" s="188" t="str">
        <f>IF(BM34="","",Datos!EO32)</f>
        <v/>
      </c>
      <c r="BO34" s="180" t="str">
        <f t="shared" si="53"/>
        <v/>
      </c>
      <c r="BP34" s="180" t="str">
        <f t="shared" si="54"/>
        <v/>
      </c>
      <c r="BQ34" s="187" t="str">
        <f t="shared" si="55"/>
        <v/>
      </c>
      <c r="BR34" s="187" t="str">
        <f t="shared" si="56"/>
        <v/>
      </c>
      <c r="BS34" s="187" t="str">
        <f t="shared" si="57"/>
        <v/>
      </c>
      <c r="BT34" s="187" t="str">
        <f t="shared" si="58"/>
        <v/>
      </c>
      <c r="BV34" s="115" t="str">
        <f>+Datos!FF32</f>
        <v/>
      </c>
      <c r="BW34" s="188" t="str">
        <f>IF(BV34="","",Datos!FI32)</f>
        <v/>
      </c>
      <c r="BX34" s="180" t="str">
        <f t="shared" si="59"/>
        <v/>
      </c>
      <c r="BY34" s="180" t="str">
        <f t="shared" si="60"/>
        <v/>
      </c>
      <c r="BZ34" s="187" t="str">
        <f t="shared" si="61"/>
        <v/>
      </c>
      <c r="CA34" s="187" t="str">
        <f t="shared" si="62"/>
        <v/>
      </c>
      <c r="CB34" s="187" t="str">
        <f t="shared" si="63"/>
        <v/>
      </c>
      <c r="CC34" s="187" t="str">
        <f t="shared" si="64"/>
        <v/>
      </c>
      <c r="CD34"/>
      <c r="CE34" s="115" t="str">
        <f>+Datos!FZ32</f>
        <v/>
      </c>
      <c r="CF34" s="188" t="str">
        <f>IF(CE34="","",Datos!GC32)</f>
        <v/>
      </c>
      <c r="CG34" s="180" t="str">
        <f t="shared" si="65"/>
        <v/>
      </c>
      <c r="CH34" s="180" t="str">
        <f t="shared" si="66"/>
        <v/>
      </c>
      <c r="CI34" s="187" t="str">
        <f t="shared" si="67"/>
        <v/>
      </c>
      <c r="CJ34" s="187" t="str">
        <f t="shared" si="68"/>
        <v/>
      </c>
      <c r="CK34" s="187" t="str">
        <f t="shared" si="69"/>
        <v/>
      </c>
      <c r="CL34" s="187" t="str">
        <f t="shared" si="70"/>
        <v/>
      </c>
    </row>
    <row r="35" spans="2:90" s="8" customFormat="1" x14ac:dyDescent="0.35">
      <c r="B35" s="115">
        <f>+Datos!B33</f>
        <v>18</v>
      </c>
      <c r="C35" s="115">
        <f>IF(B35="","",Datos!E33)</f>
        <v>68</v>
      </c>
      <c r="D35" s="180">
        <f t="shared" si="11"/>
        <v>0</v>
      </c>
      <c r="E35" s="180">
        <f t="shared" si="12"/>
        <v>6</v>
      </c>
      <c r="F35" s="187">
        <f t="shared" si="13"/>
        <v>228</v>
      </c>
      <c r="G35" s="187">
        <f t="shared" si="14"/>
        <v>156</v>
      </c>
      <c r="H35" s="187">
        <f t="shared" si="15"/>
        <v>144</v>
      </c>
      <c r="I35" s="187" t="e">
        <f t="shared" si="16"/>
        <v>#DIV/0!</v>
      </c>
      <c r="K35" s="115">
        <f>+Datos!V33</f>
        <v>18</v>
      </c>
      <c r="L35" s="188">
        <f>IF(K35="","",Datos!Y33)</f>
        <v>184</v>
      </c>
      <c r="M35" s="180">
        <f t="shared" si="17"/>
        <v>736</v>
      </c>
      <c r="N35" s="180">
        <f t="shared" si="18"/>
        <v>15.333333333333334</v>
      </c>
      <c r="O35" s="187">
        <f t="shared" si="19"/>
        <v>926.57142857142867</v>
      </c>
      <c r="P35" s="187">
        <f t="shared" si="20"/>
        <v>598</v>
      </c>
      <c r="Q35" s="187">
        <f t="shared" si="21"/>
        <v>368</v>
      </c>
      <c r="R35" s="187">
        <f t="shared" si="22"/>
        <v>587.04761904761904</v>
      </c>
      <c r="T35" s="115">
        <f>+Datos!AP33</f>
        <v>18</v>
      </c>
      <c r="U35" s="188">
        <f>IF(T35="","",Datos!AS33)</f>
        <v>163</v>
      </c>
      <c r="V35" s="180">
        <f t="shared" si="23"/>
        <v>652</v>
      </c>
      <c r="W35" s="180">
        <f t="shared" si="24"/>
        <v>13.583333333333334</v>
      </c>
      <c r="X35" s="187">
        <f t="shared" si="25"/>
        <v>820.82142857142867</v>
      </c>
      <c r="Y35" s="187">
        <f t="shared" si="26"/>
        <v>529.75</v>
      </c>
      <c r="Z35" s="187">
        <f t="shared" si="27"/>
        <v>326</v>
      </c>
      <c r="AA35" s="187">
        <f t="shared" si="28"/>
        <v>520.04761904761904</v>
      </c>
      <c r="AC35" s="115">
        <f>+Datos!BJ33</f>
        <v>18</v>
      </c>
      <c r="AD35" s="188">
        <f>IF(AC35="","",Datos!BM33)</f>
        <v>134</v>
      </c>
      <c r="AE35" s="180">
        <f t="shared" si="29"/>
        <v>0</v>
      </c>
      <c r="AF35" s="180">
        <f t="shared" si="30"/>
        <v>12.181818181818182</v>
      </c>
      <c r="AG35" s="187" t="e">
        <f t="shared" si="31"/>
        <v>#DIV/0!</v>
      </c>
      <c r="AH35" s="187">
        <f t="shared" si="32"/>
        <v>475.09090909090912</v>
      </c>
      <c r="AI35" s="187">
        <f t="shared" si="33"/>
        <v>268</v>
      </c>
      <c r="AJ35" s="187" t="e">
        <f t="shared" si="34"/>
        <v>#DIV/0!</v>
      </c>
      <c r="AL35" s="115" t="str">
        <f>+Datos!CD33</f>
        <v/>
      </c>
      <c r="AM35" s="188" t="str">
        <f>IF(AL35="","",Datos!CG33)</f>
        <v/>
      </c>
      <c r="AN35" s="180" t="str">
        <f t="shared" si="35"/>
        <v/>
      </c>
      <c r="AO35" s="180" t="str">
        <f t="shared" si="36"/>
        <v/>
      </c>
      <c r="AP35" s="187" t="str">
        <f t="shared" si="37"/>
        <v/>
      </c>
      <c r="AQ35" s="187" t="str">
        <f t="shared" si="38"/>
        <v/>
      </c>
      <c r="AR35" s="187" t="str">
        <f t="shared" si="39"/>
        <v/>
      </c>
      <c r="AS35" s="187" t="str">
        <f t="shared" si="40"/>
        <v/>
      </c>
      <c r="AU35" s="115" t="str">
        <f>+Datos!CX33</f>
        <v/>
      </c>
      <c r="AV35" s="188" t="str">
        <f>IF(AU35="","",Datos!DA33)</f>
        <v/>
      </c>
      <c r="AW35" s="180" t="str">
        <f t="shared" si="41"/>
        <v/>
      </c>
      <c r="AX35" s="180" t="str">
        <f t="shared" si="42"/>
        <v/>
      </c>
      <c r="AY35" s="187" t="str">
        <f t="shared" si="43"/>
        <v/>
      </c>
      <c r="AZ35" s="187" t="str">
        <f t="shared" si="44"/>
        <v/>
      </c>
      <c r="BA35" s="187" t="str">
        <f t="shared" si="45"/>
        <v/>
      </c>
      <c r="BB35" s="187" t="str">
        <f t="shared" si="46"/>
        <v/>
      </c>
      <c r="BD35" s="115" t="str">
        <f>+Datos!DR33</f>
        <v/>
      </c>
      <c r="BE35" s="188" t="str">
        <f>IF(BD35="","",Datos!DU33)</f>
        <v/>
      </c>
      <c r="BF35" s="180" t="str">
        <f t="shared" si="47"/>
        <v/>
      </c>
      <c r="BG35" s="180" t="str">
        <f t="shared" si="48"/>
        <v/>
      </c>
      <c r="BH35" s="187" t="str">
        <f t="shared" si="49"/>
        <v/>
      </c>
      <c r="BI35" s="187" t="str">
        <f t="shared" si="50"/>
        <v/>
      </c>
      <c r="BJ35" s="187" t="str">
        <f t="shared" si="51"/>
        <v/>
      </c>
      <c r="BK35" s="187" t="str">
        <f t="shared" si="52"/>
        <v/>
      </c>
      <c r="BM35" s="115" t="str">
        <f>+Datos!EL33</f>
        <v/>
      </c>
      <c r="BN35" s="188" t="str">
        <f>IF(BM35="","",Datos!EO33)</f>
        <v/>
      </c>
      <c r="BO35" s="180" t="str">
        <f t="shared" si="53"/>
        <v/>
      </c>
      <c r="BP35" s="180" t="str">
        <f t="shared" si="54"/>
        <v/>
      </c>
      <c r="BQ35" s="187" t="str">
        <f t="shared" si="55"/>
        <v/>
      </c>
      <c r="BR35" s="187" t="str">
        <f t="shared" si="56"/>
        <v/>
      </c>
      <c r="BS35" s="187" t="str">
        <f t="shared" si="57"/>
        <v/>
      </c>
      <c r="BT35" s="187" t="str">
        <f t="shared" si="58"/>
        <v/>
      </c>
      <c r="BV35" s="115" t="str">
        <f>+Datos!FF33</f>
        <v/>
      </c>
      <c r="BW35" s="188" t="str">
        <f>IF(BV35="","",Datos!FI33)</f>
        <v/>
      </c>
      <c r="BX35" s="180" t="str">
        <f t="shared" si="59"/>
        <v/>
      </c>
      <c r="BY35" s="180" t="str">
        <f t="shared" si="60"/>
        <v/>
      </c>
      <c r="BZ35" s="187" t="str">
        <f t="shared" si="61"/>
        <v/>
      </c>
      <c r="CA35" s="187" t="str">
        <f t="shared" si="62"/>
        <v/>
      </c>
      <c r="CB35" s="187" t="str">
        <f t="shared" si="63"/>
        <v/>
      </c>
      <c r="CC35" s="187" t="str">
        <f t="shared" si="64"/>
        <v/>
      </c>
      <c r="CD35"/>
      <c r="CE35" s="115" t="str">
        <f>+Datos!FZ33</f>
        <v/>
      </c>
      <c r="CF35" s="188" t="str">
        <f>IF(CE35="","",Datos!GC33)</f>
        <v/>
      </c>
      <c r="CG35" s="180" t="str">
        <f t="shared" si="65"/>
        <v/>
      </c>
      <c r="CH35" s="180" t="str">
        <f t="shared" si="66"/>
        <v/>
      </c>
      <c r="CI35" s="187" t="str">
        <f t="shared" si="67"/>
        <v/>
      </c>
      <c r="CJ35" s="187" t="str">
        <f t="shared" si="68"/>
        <v/>
      </c>
      <c r="CK35" s="187" t="str">
        <f t="shared" si="69"/>
        <v/>
      </c>
      <c r="CL35" s="187" t="str">
        <f t="shared" si="70"/>
        <v/>
      </c>
    </row>
    <row r="36" spans="2:90" s="8" customFormat="1" x14ac:dyDescent="0.35">
      <c r="B36" s="115">
        <f>+Datos!B34</f>
        <v>19</v>
      </c>
      <c r="C36" s="115">
        <f>IF(B36="","",Datos!E34)</f>
        <v>69</v>
      </c>
      <c r="D36" s="180">
        <f t="shared" si="11"/>
        <v>0</v>
      </c>
      <c r="E36" s="180">
        <f t="shared" si="12"/>
        <v>6</v>
      </c>
      <c r="F36" s="187">
        <f t="shared" si="13"/>
        <v>228</v>
      </c>
      <c r="G36" s="187">
        <f t="shared" si="14"/>
        <v>156</v>
      </c>
      <c r="H36" s="187">
        <f t="shared" si="15"/>
        <v>144</v>
      </c>
      <c r="I36" s="187" t="e">
        <f t="shared" si="16"/>
        <v>#DIV/0!</v>
      </c>
      <c r="K36" s="115">
        <f>+Datos!V34</f>
        <v>19</v>
      </c>
      <c r="L36" s="188">
        <f>IF(K36="","",Datos!Y34)</f>
        <v>185.5</v>
      </c>
      <c r="M36" s="180">
        <f t="shared" si="17"/>
        <v>742</v>
      </c>
      <c r="N36" s="180">
        <f t="shared" si="18"/>
        <v>15.458333333333334</v>
      </c>
      <c r="O36" s="187">
        <f t="shared" si="19"/>
        <v>934.12500000000011</v>
      </c>
      <c r="P36" s="187">
        <f t="shared" si="20"/>
        <v>602.875</v>
      </c>
      <c r="Q36" s="187">
        <f t="shared" si="21"/>
        <v>371</v>
      </c>
      <c r="R36" s="187">
        <f t="shared" si="22"/>
        <v>591.83333333333337</v>
      </c>
      <c r="T36" s="115">
        <f>+Datos!AP34</f>
        <v>19</v>
      </c>
      <c r="U36" s="188">
        <f>IF(T36="","",Datos!AS34)</f>
        <v>163</v>
      </c>
      <c r="V36" s="180">
        <f t="shared" si="23"/>
        <v>652</v>
      </c>
      <c r="W36" s="180">
        <f t="shared" si="24"/>
        <v>13.583333333333334</v>
      </c>
      <c r="X36" s="187">
        <f t="shared" si="25"/>
        <v>820.82142857142867</v>
      </c>
      <c r="Y36" s="187">
        <f t="shared" si="26"/>
        <v>529.75</v>
      </c>
      <c r="Z36" s="187">
        <f t="shared" si="27"/>
        <v>326</v>
      </c>
      <c r="AA36" s="187">
        <f t="shared" si="28"/>
        <v>520.04761904761904</v>
      </c>
      <c r="AC36" s="115">
        <f>+Datos!BJ34</f>
        <v>19</v>
      </c>
      <c r="AD36" s="188">
        <f>IF(AC36="","",Datos!BM34)</f>
        <v>125</v>
      </c>
      <c r="AE36" s="180">
        <f t="shared" si="29"/>
        <v>0</v>
      </c>
      <c r="AF36" s="180">
        <f t="shared" si="30"/>
        <v>11.363636363636363</v>
      </c>
      <c r="AG36" s="187" t="e">
        <f t="shared" si="31"/>
        <v>#DIV/0!</v>
      </c>
      <c r="AH36" s="187">
        <f t="shared" si="32"/>
        <v>443.18181818181824</v>
      </c>
      <c r="AI36" s="187">
        <f t="shared" si="33"/>
        <v>250</v>
      </c>
      <c r="AJ36" s="187" t="e">
        <f t="shared" si="34"/>
        <v>#DIV/0!</v>
      </c>
      <c r="AL36" s="115" t="str">
        <f>+Datos!CD34</f>
        <v/>
      </c>
      <c r="AM36" s="188" t="str">
        <f>IF(AL36="","",Datos!CG34)</f>
        <v/>
      </c>
      <c r="AN36" s="180" t="str">
        <f t="shared" si="35"/>
        <v/>
      </c>
      <c r="AO36" s="180" t="str">
        <f t="shared" si="36"/>
        <v/>
      </c>
      <c r="AP36" s="187" t="str">
        <f t="shared" si="37"/>
        <v/>
      </c>
      <c r="AQ36" s="187" t="str">
        <f t="shared" si="38"/>
        <v/>
      </c>
      <c r="AR36" s="187" t="str">
        <f t="shared" si="39"/>
        <v/>
      </c>
      <c r="AS36" s="187" t="str">
        <f t="shared" si="40"/>
        <v/>
      </c>
      <c r="AU36" s="115" t="str">
        <f>+Datos!CX34</f>
        <v/>
      </c>
      <c r="AV36" s="188" t="str">
        <f>IF(AU36="","",Datos!DA34)</f>
        <v/>
      </c>
      <c r="AW36" s="180" t="str">
        <f t="shared" si="41"/>
        <v/>
      </c>
      <c r="AX36" s="180" t="str">
        <f t="shared" si="42"/>
        <v/>
      </c>
      <c r="AY36" s="187" t="str">
        <f t="shared" si="43"/>
        <v/>
      </c>
      <c r="AZ36" s="187" t="str">
        <f t="shared" si="44"/>
        <v/>
      </c>
      <c r="BA36" s="187" t="str">
        <f t="shared" si="45"/>
        <v/>
      </c>
      <c r="BB36" s="187" t="str">
        <f t="shared" si="46"/>
        <v/>
      </c>
      <c r="BD36" s="115" t="str">
        <f>+Datos!DR34</f>
        <v/>
      </c>
      <c r="BE36" s="188" t="str">
        <f>IF(BD36="","",Datos!DU34)</f>
        <v/>
      </c>
      <c r="BF36" s="180" t="str">
        <f t="shared" si="47"/>
        <v/>
      </c>
      <c r="BG36" s="180" t="str">
        <f t="shared" si="48"/>
        <v/>
      </c>
      <c r="BH36" s="187" t="str">
        <f t="shared" si="49"/>
        <v/>
      </c>
      <c r="BI36" s="187" t="str">
        <f t="shared" si="50"/>
        <v/>
      </c>
      <c r="BJ36" s="187" t="str">
        <f t="shared" si="51"/>
        <v/>
      </c>
      <c r="BK36" s="187" t="str">
        <f t="shared" si="52"/>
        <v/>
      </c>
      <c r="BM36" s="115" t="str">
        <f>+Datos!EL34</f>
        <v/>
      </c>
      <c r="BN36" s="188" t="str">
        <f>IF(BM36="","",Datos!EO34)</f>
        <v/>
      </c>
      <c r="BO36" s="180" t="str">
        <f t="shared" si="53"/>
        <v/>
      </c>
      <c r="BP36" s="180" t="str">
        <f t="shared" si="54"/>
        <v/>
      </c>
      <c r="BQ36" s="187" t="str">
        <f t="shared" si="55"/>
        <v/>
      </c>
      <c r="BR36" s="187" t="str">
        <f t="shared" si="56"/>
        <v/>
      </c>
      <c r="BS36" s="187" t="str">
        <f t="shared" si="57"/>
        <v/>
      </c>
      <c r="BT36" s="187" t="str">
        <f t="shared" si="58"/>
        <v/>
      </c>
      <c r="BV36" s="115" t="str">
        <f>+Datos!FF34</f>
        <v/>
      </c>
      <c r="BW36" s="188" t="str">
        <f>IF(BV36="","",Datos!FI34)</f>
        <v/>
      </c>
      <c r="BX36" s="180" t="str">
        <f t="shared" si="59"/>
        <v/>
      </c>
      <c r="BY36" s="180" t="str">
        <f t="shared" si="60"/>
        <v/>
      </c>
      <c r="BZ36" s="187" t="str">
        <f t="shared" si="61"/>
        <v/>
      </c>
      <c r="CA36" s="187" t="str">
        <f t="shared" si="62"/>
        <v/>
      </c>
      <c r="CB36" s="187" t="str">
        <f t="shared" si="63"/>
        <v/>
      </c>
      <c r="CC36" s="187" t="str">
        <f t="shared" si="64"/>
        <v/>
      </c>
      <c r="CD36"/>
      <c r="CE36" s="115" t="str">
        <f>+Datos!FZ34</f>
        <v/>
      </c>
      <c r="CF36" s="188" t="str">
        <f>IF(CE36="","",Datos!GC34)</f>
        <v/>
      </c>
      <c r="CG36" s="180" t="str">
        <f t="shared" si="65"/>
        <v/>
      </c>
      <c r="CH36" s="180" t="str">
        <f t="shared" si="66"/>
        <v/>
      </c>
      <c r="CI36" s="187" t="str">
        <f t="shared" si="67"/>
        <v/>
      </c>
      <c r="CJ36" s="187" t="str">
        <f t="shared" si="68"/>
        <v/>
      </c>
      <c r="CK36" s="187" t="str">
        <f t="shared" si="69"/>
        <v/>
      </c>
      <c r="CL36" s="187" t="str">
        <f t="shared" si="70"/>
        <v/>
      </c>
    </row>
    <row r="37" spans="2:90" s="8" customFormat="1" x14ac:dyDescent="0.35">
      <c r="B37" s="115">
        <f>+Datos!B35</f>
        <v>20</v>
      </c>
      <c r="C37" s="115">
        <f>IF(B37="","",Datos!E35)</f>
        <v>71</v>
      </c>
      <c r="D37" s="180">
        <f t="shared" si="11"/>
        <v>0</v>
      </c>
      <c r="E37" s="180">
        <f t="shared" si="12"/>
        <v>6</v>
      </c>
      <c r="F37" s="187">
        <f t="shared" si="13"/>
        <v>228</v>
      </c>
      <c r="G37" s="187">
        <f t="shared" si="14"/>
        <v>156</v>
      </c>
      <c r="H37" s="187">
        <f t="shared" si="15"/>
        <v>144</v>
      </c>
      <c r="I37" s="187" t="e">
        <f t="shared" si="16"/>
        <v>#DIV/0!</v>
      </c>
      <c r="K37" s="115">
        <f>+Datos!V35</f>
        <v>20</v>
      </c>
      <c r="L37" s="188">
        <f>IF(K37="","",Datos!Y35)</f>
        <v>186.5</v>
      </c>
      <c r="M37" s="180">
        <f t="shared" si="17"/>
        <v>746</v>
      </c>
      <c r="N37" s="180">
        <f t="shared" si="18"/>
        <v>15.541666666666666</v>
      </c>
      <c r="O37" s="187">
        <f t="shared" si="19"/>
        <v>939.16071428571433</v>
      </c>
      <c r="P37" s="187">
        <f t="shared" si="20"/>
        <v>606.125</v>
      </c>
      <c r="Q37" s="187">
        <f t="shared" si="21"/>
        <v>373</v>
      </c>
      <c r="R37" s="187">
        <f t="shared" si="22"/>
        <v>595.02380952380952</v>
      </c>
      <c r="T37" s="115">
        <f>+Datos!AP35</f>
        <v>20</v>
      </c>
      <c r="U37" s="188">
        <f>IF(T37="","",Datos!AS35)</f>
        <v>163</v>
      </c>
      <c r="V37" s="180">
        <f t="shared" si="23"/>
        <v>652</v>
      </c>
      <c r="W37" s="180">
        <f t="shared" si="24"/>
        <v>13.583333333333334</v>
      </c>
      <c r="X37" s="187">
        <f t="shared" si="25"/>
        <v>820.82142857142867</v>
      </c>
      <c r="Y37" s="187">
        <f t="shared" si="26"/>
        <v>529.75</v>
      </c>
      <c r="Z37" s="187">
        <f t="shared" si="27"/>
        <v>326</v>
      </c>
      <c r="AA37" s="187">
        <f t="shared" si="28"/>
        <v>520.04761904761904</v>
      </c>
      <c r="AC37" s="115">
        <f>+Datos!BJ35</f>
        <v>20</v>
      </c>
      <c r="AD37" s="188">
        <f>IF(AC37="","",Datos!BM35)</f>
        <v>111.5</v>
      </c>
      <c r="AE37" s="180">
        <f t="shared" si="29"/>
        <v>0</v>
      </c>
      <c r="AF37" s="180">
        <f t="shared" si="30"/>
        <v>10.136363636363637</v>
      </c>
      <c r="AG37" s="187" t="e">
        <f t="shared" si="31"/>
        <v>#DIV/0!</v>
      </c>
      <c r="AH37" s="187">
        <f t="shared" si="32"/>
        <v>395.31818181818181</v>
      </c>
      <c r="AI37" s="187">
        <f t="shared" si="33"/>
        <v>223</v>
      </c>
      <c r="AJ37" s="187" t="e">
        <f t="shared" si="34"/>
        <v>#DIV/0!</v>
      </c>
      <c r="AL37" s="115" t="str">
        <f>+Datos!CD35</f>
        <v/>
      </c>
      <c r="AM37" s="188" t="str">
        <f>IF(AL37="","",Datos!CG35)</f>
        <v/>
      </c>
      <c r="AN37" s="180" t="str">
        <f t="shared" si="35"/>
        <v/>
      </c>
      <c r="AO37" s="180" t="str">
        <f t="shared" si="36"/>
        <v/>
      </c>
      <c r="AP37" s="187" t="str">
        <f t="shared" si="37"/>
        <v/>
      </c>
      <c r="AQ37" s="187" t="str">
        <f t="shared" si="38"/>
        <v/>
      </c>
      <c r="AR37" s="187" t="str">
        <f t="shared" si="39"/>
        <v/>
      </c>
      <c r="AS37" s="187" t="str">
        <f t="shared" si="40"/>
        <v/>
      </c>
      <c r="AU37" s="115" t="str">
        <f>+Datos!CX35</f>
        <v/>
      </c>
      <c r="AV37" s="188" t="str">
        <f>IF(AU37="","",Datos!DA35)</f>
        <v/>
      </c>
      <c r="AW37" s="180" t="str">
        <f t="shared" si="41"/>
        <v/>
      </c>
      <c r="AX37" s="180" t="str">
        <f t="shared" si="42"/>
        <v/>
      </c>
      <c r="AY37" s="187" t="str">
        <f t="shared" si="43"/>
        <v/>
      </c>
      <c r="AZ37" s="187" t="str">
        <f t="shared" si="44"/>
        <v/>
      </c>
      <c r="BA37" s="187" t="str">
        <f t="shared" si="45"/>
        <v/>
      </c>
      <c r="BB37" s="187" t="str">
        <f t="shared" si="46"/>
        <v/>
      </c>
      <c r="BD37" s="115" t="str">
        <f>+Datos!DR35</f>
        <v/>
      </c>
      <c r="BE37" s="188" t="str">
        <f>IF(BD37="","",Datos!DU35)</f>
        <v/>
      </c>
      <c r="BF37" s="180" t="str">
        <f t="shared" si="47"/>
        <v/>
      </c>
      <c r="BG37" s="180" t="str">
        <f t="shared" si="48"/>
        <v/>
      </c>
      <c r="BH37" s="187" t="str">
        <f t="shared" si="49"/>
        <v/>
      </c>
      <c r="BI37" s="187" t="str">
        <f t="shared" si="50"/>
        <v/>
      </c>
      <c r="BJ37" s="187" t="str">
        <f t="shared" si="51"/>
        <v/>
      </c>
      <c r="BK37" s="187" t="str">
        <f t="shared" si="52"/>
        <v/>
      </c>
      <c r="BM37" s="115" t="str">
        <f>+Datos!EL35</f>
        <v/>
      </c>
      <c r="BN37" s="188" t="str">
        <f>IF(BM37="","",Datos!EO35)</f>
        <v/>
      </c>
      <c r="BO37" s="180" t="str">
        <f t="shared" si="53"/>
        <v/>
      </c>
      <c r="BP37" s="180" t="str">
        <f t="shared" si="54"/>
        <v/>
      </c>
      <c r="BQ37" s="187" t="str">
        <f t="shared" si="55"/>
        <v/>
      </c>
      <c r="BR37" s="187" t="str">
        <f t="shared" si="56"/>
        <v/>
      </c>
      <c r="BS37" s="187" t="str">
        <f t="shared" si="57"/>
        <v/>
      </c>
      <c r="BT37" s="187" t="str">
        <f t="shared" si="58"/>
        <v/>
      </c>
      <c r="BV37" s="115" t="str">
        <f>+Datos!FF35</f>
        <v/>
      </c>
      <c r="BW37" s="188" t="str">
        <f>IF(BV37="","",Datos!FI35)</f>
        <v/>
      </c>
      <c r="BX37" s="180" t="str">
        <f t="shared" si="59"/>
        <v/>
      </c>
      <c r="BY37" s="180" t="str">
        <f t="shared" si="60"/>
        <v/>
      </c>
      <c r="BZ37" s="187" t="str">
        <f t="shared" si="61"/>
        <v/>
      </c>
      <c r="CA37" s="187" t="str">
        <f t="shared" si="62"/>
        <v/>
      </c>
      <c r="CB37" s="187" t="str">
        <f t="shared" si="63"/>
        <v/>
      </c>
      <c r="CC37" s="187" t="str">
        <f t="shared" si="64"/>
        <v/>
      </c>
      <c r="CD37"/>
      <c r="CE37" s="115" t="str">
        <f>+Datos!FZ35</f>
        <v/>
      </c>
      <c r="CF37" s="188" t="str">
        <f>IF(CE37="","",Datos!GC35)</f>
        <v/>
      </c>
      <c r="CG37" s="180" t="str">
        <f t="shared" si="65"/>
        <v/>
      </c>
      <c r="CH37" s="180" t="str">
        <f t="shared" si="66"/>
        <v/>
      </c>
      <c r="CI37" s="187" t="str">
        <f t="shared" si="67"/>
        <v/>
      </c>
      <c r="CJ37" s="187" t="str">
        <f t="shared" si="68"/>
        <v/>
      </c>
      <c r="CK37" s="187" t="str">
        <f t="shared" si="69"/>
        <v/>
      </c>
      <c r="CL37" s="187" t="str">
        <f t="shared" si="70"/>
        <v/>
      </c>
    </row>
    <row r="38" spans="2:90" s="8" customFormat="1" x14ac:dyDescent="0.35">
      <c r="B38" s="115">
        <f>+Datos!B36</f>
        <v>21</v>
      </c>
      <c r="C38" s="115">
        <f>IF(B38="","",Datos!E36)</f>
        <v>73</v>
      </c>
      <c r="D38" s="180">
        <f t="shared" si="11"/>
        <v>0</v>
      </c>
      <c r="E38" s="180">
        <f t="shared" si="12"/>
        <v>7</v>
      </c>
      <c r="F38" s="187">
        <f t="shared" si="13"/>
        <v>266</v>
      </c>
      <c r="G38" s="187">
        <f t="shared" si="14"/>
        <v>182</v>
      </c>
      <c r="H38" s="187">
        <f t="shared" si="15"/>
        <v>168</v>
      </c>
      <c r="I38" s="187" t="e">
        <f t="shared" si="16"/>
        <v>#DIV/0!</v>
      </c>
      <c r="K38" s="115">
        <f>+Datos!V36</f>
        <v>21</v>
      </c>
      <c r="L38" s="188">
        <f>IF(K38="","",Datos!Y36)</f>
        <v>188</v>
      </c>
      <c r="M38" s="180">
        <f t="shared" si="17"/>
        <v>752</v>
      </c>
      <c r="N38" s="180">
        <f t="shared" si="18"/>
        <v>15.666666666666666</v>
      </c>
      <c r="O38" s="187">
        <f t="shared" si="19"/>
        <v>946.71428571428567</v>
      </c>
      <c r="P38" s="187">
        <f t="shared" si="20"/>
        <v>611</v>
      </c>
      <c r="Q38" s="187">
        <f t="shared" si="21"/>
        <v>376</v>
      </c>
      <c r="R38" s="187">
        <f t="shared" si="22"/>
        <v>599.80952380952374</v>
      </c>
      <c r="T38" s="115">
        <f>+Datos!AP36</f>
        <v>21</v>
      </c>
      <c r="U38" s="188">
        <f>IF(T38="","",Datos!AS36)</f>
        <v>163</v>
      </c>
      <c r="V38" s="180">
        <f t="shared" si="23"/>
        <v>652</v>
      </c>
      <c r="W38" s="180">
        <f t="shared" si="24"/>
        <v>13.583333333333334</v>
      </c>
      <c r="X38" s="187">
        <f t="shared" si="25"/>
        <v>820.82142857142867</v>
      </c>
      <c r="Y38" s="187">
        <f t="shared" si="26"/>
        <v>529.75</v>
      </c>
      <c r="Z38" s="187">
        <f t="shared" si="27"/>
        <v>326</v>
      </c>
      <c r="AA38" s="187">
        <f t="shared" si="28"/>
        <v>520.04761904761904</v>
      </c>
      <c r="AC38" s="115">
        <f>+Datos!BJ36</f>
        <v>21</v>
      </c>
      <c r="AD38" s="188">
        <f>IF(AC38="","",Datos!BM36)</f>
        <v>97</v>
      </c>
      <c r="AE38" s="180">
        <f t="shared" si="29"/>
        <v>0</v>
      </c>
      <c r="AF38" s="180">
        <f t="shared" si="30"/>
        <v>8.8181818181818183</v>
      </c>
      <c r="AG38" s="187" t="e">
        <f t="shared" si="31"/>
        <v>#DIV/0!</v>
      </c>
      <c r="AH38" s="187">
        <f t="shared" si="32"/>
        <v>343.90909090909088</v>
      </c>
      <c r="AI38" s="187">
        <f t="shared" si="33"/>
        <v>194</v>
      </c>
      <c r="AJ38" s="187" t="e">
        <f t="shared" si="34"/>
        <v>#DIV/0!</v>
      </c>
      <c r="AL38" s="115" t="str">
        <f>+Datos!CD36</f>
        <v/>
      </c>
      <c r="AM38" s="188" t="str">
        <f>IF(AL38="","",Datos!CG36)</f>
        <v/>
      </c>
      <c r="AN38" s="180" t="str">
        <f t="shared" si="35"/>
        <v/>
      </c>
      <c r="AO38" s="180" t="str">
        <f t="shared" si="36"/>
        <v/>
      </c>
      <c r="AP38" s="187" t="str">
        <f t="shared" si="37"/>
        <v/>
      </c>
      <c r="AQ38" s="187" t="str">
        <f t="shared" si="38"/>
        <v/>
      </c>
      <c r="AR38" s="187" t="str">
        <f t="shared" si="39"/>
        <v/>
      </c>
      <c r="AS38" s="187" t="str">
        <f t="shared" si="40"/>
        <v/>
      </c>
      <c r="AU38" s="115" t="str">
        <f>+Datos!CX36</f>
        <v/>
      </c>
      <c r="AV38" s="188" t="str">
        <f>IF(AU38="","",Datos!DA36)</f>
        <v/>
      </c>
      <c r="AW38" s="180" t="str">
        <f t="shared" si="41"/>
        <v/>
      </c>
      <c r="AX38" s="180" t="str">
        <f t="shared" si="42"/>
        <v/>
      </c>
      <c r="AY38" s="187" t="str">
        <f t="shared" si="43"/>
        <v/>
      </c>
      <c r="AZ38" s="187" t="str">
        <f t="shared" si="44"/>
        <v/>
      </c>
      <c r="BA38" s="187" t="str">
        <f t="shared" si="45"/>
        <v/>
      </c>
      <c r="BB38" s="187" t="str">
        <f t="shared" si="46"/>
        <v/>
      </c>
      <c r="BD38" s="115" t="str">
        <f>+Datos!DR36</f>
        <v/>
      </c>
      <c r="BE38" s="188" t="str">
        <f>IF(BD38="","",Datos!DU36)</f>
        <v/>
      </c>
      <c r="BF38" s="180" t="str">
        <f t="shared" si="47"/>
        <v/>
      </c>
      <c r="BG38" s="180" t="str">
        <f t="shared" si="48"/>
        <v/>
      </c>
      <c r="BH38" s="187" t="str">
        <f t="shared" si="49"/>
        <v/>
      </c>
      <c r="BI38" s="187" t="str">
        <f t="shared" si="50"/>
        <v/>
      </c>
      <c r="BJ38" s="187" t="str">
        <f t="shared" si="51"/>
        <v/>
      </c>
      <c r="BK38" s="187" t="str">
        <f t="shared" si="52"/>
        <v/>
      </c>
      <c r="BM38" s="115" t="str">
        <f>+Datos!EL36</f>
        <v/>
      </c>
      <c r="BN38" s="188" t="str">
        <f>IF(BM38="","",Datos!EO36)</f>
        <v/>
      </c>
      <c r="BO38" s="180" t="str">
        <f t="shared" si="53"/>
        <v/>
      </c>
      <c r="BP38" s="180" t="str">
        <f t="shared" si="54"/>
        <v/>
      </c>
      <c r="BQ38" s="187" t="str">
        <f t="shared" si="55"/>
        <v/>
      </c>
      <c r="BR38" s="187" t="str">
        <f t="shared" si="56"/>
        <v/>
      </c>
      <c r="BS38" s="187" t="str">
        <f t="shared" si="57"/>
        <v/>
      </c>
      <c r="BT38" s="187" t="str">
        <f t="shared" si="58"/>
        <v/>
      </c>
      <c r="BV38" s="115" t="str">
        <f>+Datos!FF36</f>
        <v/>
      </c>
      <c r="BW38" s="188" t="str">
        <f>IF(BV38="","",Datos!FI36)</f>
        <v/>
      </c>
      <c r="BX38" s="180" t="str">
        <f t="shared" si="59"/>
        <v/>
      </c>
      <c r="BY38" s="180" t="str">
        <f t="shared" si="60"/>
        <v/>
      </c>
      <c r="BZ38" s="187" t="str">
        <f t="shared" si="61"/>
        <v/>
      </c>
      <c r="CA38" s="187" t="str">
        <f t="shared" si="62"/>
        <v/>
      </c>
      <c r="CB38" s="187" t="str">
        <f t="shared" si="63"/>
        <v/>
      </c>
      <c r="CC38" s="187" t="str">
        <f t="shared" si="64"/>
        <v/>
      </c>
      <c r="CD38"/>
      <c r="CE38" s="115" t="str">
        <f>+Datos!FZ36</f>
        <v/>
      </c>
      <c r="CF38" s="188" t="str">
        <f>IF(CE38="","",Datos!GC36)</f>
        <v/>
      </c>
      <c r="CG38" s="180" t="str">
        <f t="shared" si="65"/>
        <v/>
      </c>
      <c r="CH38" s="180" t="str">
        <f t="shared" si="66"/>
        <v/>
      </c>
      <c r="CI38" s="187" t="str">
        <f t="shared" si="67"/>
        <v/>
      </c>
      <c r="CJ38" s="187" t="str">
        <f t="shared" si="68"/>
        <v/>
      </c>
      <c r="CK38" s="187" t="str">
        <f t="shared" si="69"/>
        <v/>
      </c>
      <c r="CL38" s="187" t="str">
        <f t="shared" si="70"/>
        <v/>
      </c>
    </row>
    <row r="39" spans="2:90" s="8" customFormat="1" x14ac:dyDescent="0.35">
      <c r="B39" s="115">
        <f>+Datos!B37</f>
        <v>22</v>
      </c>
      <c r="C39" s="115">
        <f>IF(B39="","",Datos!E37)</f>
        <v>76.5</v>
      </c>
      <c r="D39" s="180">
        <f t="shared" si="11"/>
        <v>0</v>
      </c>
      <c r="E39" s="180">
        <f t="shared" si="12"/>
        <v>7</v>
      </c>
      <c r="F39" s="187">
        <f t="shared" si="13"/>
        <v>266</v>
      </c>
      <c r="G39" s="187">
        <f t="shared" si="14"/>
        <v>182</v>
      </c>
      <c r="H39" s="187">
        <f t="shared" si="15"/>
        <v>168</v>
      </c>
      <c r="I39" s="187" t="e">
        <f t="shared" si="16"/>
        <v>#DIV/0!</v>
      </c>
      <c r="K39" s="115">
        <f>+Datos!V37</f>
        <v>22</v>
      </c>
      <c r="L39" s="188">
        <f>IF(K39="","",Datos!Y37)</f>
        <v>189</v>
      </c>
      <c r="M39" s="180">
        <f t="shared" si="17"/>
        <v>756</v>
      </c>
      <c r="N39" s="180">
        <f t="shared" si="18"/>
        <v>15.75</v>
      </c>
      <c r="O39" s="187">
        <f t="shared" si="19"/>
        <v>951.75</v>
      </c>
      <c r="P39" s="187">
        <f t="shared" si="20"/>
        <v>614.25</v>
      </c>
      <c r="Q39" s="187">
        <f t="shared" si="21"/>
        <v>378</v>
      </c>
      <c r="R39" s="187">
        <f t="shared" si="22"/>
        <v>603</v>
      </c>
      <c r="T39" s="115">
        <f>+Datos!AP37</f>
        <v>22</v>
      </c>
      <c r="U39" s="188">
        <f>IF(T39="","",Datos!AS37)</f>
        <v>162</v>
      </c>
      <c r="V39" s="180">
        <f t="shared" si="23"/>
        <v>648</v>
      </c>
      <c r="W39" s="180">
        <f t="shared" si="24"/>
        <v>13.5</v>
      </c>
      <c r="X39" s="187">
        <f t="shared" si="25"/>
        <v>815.78571428571433</v>
      </c>
      <c r="Y39" s="187">
        <f t="shared" si="26"/>
        <v>526.5</v>
      </c>
      <c r="Z39" s="187">
        <f t="shared" si="27"/>
        <v>324</v>
      </c>
      <c r="AA39" s="187">
        <f t="shared" si="28"/>
        <v>516.85714285714289</v>
      </c>
      <c r="AC39" s="115">
        <f>+Datos!BJ37</f>
        <v>22</v>
      </c>
      <c r="AD39" s="188">
        <f>IF(AC39="","",Datos!BM37)</f>
        <v>87.5</v>
      </c>
      <c r="AE39" s="180">
        <f t="shared" si="29"/>
        <v>0</v>
      </c>
      <c r="AF39" s="180">
        <f t="shared" si="30"/>
        <v>7.9545454545454541</v>
      </c>
      <c r="AG39" s="187" t="e">
        <f t="shared" si="31"/>
        <v>#DIV/0!</v>
      </c>
      <c r="AH39" s="187">
        <f t="shared" si="32"/>
        <v>310.22727272727275</v>
      </c>
      <c r="AI39" s="187">
        <f t="shared" si="33"/>
        <v>175</v>
      </c>
      <c r="AJ39" s="187" t="e">
        <f t="shared" si="34"/>
        <v>#DIV/0!</v>
      </c>
      <c r="AL39" s="115" t="str">
        <f>+Datos!CD37</f>
        <v/>
      </c>
      <c r="AM39" s="188" t="str">
        <f>IF(AL39="","",Datos!CG37)</f>
        <v/>
      </c>
      <c r="AN39" s="180" t="str">
        <f t="shared" si="35"/>
        <v/>
      </c>
      <c r="AO39" s="180" t="str">
        <f t="shared" si="36"/>
        <v/>
      </c>
      <c r="AP39" s="187" t="str">
        <f t="shared" si="37"/>
        <v/>
      </c>
      <c r="AQ39" s="187" t="str">
        <f t="shared" si="38"/>
        <v/>
      </c>
      <c r="AR39" s="187" t="str">
        <f t="shared" si="39"/>
        <v/>
      </c>
      <c r="AS39" s="187" t="str">
        <f t="shared" si="40"/>
        <v/>
      </c>
      <c r="AU39" s="115" t="str">
        <f>+Datos!CX37</f>
        <v/>
      </c>
      <c r="AV39" s="188" t="str">
        <f>IF(AU39="","",Datos!DA37)</f>
        <v/>
      </c>
      <c r="AW39" s="180" t="str">
        <f t="shared" si="41"/>
        <v/>
      </c>
      <c r="AX39" s="180" t="str">
        <f t="shared" si="42"/>
        <v/>
      </c>
      <c r="AY39" s="187" t="str">
        <f t="shared" si="43"/>
        <v/>
      </c>
      <c r="AZ39" s="187" t="str">
        <f t="shared" si="44"/>
        <v/>
      </c>
      <c r="BA39" s="187" t="str">
        <f t="shared" si="45"/>
        <v/>
      </c>
      <c r="BB39" s="187" t="str">
        <f t="shared" si="46"/>
        <v/>
      </c>
      <c r="BD39" s="115" t="str">
        <f>+Datos!DR37</f>
        <v/>
      </c>
      <c r="BE39" s="188" t="str">
        <f>IF(BD39="","",Datos!DU37)</f>
        <v/>
      </c>
      <c r="BF39" s="180" t="str">
        <f t="shared" si="47"/>
        <v/>
      </c>
      <c r="BG39" s="180" t="str">
        <f t="shared" si="48"/>
        <v/>
      </c>
      <c r="BH39" s="187" t="str">
        <f t="shared" si="49"/>
        <v/>
      </c>
      <c r="BI39" s="187" t="str">
        <f t="shared" si="50"/>
        <v/>
      </c>
      <c r="BJ39" s="187" t="str">
        <f t="shared" si="51"/>
        <v/>
      </c>
      <c r="BK39" s="187" t="str">
        <f t="shared" si="52"/>
        <v/>
      </c>
      <c r="BM39" s="115" t="str">
        <f>+Datos!EL37</f>
        <v/>
      </c>
      <c r="BN39" s="188" t="str">
        <f>IF(BM39="","",Datos!EO37)</f>
        <v/>
      </c>
      <c r="BO39" s="180" t="str">
        <f t="shared" si="53"/>
        <v/>
      </c>
      <c r="BP39" s="180" t="str">
        <f t="shared" si="54"/>
        <v/>
      </c>
      <c r="BQ39" s="187" t="str">
        <f t="shared" si="55"/>
        <v/>
      </c>
      <c r="BR39" s="187" t="str">
        <f t="shared" si="56"/>
        <v/>
      </c>
      <c r="BS39" s="187" t="str">
        <f t="shared" si="57"/>
        <v/>
      </c>
      <c r="BT39" s="187" t="str">
        <f t="shared" si="58"/>
        <v/>
      </c>
      <c r="BV39" s="115" t="str">
        <f>+Datos!FF37</f>
        <v/>
      </c>
      <c r="BW39" s="188" t="str">
        <f>IF(BV39="","",Datos!FI37)</f>
        <v/>
      </c>
      <c r="BX39" s="180" t="str">
        <f t="shared" si="59"/>
        <v/>
      </c>
      <c r="BY39" s="180" t="str">
        <f t="shared" si="60"/>
        <v/>
      </c>
      <c r="BZ39" s="187" t="str">
        <f t="shared" si="61"/>
        <v/>
      </c>
      <c r="CA39" s="187" t="str">
        <f t="shared" si="62"/>
        <v/>
      </c>
      <c r="CB39" s="187" t="str">
        <f t="shared" si="63"/>
        <v/>
      </c>
      <c r="CC39" s="187" t="str">
        <f t="shared" si="64"/>
        <v/>
      </c>
      <c r="CD39"/>
      <c r="CE39" s="115" t="str">
        <f>+Datos!FZ37</f>
        <v/>
      </c>
      <c r="CF39" s="188" t="str">
        <f>IF(CE39="","",Datos!GC37)</f>
        <v/>
      </c>
      <c r="CG39" s="180" t="str">
        <f t="shared" si="65"/>
        <v/>
      </c>
      <c r="CH39" s="180" t="str">
        <f t="shared" si="66"/>
        <v/>
      </c>
      <c r="CI39" s="187" t="str">
        <f t="shared" si="67"/>
        <v/>
      </c>
      <c r="CJ39" s="187" t="str">
        <f t="shared" si="68"/>
        <v/>
      </c>
      <c r="CK39" s="187" t="str">
        <f t="shared" si="69"/>
        <v/>
      </c>
      <c r="CL39" s="187" t="str">
        <f t="shared" si="70"/>
        <v/>
      </c>
    </row>
    <row r="40" spans="2:90" s="8" customFormat="1" x14ac:dyDescent="0.35">
      <c r="B40" s="115">
        <f>+Datos!B38</f>
        <v>23</v>
      </c>
      <c r="C40" s="115">
        <f>IF(B40="","",Datos!E38)</f>
        <v>82</v>
      </c>
      <c r="D40" s="180">
        <f t="shared" si="11"/>
        <v>0</v>
      </c>
      <c r="E40" s="180">
        <f t="shared" si="12"/>
        <v>7</v>
      </c>
      <c r="F40" s="187">
        <f t="shared" si="13"/>
        <v>266</v>
      </c>
      <c r="G40" s="187">
        <f t="shared" si="14"/>
        <v>182</v>
      </c>
      <c r="H40" s="187">
        <f t="shared" si="15"/>
        <v>168</v>
      </c>
      <c r="I40" s="187" t="e">
        <f t="shared" si="16"/>
        <v>#DIV/0!</v>
      </c>
      <c r="K40" s="115">
        <f>+Datos!V38</f>
        <v>23</v>
      </c>
      <c r="L40" s="188">
        <f>IF(K40="","",Datos!Y38)</f>
        <v>189</v>
      </c>
      <c r="M40" s="180">
        <f t="shared" si="17"/>
        <v>756</v>
      </c>
      <c r="N40" s="180">
        <f t="shared" si="18"/>
        <v>15.75</v>
      </c>
      <c r="O40" s="187">
        <f t="shared" si="19"/>
        <v>951.75</v>
      </c>
      <c r="P40" s="187">
        <f t="shared" si="20"/>
        <v>614.25</v>
      </c>
      <c r="Q40" s="187">
        <f t="shared" si="21"/>
        <v>378</v>
      </c>
      <c r="R40" s="187">
        <f t="shared" si="22"/>
        <v>603</v>
      </c>
      <c r="T40" s="115">
        <f>+Datos!AP38</f>
        <v>23</v>
      </c>
      <c r="U40" s="188">
        <f>IF(T40="","",Datos!AS38)</f>
        <v>163</v>
      </c>
      <c r="V40" s="180">
        <f t="shared" si="23"/>
        <v>652</v>
      </c>
      <c r="W40" s="180">
        <f t="shared" si="24"/>
        <v>13.583333333333334</v>
      </c>
      <c r="X40" s="187">
        <f t="shared" si="25"/>
        <v>820.82142857142867</v>
      </c>
      <c r="Y40" s="187">
        <f t="shared" si="26"/>
        <v>529.75</v>
      </c>
      <c r="Z40" s="187">
        <f t="shared" si="27"/>
        <v>326</v>
      </c>
      <c r="AA40" s="187">
        <f t="shared" si="28"/>
        <v>520.04761904761904</v>
      </c>
      <c r="AC40" s="115">
        <f>+Datos!BJ38</f>
        <v>23</v>
      </c>
      <c r="AD40" s="188">
        <f>IF(AC40="","",Datos!BM38)</f>
        <v>77.5</v>
      </c>
      <c r="AE40" s="180">
        <f t="shared" si="29"/>
        <v>0</v>
      </c>
      <c r="AF40" s="180">
        <f t="shared" si="30"/>
        <v>7.0454545454545459</v>
      </c>
      <c r="AG40" s="187" t="e">
        <f t="shared" si="31"/>
        <v>#DIV/0!</v>
      </c>
      <c r="AH40" s="187">
        <f t="shared" si="32"/>
        <v>274.77272727272725</v>
      </c>
      <c r="AI40" s="187">
        <f t="shared" si="33"/>
        <v>155</v>
      </c>
      <c r="AJ40" s="187" t="e">
        <f t="shared" si="34"/>
        <v>#DIV/0!</v>
      </c>
      <c r="AL40" s="115" t="str">
        <f>+Datos!CD38</f>
        <v/>
      </c>
      <c r="AM40" s="188" t="str">
        <f>IF(AL40="","",Datos!CG38)</f>
        <v/>
      </c>
      <c r="AN40" s="180" t="str">
        <f t="shared" si="35"/>
        <v/>
      </c>
      <c r="AO40" s="180" t="str">
        <f t="shared" si="36"/>
        <v/>
      </c>
      <c r="AP40" s="187" t="str">
        <f t="shared" si="37"/>
        <v/>
      </c>
      <c r="AQ40" s="187" t="str">
        <f t="shared" si="38"/>
        <v/>
      </c>
      <c r="AR40" s="187" t="str">
        <f t="shared" si="39"/>
        <v/>
      </c>
      <c r="AS40" s="187" t="str">
        <f t="shared" si="40"/>
        <v/>
      </c>
      <c r="AU40" s="115" t="str">
        <f>+Datos!CX38</f>
        <v/>
      </c>
      <c r="AV40" s="188" t="str">
        <f>IF(AU40="","",Datos!DA38)</f>
        <v/>
      </c>
      <c r="AW40" s="180" t="str">
        <f t="shared" si="41"/>
        <v/>
      </c>
      <c r="AX40" s="180" t="str">
        <f t="shared" si="42"/>
        <v/>
      </c>
      <c r="AY40" s="187" t="str">
        <f t="shared" si="43"/>
        <v/>
      </c>
      <c r="AZ40" s="187" t="str">
        <f t="shared" si="44"/>
        <v/>
      </c>
      <c r="BA40" s="187" t="str">
        <f t="shared" si="45"/>
        <v/>
      </c>
      <c r="BB40" s="187" t="str">
        <f t="shared" si="46"/>
        <v/>
      </c>
      <c r="BD40" s="115" t="str">
        <f>+Datos!DR38</f>
        <v/>
      </c>
      <c r="BE40" s="188" t="str">
        <f>IF(BD40="","",Datos!DU38)</f>
        <v/>
      </c>
      <c r="BF40" s="180" t="str">
        <f t="shared" si="47"/>
        <v/>
      </c>
      <c r="BG40" s="180" t="str">
        <f t="shared" si="48"/>
        <v/>
      </c>
      <c r="BH40" s="187" t="str">
        <f t="shared" si="49"/>
        <v/>
      </c>
      <c r="BI40" s="187" t="str">
        <f t="shared" si="50"/>
        <v/>
      </c>
      <c r="BJ40" s="187" t="str">
        <f t="shared" si="51"/>
        <v/>
      </c>
      <c r="BK40" s="187" t="str">
        <f t="shared" si="52"/>
        <v/>
      </c>
      <c r="BM40" s="115" t="str">
        <f>+Datos!EL38</f>
        <v/>
      </c>
      <c r="BN40" s="188" t="str">
        <f>IF(BM40="","",Datos!EO38)</f>
        <v/>
      </c>
      <c r="BO40" s="180" t="str">
        <f t="shared" si="53"/>
        <v/>
      </c>
      <c r="BP40" s="180" t="str">
        <f t="shared" si="54"/>
        <v/>
      </c>
      <c r="BQ40" s="187" t="str">
        <f t="shared" si="55"/>
        <v/>
      </c>
      <c r="BR40" s="187" t="str">
        <f t="shared" si="56"/>
        <v/>
      </c>
      <c r="BS40" s="187" t="str">
        <f t="shared" si="57"/>
        <v/>
      </c>
      <c r="BT40" s="187" t="str">
        <f t="shared" si="58"/>
        <v/>
      </c>
      <c r="BV40" s="115" t="str">
        <f>+Datos!FF38</f>
        <v/>
      </c>
      <c r="BW40" s="188" t="str">
        <f>IF(BV40="","",Datos!FI38)</f>
        <v/>
      </c>
      <c r="BX40" s="180" t="str">
        <f t="shared" si="59"/>
        <v/>
      </c>
      <c r="BY40" s="180" t="str">
        <f t="shared" si="60"/>
        <v/>
      </c>
      <c r="BZ40" s="187" t="str">
        <f t="shared" si="61"/>
        <v/>
      </c>
      <c r="CA40" s="187" t="str">
        <f t="shared" si="62"/>
        <v/>
      </c>
      <c r="CB40" s="187" t="str">
        <f t="shared" si="63"/>
        <v/>
      </c>
      <c r="CC40" s="187" t="str">
        <f t="shared" si="64"/>
        <v/>
      </c>
      <c r="CD40"/>
      <c r="CE40" s="115" t="str">
        <f>+Datos!FZ38</f>
        <v/>
      </c>
      <c r="CF40" s="188" t="str">
        <f>IF(CE40="","",Datos!GC38)</f>
        <v/>
      </c>
      <c r="CG40" s="180" t="str">
        <f t="shared" si="65"/>
        <v/>
      </c>
      <c r="CH40" s="180" t="str">
        <f t="shared" si="66"/>
        <v/>
      </c>
      <c r="CI40" s="187" t="str">
        <f t="shared" si="67"/>
        <v/>
      </c>
      <c r="CJ40" s="187" t="str">
        <f t="shared" si="68"/>
        <v/>
      </c>
      <c r="CK40" s="187" t="str">
        <f t="shared" si="69"/>
        <v/>
      </c>
      <c r="CL40" s="187" t="str">
        <f t="shared" si="70"/>
        <v/>
      </c>
    </row>
    <row r="41" spans="2:90" s="8" customFormat="1" x14ac:dyDescent="0.35">
      <c r="B41" s="115">
        <f>+Datos!B39</f>
        <v>24</v>
      </c>
      <c r="C41" s="115">
        <f>IF(B41="","",Datos!E39)</f>
        <v>85.5</v>
      </c>
      <c r="D41" s="180">
        <f t="shared" si="11"/>
        <v>0</v>
      </c>
      <c r="E41" s="180">
        <f t="shared" si="12"/>
        <v>8</v>
      </c>
      <c r="F41" s="187">
        <f t="shared" si="13"/>
        <v>304</v>
      </c>
      <c r="G41" s="187">
        <f t="shared" si="14"/>
        <v>208</v>
      </c>
      <c r="H41" s="187">
        <f t="shared" si="15"/>
        <v>192</v>
      </c>
      <c r="I41" s="187" t="e">
        <f t="shared" si="16"/>
        <v>#DIV/0!</v>
      </c>
      <c r="K41" s="115">
        <f>+Datos!V39</f>
        <v>24</v>
      </c>
      <c r="L41" s="188">
        <f>IF(K41="","",Datos!Y39)</f>
        <v>188</v>
      </c>
      <c r="M41" s="180">
        <f t="shared" si="17"/>
        <v>752</v>
      </c>
      <c r="N41" s="180">
        <f t="shared" si="18"/>
        <v>15.666666666666666</v>
      </c>
      <c r="O41" s="187">
        <f t="shared" si="19"/>
        <v>946.71428571428567</v>
      </c>
      <c r="P41" s="187">
        <f t="shared" si="20"/>
        <v>611</v>
      </c>
      <c r="Q41" s="187">
        <f t="shared" si="21"/>
        <v>376</v>
      </c>
      <c r="R41" s="187">
        <f t="shared" si="22"/>
        <v>599.80952380952374</v>
      </c>
      <c r="T41" s="115">
        <f>+Datos!AP39</f>
        <v>24</v>
      </c>
      <c r="U41" s="188">
        <f>IF(T41="","",Datos!AS39)</f>
        <v>162</v>
      </c>
      <c r="V41" s="180">
        <f t="shared" si="23"/>
        <v>648</v>
      </c>
      <c r="W41" s="180">
        <f t="shared" si="24"/>
        <v>13.5</v>
      </c>
      <c r="X41" s="187">
        <f t="shared" si="25"/>
        <v>815.78571428571433</v>
      </c>
      <c r="Y41" s="187">
        <f t="shared" si="26"/>
        <v>526.5</v>
      </c>
      <c r="Z41" s="187">
        <f t="shared" si="27"/>
        <v>324</v>
      </c>
      <c r="AA41" s="187">
        <f t="shared" si="28"/>
        <v>516.85714285714289</v>
      </c>
      <c r="AC41" s="115">
        <f>+Datos!BJ39</f>
        <v>24</v>
      </c>
      <c r="AD41" s="188">
        <f>IF(AC41="","",Datos!BM39)</f>
        <v>60</v>
      </c>
      <c r="AE41" s="180">
        <f t="shared" si="29"/>
        <v>0</v>
      </c>
      <c r="AF41" s="180">
        <f t="shared" si="30"/>
        <v>5.4545454545454541</v>
      </c>
      <c r="AG41" s="187" t="e">
        <f t="shared" si="31"/>
        <v>#DIV/0!</v>
      </c>
      <c r="AH41" s="187">
        <f t="shared" si="32"/>
        <v>212.72727272727272</v>
      </c>
      <c r="AI41" s="187">
        <f t="shared" si="33"/>
        <v>119.99999999999999</v>
      </c>
      <c r="AJ41" s="187" t="e">
        <f t="shared" si="34"/>
        <v>#DIV/0!</v>
      </c>
      <c r="AL41" s="115" t="str">
        <f>+Datos!CD39</f>
        <v/>
      </c>
      <c r="AM41" s="188" t="str">
        <f>IF(AL41="","",Datos!CG39)</f>
        <v/>
      </c>
      <c r="AN41" s="180" t="str">
        <f t="shared" si="35"/>
        <v/>
      </c>
      <c r="AO41" s="180" t="str">
        <f t="shared" si="36"/>
        <v/>
      </c>
      <c r="AP41" s="187" t="str">
        <f t="shared" si="37"/>
        <v/>
      </c>
      <c r="AQ41" s="187" t="str">
        <f t="shared" si="38"/>
        <v/>
      </c>
      <c r="AR41" s="187" t="str">
        <f t="shared" si="39"/>
        <v/>
      </c>
      <c r="AS41" s="187" t="str">
        <f t="shared" si="40"/>
        <v/>
      </c>
      <c r="AU41" s="115" t="str">
        <f>+Datos!CX39</f>
        <v/>
      </c>
      <c r="AV41" s="188" t="str">
        <f>IF(AU41="","",Datos!DA39)</f>
        <v/>
      </c>
      <c r="AW41" s="180" t="str">
        <f t="shared" si="41"/>
        <v/>
      </c>
      <c r="AX41" s="180" t="str">
        <f t="shared" si="42"/>
        <v/>
      </c>
      <c r="AY41" s="187" t="str">
        <f t="shared" si="43"/>
        <v/>
      </c>
      <c r="AZ41" s="187" t="str">
        <f t="shared" si="44"/>
        <v/>
      </c>
      <c r="BA41" s="187" t="str">
        <f t="shared" si="45"/>
        <v/>
      </c>
      <c r="BB41" s="187" t="str">
        <f t="shared" si="46"/>
        <v/>
      </c>
      <c r="BD41" s="115" t="str">
        <f>+Datos!DR39</f>
        <v/>
      </c>
      <c r="BE41" s="188" t="str">
        <f>IF(BD41="","",Datos!DU39)</f>
        <v/>
      </c>
      <c r="BF41" s="180" t="str">
        <f t="shared" si="47"/>
        <v/>
      </c>
      <c r="BG41" s="180" t="str">
        <f t="shared" si="48"/>
        <v/>
      </c>
      <c r="BH41" s="187" t="str">
        <f t="shared" si="49"/>
        <v/>
      </c>
      <c r="BI41" s="187" t="str">
        <f t="shared" si="50"/>
        <v/>
      </c>
      <c r="BJ41" s="187" t="str">
        <f t="shared" si="51"/>
        <v/>
      </c>
      <c r="BK41" s="187" t="str">
        <f t="shared" si="52"/>
        <v/>
      </c>
      <c r="BM41" s="115" t="str">
        <f>+Datos!EL39</f>
        <v/>
      </c>
      <c r="BN41" s="188" t="str">
        <f>IF(BM41="","",Datos!EO39)</f>
        <v/>
      </c>
      <c r="BO41" s="180" t="str">
        <f t="shared" si="53"/>
        <v/>
      </c>
      <c r="BP41" s="180" t="str">
        <f t="shared" si="54"/>
        <v/>
      </c>
      <c r="BQ41" s="187" t="str">
        <f t="shared" si="55"/>
        <v/>
      </c>
      <c r="BR41" s="187" t="str">
        <f t="shared" si="56"/>
        <v/>
      </c>
      <c r="BS41" s="187" t="str">
        <f t="shared" si="57"/>
        <v/>
      </c>
      <c r="BT41" s="187" t="str">
        <f t="shared" si="58"/>
        <v/>
      </c>
      <c r="BV41" s="115" t="str">
        <f>+Datos!FF39</f>
        <v/>
      </c>
      <c r="BW41" s="188" t="str">
        <f>IF(BV41="","",Datos!FI39)</f>
        <v/>
      </c>
      <c r="BX41" s="180" t="str">
        <f t="shared" si="59"/>
        <v/>
      </c>
      <c r="BY41" s="180" t="str">
        <f t="shared" si="60"/>
        <v/>
      </c>
      <c r="BZ41" s="187" t="str">
        <f t="shared" si="61"/>
        <v/>
      </c>
      <c r="CA41" s="187" t="str">
        <f t="shared" si="62"/>
        <v/>
      </c>
      <c r="CB41" s="187" t="str">
        <f t="shared" si="63"/>
        <v/>
      </c>
      <c r="CC41" s="187" t="str">
        <f t="shared" si="64"/>
        <v/>
      </c>
      <c r="CD41"/>
      <c r="CE41" s="115" t="str">
        <f>+Datos!FZ39</f>
        <v/>
      </c>
      <c r="CF41" s="188" t="str">
        <f>IF(CE41="","",Datos!GC39)</f>
        <v/>
      </c>
      <c r="CG41" s="180" t="str">
        <f t="shared" si="65"/>
        <v/>
      </c>
      <c r="CH41" s="180" t="str">
        <f t="shared" si="66"/>
        <v/>
      </c>
      <c r="CI41" s="187" t="str">
        <f t="shared" si="67"/>
        <v/>
      </c>
      <c r="CJ41" s="187" t="str">
        <f t="shared" si="68"/>
        <v/>
      </c>
      <c r="CK41" s="187" t="str">
        <f t="shared" si="69"/>
        <v/>
      </c>
      <c r="CL41" s="187" t="str">
        <f t="shared" si="70"/>
        <v/>
      </c>
    </row>
    <row r="42" spans="2:90" s="8" customFormat="1" x14ac:dyDescent="0.35">
      <c r="B42" s="115">
        <f>+Datos!B40</f>
        <v>25</v>
      </c>
      <c r="C42" s="115">
        <f>IF(B42="","",Datos!E40)</f>
        <v>88</v>
      </c>
      <c r="D42" s="180">
        <f t="shared" si="11"/>
        <v>0</v>
      </c>
      <c r="E42" s="180">
        <f t="shared" si="12"/>
        <v>8</v>
      </c>
      <c r="F42" s="187">
        <f t="shared" si="13"/>
        <v>304</v>
      </c>
      <c r="G42" s="187">
        <f t="shared" si="14"/>
        <v>208</v>
      </c>
      <c r="H42" s="187">
        <f t="shared" si="15"/>
        <v>192</v>
      </c>
      <c r="I42" s="187" t="e">
        <f t="shared" si="16"/>
        <v>#DIV/0!</v>
      </c>
      <c r="K42" s="115">
        <f>+Datos!V40</f>
        <v>25</v>
      </c>
      <c r="L42" s="188">
        <f>IF(K42="","",Datos!Y40)</f>
        <v>187</v>
      </c>
      <c r="M42" s="180">
        <f t="shared" si="17"/>
        <v>748</v>
      </c>
      <c r="N42" s="180">
        <f t="shared" si="18"/>
        <v>15.583333333333334</v>
      </c>
      <c r="O42" s="187">
        <f t="shared" si="19"/>
        <v>941.67857142857144</v>
      </c>
      <c r="P42" s="187">
        <f t="shared" si="20"/>
        <v>607.75</v>
      </c>
      <c r="Q42" s="187">
        <f t="shared" si="21"/>
        <v>374</v>
      </c>
      <c r="R42" s="187">
        <f t="shared" si="22"/>
        <v>596.61904761904759</v>
      </c>
      <c r="T42" s="115">
        <f>+Datos!AP40</f>
        <v>25</v>
      </c>
      <c r="U42" s="188">
        <f>IF(T42="","",Datos!AS40)</f>
        <v>162</v>
      </c>
      <c r="V42" s="180">
        <f t="shared" si="23"/>
        <v>648</v>
      </c>
      <c r="W42" s="180">
        <f t="shared" si="24"/>
        <v>13.5</v>
      </c>
      <c r="X42" s="187">
        <f t="shared" si="25"/>
        <v>815.78571428571433</v>
      </c>
      <c r="Y42" s="187">
        <f t="shared" si="26"/>
        <v>526.5</v>
      </c>
      <c r="Z42" s="187">
        <f t="shared" si="27"/>
        <v>324</v>
      </c>
      <c r="AA42" s="187">
        <f t="shared" si="28"/>
        <v>516.85714285714289</v>
      </c>
      <c r="AC42" s="115">
        <f>+Datos!BJ40</f>
        <v>25</v>
      </c>
      <c r="AD42" s="188">
        <f>IF(AC42="","",Datos!BM40)</f>
        <v>53.5</v>
      </c>
      <c r="AE42" s="180">
        <f t="shared" si="29"/>
        <v>0</v>
      </c>
      <c r="AF42" s="180">
        <f t="shared" si="30"/>
        <v>4.8636363636363633</v>
      </c>
      <c r="AG42" s="187" t="e">
        <f t="shared" si="31"/>
        <v>#DIV/0!</v>
      </c>
      <c r="AH42" s="187">
        <f t="shared" si="32"/>
        <v>189.68181818181816</v>
      </c>
      <c r="AI42" s="187">
        <f t="shared" si="33"/>
        <v>107</v>
      </c>
      <c r="AJ42" s="187" t="e">
        <f t="shared" si="34"/>
        <v>#DIV/0!</v>
      </c>
      <c r="AL42" s="115" t="str">
        <f>+Datos!CD40</f>
        <v/>
      </c>
      <c r="AM42" s="188" t="str">
        <f>IF(AL42="","",Datos!CG40)</f>
        <v/>
      </c>
      <c r="AN42" s="180" t="str">
        <f t="shared" si="35"/>
        <v/>
      </c>
      <c r="AO42" s="180" t="str">
        <f t="shared" si="36"/>
        <v/>
      </c>
      <c r="AP42" s="187" t="str">
        <f t="shared" si="37"/>
        <v/>
      </c>
      <c r="AQ42" s="187" t="str">
        <f t="shared" si="38"/>
        <v/>
      </c>
      <c r="AR42" s="187" t="str">
        <f t="shared" si="39"/>
        <v/>
      </c>
      <c r="AS42" s="187" t="str">
        <f t="shared" si="40"/>
        <v/>
      </c>
      <c r="AU42" s="115" t="str">
        <f>+Datos!CX40</f>
        <v/>
      </c>
      <c r="AV42" s="188" t="str">
        <f>IF(AU42="","",Datos!DA40)</f>
        <v/>
      </c>
      <c r="AW42" s="180" t="str">
        <f t="shared" si="41"/>
        <v/>
      </c>
      <c r="AX42" s="180" t="str">
        <f t="shared" si="42"/>
        <v/>
      </c>
      <c r="AY42" s="187" t="str">
        <f t="shared" si="43"/>
        <v/>
      </c>
      <c r="AZ42" s="187" t="str">
        <f t="shared" si="44"/>
        <v/>
      </c>
      <c r="BA42" s="187" t="str">
        <f t="shared" si="45"/>
        <v/>
      </c>
      <c r="BB42" s="187" t="str">
        <f t="shared" si="46"/>
        <v/>
      </c>
      <c r="BD42" s="115" t="str">
        <f>+Datos!DR40</f>
        <v/>
      </c>
      <c r="BE42" s="188" t="str">
        <f>IF(BD42="","",Datos!DU40)</f>
        <v/>
      </c>
      <c r="BF42" s="180" t="str">
        <f t="shared" si="47"/>
        <v/>
      </c>
      <c r="BG42" s="180" t="str">
        <f t="shared" si="48"/>
        <v/>
      </c>
      <c r="BH42" s="187" t="str">
        <f t="shared" si="49"/>
        <v/>
      </c>
      <c r="BI42" s="187" t="str">
        <f t="shared" si="50"/>
        <v/>
      </c>
      <c r="BJ42" s="187" t="str">
        <f t="shared" si="51"/>
        <v/>
      </c>
      <c r="BK42" s="187" t="str">
        <f t="shared" si="52"/>
        <v/>
      </c>
      <c r="BM42" s="115" t="str">
        <f>+Datos!EL40</f>
        <v/>
      </c>
      <c r="BN42" s="188" t="str">
        <f>IF(BM42="","",Datos!EO40)</f>
        <v/>
      </c>
      <c r="BO42" s="180" t="str">
        <f t="shared" si="53"/>
        <v/>
      </c>
      <c r="BP42" s="180" t="str">
        <f t="shared" si="54"/>
        <v/>
      </c>
      <c r="BQ42" s="187" t="str">
        <f t="shared" si="55"/>
        <v/>
      </c>
      <c r="BR42" s="187" t="str">
        <f t="shared" si="56"/>
        <v/>
      </c>
      <c r="BS42" s="187" t="str">
        <f t="shared" si="57"/>
        <v/>
      </c>
      <c r="BT42" s="187" t="str">
        <f t="shared" si="58"/>
        <v/>
      </c>
      <c r="BV42" s="115" t="str">
        <f>+Datos!FF40</f>
        <v/>
      </c>
      <c r="BW42" s="188" t="str">
        <f>IF(BV42="","",Datos!FI40)</f>
        <v/>
      </c>
      <c r="BX42" s="180" t="str">
        <f t="shared" si="59"/>
        <v/>
      </c>
      <c r="BY42" s="180" t="str">
        <f t="shared" si="60"/>
        <v/>
      </c>
      <c r="BZ42" s="187" t="str">
        <f t="shared" si="61"/>
        <v/>
      </c>
      <c r="CA42" s="187" t="str">
        <f t="shared" si="62"/>
        <v/>
      </c>
      <c r="CB42" s="187" t="str">
        <f t="shared" si="63"/>
        <v/>
      </c>
      <c r="CC42" s="187" t="str">
        <f t="shared" si="64"/>
        <v/>
      </c>
      <c r="CD42"/>
      <c r="CE42" s="115" t="str">
        <f>+Datos!FZ40</f>
        <v/>
      </c>
      <c r="CF42" s="188" t="str">
        <f>IF(CE42="","",Datos!GC40)</f>
        <v/>
      </c>
      <c r="CG42" s="180" t="str">
        <f t="shared" si="65"/>
        <v/>
      </c>
      <c r="CH42" s="180" t="str">
        <f t="shared" si="66"/>
        <v/>
      </c>
      <c r="CI42" s="187" t="str">
        <f t="shared" si="67"/>
        <v/>
      </c>
      <c r="CJ42" s="187" t="str">
        <f t="shared" si="68"/>
        <v/>
      </c>
      <c r="CK42" s="187" t="str">
        <f t="shared" si="69"/>
        <v/>
      </c>
      <c r="CL42" s="187" t="str">
        <f t="shared" si="70"/>
        <v/>
      </c>
    </row>
    <row r="43" spans="2:90" s="8" customFormat="1" x14ac:dyDescent="0.35">
      <c r="B43" s="115">
        <f>+Datos!B41</f>
        <v>26</v>
      </c>
      <c r="C43" s="115">
        <f>IF(B43="","",Datos!E41)</f>
        <v>88.5</v>
      </c>
      <c r="D43" s="180">
        <f t="shared" si="11"/>
        <v>0</v>
      </c>
      <c r="E43" s="180">
        <f t="shared" si="12"/>
        <v>8</v>
      </c>
      <c r="F43" s="187">
        <f t="shared" si="13"/>
        <v>304</v>
      </c>
      <c r="G43" s="187">
        <f t="shared" si="14"/>
        <v>208</v>
      </c>
      <c r="H43" s="187">
        <f t="shared" si="15"/>
        <v>192</v>
      </c>
      <c r="I43" s="187" t="e">
        <f t="shared" si="16"/>
        <v>#DIV/0!</v>
      </c>
      <c r="K43" s="115">
        <f>+Datos!V41</f>
        <v>26</v>
      </c>
      <c r="L43" s="188">
        <f>IF(K43="","",Datos!Y41)</f>
        <v>185</v>
      </c>
      <c r="M43" s="180">
        <f t="shared" si="17"/>
        <v>740</v>
      </c>
      <c r="N43" s="180">
        <f t="shared" si="18"/>
        <v>15.416666666666666</v>
      </c>
      <c r="O43" s="187">
        <f t="shared" si="19"/>
        <v>931.60714285714289</v>
      </c>
      <c r="P43" s="187">
        <f t="shared" si="20"/>
        <v>601.25</v>
      </c>
      <c r="Q43" s="187">
        <f t="shared" si="21"/>
        <v>370</v>
      </c>
      <c r="R43" s="187">
        <f t="shared" si="22"/>
        <v>590.23809523809518</v>
      </c>
      <c r="T43" s="115">
        <f>+Datos!AP41</f>
        <v>26</v>
      </c>
      <c r="U43" s="188">
        <f>IF(T43="","",Datos!AS41)</f>
        <v>163</v>
      </c>
      <c r="V43" s="180">
        <f t="shared" si="23"/>
        <v>652</v>
      </c>
      <c r="W43" s="180">
        <f t="shared" si="24"/>
        <v>13.583333333333334</v>
      </c>
      <c r="X43" s="187">
        <f t="shared" si="25"/>
        <v>820.82142857142867</v>
      </c>
      <c r="Y43" s="187">
        <f t="shared" si="26"/>
        <v>529.75</v>
      </c>
      <c r="Z43" s="187">
        <f t="shared" si="27"/>
        <v>326</v>
      </c>
      <c r="AA43" s="187">
        <f t="shared" si="28"/>
        <v>520.04761904761904</v>
      </c>
      <c r="AC43" s="115">
        <f>+Datos!BJ41</f>
        <v>26</v>
      </c>
      <c r="AD43" s="188">
        <f>IF(AC43="","",Datos!BM41)</f>
        <v>44</v>
      </c>
      <c r="AE43" s="180">
        <f t="shared" si="29"/>
        <v>0</v>
      </c>
      <c r="AF43" s="180">
        <f t="shared" si="30"/>
        <v>4</v>
      </c>
      <c r="AG43" s="187" t="e">
        <f t="shared" si="31"/>
        <v>#DIV/0!</v>
      </c>
      <c r="AH43" s="187">
        <f t="shared" si="32"/>
        <v>156</v>
      </c>
      <c r="AI43" s="187">
        <f t="shared" si="33"/>
        <v>88</v>
      </c>
      <c r="AJ43" s="187" t="e">
        <f t="shared" si="34"/>
        <v>#DIV/0!</v>
      </c>
      <c r="AL43" s="115" t="str">
        <f>+Datos!CD41</f>
        <v/>
      </c>
      <c r="AM43" s="188" t="str">
        <f>IF(AL43="","",Datos!CG41)</f>
        <v/>
      </c>
      <c r="AN43" s="180" t="str">
        <f t="shared" si="35"/>
        <v/>
      </c>
      <c r="AO43" s="180" t="str">
        <f t="shared" si="36"/>
        <v/>
      </c>
      <c r="AP43" s="187" t="str">
        <f t="shared" si="37"/>
        <v/>
      </c>
      <c r="AQ43" s="187" t="str">
        <f t="shared" si="38"/>
        <v/>
      </c>
      <c r="AR43" s="187" t="str">
        <f t="shared" si="39"/>
        <v/>
      </c>
      <c r="AS43" s="187" t="str">
        <f t="shared" si="40"/>
        <v/>
      </c>
      <c r="AU43" s="115" t="str">
        <f>+Datos!CX41</f>
        <v/>
      </c>
      <c r="AV43" s="188" t="str">
        <f>IF(AU43="","",Datos!DA41)</f>
        <v/>
      </c>
      <c r="AW43" s="180" t="str">
        <f t="shared" si="41"/>
        <v/>
      </c>
      <c r="AX43" s="180" t="str">
        <f t="shared" si="42"/>
        <v/>
      </c>
      <c r="AY43" s="187" t="str">
        <f t="shared" si="43"/>
        <v/>
      </c>
      <c r="AZ43" s="187" t="str">
        <f t="shared" si="44"/>
        <v/>
      </c>
      <c r="BA43" s="187" t="str">
        <f t="shared" si="45"/>
        <v/>
      </c>
      <c r="BB43" s="187" t="str">
        <f t="shared" si="46"/>
        <v/>
      </c>
      <c r="BD43" s="115" t="str">
        <f>+Datos!DR41</f>
        <v/>
      </c>
      <c r="BE43" s="188" t="str">
        <f>IF(BD43="","",Datos!DU41)</f>
        <v/>
      </c>
      <c r="BF43" s="180" t="str">
        <f t="shared" si="47"/>
        <v/>
      </c>
      <c r="BG43" s="180" t="str">
        <f t="shared" si="48"/>
        <v/>
      </c>
      <c r="BH43" s="187" t="str">
        <f t="shared" si="49"/>
        <v/>
      </c>
      <c r="BI43" s="187" t="str">
        <f t="shared" si="50"/>
        <v/>
      </c>
      <c r="BJ43" s="187" t="str">
        <f t="shared" si="51"/>
        <v/>
      </c>
      <c r="BK43" s="187" t="str">
        <f t="shared" si="52"/>
        <v/>
      </c>
      <c r="BM43" s="115" t="str">
        <f>+Datos!EL41</f>
        <v/>
      </c>
      <c r="BN43" s="188" t="str">
        <f>IF(BM43="","",Datos!EO41)</f>
        <v/>
      </c>
      <c r="BO43" s="180" t="str">
        <f t="shared" si="53"/>
        <v/>
      </c>
      <c r="BP43" s="180" t="str">
        <f t="shared" si="54"/>
        <v/>
      </c>
      <c r="BQ43" s="187" t="str">
        <f t="shared" si="55"/>
        <v/>
      </c>
      <c r="BR43" s="187" t="str">
        <f t="shared" si="56"/>
        <v/>
      </c>
      <c r="BS43" s="187" t="str">
        <f t="shared" si="57"/>
        <v/>
      </c>
      <c r="BT43" s="187" t="str">
        <f t="shared" si="58"/>
        <v/>
      </c>
      <c r="BV43" s="115" t="str">
        <f>+Datos!FF41</f>
        <v/>
      </c>
      <c r="BW43" s="188" t="str">
        <f>IF(BV43="","",Datos!FI41)</f>
        <v/>
      </c>
      <c r="BX43" s="180" t="str">
        <f t="shared" si="59"/>
        <v/>
      </c>
      <c r="BY43" s="180" t="str">
        <f t="shared" si="60"/>
        <v/>
      </c>
      <c r="BZ43" s="187" t="str">
        <f t="shared" si="61"/>
        <v/>
      </c>
      <c r="CA43" s="187" t="str">
        <f t="shared" si="62"/>
        <v/>
      </c>
      <c r="CB43" s="187" t="str">
        <f t="shared" si="63"/>
        <v/>
      </c>
      <c r="CC43" s="187" t="str">
        <f t="shared" si="64"/>
        <v/>
      </c>
      <c r="CD43"/>
      <c r="CE43" s="115" t="str">
        <f>+Datos!FZ41</f>
        <v/>
      </c>
      <c r="CF43" s="188" t="str">
        <f>IF(CE43="","",Datos!GC41)</f>
        <v/>
      </c>
      <c r="CG43" s="180" t="str">
        <f t="shared" si="65"/>
        <v/>
      </c>
      <c r="CH43" s="180" t="str">
        <f t="shared" si="66"/>
        <v/>
      </c>
      <c r="CI43" s="187" t="str">
        <f t="shared" si="67"/>
        <v/>
      </c>
      <c r="CJ43" s="187" t="str">
        <f t="shared" si="68"/>
        <v/>
      </c>
      <c r="CK43" s="187" t="str">
        <f t="shared" si="69"/>
        <v/>
      </c>
      <c r="CL43" s="187" t="str">
        <f t="shared" si="70"/>
        <v/>
      </c>
    </row>
    <row r="44" spans="2:90" s="8" customFormat="1" x14ac:dyDescent="0.35">
      <c r="B44" s="115">
        <f>+Datos!B42</f>
        <v>27</v>
      </c>
      <c r="C44" s="115">
        <f>IF(B44="","",Datos!E42)</f>
        <v>94</v>
      </c>
      <c r="D44" s="180">
        <f t="shared" si="11"/>
        <v>0</v>
      </c>
      <c r="E44" s="180">
        <f t="shared" si="12"/>
        <v>8</v>
      </c>
      <c r="F44" s="187">
        <f t="shared" si="13"/>
        <v>304</v>
      </c>
      <c r="G44" s="187">
        <f t="shared" si="14"/>
        <v>208</v>
      </c>
      <c r="H44" s="187">
        <f t="shared" si="15"/>
        <v>192</v>
      </c>
      <c r="I44" s="187" t="e">
        <f t="shared" si="16"/>
        <v>#DIV/0!</v>
      </c>
      <c r="K44" s="115">
        <f>+Datos!V42</f>
        <v>27</v>
      </c>
      <c r="L44" s="188">
        <f>IF(K44="","",Datos!Y42)</f>
        <v>182</v>
      </c>
      <c r="M44" s="180">
        <f t="shared" si="17"/>
        <v>728</v>
      </c>
      <c r="N44" s="180">
        <f t="shared" si="18"/>
        <v>15.166666666666666</v>
      </c>
      <c r="O44" s="187">
        <f t="shared" si="19"/>
        <v>916.5</v>
      </c>
      <c r="P44" s="187">
        <f t="shared" si="20"/>
        <v>591.5</v>
      </c>
      <c r="Q44" s="187">
        <f t="shared" si="21"/>
        <v>364</v>
      </c>
      <c r="R44" s="187">
        <f t="shared" si="22"/>
        <v>580.66666666666663</v>
      </c>
      <c r="T44" s="115">
        <f>+Datos!AP42</f>
        <v>27</v>
      </c>
      <c r="U44" s="188">
        <f>IF(T44="","",Datos!AS42)</f>
        <v>162</v>
      </c>
      <c r="V44" s="180">
        <f t="shared" si="23"/>
        <v>648</v>
      </c>
      <c r="W44" s="180">
        <f t="shared" si="24"/>
        <v>13.5</v>
      </c>
      <c r="X44" s="187">
        <f t="shared" si="25"/>
        <v>815.78571428571433</v>
      </c>
      <c r="Y44" s="187">
        <f t="shared" si="26"/>
        <v>526.5</v>
      </c>
      <c r="Z44" s="187">
        <f t="shared" si="27"/>
        <v>324</v>
      </c>
      <c r="AA44" s="187">
        <f t="shared" si="28"/>
        <v>516.85714285714289</v>
      </c>
      <c r="AC44" s="115">
        <f>+Datos!BJ42</f>
        <v>27</v>
      </c>
      <c r="AD44" s="188">
        <f>IF(AC44="","",Datos!BM42)</f>
        <v>35</v>
      </c>
      <c r="AE44" s="180">
        <f t="shared" si="29"/>
        <v>0</v>
      </c>
      <c r="AF44" s="180">
        <f t="shared" si="30"/>
        <v>3.1818181818181817</v>
      </c>
      <c r="AG44" s="187" t="e">
        <f t="shared" si="31"/>
        <v>#DIV/0!</v>
      </c>
      <c r="AH44" s="187">
        <f t="shared" si="32"/>
        <v>124.09090909090908</v>
      </c>
      <c r="AI44" s="187">
        <f t="shared" si="33"/>
        <v>70</v>
      </c>
      <c r="AJ44" s="187" t="e">
        <f t="shared" si="34"/>
        <v>#DIV/0!</v>
      </c>
      <c r="AL44" s="115" t="str">
        <f>+Datos!CD42</f>
        <v/>
      </c>
      <c r="AM44" s="188" t="str">
        <f>IF(AL44="","",Datos!CG42)</f>
        <v/>
      </c>
      <c r="AN44" s="180" t="str">
        <f t="shared" si="35"/>
        <v/>
      </c>
      <c r="AO44" s="180" t="str">
        <f t="shared" si="36"/>
        <v/>
      </c>
      <c r="AP44" s="187" t="str">
        <f t="shared" si="37"/>
        <v/>
      </c>
      <c r="AQ44" s="187" t="str">
        <f t="shared" si="38"/>
        <v/>
      </c>
      <c r="AR44" s="187" t="str">
        <f t="shared" si="39"/>
        <v/>
      </c>
      <c r="AS44" s="187" t="str">
        <f t="shared" si="40"/>
        <v/>
      </c>
      <c r="AU44" s="115" t="str">
        <f>+Datos!CX42</f>
        <v/>
      </c>
      <c r="AV44" s="188" t="str">
        <f>IF(AU44="","",Datos!DA42)</f>
        <v/>
      </c>
      <c r="AW44" s="180" t="str">
        <f t="shared" si="41"/>
        <v/>
      </c>
      <c r="AX44" s="180" t="str">
        <f t="shared" si="42"/>
        <v/>
      </c>
      <c r="AY44" s="187" t="str">
        <f t="shared" si="43"/>
        <v/>
      </c>
      <c r="AZ44" s="187" t="str">
        <f t="shared" si="44"/>
        <v/>
      </c>
      <c r="BA44" s="187" t="str">
        <f t="shared" si="45"/>
        <v/>
      </c>
      <c r="BB44" s="187" t="str">
        <f t="shared" si="46"/>
        <v/>
      </c>
      <c r="BD44" s="115" t="str">
        <f>+Datos!DR42</f>
        <v/>
      </c>
      <c r="BE44" s="188" t="str">
        <f>IF(BD44="","",Datos!DU42)</f>
        <v/>
      </c>
      <c r="BF44" s="180" t="str">
        <f t="shared" si="47"/>
        <v/>
      </c>
      <c r="BG44" s="180" t="str">
        <f t="shared" si="48"/>
        <v/>
      </c>
      <c r="BH44" s="187" t="str">
        <f t="shared" si="49"/>
        <v/>
      </c>
      <c r="BI44" s="187" t="str">
        <f t="shared" si="50"/>
        <v/>
      </c>
      <c r="BJ44" s="187" t="str">
        <f t="shared" si="51"/>
        <v/>
      </c>
      <c r="BK44" s="187" t="str">
        <f t="shared" si="52"/>
        <v/>
      </c>
      <c r="BM44" s="115" t="str">
        <f>+Datos!EL42</f>
        <v/>
      </c>
      <c r="BN44" s="188" t="str">
        <f>IF(BM44="","",Datos!EO42)</f>
        <v/>
      </c>
      <c r="BO44" s="180" t="str">
        <f t="shared" si="53"/>
        <v/>
      </c>
      <c r="BP44" s="180" t="str">
        <f t="shared" si="54"/>
        <v/>
      </c>
      <c r="BQ44" s="187" t="str">
        <f t="shared" si="55"/>
        <v/>
      </c>
      <c r="BR44" s="187" t="str">
        <f t="shared" si="56"/>
        <v/>
      </c>
      <c r="BS44" s="187" t="str">
        <f t="shared" si="57"/>
        <v/>
      </c>
      <c r="BT44" s="187" t="str">
        <f t="shared" si="58"/>
        <v/>
      </c>
      <c r="BV44" s="115" t="str">
        <f>+Datos!FF42</f>
        <v/>
      </c>
      <c r="BW44" s="188" t="str">
        <f>IF(BV44="","",Datos!FI42)</f>
        <v/>
      </c>
      <c r="BX44" s="180" t="str">
        <f t="shared" si="59"/>
        <v/>
      </c>
      <c r="BY44" s="180" t="str">
        <f t="shared" si="60"/>
        <v/>
      </c>
      <c r="BZ44" s="187" t="str">
        <f t="shared" si="61"/>
        <v/>
      </c>
      <c r="CA44" s="187" t="str">
        <f t="shared" si="62"/>
        <v/>
      </c>
      <c r="CB44" s="187" t="str">
        <f t="shared" si="63"/>
        <v/>
      </c>
      <c r="CC44" s="187" t="str">
        <f t="shared" si="64"/>
        <v/>
      </c>
      <c r="CD44"/>
      <c r="CE44" s="115" t="str">
        <f>+Datos!FZ42</f>
        <v/>
      </c>
      <c r="CF44" s="188" t="str">
        <f>IF(CE44="","",Datos!GC42)</f>
        <v/>
      </c>
      <c r="CG44" s="180" t="str">
        <f t="shared" si="65"/>
        <v/>
      </c>
      <c r="CH44" s="180" t="str">
        <f t="shared" si="66"/>
        <v/>
      </c>
      <c r="CI44" s="187" t="str">
        <f t="shared" si="67"/>
        <v/>
      </c>
      <c r="CJ44" s="187" t="str">
        <f t="shared" si="68"/>
        <v/>
      </c>
      <c r="CK44" s="187" t="str">
        <f t="shared" si="69"/>
        <v/>
      </c>
      <c r="CL44" s="187" t="str">
        <f t="shared" si="70"/>
        <v/>
      </c>
    </row>
    <row r="45" spans="2:90" s="8" customFormat="1" x14ac:dyDescent="0.35">
      <c r="B45" s="115">
        <f>+Datos!B43</f>
        <v>28</v>
      </c>
      <c r="C45" s="115">
        <f>IF(B45="","",Datos!E43)</f>
        <v>96</v>
      </c>
      <c r="D45" s="180">
        <f t="shared" si="11"/>
        <v>0</v>
      </c>
      <c r="E45" s="180">
        <f t="shared" si="12"/>
        <v>8</v>
      </c>
      <c r="F45" s="187">
        <f t="shared" si="13"/>
        <v>304</v>
      </c>
      <c r="G45" s="187">
        <f t="shared" si="14"/>
        <v>208</v>
      </c>
      <c r="H45" s="187">
        <f t="shared" si="15"/>
        <v>192</v>
      </c>
      <c r="I45" s="187" t="e">
        <f t="shared" si="16"/>
        <v>#DIV/0!</v>
      </c>
      <c r="K45" s="115">
        <f>+Datos!V43</f>
        <v>28</v>
      </c>
      <c r="L45" s="188">
        <f>IF(K45="","",Datos!Y43)</f>
        <v>180</v>
      </c>
      <c r="M45" s="180">
        <f t="shared" si="17"/>
        <v>720</v>
      </c>
      <c r="N45" s="180">
        <f t="shared" si="18"/>
        <v>15</v>
      </c>
      <c r="O45" s="187">
        <f t="shared" si="19"/>
        <v>906.42857142857144</v>
      </c>
      <c r="P45" s="187">
        <f t="shared" si="20"/>
        <v>585</v>
      </c>
      <c r="Q45" s="187">
        <f t="shared" si="21"/>
        <v>360</v>
      </c>
      <c r="R45" s="187">
        <f t="shared" si="22"/>
        <v>574.28571428571422</v>
      </c>
      <c r="T45" s="115">
        <f>+Datos!AP43</f>
        <v>28</v>
      </c>
      <c r="U45" s="188">
        <f>IF(T45="","",Datos!AS43)</f>
        <v>162</v>
      </c>
      <c r="V45" s="180">
        <f t="shared" si="23"/>
        <v>648</v>
      </c>
      <c r="W45" s="180">
        <f t="shared" si="24"/>
        <v>13.5</v>
      </c>
      <c r="X45" s="187">
        <f t="shared" si="25"/>
        <v>815.78571428571433</v>
      </c>
      <c r="Y45" s="187">
        <f t="shared" si="26"/>
        <v>526.5</v>
      </c>
      <c r="Z45" s="187">
        <f t="shared" si="27"/>
        <v>324</v>
      </c>
      <c r="AA45" s="187">
        <f t="shared" si="28"/>
        <v>516.85714285714289</v>
      </c>
      <c r="AC45" s="115">
        <f>+Datos!BJ43</f>
        <v>28</v>
      </c>
      <c r="AD45" s="188">
        <f>IF(AC45="","",Datos!BM43)</f>
        <v>26</v>
      </c>
      <c r="AE45" s="180">
        <f t="shared" si="29"/>
        <v>0</v>
      </c>
      <c r="AF45" s="180">
        <f t="shared" si="30"/>
        <v>2.3636363636363638</v>
      </c>
      <c r="AG45" s="187" t="e">
        <f t="shared" si="31"/>
        <v>#DIV/0!</v>
      </c>
      <c r="AH45" s="187">
        <f t="shared" si="32"/>
        <v>92.181818181818187</v>
      </c>
      <c r="AI45" s="187">
        <f t="shared" si="33"/>
        <v>52</v>
      </c>
      <c r="AJ45" s="187" t="e">
        <f t="shared" si="34"/>
        <v>#DIV/0!</v>
      </c>
      <c r="AL45" s="115" t="str">
        <f>+Datos!CD43</f>
        <v/>
      </c>
      <c r="AM45" s="188" t="str">
        <f>IF(AL45="","",Datos!CG43)</f>
        <v/>
      </c>
      <c r="AN45" s="180" t="str">
        <f t="shared" si="35"/>
        <v/>
      </c>
      <c r="AO45" s="180" t="str">
        <f t="shared" si="36"/>
        <v/>
      </c>
      <c r="AP45" s="187" t="str">
        <f t="shared" si="37"/>
        <v/>
      </c>
      <c r="AQ45" s="187" t="str">
        <f t="shared" si="38"/>
        <v/>
      </c>
      <c r="AR45" s="187" t="str">
        <f t="shared" si="39"/>
        <v/>
      </c>
      <c r="AS45" s="187" t="str">
        <f t="shared" si="40"/>
        <v/>
      </c>
      <c r="AU45" s="115" t="str">
        <f>+Datos!CX43</f>
        <v/>
      </c>
      <c r="AV45" s="188" t="str">
        <f>IF(AU45="","",Datos!DA43)</f>
        <v/>
      </c>
      <c r="AW45" s="180" t="str">
        <f t="shared" si="41"/>
        <v/>
      </c>
      <c r="AX45" s="180" t="str">
        <f t="shared" si="42"/>
        <v/>
      </c>
      <c r="AY45" s="187" t="str">
        <f t="shared" si="43"/>
        <v/>
      </c>
      <c r="AZ45" s="187" t="str">
        <f t="shared" si="44"/>
        <v/>
      </c>
      <c r="BA45" s="187" t="str">
        <f t="shared" si="45"/>
        <v/>
      </c>
      <c r="BB45" s="187" t="str">
        <f t="shared" si="46"/>
        <v/>
      </c>
      <c r="BD45" s="115" t="str">
        <f>+Datos!DR43</f>
        <v/>
      </c>
      <c r="BE45" s="188" t="str">
        <f>IF(BD45="","",Datos!DU43)</f>
        <v/>
      </c>
      <c r="BF45" s="180" t="str">
        <f t="shared" si="47"/>
        <v/>
      </c>
      <c r="BG45" s="180" t="str">
        <f t="shared" si="48"/>
        <v/>
      </c>
      <c r="BH45" s="187" t="str">
        <f t="shared" si="49"/>
        <v/>
      </c>
      <c r="BI45" s="187" t="str">
        <f t="shared" si="50"/>
        <v/>
      </c>
      <c r="BJ45" s="187" t="str">
        <f t="shared" si="51"/>
        <v/>
      </c>
      <c r="BK45" s="187" t="str">
        <f t="shared" si="52"/>
        <v/>
      </c>
      <c r="BM45" s="115" t="str">
        <f>+Datos!EL43</f>
        <v/>
      </c>
      <c r="BN45" s="188" t="str">
        <f>IF(BM45="","",Datos!EO43)</f>
        <v/>
      </c>
      <c r="BO45" s="180" t="str">
        <f t="shared" si="53"/>
        <v/>
      </c>
      <c r="BP45" s="180" t="str">
        <f t="shared" si="54"/>
        <v/>
      </c>
      <c r="BQ45" s="187" t="str">
        <f t="shared" si="55"/>
        <v/>
      </c>
      <c r="BR45" s="187" t="str">
        <f t="shared" si="56"/>
        <v/>
      </c>
      <c r="BS45" s="187" t="str">
        <f t="shared" si="57"/>
        <v/>
      </c>
      <c r="BT45" s="187" t="str">
        <f t="shared" si="58"/>
        <v/>
      </c>
      <c r="BV45" s="115" t="str">
        <f>+Datos!FF43</f>
        <v/>
      </c>
      <c r="BW45" s="188" t="str">
        <f>IF(BV45="","",Datos!FI43)</f>
        <v/>
      </c>
      <c r="BX45" s="180" t="str">
        <f t="shared" si="59"/>
        <v/>
      </c>
      <c r="BY45" s="180" t="str">
        <f t="shared" si="60"/>
        <v/>
      </c>
      <c r="BZ45" s="187" t="str">
        <f t="shared" si="61"/>
        <v/>
      </c>
      <c r="CA45" s="187" t="str">
        <f t="shared" si="62"/>
        <v/>
      </c>
      <c r="CB45" s="187" t="str">
        <f t="shared" si="63"/>
        <v/>
      </c>
      <c r="CC45" s="187" t="str">
        <f t="shared" si="64"/>
        <v/>
      </c>
      <c r="CD45"/>
      <c r="CE45" s="115" t="str">
        <f>+Datos!FZ43</f>
        <v/>
      </c>
      <c r="CF45" s="188" t="str">
        <f>IF(CE45="","",Datos!GC43)</f>
        <v/>
      </c>
      <c r="CG45" s="180" t="str">
        <f t="shared" si="65"/>
        <v/>
      </c>
      <c r="CH45" s="180" t="str">
        <f t="shared" si="66"/>
        <v/>
      </c>
      <c r="CI45" s="187" t="str">
        <f t="shared" si="67"/>
        <v/>
      </c>
      <c r="CJ45" s="187" t="str">
        <f t="shared" si="68"/>
        <v/>
      </c>
      <c r="CK45" s="187" t="str">
        <f t="shared" si="69"/>
        <v/>
      </c>
      <c r="CL45" s="187" t="str">
        <f t="shared" si="70"/>
        <v/>
      </c>
    </row>
    <row r="46" spans="2:90" s="8" customFormat="1" x14ac:dyDescent="0.35">
      <c r="B46" s="115">
        <f>+Datos!B44</f>
        <v>29</v>
      </c>
      <c r="C46" s="115">
        <f>IF(B46="","",Datos!E44)</f>
        <v>99</v>
      </c>
      <c r="D46" s="180">
        <f t="shared" si="11"/>
        <v>0</v>
      </c>
      <c r="E46" s="180">
        <f t="shared" si="12"/>
        <v>9</v>
      </c>
      <c r="F46" s="187">
        <f t="shared" si="13"/>
        <v>342</v>
      </c>
      <c r="G46" s="187">
        <f t="shared" si="14"/>
        <v>234</v>
      </c>
      <c r="H46" s="187">
        <f t="shared" si="15"/>
        <v>216</v>
      </c>
      <c r="I46" s="187" t="e">
        <f t="shared" si="16"/>
        <v>#DIV/0!</v>
      </c>
      <c r="K46" s="115">
        <f>+Datos!V44</f>
        <v>29</v>
      </c>
      <c r="L46" s="188">
        <f>IF(K46="","",Datos!Y44)</f>
        <v>176.5</v>
      </c>
      <c r="M46" s="180">
        <f t="shared" si="17"/>
        <v>706</v>
      </c>
      <c r="N46" s="180">
        <f t="shared" si="18"/>
        <v>14.708333333333334</v>
      </c>
      <c r="O46" s="187">
        <f t="shared" si="19"/>
        <v>888.80357142857144</v>
      </c>
      <c r="P46" s="187">
        <f t="shared" si="20"/>
        <v>573.625</v>
      </c>
      <c r="Q46" s="187">
        <f t="shared" si="21"/>
        <v>353</v>
      </c>
      <c r="R46" s="187">
        <f t="shared" si="22"/>
        <v>563.11904761904759</v>
      </c>
      <c r="T46" s="115">
        <f>+Datos!AP44</f>
        <v>29</v>
      </c>
      <c r="U46" s="188">
        <f>IF(T46="","",Datos!AS44)</f>
        <v>162</v>
      </c>
      <c r="V46" s="180">
        <f t="shared" si="23"/>
        <v>648</v>
      </c>
      <c r="W46" s="180">
        <f t="shared" si="24"/>
        <v>13.5</v>
      </c>
      <c r="X46" s="187">
        <f t="shared" si="25"/>
        <v>815.78571428571433</v>
      </c>
      <c r="Y46" s="187">
        <f t="shared" si="26"/>
        <v>526.5</v>
      </c>
      <c r="Z46" s="187">
        <f t="shared" si="27"/>
        <v>324</v>
      </c>
      <c r="AA46" s="187">
        <f t="shared" si="28"/>
        <v>516.85714285714289</v>
      </c>
      <c r="AC46" s="115">
        <f>+Datos!BJ44</f>
        <v>29</v>
      </c>
      <c r="AD46" s="188">
        <f>IF(AC46="","",Datos!BM44)</f>
        <v>19</v>
      </c>
      <c r="AE46" s="180">
        <f t="shared" si="29"/>
        <v>0</v>
      </c>
      <c r="AF46" s="180">
        <f t="shared" si="30"/>
        <v>1.7272727272727273</v>
      </c>
      <c r="AG46" s="187" t="e">
        <f t="shared" si="31"/>
        <v>#DIV/0!</v>
      </c>
      <c r="AH46" s="187">
        <f t="shared" si="32"/>
        <v>67.36363636363636</v>
      </c>
      <c r="AI46" s="187">
        <f t="shared" si="33"/>
        <v>38</v>
      </c>
      <c r="AJ46" s="187" t="e">
        <f t="shared" si="34"/>
        <v>#DIV/0!</v>
      </c>
      <c r="AL46" s="115" t="str">
        <f>+Datos!CD44</f>
        <v/>
      </c>
      <c r="AM46" s="188" t="str">
        <f>IF(AL46="","",Datos!CG44)</f>
        <v/>
      </c>
      <c r="AN46" s="180" t="str">
        <f t="shared" si="35"/>
        <v/>
      </c>
      <c r="AO46" s="180" t="str">
        <f t="shared" si="36"/>
        <v/>
      </c>
      <c r="AP46" s="187" t="str">
        <f t="shared" si="37"/>
        <v/>
      </c>
      <c r="AQ46" s="187" t="str">
        <f t="shared" si="38"/>
        <v/>
      </c>
      <c r="AR46" s="187" t="str">
        <f t="shared" si="39"/>
        <v/>
      </c>
      <c r="AS46" s="187" t="str">
        <f t="shared" si="40"/>
        <v/>
      </c>
      <c r="AU46" s="115" t="str">
        <f>+Datos!CX44</f>
        <v/>
      </c>
      <c r="AV46" s="188" t="str">
        <f>IF(AU46="","",Datos!DA44)</f>
        <v/>
      </c>
      <c r="AW46" s="180" t="str">
        <f t="shared" si="41"/>
        <v/>
      </c>
      <c r="AX46" s="180" t="str">
        <f t="shared" si="42"/>
        <v/>
      </c>
      <c r="AY46" s="187" t="str">
        <f t="shared" si="43"/>
        <v/>
      </c>
      <c r="AZ46" s="187" t="str">
        <f t="shared" si="44"/>
        <v/>
      </c>
      <c r="BA46" s="187" t="str">
        <f t="shared" si="45"/>
        <v/>
      </c>
      <c r="BB46" s="187" t="str">
        <f t="shared" si="46"/>
        <v/>
      </c>
      <c r="BD46" s="115" t="str">
        <f>+Datos!DR44</f>
        <v/>
      </c>
      <c r="BE46" s="188" t="str">
        <f>IF(BD46="","",Datos!DU44)</f>
        <v/>
      </c>
      <c r="BF46" s="180" t="str">
        <f t="shared" si="47"/>
        <v/>
      </c>
      <c r="BG46" s="180" t="str">
        <f t="shared" si="48"/>
        <v/>
      </c>
      <c r="BH46" s="187" t="str">
        <f t="shared" si="49"/>
        <v/>
      </c>
      <c r="BI46" s="187" t="str">
        <f t="shared" si="50"/>
        <v/>
      </c>
      <c r="BJ46" s="187" t="str">
        <f t="shared" si="51"/>
        <v/>
      </c>
      <c r="BK46" s="187" t="str">
        <f t="shared" si="52"/>
        <v/>
      </c>
      <c r="BM46" s="115" t="str">
        <f>+Datos!EL44</f>
        <v/>
      </c>
      <c r="BN46" s="188" t="str">
        <f>IF(BM46="","",Datos!EO44)</f>
        <v/>
      </c>
      <c r="BO46" s="180" t="str">
        <f t="shared" si="53"/>
        <v/>
      </c>
      <c r="BP46" s="180" t="str">
        <f t="shared" si="54"/>
        <v/>
      </c>
      <c r="BQ46" s="187" t="str">
        <f t="shared" si="55"/>
        <v/>
      </c>
      <c r="BR46" s="187" t="str">
        <f t="shared" si="56"/>
        <v/>
      </c>
      <c r="BS46" s="187" t="str">
        <f t="shared" si="57"/>
        <v/>
      </c>
      <c r="BT46" s="187" t="str">
        <f t="shared" si="58"/>
        <v/>
      </c>
      <c r="BV46" s="115" t="str">
        <f>+Datos!FF44</f>
        <v/>
      </c>
      <c r="BW46" s="188" t="str">
        <f>IF(BV46="","",Datos!FI44)</f>
        <v/>
      </c>
      <c r="BX46" s="180" t="str">
        <f t="shared" si="59"/>
        <v/>
      </c>
      <c r="BY46" s="180" t="str">
        <f t="shared" si="60"/>
        <v/>
      </c>
      <c r="BZ46" s="187" t="str">
        <f t="shared" si="61"/>
        <v/>
      </c>
      <c r="CA46" s="187" t="str">
        <f t="shared" si="62"/>
        <v/>
      </c>
      <c r="CB46" s="187" t="str">
        <f t="shared" si="63"/>
        <v/>
      </c>
      <c r="CC46" s="187" t="str">
        <f t="shared" si="64"/>
        <v/>
      </c>
      <c r="CD46"/>
      <c r="CE46" s="115" t="str">
        <f>+Datos!FZ44</f>
        <v/>
      </c>
      <c r="CF46" s="188" t="str">
        <f>IF(CE46="","",Datos!GC44)</f>
        <v/>
      </c>
      <c r="CG46" s="180" t="str">
        <f t="shared" si="65"/>
        <v/>
      </c>
      <c r="CH46" s="180" t="str">
        <f t="shared" si="66"/>
        <v/>
      </c>
      <c r="CI46" s="187" t="str">
        <f t="shared" si="67"/>
        <v/>
      </c>
      <c r="CJ46" s="187" t="str">
        <f t="shared" si="68"/>
        <v/>
      </c>
      <c r="CK46" s="187" t="str">
        <f t="shared" si="69"/>
        <v/>
      </c>
      <c r="CL46" s="187" t="str">
        <f t="shared" si="70"/>
        <v/>
      </c>
    </row>
    <row r="47" spans="2:90" s="8" customFormat="1" x14ac:dyDescent="0.35">
      <c r="B47" s="115">
        <f>+Datos!B45</f>
        <v>30</v>
      </c>
      <c r="C47" s="115">
        <f>IF(B47="","",Datos!E45)</f>
        <v>102</v>
      </c>
      <c r="D47" s="180">
        <f t="shared" si="11"/>
        <v>0</v>
      </c>
      <c r="E47" s="180">
        <f t="shared" si="12"/>
        <v>9</v>
      </c>
      <c r="F47" s="187">
        <f t="shared" si="13"/>
        <v>342</v>
      </c>
      <c r="G47" s="187">
        <f t="shared" si="14"/>
        <v>234</v>
      </c>
      <c r="H47" s="187">
        <f t="shared" si="15"/>
        <v>216</v>
      </c>
      <c r="I47" s="187" t="e">
        <f t="shared" si="16"/>
        <v>#DIV/0!</v>
      </c>
      <c r="K47" s="115">
        <f>+Datos!V45</f>
        <v>30</v>
      </c>
      <c r="L47" s="188">
        <f>IF(K47="","",Datos!Y45)</f>
        <v>175</v>
      </c>
      <c r="M47" s="180">
        <f t="shared" si="17"/>
        <v>700</v>
      </c>
      <c r="N47" s="180">
        <f t="shared" si="18"/>
        <v>14.583333333333334</v>
      </c>
      <c r="O47" s="187">
        <f t="shared" si="19"/>
        <v>881.25000000000011</v>
      </c>
      <c r="P47" s="187">
        <f t="shared" si="20"/>
        <v>568.75</v>
      </c>
      <c r="Q47" s="187">
        <f t="shared" si="21"/>
        <v>350</v>
      </c>
      <c r="R47" s="187">
        <f t="shared" si="22"/>
        <v>558.33333333333337</v>
      </c>
      <c r="T47" s="115">
        <f>+Datos!AP45</f>
        <v>30</v>
      </c>
      <c r="U47" s="188">
        <f>IF(T47="","",Datos!AS45)</f>
        <v>162</v>
      </c>
      <c r="V47" s="180">
        <f t="shared" si="23"/>
        <v>648</v>
      </c>
      <c r="W47" s="180">
        <f t="shared" si="24"/>
        <v>13.5</v>
      </c>
      <c r="X47" s="187">
        <f t="shared" si="25"/>
        <v>815.78571428571433</v>
      </c>
      <c r="Y47" s="187">
        <f t="shared" si="26"/>
        <v>526.5</v>
      </c>
      <c r="Z47" s="187">
        <f t="shared" si="27"/>
        <v>324</v>
      </c>
      <c r="AA47" s="187">
        <f t="shared" si="28"/>
        <v>516.85714285714289</v>
      </c>
      <c r="AC47" s="115">
        <f>+Datos!BJ45</f>
        <v>30</v>
      </c>
      <c r="AD47" s="188">
        <f>IF(AC47="","",Datos!BM45)</f>
        <v>11.5</v>
      </c>
      <c r="AE47" s="180">
        <f t="shared" si="29"/>
        <v>0</v>
      </c>
      <c r="AF47" s="180">
        <f t="shared" si="30"/>
        <v>1.0454545454545454</v>
      </c>
      <c r="AG47" s="187" t="e">
        <f t="shared" si="31"/>
        <v>#DIV/0!</v>
      </c>
      <c r="AH47" s="187">
        <f t="shared" si="32"/>
        <v>40.772727272727273</v>
      </c>
      <c r="AI47" s="187">
        <f t="shared" si="33"/>
        <v>23</v>
      </c>
      <c r="AJ47" s="187" t="e">
        <f t="shared" si="34"/>
        <v>#DIV/0!</v>
      </c>
      <c r="AL47" s="115" t="str">
        <f>+Datos!CD45</f>
        <v/>
      </c>
      <c r="AM47" s="188" t="str">
        <f>IF(AL47="","",Datos!CG45)</f>
        <v/>
      </c>
      <c r="AN47" s="180" t="str">
        <f t="shared" si="35"/>
        <v/>
      </c>
      <c r="AO47" s="180" t="str">
        <f t="shared" si="36"/>
        <v/>
      </c>
      <c r="AP47" s="187" t="str">
        <f t="shared" si="37"/>
        <v/>
      </c>
      <c r="AQ47" s="187" t="str">
        <f t="shared" si="38"/>
        <v/>
      </c>
      <c r="AR47" s="187" t="str">
        <f t="shared" si="39"/>
        <v/>
      </c>
      <c r="AS47" s="187" t="str">
        <f t="shared" si="40"/>
        <v/>
      </c>
      <c r="AU47" s="115" t="str">
        <f>+Datos!CX45</f>
        <v/>
      </c>
      <c r="AV47" s="188" t="str">
        <f>IF(AU47="","",Datos!DA45)</f>
        <v/>
      </c>
      <c r="AW47" s="180" t="str">
        <f t="shared" si="41"/>
        <v/>
      </c>
      <c r="AX47" s="180" t="str">
        <f t="shared" si="42"/>
        <v/>
      </c>
      <c r="AY47" s="187" t="str">
        <f t="shared" si="43"/>
        <v/>
      </c>
      <c r="AZ47" s="187" t="str">
        <f t="shared" si="44"/>
        <v/>
      </c>
      <c r="BA47" s="187" t="str">
        <f t="shared" si="45"/>
        <v/>
      </c>
      <c r="BB47" s="187" t="str">
        <f t="shared" si="46"/>
        <v/>
      </c>
      <c r="BD47" s="115" t="str">
        <f>+Datos!DR45</f>
        <v/>
      </c>
      <c r="BE47" s="188" t="str">
        <f>IF(BD47="","",Datos!DU45)</f>
        <v/>
      </c>
      <c r="BF47" s="180" t="str">
        <f t="shared" si="47"/>
        <v/>
      </c>
      <c r="BG47" s="180" t="str">
        <f t="shared" si="48"/>
        <v/>
      </c>
      <c r="BH47" s="187" t="str">
        <f t="shared" si="49"/>
        <v/>
      </c>
      <c r="BI47" s="187" t="str">
        <f t="shared" si="50"/>
        <v/>
      </c>
      <c r="BJ47" s="187" t="str">
        <f t="shared" si="51"/>
        <v/>
      </c>
      <c r="BK47" s="187" t="str">
        <f t="shared" si="52"/>
        <v/>
      </c>
      <c r="BM47" s="115" t="str">
        <f>+Datos!EL45</f>
        <v/>
      </c>
      <c r="BN47" s="188" t="str">
        <f>IF(BM47="","",Datos!EO45)</f>
        <v/>
      </c>
      <c r="BO47" s="180" t="str">
        <f t="shared" si="53"/>
        <v/>
      </c>
      <c r="BP47" s="180" t="str">
        <f t="shared" si="54"/>
        <v/>
      </c>
      <c r="BQ47" s="187" t="str">
        <f t="shared" si="55"/>
        <v/>
      </c>
      <c r="BR47" s="187" t="str">
        <f t="shared" si="56"/>
        <v/>
      </c>
      <c r="BS47" s="187" t="str">
        <f t="shared" si="57"/>
        <v/>
      </c>
      <c r="BT47" s="187" t="str">
        <f t="shared" si="58"/>
        <v/>
      </c>
      <c r="BV47" s="115" t="str">
        <f>+Datos!FF45</f>
        <v/>
      </c>
      <c r="BW47" s="188" t="str">
        <f>IF(BV47="","",Datos!FI45)</f>
        <v/>
      </c>
      <c r="BX47" s="180" t="str">
        <f t="shared" si="59"/>
        <v/>
      </c>
      <c r="BY47" s="180" t="str">
        <f t="shared" si="60"/>
        <v/>
      </c>
      <c r="BZ47" s="187" t="str">
        <f t="shared" si="61"/>
        <v/>
      </c>
      <c r="CA47" s="187" t="str">
        <f t="shared" si="62"/>
        <v/>
      </c>
      <c r="CB47" s="187" t="str">
        <f t="shared" si="63"/>
        <v/>
      </c>
      <c r="CC47" s="187" t="str">
        <f t="shared" si="64"/>
        <v/>
      </c>
      <c r="CD47"/>
      <c r="CE47" s="115" t="str">
        <f>+Datos!FZ45</f>
        <v/>
      </c>
      <c r="CF47" s="188" t="str">
        <f>IF(CE47="","",Datos!GC45)</f>
        <v/>
      </c>
      <c r="CG47" s="180" t="str">
        <f t="shared" si="65"/>
        <v/>
      </c>
      <c r="CH47" s="180" t="str">
        <f t="shared" si="66"/>
        <v/>
      </c>
      <c r="CI47" s="187" t="str">
        <f t="shared" si="67"/>
        <v/>
      </c>
      <c r="CJ47" s="187" t="str">
        <f t="shared" si="68"/>
        <v/>
      </c>
      <c r="CK47" s="187" t="str">
        <f t="shared" si="69"/>
        <v/>
      </c>
      <c r="CL47" s="187" t="str">
        <f t="shared" si="70"/>
        <v/>
      </c>
    </row>
    <row r="48" spans="2:90" s="8" customFormat="1" x14ac:dyDescent="0.35">
      <c r="B48" s="115">
        <f>+Datos!B46</f>
        <v>31</v>
      </c>
      <c r="C48" s="115">
        <f>IF(B48="","",Datos!E46)</f>
        <v>105</v>
      </c>
      <c r="D48" s="180">
        <f t="shared" si="11"/>
        <v>0</v>
      </c>
      <c r="E48" s="180">
        <f t="shared" si="12"/>
        <v>9</v>
      </c>
      <c r="F48" s="187">
        <f t="shared" si="13"/>
        <v>342</v>
      </c>
      <c r="G48" s="187">
        <f t="shared" si="14"/>
        <v>234</v>
      </c>
      <c r="H48" s="187">
        <f t="shared" si="15"/>
        <v>216</v>
      </c>
      <c r="I48" s="187" t="e">
        <f t="shared" si="16"/>
        <v>#DIV/0!</v>
      </c>
      <c r="K48" s="115">
        <f>+Datos!V46</f>
        <v>31</v>
      </c>
      <c r="L48" s="188">
        <f>IF(K48="","",Datos!Y46)</f>
        <v>172</v>
      </c>
      <c r="M48" s="180">
        <f t="shared" si="17"/>
        <v>688</v>
      </c>
      <c r="N48" s="180">
        <f t="shared" si="18"/>
        <v>14.333333333333334</v>
      </c>
      <c r="O48" s="187">
        <f t="shared" si="19"/>
        <v>866.14285714285722</v>
      </c>
      <c r="P48" s="187">
        <f t="shared" si="20"/>
        <v>559</v>
      </c>
      <c r="Q48" s="187">
        <f t="shared" si="21"/>
        <v>344</v>
      </c>
      <c r="R48" s="187">
        <f t="shared" si="22"/>
        <v>548.76190476190482</v>
      </c>
      <c r="T48" s="115">
        <f>+Datos!AP46</f>
        <v>31</v>
      </c>
      <c r="U48" s="188">
        <f>IF(T48="","",Datos!AS46)</f>
        <v>163</v>
      </c>
      <c r="V48" s="180">
        <f t="shared" si="23"/>
        <v>652</v>
      </c>
      <c r="W48" s="180">
        <f t="shared" si="24"/>
        <v>13.583333333333334</v>
      </c>
      <c r="X48" s="187">
        <f t="shared" si="25"/>
        <v>820.82142857142867</v>
      </c>
      <c r="Y48" s="187">
        <f t="shared" si="26"/>
        <v>529.75</v>
      </c>
      <c r="Z48" s="187">
        <f t="shared" si="27"/>
        <v>326</v>
      </c>
      <c r="AA48" s="187">
        <f t="shared" si="28"/>
        <v>520.04761904761904</v>
      </c>
      <c r="AC48" s="115" t="str">
        <f>+Datos!BJ46</f>
        <v/>
      </c>
      <c r="AD48" s="188" t="str">
        <f>IF(AC48="","",Datos!BM46)</f>
        <v/>
      </c>
      <c r="AE48" s="180" t="str">
        <f t="shared" si="29"/>
        <v/>
      </c>
      <c r="AF48" s="180" t="str">
        <f t="shared" si="30"/>
        <v/>
      </c>
      <c r="AG48" s="187" t="str">
        <f t="shared" si="31"/>
        <v/>
      </c>
      <c r="AH48" s="187" t="str">
        <f t="shared" si="32"/>
        <v/>
      </c>
      <c r="AI48" s="187" t="str">
        <f t="shared" si="33"/>
        <v/>
      </c>
      <c r="AJ48" s="187" t="str">
        <f t="shared" si="34"/>
        <v/>
      </c>
      <c r="AL48" s="115" t="str">
        <f>+Datos!CD46</f>
        <v/>
      </c>
      <c r="AM48" s="188" t="str">
        <f>IF(AL48="","",Datos!CG46)</f>
        <v/>
      </c>
      <c r="AN48" s="180" t="str">
        <f t="shared" si="35"/>
        <v/>
      </c>
      <c r="AO48" s="180" t="str">
        <f t="shared" si="36"/>
        <v/>
      </c>
      <c r="AP48" s="187" t="str">
        <f t="shared" si="37"/>
        <v/>
      </c>
      <c r="AQ48" s="187" t="str">
        <f t="shared" si="38"/>
        <v/>
      </c>
      <c r="AR48" s="187" t="str">
        <f t="shared" si="39"/>
        <v/>
      </c>
      <c r="AS48" s="187" t="str">
        <f t="shared" si="40"/>
        <v/>
      </c>
      <c r="AU48" s="115" t="str">
        <f>+Datos!CX46</f>
        <v/>
      </c>
      <c r="AV48" s="188" t="str">
        <f>IF(AU48="","",Datos!DA46)</f>
        <v/>
      </c>
      <c r="AW48" s="180" t="str">
        <f t="shared" si="41"/>
        <v/>
      </c>
      <c r="AX48" s="180" t="str">
        <f t="shared" si="42"/>
        <v/>
      </c>
      <c r="AY48" s="187" t="str">
        <f t="shared" si="43"/>
        <v/>
      </c>
      <c r="AZ48" s="187" t="str">
        <f t="shared" si="44"/>
        <v/>
      </c>
      <c r="BA48" s="187" t="str">
        <f t="shared" si="45"/>
        <v/>
      </c>
      <c r="BB48" s="187" t="str">
        <f t="shared" si="46"/>
        <v/>
      </c>
      <c r="BD48" s="115" t="str">
        <f>+Datos!DR46</f>
        <v/>
      </c>
      <c r="BE48" s="188" t="str">
        <f>IF(BD48="","",Datos!DU46)</f>
        <v/>
      </c>
      <c r="BF48" s="180" t="str">
        <f t="shared" si="47"/>
        <v/>
      </c>
      <c r="BG48" s="180" t="str">
        <f t="shared" si="48"/>
        <v/>
      </c>
      <c r="BH48" s="187" t="str">
        <f t="shared" si="49"/>
        <v/>
      </c>
      <c r="BI48" s="187" t="str">
        <f t="shared" si="50"/>
        <v/>
      </c>
      <c r="BJ48" s="187" t="str">
        <f t="shared" si="51"/>
        <v/>
      </c>
      <c r="BK48" s="187" t="str">
        <f t="shared" si="52"/>
        <v/>
      </c>
      <c r="BM48" s="115" t="str">
        <f>+Datos!EL46</f>
        <v/>
      </c>
      <c r="BN48" s="188" t="str">
        <f>IF(BM48="","",Datos!EO46)</f>
        <v/>
      </c>
      <c r="BO48" s="180" t="str">
        <f t="shared" si="53"/>
        <v/>
      </c>
      <c r="BP48" s="180" t="str">
        <f t="shared" si="54"/>
        <v/>
      </c>
      <c r="BQ48" s="187" t="str">
        <f t="shared" si="55"/>
        <v/>
      </c>
      <c r="BR48" s="187" t="str">
        <f t="shared" si="56"/>
        <v/>
      </c>
      <c r="BS48" s="187" t="str">
        <f t="shared" si="57"/>
        <v/>
      </c>
      <c r="BT48" s="187" t="str">
        <f t="shared" si="58"/>
        <v/>
      </c>
      <c r="BV48" s="115" t="str">
        <f>+Datos!FF46</f>
        <v/>
      </c>
      <c r="BW48" s="188" t="str">
        <f>IF(BV48="","",Datos!FI46)</f>
        <v/>
      </c>
      <c r="BX48" s="180" t="str">
        <f t="shared" si="59"/>
        <v/>
      </c>
      <c r="BY48" s="180" t="str">
        <f t="shared" si="60"/>
        <v/>
      </c>
      <c r="BZ48" s="187" t="str">
        <f t="shared" si="61"/>
        <v/>
      </c>
      <c r="CA48" s="187" t="str">
        <f t="shared" si="62"/>
        <v/>
      </c>
      <c r="CB48" s="187" t="str">
        <f t="shared" si="63"/>
        <v/>
      </c>
      <c r="CC48" s="187" t="str">
        <f t="shared" si="64"/>
        <v/>
      </c>
      <c r="CD48"/>
      <c r="CE48" s="115" t="str">
        <f>+Datos!FZ46</f>
        <v/>
      </c>
      <c r="CF48" s="188" t="str">
        <f>IF(CE48="","",Datos!GC46)</f>
        <v/>
      </c>
      <c r="CG48" s="180" t="str">
        <f t="shared" si="65"/>
        <v/>
      </c>
      <c r="CH48" s="180" t="str">
        <f t="shared" si="66"/>
        <v/>
      </c>
      <c r="CI48" s="187" t="str">
        <f t="shared" si="67"/>
        <v/>
      </c>
      <c r="CJ48" s="187" t="str">
        <f t="shared" si="68"/>
        <v/>
      </c>
      <c r="CK48" s="187" t="str">
        <f t="shared" si="69"/>
        <v/>
      </c>
      <c r="CL48" s="187" t="str">
        <f t="shared" si="70"/>
        <v/>
      </c>
    </row>
    <row r="49" spans="2:90" s="8" customFormat="1" x14ac:dyDescent="0.35">
      <c r="B49" s="115">
        <f>+Datos!B47</f>
        <v>32</v>
      </c>
      <c r="C49" s="115">
        <f>IF(B49="","",Datos!E47)</f>
        <v>105.5</v>
      </c>
      <c r="D49" s="180">
        <f t="shared" si="11"/>
        <v>0</v>
      </c>
      <c r="E49" s="180">
        <f t="shared" si="12"/>
        <v>9</v>
      </c>
      <c r="F49" s="187">
        <f t="shared" si="13"/>
        <v>342</v>
      </c>
      <c r="G49" s="187">
        <f t="shared" si="14"/>
        <v>234</v>
      </c>
      <c r="H49" s="187">
        <f t="shared" si="15"/>
        <v>216</v>
      </c>
      <c r="I49" s="187" t="e">
        <f t="shared" si="16"/>
        <v>#DIV/0!</v>
      </c>
      <c r="K49" s="115">
        <f>+Datos!V47</f>
        <v>32</v>
      </c>
      <c r="L49" s="188">
        <f>IF(K49="","",Datos!Y47)</f>
        <v>170</v>
      </c>
      <c r="M49" s="180">
        <f t="shared" si="17"/>
        <v>680</v>
      </c>
      <c r="N49" s="180">
        <f t="shared" si="18"/>
        <v>14.166666666666666</v>
      </c>
      <c r="O49" s="187">
        <f t="shared" si="19"/>
        <v>856.07142857142856</v>
      </c>
      <c r="P49" s="187">
        <f t="shared" si="20"/>
        <v>552.5</v>
      </c>
      <c r="Q49" s="187">
        <f t="shared" si="21"/>
        <v>340</v>
      </c>
      <c r="R49" s="187">
        <f t="shared" si="22"/>
        <v>542.38095238095229</v>
      </c>
      <c r="T49" s="115">
        <f>+Datos!AP47</f>
        <v>32</v>
      </c>
      <c r="U49" s="188">
        <f>IF(T49="","",Datos!AS47)</f>
        <v>163</v>
      </c>
      <c r="V49" s="180">
        <f t="shared" si="23"/>
        <v>652</v>
      </c>
      <c r="W49" s="180">
        <f t="shared" si="24"/>
        <v>13.583333333333334</v>
      </c>
      <c r="X49" s="187">
        <f t="shared" si="25"/>
        <v>820.82142857142867</v>
      </c>
      <c r="Y49" s="187">
        <f t="shared" si="26"/>
        <v>529.75</v>
      </c>
      <c r="Z49" s="187">
        <f t="shared" si="27"/>
        <v>326</v>
      </c>
      <c r="AA49" s="187">
        <f t="shared" si="28"/>
        <v>520.04761904761904</v>
      </c>
      <c r="AC49" s="115" t="str">
        <f>+Datos!BJ47</f>
        <v/>
      </c>
      <c r="AD49" s="188" t="str">
        <f>IF(AC49="","",Datos!BM47)</f>
        <v/>
      </c>
      <c r="AE49" s="180" t="str">
        <f t="shared" si="29"/>
        <v/>
      </c>
      <c r="AF49" s="180" t="str">
        <f t="shared" si="30"/>
        <v/>
      </c>
      <c r="AG49" s="187" t="str">
        <f t="shared" si="31"/>
        <v/>
      </c>
      <c r="AH49" s="187" t="str">
        <f t="shared" si="32"/>
        <v/>
      </c>
      <c r="AI49" s="187" t="str">
        <f t="shared" si="33"/>
        <v/>
      </c>
      <c r="AJ49" s="187" t="str">
        <f t="shared" si="34"/>
        <v/>
      </c>
      <c r="AL49" s="115" t="str">
        <f>+Datos!CD47</f>
        <v/>
      </c>
      <c r="AM49" s="188" t="str">
        <f>IF(AL49="","",Datos!CG47)</f>
        <v/>
      </c>
      <c r="AN49" s="180" t="str">
        <f t="shared" si="35"/>
        <v/>
      </c>
      <c r="AO49" s="180" t="str">
        <f t="shared" si="36"/>
        <v/>
      </c>
      <c r="AP49" s="187" t="str">
        <f t="shared" si="37"/>
        <v/>
      </c>
      <c r="AQ49" s="187" t="str">
        <f t="shared" si="38"/>
        <v/>
      </c>
      <c r="AR49" s="187" t="str">
        <f t="shared" si="39"/>
        <v/>
      </c>
      <c r="AS49" s="187" t="str">
        <f t="shared" si="40"/>
        <v/>
      </c>
      <c r="AU49" s="115" t="str">
        <f>+Datos!CX47</f>
        <v/>
      </c>
      <c r="AV49" s="188" t="str">
        <f>IF(AU49="","",Datos!DA47)</f>
        <v/>
      </c>
      <c r="AW49" s="180" t="str">
        <f t="shared" si="41"/>
        <v/>
      </c>
      <c r="AX49" s="180" t="str">
        <f t="shared" si="42"/>
        <v/>
      </c>
      <c r="AY49" s="187" t="str">
        <f t="shared" si="43"/>
        <v/>
      </c>
      <c r="AZ49" s="187" t="str">
        <f t="shared" si="44"/>
        <v/>
      </c>
      <c r="BA49" s="187" t="str">
        <f t="shared" si="45"/>
        <v/>
      </c>
      <c r="BB49" s="187" t="str">
        <f t="shared" si="46"/>
        <v/>
      </c>
      <c r="BD49" s="115" t="str">
        <f>+Datos!DR47</f>
        <v/>
      </c>
      <c r="BE49" s="188" t="str">
        <f>IF(BD49="","",Datos!DU47)</f>
        <v/>
      </c>
      <c r="BF49" s="180" t="str">
        <f t="shared" si="47"/>
        <v/>
      </c>
      <c r="BG49" s="180" t="str">
        <f t="shared" si="48"/>
        <v/>
      </c>
      <c r="BH49" s="187" t="str">
        <f t="shared" si="49"/>
        <v/>
      </c>
      <c r="BI49" s="187" t="str">
        <f t="shared" si="50"/>
        <v/>
      </c>
      <c r="BJ49" s="187" t="str">
        <f t="shared" si="51"/>
        <v/>
      </c>
      <c r="BK49" s="187" t="str">
        <f t="shared" si="52"/>
        <v/>
      </c>
      <c r="BM49" s="115" t="str">
        <f>+Datos!EL47</f>
        <v/>
      </c>
      <c r="BN49" s="188" t="str">
        <f>IF(BM49="","",Datos!EO47)</f>
        <v/>
      </c>
      <c r="BO49" s="180" t="str">
        <f t="shared" si="53"/>
        <v/>
      </c>
      <c r="BP49" s="180" t="str">
        <f t="shared" si="54"/>
        <v/>
      </c>
      <c r="BQ49" s="187" t="str">
        <f t="shared" si="55"/>
        <v/>
      </c>
      <c r="BR49" s="187" t="str">
        <f t="shared" si="56"/>
        <v/>
      </c>
      <c r="BS49" s="187" t="str">
        <f t="shared" si="57"/>
        <v/>
      </c>
      <c r="BT49" s="187" t="str">
        <f t="shared" si="58"/>
        <v/>
      </c>
      <c r="BV49" s="115" t="str">
        <f>+Datos!FF47</f>
        <v/>
      </c>
      <c r="BW49" s="188" t="str">
        <f>IF(BV49="","",Datos!FI47)</f>
        <v/>
      </c>
      <c r="BX49" s="180" t="str">
        <f t="shared" si="59"/>
        <v/>
      </c>
      <c r="BY49" s="180" t="str">
        <f t="shared" si="60"/>
        <v/>
      </c>
      <c r="BZ49" s="187" t="str">
        <f t="shared" si="61"/>
        <v/>
      </c>
      <c r="CA49" s="187" t="str">
        <f t="shared" si="62"/>
        <v/>
      </c>
      <c r="CB49" s="187" t="str">
        <f t="shared" si="63"/>
        <v/>
      </c>
      <c r="CC49" s="187" t="str">
        <f t="shared" si="64"/>
        <v/>
      </c>
      <c r="CD49"/>
      <c r="CE49" s="115" t="str">
        <f>+Datos!FZ47</f>
        <v/>
      </c>
      <c r="CF49" s="188" t="str">
        <f>IF(CE49="","",Datos!GC47)</f>
        <v/>
      </c>
      <c r="CG49" s="180" t="str">
        <f t="shared" si="65"/>
        <v/>
      </c>
      <c r="CH49" s="180" t="str">
        <f t="shared" si="66"/>
        <v/>
      </c>
      <c r="CI49" s="187" t="str">
        <f t="shared" si="67"/>
        <v/>
      </c>
      <c r="CJ49" s="187" t="str">
        <f t="shared" si="68"/>
        <v/>
      </c>
      <c r="CK49" s="187" t="str">
        <f t="shared" si="69"/>
        <v/>
      </c>
      <c r="CL49" s="187" t="str">
        <f t="shared" si="70"/>
        <v/>
      </c>
    </row>
    <row r="50" spans="2:90" s="8" customFormat="1" x14ac:dyDescent="0.35">
      <c r="B50" s="115">
        <f>+Datos!B48</f>
        <v>33</v>
      </c>
      <c r="C50" s="115">
        <f>IF(B50="","",Datos!E48)</f>
        <v>109</v>
      </c>
      <c r="D50" s="180">
        <f t="shared" si="11"/>
        <v>0</v>
      </c>
      <c r="E50" s="180">
        <f t="shared" si="12"/>
        <v>10</v>
      </c>
      <c r="F50" s="187">
        <f t="shared" si="13"/>
        <v>380</v>
      </c>
      <c r="G50" s="187">
        <f t="shared" si="14"/>
        <v>260</v>
      </c>
      <c r="H50" s="187">
        <f t="shared" si="15"/>
        <v>240</v>
      </c>
      <c r="I50" s="187" t="e">
        <f t="shared" si="16"/>
        <v>#DIV/0!</v>
      </c>
      <c r="K50" s="115">
        <f>+Datos!V48</f>
        <v>33</v>
      </c>
      <c r="L50" s="188">
        <f>IF(K50="","",Datos!Y48)</f>
        <v>167.5</v>
      </c>
      <c r="M50" s="180">
        <f t="shared" si="17"/>
        <v>670</v>
      </c>
      <c r="N50" s="180">
        <f t="shared" si="18"/>
        <v>13.958333333333334</v>
      </c>
      <c r="O50" s="187">
        <f t="shared" si="19"/>
        <v>843.48214285714289</v>
      </c>
      <c r="P50" s="187">
        <f t="shared" si="20"/>
        <v>544.375</v>
      </c>
      <c r="Q50" s="187">
        <f t="shared" si="21"/>
        <v>335</v>
      </c>
      <c r="R50" s="187">
        <f t="shared" si="22"/>
        <v>534.40476190476193</v>
      </c>
      <c r="T50" s="115">
        <f>+Datos!AP48</f>
        <v>33</v>
      </c>
      <c r="U50" s="188">
        <f>IF(T50="","",Datos!AS48)</f>
        <v>162</v>
      </c>
      <c r="V50" s="180">
        <f t="shared" si="23"/>
        <v>648</v>
      </c>
      <c r="W50" s="180">
        <f t="shared" si="24"/>
        <v>13.5</v>
      </c>
      <c r="X50" s="187">
        <f t="shared" si="25"/>
        <v>815.78571428571433</v>
      </c>
      <c r="Y50" s="187">
        <f t="shared" si="26"/>
        <v>526.5</v>
      </c>
      <c r="Z50" s="187">
        <f t="shared" si="27"/>
        <v>324</v>
      </c>
      <c r="AA50" s="187">
        <f t="shared" si="28"/>
        <v>516.85714285714289</v>
      </c>
      <c r="AC50" s="115" t="str">
        <f>+Datos!BJ48</f>
        <v/>
      </c>
      <c r="AD50" s="188" t="str">
        <f>IF(AC50="","",Datos!BM48)</f>
        <v/>
      </c>
      <c r="AE50" s="180" t="str">
        <f t="shared" si="29"/>
        <v/>
      </c>
      <c r="AF50" s="180" t="str">
        <f t="shared" si="30"/>
        <v/>
      </c>
      <c r="AG50" s="187" t="str">
        <f t="shared" si="31"/>
        <v/>
      </c>
      <c r="AH50" s="187" t="str">
        <f t="shared" si="32"/>
        <v/>
      </c>
      <c r="AI50" s="187" t="str">
        <f t="shared" si="33"/>
        <v/>
      </c>
      <c r="AJ50" s="187" t="str">
        <f t="shared" si="34"/>
        <v/>
      </c>
      <c r="AL50" s="115" t="str">
        <f>+Datos!CD48</f>
        <v/>
      </c>
      <c r="AM50" s="188" t="str">
        <f>IF(AL50="","",Datos!CG48)</f>
        <v/>
      </c>
      <c r="AN50" s="180" t="str">
        <f t="shared" si="35"/>
        <v/>
      </c>
      <c r="AO50" s="180" t="str">
        <f t="shared" si="36"/>
        <v/>
      </c>
      <c r="AP50" s="187" t="str">
        <f t="shared" si="37"/>
        <v/>
      </c>
      <c r="AQ50" s="187" t="str">
        <f t="shared" si="38"/>
        <v/>
      </c>
      <c r="AR50" s="187" t="str">
        <f t="shared" si="39"/>
        <v/>
      </c>
      <c r="AS50" s="187" t="str">
        <f t="shared" si="40"/>
        <v/>
      </c>
      <c r="AU50" s="115" t="str">
        <f>+Datos!CX48</f>
        <v/>
      </c>
      <c r="AV50" s="188" t="str">
        <f>IF(AU50="","",Datos!DA48)</f>
        <v/>
      </c>
      <c r="AW50" s="180" t="str">
        <f t="shared" si="41"/>
        <v/>
      </c>
      <c r="AX50" s="180" t="str">
        <f t="shared" si="42"/>
        <v/>
      </c>
      <c r="AY50" s="187" t="str">
        <f t="shared" si="43"/>
        <v/>
      </c>
      <c r="AZ50" s="187" t="str">
        <f t="shared" si="44"/>
        <v/>
      </c>
      <c r="BA50" s="187" t="str">
        <f t="shared" si="45"/>
        <v/>
      </c>
      <c r="BB50" s="187" t="str">
        <f t="shared" si="46"/>
        <v/>
      </c>
      <c r="BD50" s="115" t="str">
        <f>+Datos!DR48</f>
        <v/>
      </c>
      <c r="BE50" s="188" t="str">
        <f>IF(BD50="","",Datos!DU48)</f>
        <v/>
      </c>
      <c r="BF50" s="180" t="str">
        <f t="shared" si="47"/>
        <v/>
      </c>
      <c r="BG50" s="180" t="str">
        <f t="shared" si="48"/>
        <v/>
      </c>
      <c r="BH50" s="187" t="str">
        <f t="shared" si="49"/>
        <v/>
      </c>
      <c r="BI50" s="187" t="str">
        <f t="shared" si="50"/>
        <v/>
      </c>
      <c r="BJ50" s="187" t="str">
        <f t="shared" si="51"/>
        <v/>
      </c>
      <c r="BK50" s="187" t="str">
        <f t="shared" si="52"/>
        <v/>
      </c>
      <c r="BM50" s="115" t="str">
        <f>+Datos!EL48</f>
        <v/>
      </c>
      <c r="BN50" s="188" t="str">
        <f>IF(BM50="","",Datos!EO48)</f>
        <v/>
      </c>
      <c r="BO50" s="180" t="str">
        <f t="shared" si="53"/>
        <v/>
      </c>
      <c r="BP50" s="180" t="str">
        <f t="shared" si="54"/>
        <v/>
      </c>
      <c r="BQ50" s="187" t="str">
        <f t="shared" si="55"/>
        <v/>
      </c>
      <c r="BR50" s="187" t="str">
        <f t="shared" si="56"/>
        <v/>
      </c>
      <c r="BS50" s="187" t="str">
        <f t="shared" si="57"/>
        <v/>
      </c>
      <c r="BT50" s="187" t="str">
        <f t="shared" si="58"/>
        <v/>
      </c>
      <c r="BV50" s="115" t="str">
        <f>+Datos!FF48</f>
        <v/>
      </c>
      <c r="BW50" s="188" t="str">
        <f>IF(BV50="","",Datos!FI48)</f>
        <v/>
      </c>
      <c r="BX50" s="180" t="str">
        <f t="shared" si="59"/>
        <v/>
      </c>
      <c r="BY50" s="180" t="str">
        <f t="shared" si="60"/>
        <v/>
      </c>
      <c r="BZ50" s="187" t="str">
        <f t="shared" si="61"/>
        <v/>
      </c>
      <c r="CA50" s="187" t="str">
        <f t="shared" si="62"/>
        <v/>
      </c>
      <c r="CB50" s="187" t="str">
        <f t="shared" si="63"/>
        <v/>
      </c>
      <c r="CC50" s="187" t="str">
        <f t="shared" si="64"/>
        <v/>
      </c>
      <c r="CD50"/>
      <c r="CE50" s="115" t="str">
        <f>+Datos!FZ48</f>
        <v/>
      </c>
      <c r="CF50" s="188" t="str">
        <f>IF(CE50="","",Datos!GC48)</f>
        <v/>
      </c>
      <c r="CG50" s="180" t="str">
        <f t="shared" si="65"/>
        <v/>
      </c>
      <c r="CH50" s="180" t="str">
        <f t="shared" si="66"/>
        <v/>
      </c>
      <c r="CI50" s="187" t="str">
        <f t="shared" si="67"/>
        <v/>
      </c>
      <c r="CJ50" s="187" t="str">
        <f t="shared" si="68"/>
        <v/>
      </c>
      <c r="CK50" s="187" t="str">
        <f t="shared" si="69"/>
        <v/>
      </c>
      <c r="CL50" s="187" t="str">
        <f t="shared" si="70"/>
        <v/>
      </c>
    </row>
    <row r="51" spans="2:90" s="8" customFormat="1" x14ac:dyDescent="0.35">
      <c r="B51" s="115">
        <f>+Datos!B49</f>
        <v>34</v>
      </c>
      <c r="C51" s="115">
        <f>IF(B51="","",Datos!E49)</f>
        <v>111</v>
      </c>
      <c r="D51" s="180">
        <f t="shared" si="11"/>
        <v>0</v>
      </c>
      <c r="E51" s="180">
        <f t="shared" si="12"/>
        <v>10</v>
      </c>
      <c r="F51" s="187">
        <f t="shared" si="13"/>
        <v>380</v>
      </c>
      <c r="G51" s="187">
        <f t="shared" si="14"/>
        <v>260</v>
      </c>
      <c r="H51" s="187">
        <f t="shared" si="15"/>
        <v>240</v>
      </c>
      <c r="I51" s="187" t="e">
        <f t="shared" si="16"/>
        <v>#DIV/0!</v>
      </c>
      <c r="K51" s="115">
        <f>+Datos!V49</f>
        <v>34</v>
      </c>
      <c r="L51" s="188">
        <f>IF(K51="","",Datos!Y49)</f>
        <v>162</v>
      </c>
      <c r="M51" s="180">
        <f t="shared" si="17"/>
        <v>648</v>
      </c>
      <c r="N51" s="180">
        <f t="shared" si="18"/>
        <v>13.5</v>
      </c>
      <c r="O51" s="187">
        <f t="shared" si="19"/>
        <v>815.78571428571433</v>
      </c>
      <c r="P51" s="187">
        <f t="shared" si="20"/>
        <v>526.5</v>
      </c>
      <c r="Q51" s="187">
        <f t="shared" si="21"/>
        <v>324</v>
      </c>
      <c r="R51" s="187">
        <f t="shared" si="22"/>
        <v>516.85714285714289</v>
      </c>
      <c r="T51" s="115">
        <f>+Datos!AP49</f>
        <v>34</v>
      </c>
      <c r="U51" s="188">
        <f>IF(T51="","",Datos!AS49)</f>
        <v>162</v>
      </c>
      <c r="V51" s="180">
        <f t="shared" si="23"/>
        <v>648</v>
      </c>
      <c r="W51" s="180">
        <f t="shared" si="24"/>
        <v>13.5</v>
      </c>
      <c r="X51" s="187">
        <f t="shared" si="25"/>
        <v>815.78571428571433</v>
      </c>
      <c r="Y51" s="187">
        <f t="shared" si="26"/>
        <v>526.5</v>
      </c>
      <c r="Z51" s="187">
        <f t="shared" si="27"/>
        <v>324</v>
      </c>
      <c r="AA51" s="187">
        <f t="shared" si="28"/>
        <v>516.85714285714289</v>
      </c>
      <c r="AC51" s="115" t="str">
        <f>+Datos!BJ49</f>
        <v/>
      </c>
      <c r="AD51" s="188" t="str">
        <f>IF(AC51="","",Datos!BM49)</f>
        <v/>
      </c>
      <c r="AE51" s="180" t="str">
        <f t="shared" si="29"/>
        <v/>
      </c>
      <c r="AF51" s="180" t="str">
        <f t="shared" si="30"/>
        <v/>
      </c>
      <c r="AG51" s="187" t="str">
        <f t="shared" si="31"/>
        <v/>
      </c>
      <c r="AH51" s="187" t="str">
        <f t="shared" si="32"/>
        <v/>
      </c>
      <c r="AI51" s="187" t="str">
        <f t="shared" si="33"/>
        <v/>
      </c>
      <c r="AJ51" s="187" t="str">
        <f t="shared" si="34"/>
        <v/>
      </c>
      <c r="AL51" s="115" t="str">
        <f>+Datos!CD49</f>
        <v/>
      </c>
      <c r="AM51" s="188" t="str">
        <f>IF(AL51="","",Datos!CG49)</f>
        <v/>
      </c>
      <c r="AN51" s="180" t="str">
        <f t="shared" si="35"/>
        <v/>
      </c>
      <c r="AO51" s="180" t="str">
        <f t="shared" si="36"/>
        <v/>
      </c>
      <c r="AP51" s="187" t="str">
        <f t="shared" si="37"/>
        <v/>
      </c>
      <c r="AQ51" s="187" t="str">
        <f t="shared" si="38"/>
        <v/>
      </c>
      <c r="AR51" s="187" t="str">
        <f t="shared" si="39"/>
        <v/>
      </c>
      <c r="AS51" s="187" t="str">
        <f t="shared" si="40"/>
        <v/>
      </c>
      <c r="AU51" s="115" t="str">
        <f>+Datos!CX49</f>
        <v/>
      </c>
      <c r="AV51" s="188" t="str">
        <f>IF(AU51="","",Datos!DA49)</f>
        <v/>
      </c>
      <c r="AW51" s="180" t="str">
        <f t="shared" si="41"/>
        <v/>
      </c>
      <c r="AX51" s="180" t="str">
        <f t="shared" si="42"/>
        <v/>
      </c>
      <c r="AY51" s="187" t="str">
        <f t="shared" si="43"/>
        <v/>
      </c>
      <c r="AZ51" s="187" t="str">
        <f t="shared" si="44"/>
        <v/>
      </c>
      <c r="BA51" s="187" t="str">
        <f t="shared" si="45"/>
        <v/>
      </c>
      <c r="BB51" s="187" t="str">
        <f t="shared" si="46"/>
        <v/>
      </c>
      <c r="BD51" s="115" t="str">
        <f>+Datos!DR49</f>
        <v/>
      </c>
      <c r="BE51" s="188" t="str">
        <f>IF(BD51="","",Datos!DU49)</f>
        <v/>
      </c>
      <c r="BF51" s="180" t="str">
        <f t="shared" si="47"/>
        <v/>
      </c>
      <c r="BG51" s="180" t="str">
        <f t="shared" si="48"/>
        <v/>
      </c>
      <c r="BH51" s="187" t="str">
        <f t="shared" si="49"/>
        <v/>
      </c>
      <c r="BI51" s="187" t="str">
        <f t="shared" si="50"/>
        <v/>
      </c>
      <c r="BJ51" s="187" t="str">
        <f t="shared" si="51"/>
        <v/>
      </c>
      <c r="BK51" s="187" t="str">
        <f t="shared" si="52"/>
        <v/>
      </c>
      <c r="BM51" s="115" t="str">
        <f>+Datos!EL49</f>
        <v/>
      </c>
      <c r="BN51" s="188" t="str">
        <f>IF(BM51="","",Datos!EO49)</f>
        <v/>
      </c>
      <c r="BO51" s="180" t="str">
        <f t="shared" si="53"/>
        <v/>
      </c>
      <c r="BP51" s="180" t="str">
        <f t="shared" si="54"/>
        <v/>
      </c>
      <c r="BQ51" s="187" t="str">
        <f t="shared" si="55"/>
        <v/>
      </c>
      <c r="BR51" s="187" t="str">
        <f t="shared" si="56"/>
        <v/>
      </c>
      <c r="BS51" s="187" t="str">
        <f t="shared" si="57"/>
        <v/>
      </c>
      <c r="BT51" s="187" t="str">
        <f t="shared" si="58"/>
        <v/>
      </c>
      <c r="BV51" s="115" t="str">
        <f>+Datos!FF49</f>
        <v/>
      </c>
      <c r="BW51" s="188" t="str">
        <f>IF(BV51="","",Datos!FI49)</f>
        <v/>
      </c>
      <c r="BX51" s="180" t="str">
        <f t="shared" si="59"/>
        <v/>
      </c>
      <c r="BY51" s="180" t="str">
        <f t="shared" si="60"/>
        <v/>
      </c>
      <c r="BZ51" s="187" t="str">
        <f t="shared" si="61"/>
        <v/>
      </c>
      <c r="CA51" s="187" t="str">
        <f t="shared" si="62"/>
        <v/>
      </c>
      <c r="CB51" s="187" t="str">
        <f t="shared" si="63"/>
        <v/>
      </c>
      <c r="CC51" s="187" t="str">
        <f t="shared" si="64"/>
        <v/>
      </c>
      <c r="CD51"/>
      <c r="CE51" s="115" t="str">
        <f>+Datos!FZ49</f>
        <v/>
      </c>
      <c r="CF51" s="188" t="str">
        <f>IF(CE51="","",Datos!GC49)</f>
        <v/>
      </c>
      <c r="CG51" s="180" t="str">
        <f t="shared" si="65"/>
        <v/>
      </c>
      <c r="CH51" s="180" t="str">
        <f t="shared" si="66"/>
        <v/>
      </c>
      <c r="CI51" s="187" t="str">
        <f t="shared" si="67"/>
        <v/>
      </c>
      <c r="CJ51" s="187" t="str">
        <f t="shared" si="68"/>
        <v/>
      </c>
      <c r="CK51" s="187" t="str">
        <f t="shared" si="69"/>
        <v/>
      </c>
      <c r="CL51" s="187" t="str">
        <f t="shared" si="70"/>
        <v/>
      </c>
    </row>
    <row r="52" spans="2:90" s="8" customFormat="1" x14ac:dyDescent="0.35">
      <c r="B52" s="115">
        <f>+Datos!B50</f>
        <v>35</v>
      </c>
      <c r="C52" s="115">
        <f>IF(B52="","",Datos!E50)</f>
        <v>115</v>
      </c>
      <c r="D52" s="180">
        <f t="shared" si="11"/>
        <v>0</v>
      </c>
      <c r="E52" s="180">
        <f t="shared" si="12"/>
        <v>10</v>
      </c>
      <c r="F52" s="187">
        <f t="shared" si="13"/>
        <v>380</v>
      </c>
      <c r="G52" s="187">
        <f t="shared" si="14"/>
        <v>260</v>
      </c>
      <c r="H52" s="187">
        <f t="shared" si="15"/>
        <v>240</v>
      </c>
      <c r="I52" s="187" t="e">
        <f t="shared" si="16"/>
        <v>#DIV/0!</v>
      </c>
      <c r="K52" s="115">
        <f>+Datos!V50</f>
        <v>35</v>
      </c>
      <c r="L52" s="188">
        <f>IF(K52="","",Datos!Y50)</f>
        <v>157</v>
      </c>
      <c r="M52" s="180">
        <f t="shared" si="17"/>
        <v>628</v>
      </c>
      <c r="N52" s="180">
        <f t="shared" si="18"/>
        <v>13.083333333333334</v>
      </c>
      <c r="O52" s="187">
        <f t="shared" si="19"/>
        <v>790.60714285714289</v>
      </c>
      <c r="P52" s="187">
        <f t="shared" si="20"/>
        <v>510.25</v>
      </c>
      <c r="Q52" s="187">
        <f t="shared" si="21"/>
        <v>314</v>
      </c>
      <c r="R52" s="187">
        <f t="shared" si="22"/>
        <v>500.90476190476193</v>
      </c>
      <c r="T52" s="115">
        <f>+Datos!AP50</f>
        <v>35</v>
      </c>
      <c r="U52" s="188">
        <f>IF(T52="","",Datos!AS50)</f>
        <v>162</v>
      </c>
      <c r="V52" s="180">
        <f t="shared" si="23"/>
        <v>648</v>
      </c>
      <c r="W52" s="180">
        <f t="shared" si="24"/>
        <v>13.5</v>
      </c>
      <c r="X52" s="187">
        <f t="shared" si="25"/>
        <v>815.78571428571433</v>
      </c>
      <c r="Y52" s="187">
        <f t="shared" si="26"/>
        <v>526.5</v>
      </c>
      <c r="Z52" s="187">
        <f t="shared" si="27"/>
        <v>324</v>
      </c>
      <c r="AA52" s="187">
        <f t="shared" si="28"/>
        <v>516.85714285714289</v>
      </c>
      <c r="AC52" s="115" t="str">
        <f>+Datos!BJ50</f>
        <v/>
      </c>
      <c r="AD52" s="188" t="str">
        <f>IF(AC52="","",Datos!BM50)</f>
        <v/>
      </c>
      <c r="AE52" s="180" t="str">
        <f t="shared" si="29"/>
        <v/>
      </c>
      <c r="AF52" s="180" t="str">
        <f t="shared" si="30"/>
        <v/>
      </c>
      <c r="AG52" s="187" t="str">
        <f t="shared" si="31"/>
        <v/>
      </c>
      <c r="AH52" s="187" t="str">
        <f t="shared" si="32"/>
        <v/>
      </c>
      <c r="AI52" s="187" t="str">
        <f t="shared" si="33"/>
        <v/>
      </c>
      <c r="AJ52" s="187" t="str">
        <f t="shared" si="34"/>
        <v/>
      </c>
      <c r="AL52" s="115" t="str">
        <f>+Datos!CD50</f>
        <v/>
      </c>
      <c r="AM52" s="188" t="str">
        <f>IF(AL52="","",Datos!CG50)</f>
        <v/>
      </c>
      <c r="AN52" s="180" t="str">
        <f t="shared" si="35"/>
        <v/>
      </c>
      <c r="AO52" s="180" t="str">
        <f t="shared" si="36"/>
        <v/>
      </c>
      <c r="AP52" s="187" t="str">
        <f t="shared" si="37"/>
        <v/>
      </c>
      <c r="AQ52" s="187" t="str">
        <f t="shared" si="38"/>
        <v/>
      </c>
      <c r="AR52" s="187" t="str">
        <f t="shared" si="39"/>
        <v/>
      </c>
      <c r="AS52" s="187" t="str">
        <f t="shared" si="40"/>
        <v/>
      </c>
      <c r="AU52" s="115" t="str">
        <f>+Datos!CX50</f>
        <v/>
      </c>
      <c r="AV52" s="188" t="str">
        <f>IF(AU52="","",Datos!DA50)</f>
        <v/>
      </c>
      <c r="AW52" s="180" t="str">
        <f t="shared" si="41"/>
        <v/>
      </c>
      <c r="AX52" s="180" t="str">
        <f t="shared" si="42"/>
        <v/>
      </c>
      <c r="AY52" s="187" t="str">
        <f t="shared" si="43"/>
        <v/>
      </c>
      <c r="AZ52" s="187" t="str">
        <f t="shared" si="44"/>
        <v/>
      </c>
      <c r="BA52" s="187" t="str">
        <f t="shared" si="45"/>
        <v/>
      </c>
      <c r="BB52" s="187" t="str">
        <f t="shared" si="46"/>
        <v/>
      </c>
      <c r="BD52" s="115" t="str">
        <f>+Datos!DR50</f>
        <v/>
      </c>
      <c r="BE52" s="188" t="str">
        <f>IF(BD52="","",Datos!DU50)</f>
        <v/>
      </c>
      <c r="BF52" s="180" t="str">
        <f t="shared" si="47"/>
        <v/>
      </c>
      <c r="BG52" s="180" t="str">
        <f t="shared" si="48"/>
        <v/>
      </c>
      <c r="BH52" s="187" t="str">
        <f t="shared" si="49"/>
        <v/>
      </c>
      <c r="BI52" s="187" t="str">
        <f t="shared" si="50"/>
        <v/>
      </c>
      <c r="BJ52" s="187" t="str">
        <f t="shared" si="51"/>
        <v/>
      </c>
      <c r="BK52" s="187" t="str">
        <f t="shared" si="52"/>
        <v/>
      </c>
      <c r="BM52" s="115" t="str">
        <f>+Datos!EL50</f>
        <v/>
      </c>
      <c r="BN52" s="188" t="str">
        <f>IF(BM52="","",Datos!EO50)</f>
        <v/>
      </c>
      <c r="BO52" s="180" t="str">
        <f t="shared" si="53"/>
        <v/>
      </c>
      <c r="BP52" s="180" t="str">
        <f t="shared" si="54"/>
        <v/>
      </c>
      <c r="BQ52" s="187" t="str">
        <f t="shared" si="55"/>
        <v/>
      </c>
      <c r="BR52" s="187" t="str">
        <f t="shared" si="56"/>
        <v/>
      </c>
      <c r="BS52" s="187" t="str">
        <f t="shared" si="57"/>
        <v/>
      </c>
      <c r="BT52" s="187" t="str">
        <f t="shared" si="58"/>
        <v/>
      </c>
      <c r="BV52" s="115" t="str">
        <f>+Datos!FF50</f>
        <v/>
      </c>
      <c r="BW52" s="188" t="str">
        <f>IF(BV52="","",Datos!FI50)</f>
        <v/>
      </c>
      <c r="BX52" s="180" t="str">
        <f t="shared" si="59"/>
        <v/>
      </c>
      <c r="BY52" s="180" t="str">
        <f t="shared" si="60"/>
        <v/>
      </c>
      <c r="BZ52" s="187" t="str">
        <f t="shared" si="61"/>
        <v/>
      </c>
      <c r="CA52" s="187" t="str">
        <f t="shared" si="62"/>
        <v/>
      </c>
      <c r="CB52" s="187" t="str">
        <f t="shared" si="63"/>
        <v/>
      </c>
      <c r="CC52" s="187" t="str">
        <f t="shared" si="64"/>
        <v/>
      </c>
      <c r="CD52"/>
      <c r="CE52" s="115" t="str">
        <f>+Datos!FZ50</f>
        <v/>
      </c>
      <c r="CF52" s="188" t="str">
        <f>IF(CE52="","",Datos!GC50)</f>
        <v/>
      </c>
      <c r="CG52" s="180" t="str">
        <f t="shared" si="65"/>
        <v/>
      </c>
      <c r="CH52" s="180" t="str">
        <f t="shared" si="66"/>
        <v/>
      </c>
      <c r="CI52" s="187" t="str">
        <f t="shared" si="67"/>
        <v/>
      </c>
      <c r="CJ52" s="187" t="str">
        <f t="shared" si="68"/>
        <v/>
      </c>
      <c r="CK52" s="187" t="str">
        <f t="shared" si="69"/>
        <v/>
      </c>
      <c r="CL52" s="187" t="str">
        <f t="shared" si="70"/>
        <v/>
      </c>
    </row>
    <row r="53" spans="2:90" s="8" customFormat="1" x14ac:dyDescent="0.35">
      <c r="B53" s="115">
        <f>+Datos!B51</f>
        <v>36</v>
      </c>
      <c r="C53" s="115">
        <f>IF(B53="","",Datos!E51)</f>
        <v>119</v>
      </c>
      <c r="D53" s="180">
        <f t="shared" si="11"/>
        <v>0</v>
      </c>
      <c r="E53" s="180">
        <f t="shared" si="12"/>
        <v>10</v>
      </c>
      <c r="F53" s="187">
        <f t="shared" si="13"/>
        <v>380</v>
      </c>
      <c r="G53" s="187">
        <f t="shared" si="14"/>
        <v>260</v>
      </c>
      <c r="H53" s="187">
        <f t="shared" si="15"/>
        <v>240</v>
      </c>
      <c r="I53" s="187" t="e">
        <f t="shared" si="16"/>
        <v>#DIV/0!</v>
      </c>
      <c r="K53" s="115">
        <f>+Datos!V51</f>
        <v>36</v>
      </c>
      <c r="L53" s="188">
        <f>IF(K53="","",Datos!Y51)</f>
        <v>149</v>
      </c>
      <c r="M53" s="180">
        <f t="shared" si="17"/>
        <v>596</v>
      </c>
      <c r="N53" s="180">
        <f t="shared" si="18"/>
        <v>12.416666666666666</v>
      </c>
      <c r="O53" s="187">
        <f t="shared" si="19"/>
        <v>750.32142857142856</v>
      </c>
      <c r="P53" s="187">
        <f t="shared" si="20"/>
        <v>484.25</v>
      </c>
      <c r="Q53" s="187">
        <f t="shared" si="21"/>
        <v>298</v>
      </c>
      <c r="R53" s="187">
        <f t="shared" si="22"/>
        <v>475.38095238095235</v>
      </c>
      <c r="T53" s="115">
        <f>+Datos!AP51</f>
        <v>36</v>
      </c>
      <c r="U53" s="188">
        <f>IF(T53="","",Datos!AS51)</f>
        <v>162</v>
      </c>
      <c r="V53" s="180">
        <f t="shared" si="23"/>
        <v>648</v>
      </c>
      <c r="W53" s="180">
        <f t="shared" si="24"/>
        <v>13.5</v>
      </c>
      <c r="X53" s="187">
        <f t="shared" si="25"/>
        <v>815.78571428571433</v>
      </c>
      <c r="Y53" s="187">
        <f t="shared" si="26"/>
        <v>526.5</v>
      </c>
      <c r="Z53" s="187">
        <f t="shared" si="27"/>
        <v>324</v>
      </c>
      <c r="AA53" s="187">
        <f t="shared" si="28"/>
        <v>516.85714285714289</v>
      </c>
      <c r="AC53" s="115" t="str">
        <f>+Datos!BJ51</f>
        <v/>
      </c>
      <c r="AD53" s="188" t="str">
        <f>IF(AC53="","",Datos!BM51)</f>
        <v/>
      </c>
      <c r="AE53" s="180" t="str">
        <f t="shared" si="29"/>
        <v/>
      </c>
      <c r="AF53" s="180" t="str">
        <f t="shared" si="30"/>
        <v/>
      </c>
      <c r="AG53" s="187" t="str">
        <f t="shared" si="31"/>
        <v/>
      </c>
      <c r="AH53" s="187" t="str">
        <f t="shared" si="32"/>
        <v/>
      </c>
      <c r="AI53" s="187" t="str">
        <f t="shared" si="33"/>
        <v/>
      </c>
      <c r="AJ53" s="187" t="str">
        <f t="shared" si="34"/>
        <v/>
      </c>
      <c r="AL53" s="115" t="str">
        <f>+Datos!CD51</f>
        <v/>
      </c>
      <c r="AM53" s="188" t="str">
        <f>IF(AL53="","",Datos!CG51)</f>
        <v/>
      </c>
      <c r="AN53" s="180" t="str">
        <f t="shared" si="35"/>
        <v/>
      </c>
      <c r="AO53" s="180" t="str">
        <f t="shared" si="36"/>
        <v/>
      </c>
      <c r="AP53" s="187" t="str">
        <f t="shared" si="37"/>
        <v/>
      </c>
      <c r="AQ53" s="187" t="str">
        <f t="shared" si="38"/>
        <v/>
      </c>
      <c r="AR53" s="187" t="str">
        <f t="shared" si="39"/>
        <v/>
      </c>
      <c r="AS53" s="187" t="str">
        <f t="shared" si="40"/>
        <v/>
      </c>
      <c r="AU53" s="115" t="str">
        <f>+Datos!CX51</f>
        <v/>
      </c>
      <c r="AV53" s="188" t="str">
        <f>IF(AU53="","",Datos!DA51)</f>
        <v/>
      </c>
      <c r="AW53" s="180" t="str">
        <f t="shared" si="41"/>
        <v/>
      </c>
      <c r="AX53" s="180" t="str">
        <f t="shared" si="42"/>
        <v/>
      </c>
      <c r="AY53" s="187" t="str">
        <f t="shared" si="43"/>
        <v/>
      </c>
      <c r="AZ53" s="187" t="str">
        <f t="shared" si="44"/>
        <v/>
      </c>
      <c r="BA53" s="187" t="str">
        <f t="shared" si="45"/>
        <v/>
      </c>
      <c r="BB53" s="187" t="str">
        <f t="shared" si="46"/>
        <v/>
      </c>
      <c r="BD53" s="115" t="str">
        <f>+Datos!DR51</f>
        <v/>
      </c>
      <c r="BE53" s="188" t="str">
        <f>IF(BD53="","",Datos!DU51)</f>
        <v/>
      </c>
      <c r="BF53" s="180" t="str">
        <f t="shared" si="47"/>
        <v/>
      </c>
      <c r="BG53" s="180" t="str">
        <f t="shared" si="48"/>
        <v/>
      </c>
      <c r="BH53" s="187" t="str">
        <f t="shared" si="49"/>
        <v/>
      </c>
      <c r="BI53" s="187" t="str">
        <f t="shared" si="50"/>
        <v/>
      </c>
      <c r="BJ53" s="187" t="str">
        <f t="shared" si="51"/>
        <v/>
      </c>
      <c r="BK53" s="187" t="str">
        <f t="shared" si="52"/>
        <v/>
      </c>
      <c r="BM53" s="115" t="str">
        <f>+Datos!EL51</f>
        <v/>
      </c>
      <c r="BN53" s="188" t="str">
        <f>IF(BM53="","",Datos!EO51)</f>
        <v/>
      </c>
      <c r="BO53" s="180" t="str">
        <f t="shared" si="53"/>
        <v/>
      </c>
      <c r="BP53" s="180" t="str">
        <f t="shared" si="54"/>
        <v/>
      </c>
      <c r="BQ53" s="187" t="str">
        <f t="shared" si="55"/>
        <v/>
      </c>
      <c r="BR53" s="187" t="str">
        <f t="shared" si="56"/>
        <v/>
      </c>
      <c r="BS53" s="187" t="str">
        <f t="shared" si="57"/>
        <v/>
      </c>
      <c r="BT53" s="187" t="str">
        <f t="shared" si="58"/>
        <v/>
      </c>
      <c r="BV53" s="115" t="str">
        <f>+Datos!FF51</f>
        <v/>
      </c>
      <c r="BW53" s="188" t="str">
        <f>IF(BV53="","",Datos!FI51)</f>
        <v/>
      </c>
      <c r="BX53" s="180" t="str">
        <f t="shared" si="59"/>
        <v/>
      </c>
      <c r="BY53" s="180" t="str">
        <f t="shared" si="60"/>
        <v/>
      </c>
      <c r="BZ53" s="187" t="str">
        <f t="shared" si="61"/>
        <v/>
      </c>
      <c r="CA53" s="187" t="str">
        <f t="shared" si="62"/>
        <v/>
      </c>
      <c r="CB53" s="187" t="str">
        <f t="shared" si="63"/>
        <v/>
      </c>
      <c r="CC53" s="187" t="str">
        <f t="shared" si="64"/>
        <v/>
      </c>
      <c r="CD53"/>
      <c r="CE53" s="115" t="str">
        <f>+Datos!FZ51</f>
        <v/>
      </c>
      <c r="CF53" s="188" t="str">
        <f>IF(CE53="","",Datos!GC51)</f>
        <v/>
      </c>
      <c r="CG53" s="180" t="str">
        <f t="shared" si="65"/>
        <v/>
      </c>
      <c r="CH53" s="180" t="str">
        <f t="shared" si="66"/>
        <v/>
      </c>
      <c r="CI53" s="187" t="str">
        <f t="shared" si="67"/>
        <v/>
      </c>
      <c r="CJ53" s="187" t="str">
        <f t="shared" si="68"/>
        <v/>
      </c>
      <c r="CK53" s="187" t="str">
        <f t="shared" si="69"/>
        <v/>
      </c>
      <c r="CL53" s="187" t="str">
        <f t="shared" si="70"/>
        <v/>
      </c>
    </row>
    <row r="54" spans="2:90" s="8" customFormat="1" x14ac:dyDescent="0.35">
      <c r="B54" s="115">
        <f>+Datos!B52</f>
        <v>37</v>
      </c>
      <c r="C54" s="115">
        <f>IF(B54="","",Datos!E52)</f>
        <v>122</v>
      </c>
      <c r="D54" s="180">
        <f t="shared" si="11"/>
        <v>0</v>
      </c>
      <c r="E54" s="180">
        <f t="shared" si="12"/>
        <v>11</v>
      </c>
      <c r="F54" s="187">
        <f t="shared" si="13"/>
        <v>418</v>
      </c>
      <c r="G54" s="187">
        <f t="shared" si="14"/>
        <v>286</v>
      </c>
      <c r="H54" s="187">
        <f t="shared" si="15"/>
        <v>264</v>
      </c>
      <c r="I54" s="187" t="e">
        <f t="shared" si="16"/>
        <v>#DIV/0!</v>
      </c>
      <c r="K54" s="115">
        <f>+Datos!V52</f>
        <v>37</v>
      </c>
      <c r="L54" s="188">
        <f>IF(K54="","",Datos!Y52)</f>
        <v>67</v>
      </c>
      <c r="M54" s="180">
        <f t="shared" si="17"/>
        <v>268</v>
      </c>
      <c r="N54" s="180">
        <f t="shared" si="18"/>
        <v>5.583333333333333</v>
      </c>
      <c r="O54" s="187">
        <f t="shared" si="19"/>
        <v>337.39285714285711</v>
      </c>
      <c r="P54" s="187">
        <f t="shared" si="20"/>
        <v>217.75</v>
      </c>
      <c r="Q54" s="187">
        <f t="shared" si="21"/>
        <v>134</v>
      </c>
      <c r="R54" s="187">
        <f t="shared" si="22"/>
        <v>213.76190476190473</v>
      </c>
      <c r="T54" s="115">
        <f>+Datos!AP52</f>
        <v>37</v>
      </c>
      <c r="U54" s="188">
        <f>IF(T54="","",Datos!AS52)</f>
        <v>162</v>
      </c>
      <c r="V54" s="180">
        <f t="shared" si="23"/>
        <v>648</v>
      </c>
      <c r="W54" s="180">
        <f t="shared" si="24"/>
        <v>13.5</v>
      </c>
      <c r="X54" s="187">
        <f t="shared" si="25"/>
        <v>815.78571428571433</v>
      </c>
      <c r="Y54" s="187">
        <f t="shared" si="26"/>
        <v>526.5</v>
      </c>
      <c r="Z54" s="187">
        <f t="shared" si="27"/>
        <v>324</v>
      </c>
      <c r="AA54" s="187">
        <f t="shared" si="28"/>
        <v>516.85714285714289</v>
      </c>
      <c r="AC54" s="115" t="str">
        <f>+Datos!BJ52</f>
        <v/>
      </c>
      <c r="AD54" s="188" t="str">
        <f>IF(AC54="","",Datos!BM52)</f>
        <v/>
      </c>
      <c r="AE54" s="180" t="str">
        <f t="shared" si="29"/>
        <v/>
      </c>
      <c r="AF54" s="180" t="str">
        <f t="shared" si="30"/>
        <v/>
      </c>
      <c r="AG54" s="187" t="str">
        <f t="shared" si="31"/>
        <v/>
      </c>
      <c r="AH54" s="187" t="str">
        <f t="shared" si="32"/>
        <v/>
      </c>
      <c r="AI54" s="187" t="str">
        <f t="shared" si="33"/>
        <v/>
      </c>
      <c r="AJ54" s="187" t="str">
        <f t="shared" si="34"/>
        <v/>
      </c>
      <c r="AL54" s="115" t="str">
        <f>+Datos!CD52</f>
        <v/>
      </c>
      <c r="AM54" s="188" t="str">
        <f>IF(AL54="","",Datos!CG52)</f>
        <v/>
      </c>
      <c r="AN54" s="180" t="str">
        <f t="shared" si="35"/>
        <v/>
      </c>
      <c r="AO54" s="180" t="str">
        <f t="shared" si="36"/>
        <v/>
      </c>
      <c r="AP54" s="187" t="str">
        <f t="shared" si="37"/>
        <v/>
      </c>
      <c r="AQ54" s="187" t="str">
        <f t="shared" si="38"/>
        <v/>
      </c>
      <c r="AR54" s="187" t="str">
        <f t="shared" si="39"/>
        <v/>
      </c>
      <c r="AS54" s="187" t="str">
        <f t="shared" si="40"/>
        <v/>
      </c>
      <c r="AU54" s="115" t="str">
        <f>+Datos!CX52</f>
        <v/>
      </c>
      <c r="AV54" s="188" t="str">
        <f>IF(AU54="","",Datos!DA52)</f>
        <v/>
      </c>
      <c r="AW54" s="180" t="str">
        <f t="shared" si="41"/>
        <v/>
      </c>
      <c r="AX54" s="180" t="str">
        <f t="shared" si="42"/>
        <v/>
      </c>
      <c r="AY54" s="187" t="str">
        <f t="shared" si="43"/>
        <v/>
      </c>
      <c r="AZ54" s="187" t="str">
        <f t="shared" si="44"/>
        <v/>
      </c>
      <c r="BA54" s="187" t="str">
        <f t="shared" si="45"/>
        <v/>
      </c>
      <c r="BB54" s="187" t="str">
        <f t="shared" si="46"/>
        <v/>
      </c>
      <c r="BD54" s="115" t="str">
        <f>+Datos!DR52</f>
        <v/>
      </c>
      <c r="BE54" s="188" t="str">
        <f>IF(BD54="","",Datos!DU52)</f>
        <v/>
      </c>
      <c r="BF54" s="180" t="str">
        <f t="shared" si="47"/>
        <v/>
      </c>
      <c r="BG54" s="180" t="str">
        <f t="shared" si="48"/>
        <v/>
      </c>
      <c r="BH54" s="187" t="str">
        <f t="shared" si="49"/>
        <v/>
      </c>
      <c r="BI54" s="187" t="str">
        <f t="shared" si="50"/>
        <v/>
      </c>
      <c r="BJ54" s="187" t="str">
        <f t="shared" si="51"/>
        <v/>
      </c>
      <c r="BK54" s="187" t="str">
        <f t="shared" si="52"/>
        <v/>
      </c>
      <c r="BM54" s="115" t="str">
        <f>+Datos!EL52</f>
        <v/>
      </c>
      <c r="BN54" s="188" t="str">
        <f>IF(BM54="","",Datos!EO52)</f>
        <v/>
      </c>
      <c r="BO54" s="180" t="str">
        <f t="shared" si="53"/>
        <v/>
      </c>
      <c r="BP54" s="180" t="str">
        <f t="shared" si="54"/>
        <v/>
      </c>
      <c r="BQ54" s="187" t="str">
        <f t="shared" si="55"/>
        <v/>
      </c>
      <c r="BR54" s="187" t="str">
        <f t="shared" si="56"/>
        <v/>
      </c>
      <c r="BS54" s="187" t="str">
        <f t="shared" si="57"/>
        <v/>
      </c>
      <c r="BT54" s="187" t="str">
        <f t="shared" si="58"/>
        <v/>
      </c>
      <c r="BV54" s="115" t="str">
        <f>+Datos!FF52</f>
        <v/>
      </c>
      <c r="BW54" s="188" t="str">
        <f>IF(BV54="","",Datos!FI52)</f>
        <v/>
      </c>
      <c r="BX54" s="180" t="str">
        <f t="shared" si="59"/>
        <v/>
      </c>
      <c r="BY54" s="180" t="str">
        <f t="shared" si="60"/>
        <v/>
      </c>
      <c r="BZ54" s="187" t="str">
        <f t="shared" si="61"/>
        <v/>
      </c>
      <c r="CA54" s="187" t="str">
        <f t="shared" si="62"/>
        <v/>
      </c>
      <c r="CB54" s="187" t="str">
        <f t="shared" si="63"/>
        <v/>
      </c>
      <c r="CC54" s="187" t="str">
        <f t="shared" si="64"/>
        <v/>
      </c>
      <c r="CD54"/>
      <c r="CE54" s="115" t="str">
        <f>+Datos!FZ52</f>
        <v/>
      </c>
      <c r="CF54" s="188" t="str">
        <f>IF(CE54="","",Datos!GC52)</f>
        <v/>
      </c>
      <c r="CG54" s="180" t="str">
        <f t="shared" si="65"/>
        <v/>
      </c>
      <c r="CH54" s="180" t="str">
        <f t="shared" si="66"/>
        <v/>
      </c>
      <c r="CI54" s="187" t="str">
        <f t="shared" si="67"/>
        <v/>
      </c>
      <c r="CJ54" s="187" t="str">
        <f t="shared" si="68"/>
        <v/>
      </c>
      <c r="CK54" s="187" t="str">
        <f t="shared" si="69"/>
        <v/>
      </c>
      <c r="CL54" s="187" t="str">
        <f t="shared" si="70"/>
        <v/>
      </c>
    </row>
    <row r="55" spans="2:90" s="8" customFormat="1" x14ac:dyDescent="0.35">
      <c r="B55" s="115">
        <f>+Datos!B53</f>
        <v>38</v>
      </c>
      <c r="C55" s="115">
        <f>IF(B55="","",Datos!E53)</f>
        <v>124</v>
      </c>
      <c r="D55" s="180">
        <f t="shared" si="11"/>
        <v>0</v>
      </c>
      <c r="E55" s="180">
        <f t="shared" si="12"/>
        <v>11</v>
      </c>
      <c r="F55" s="187">
        <f t="shared" si="13"/>
        <v>418</v>
      </c>
      <c r="G55" s="187">
        <f t="shared" si="14"/>
        <v>286</v>
      </c>
      <c r="H55" s="187">
        <f t="shared" si="15"/>
        <v>264</v>
      </c>
      <c r="I55" s="187" t="e">
        <f t="shared" si="16"/>
        <v>#DIV/0!</v>
      </c>
      <c r="K55" s="115">
        <f>+Datos!V53</f>
        <v>38</v>
      </c>
      <c r="L55" s="188">
        <f>IF(K55="","",Datos!Y53)</f>
        <v>62</v>
      </c>
      <c r="M55" s="180">
        <f t="shared" si="17"/>
        <v>248</v>
      </c>
      <c r="N55" s="180">
        <f t="shared" si="18"/>
        <v>5.166666666666667</v>
      </c>
      <c r="O55" s="187">
        <f t="shared" si="19"/>
        <v>312.21428571428572</v>
      </c>
      <c r="P55" s="187">
        <f t="shared" si="20"/>
        <v>201.5</v>
      </c>
      <c r="Q55" s="187">
        <f t="shared" si="21"/>
        <v>124</v>
      </c>
      <c r="R55" s="187">
        <f t="shared" si="22"/>
        <v>197.80952380952382</v>
      </c>
      <c r="T55" s="115">
        <f>+Datos!AP53</f>
        <v>38</v>
      </c>
      <c r="U55" s="188">
        <f>IF(T55="","",Datos!AS53)</f>
        <v>162</v>
      </c>
      <c r="V55" s="180">
        <f t="shared" si="23"/>
        <v>648</v>
      </c>
      <c r="W55" s="180">
        <f t="shared" si="24"/>
        <v>13.5</v>
      </c>
      <c r="X55" s="187">
        <f t="shared" si="25"/>
        <v>815.78571428571433</v>
      </c>
      <c r="Y55" s="187">
        <f t="shared" si="26"/>
        <v>526.5</v>
      </c>
      <c r="Z55" s="187">
        <f t="shared" si="27"/>
        <v>324</v>
      </c>
      <c r="AA55" s="187">
        <f t="shared" si="28"/>
        <v>516.85714285714289</v>
      </c>
      <c r="AC55" s="115" t="str">
        <f>+Datos!BJ53</f>
        <v/>
      </c>
      <c r="AD55" s="188" t="str">
        <f>IF(AC55="","",Datos!BM53)</f>
        <v/>
      </c>
      <c r="AE55" s="180" t="str">
        <f t="shared" si="29"/>
        <v/>
      </c>
      <c r="AF55" s="180" t="str">
        <f t="shared" si="30"/>
        <v/>
      </c>
      <c r="AG55" s="187" t="str">
        <f t="shared" si="31"/>
        <v/>
      </c>
      <c r="AH55" s="187" t="str">
        <f t="shared" si="32"/>
        <v/>
      </c>
      <c r="AI55" s="187" t="str">
        <f t="shared" si="33"/>
        <v/>
      </c>
      <c r="AJ55" s="187" t="str">
        <f t="shared" si="34"/>
        <v/>
      </c>
      <c r="AL55" s="115" t="str">
        <f>+Datos!CD53</f>
        <v/>
      </c>
      <c r="AM55" s="188" t="str">
        <f>IF(AL55="","",Datos!CG53)</f>
        <v/>
      </c>
      <c r="AN55" s="180" t="str">
        <f t="shared" si="35"/>
        <v/>
      </c>
      <c r="AO55" s="180" t="str">
        <f t="shared" si="36"/>
        <v/>
      </c>
      <c r="AP55" s="187" t="str">
        <f t="shared" si="37"/>
        <v/>
      </c>
      <c r="AQ55" s="187" t="str">
        <f t="shared" si="38"/>
        <v/>
      </c>
      <c r="AR55" s="187" t="str">
        <f t="shared" si="39"/>
        <v/>
      </c>
      <c r="AS55" s="187" t="str">
        <f t="shared" si="40"/>
        <v/>
      </c>
      <c r="AU55" s="115" t="str">
        <f>+Datos!CX53</f>
        <v/>
      </c>
      <c r="AV55" s="188" t="str">
        <f>IF(AU55="","",Datos!DA53)</f>
        <v/>
      </c>
      <c r="AW55" s="180" t="str">
        <f t="shared" si="41"/>
        <v/>
      </c>
      <c r="AX55" s="180" t="str">
        <f t="shared" si="42"/>
        <v/>
      </c>
      <c r="AY55" s="187" t="str">
        <f t="shared" si="43"/>
        <v/>
      </c>
      <c r="AZ55" s="187" t="str">
        <f t="shared" si="44"/>
        <v/>
      </c>
      <c r="BA55" s="187" t="str">
        <f t="shared" si="45"/>
        <v/>
      </c>
      <c r="BB55" s="187" t="str">
        <f t="shared" si="46"/>
        <v/>
      </c>
      <c r="BD55" s="115" t="str">
        <f>+Datos!DR53</f>
        <v/>
      </c>
      <c r="BE55" s="188" t="str">
        <f>IF(BD55="","",Datos!DU53)</f>
        <v/>
      </c>
      <c r="BF55" s="180" t="str">
        <f t="shared" si="47"/>
        <v/>
      </c>
      <c r="BG55" s="180" t="str">
        <f t="shared" si="48"/>
        <v/>
      </c>
      <c r="BH55" s="187" t="str">
        <f t="shared" si="49"/>
        <v/>
      </c>
      <c r="BI55" s="187" t="str">
        <f t="shared" si="50"/>
        <v/>
      </c>
      <c r="BJ55" s="187" t="str">
        <f t="shared" si="51"/>
        <v/>
      </c>
      <c r="BK55" s="187" t="str">
        <f t="shared" si="52"/>
        <v/>
      </c>
      <c r="BM55" s="115" t="str">
        <f>+Datos!EL53</f>
        <v/>
      </c>
      <c r="BN55" s="188" t="str">
        <f>IF(BM55="","",Datos!EO53)</f>
        <v/>
      </c>
      <c r="BO55" s="180" t="str">
        <f t="shared" si="53"/>
        <v/>
      </c>
      <c r="BP55" s="180" t="str">
        <f t="shared" si="54"/>
        <v/>
      </c>
      <c r="BQ55" s="187" t="str">
        <f t="shared" si="55"/>
        <v/>
      </c>
      <c r="BR55" s="187" t="str">
        <f t="shared" si="56"/>
        <v/>
      </c>
      <c r="BS55" s="187" t="str">
        <f t="shared" si="57"/>
        <v/>
      </c>
      <c r="BT55" s="187" t="str">
        <f t="shared" si="58"/>
        <v/>
      </c>
      <c r="BV55" s="115" t="str">
        <f>+Datos!FF53</f>
        <v/>
      </c>
      <c r="BW55" s="188" t="str">
        <f>IF(BV55="","",Datos!FI53)</f>
        <v/>
      </c>
      <c r="BX55" s="180" t="str">
        <f t="shared" si="59"/>
        <v/>
      </c>
      <c r="BY55" s="180" t="str">
        <f t="shared" si="60"/>
        <v/>
      </c>
      <c r="BZ55" s="187" t="str">
        <f t="shared" si="61"/>
        <v/>
      </c>
      <c r="CA55" s="187" t="str">
        <f t="shared" si="62"/>
        <v/>
      </c>
      <c r="CB55" s="187" t="str">
        <f t="shared" si="63"/>
        <v/>
      </c>
      <c r="CC55" s="187" t="str">
        <f t="shared" si="64"/>
        <v/>
      </c>
      <c r="CD55"/>
      <c r="CE55" s="115" t="str">
        <f>+Datos!FZ53</f>
        <v/>
      </c>
      <c r="CF55" s="188" t="str">
        <f>IF(CE55="","",Datos!GC53)</f>
        <v/>
      </c>
      <c r="CG55" s="180" t="str">
        <f t="shared" si="65"/>
        <v/>
      </c>
      <c r="CH55" s="180" t="str">
        <f t="shared" si="66"/>
        <v/>
      </c>
      <c r="CI55" s="187" t="str">
        <f t="shared" si="67"/>
        <v/>
      </c>
      <c r="CJ55" s="187" t="str">
        <f t="shared" si="68"/>
        <v/>
      </c>
      <c r="CK55" s="187" t="str">
        <f t="shared" si="69"/>
        <v/>
      </c>
      <c r="CL55" s="187" t="str">
        <f t="shared" si="70"/>
        <v/>
      </c>
    </row>
    <row r="56" spans="2:90" s="8" customFormat="1" x14ac:dyDescent="0.35">
      <c r="B56" s="115">
        <f>+Datos!B54</f>
        <v>39</v>
      </c>
      <c r="C56" s="115">
        <f>IF(B56="","",Datos!E54)</f>
        <v>126</v>
      </c>
      <c r="D56" s="180">
        <f t="shared" si="11"/>
        <v>0</v>
      </c>
      <c r="E56" s="180">
        <f t="shared" si="12"/>
        <v>11</v>
      </c>
      <c r="F56" s="187">
        <f t="shared" si="13"/>
        <v>418</v>
      </c>
      <c r="G56" s="187">
        <f t="shared" si="14"/>
        <v>286</v>
      </c>
      <c r="H56" s="187">
        <f t="shared" si="15"/>
        <v>264</v>
      </c>
      <c r="I56" s="187" t="e">
        <f t="shared" si="16"/>
        <v>#DIV/0!</v>
      </c>
      <c r="K56" s="115">
        <f>+Datos!V54</f>
        <v>39</v>
      </c>
      <c r="L56" s="188">
        <f>IF(K56="","",Datos!Y54)</f>
        <v>50.5</v>
      </c>
      <c r="M56" s="180">
        <f t="shared" si="17"/>
        <v>202</v>
      </c>
      <c r="N56" s="180">
        <f t="shared" si="18"/>
        <v>4.208333333333333</v>
      </c>
      <c r="O56" s="187">
        <f t="shared" si="19"/>
        <v>254.30357142857142</v>
      </c>
      <c r="P56" s="187">
        <f t="shared" si="20"/>
        <v>164.125</v>
      </c>
      <c r="Q56" s="187">
        <f t="shared" si="21"/>
        <v>101</v>
      </c>
      <c r="R56" s="187">
        <f t="shared" si="22"/>
        <v>161.11904761904759</v>
      </c>
      <c r="T56" s="115">
        <f>+Datos!AP54</f>
        <v>39</v>
      </c>
      <c r="U56" s="188">
        <f>IF(T56="","",Datos!AS54)</f>
        <v>162</v>
      </c>
      <c r="V56" s="180">
        <f t="shared" si="23"/>
        <v>648</v>
      </c>
      <c r="W56" s="180">
        <f t="shared" si="24"/>
        <v>13.5</v>
      </c>
      <c r="X56" s="187">
        <f t="shared" si="25"/>
        <v>815.78571428571433</v>
      </c>
      <c r="Y56" s="187">
        <f t="shared" si="26"/>
        <v>526.5</v>
      </c>
      <c r="Z56" s="187">
        <f t="shared" si="27"/>
        <v>324</v>
      </c>
      <c r="AA56" s="187">
        <f t="shared" si="28"/>
        <v>516.85714285714289</v>
      </c>
      <c r="AC56" s="115" t="str">
        <f>+Datos!BJ54</f>
        <v/>
      </c>
      <c r="AD56" s="188" t="str">
        <f>IF(AC56="","",Datos!BM54)</f>
        <v/>
      </c>
      <c r="AE56" s="180" t="str">
        <f t="shared" si="29"/>
        <v/>
      </c>
      <c r="AF56" s="180" t="str">
        <f t="shared" si="30"/>
        <v/>
      </c>
      <c r="AG56" s="187" t="str">
        <f t="shared" si="31"/>
        <v/>
      </c>
      <c r="AH56" s="187" t="str">
        <f t="shared" si="32"/>
        <v/>
      </c>
      <c r="AI56" s="187" t="str">
        <f t="shared" si="33"/>
        <v/>
      </c>
      <c r="AJ56" s="187" t="str">
        <f t="shared" si="34"/>
        <v/>
      </c>
      <c r="AL56" s="115" t="str">
        <f>+Datos!CD54</f>
        <v/>
      </c>
      <c r="AM56" s="188" t="str">
        <f>IF(AL56="","",Datos!CG54)</f>
        <v/>
      </c>
      <c r="AN56" s="180" t="str">
        <f t="shared" si="35"/>
        <v/>
      </c>
      <c r="AO56" s="180" t="str">
        <f t="shared" si="36"/>
        <v/>
      </c>
      <c r="AP56" s="187" t="str">
        <f t="shared" si="37"/>
        <v/>
      </c>
      <c r="AQ56" s="187" t="str">
        <f t="shared" si="38"/>
        <v/>
      </c>
      <c r="AR56" s="187" t="str">
        <f t="shared" si="39"/>
        <v/>
      </c>
      <c r="AS56" s="187" t="str">
        <f t="shared" si="40"/>
        <v/>
      </c>
      <c r="AU56" s="115" t="str">
        <f>+Datos!CX54</f>
        <v/>
      </c>
      <c r="AV56" s="188" t="str">
        <f>IF(AU56="","",Datos!DA54)</f>
        <v/>
      </c>
      <c r="AW56" s="180" t="str">
        <f t="shared" si="41"/>
        <v/>
      </c>
      <c r="AX56" s="180" t="str">
        <f t="shared" si="42"/>
        <v/>
      </c>
      <c r="AY56" s="187" t="str">
        <f t="shared" si="43"/>
        <v/>
      </c>
      <c r="AZ56" s="187" t="str">
        <f t="shared" si="44"/>
        <v/>
      </c>
      <c r="BA56" s="187" t="str">
        <f t="shared" si="45"/>
        <v/>
      </c>
      <c r="BB56" s="187" t="str">
        <f t="shared" si="46"/>
        <v/>
      </c>
      <c r="BD56" s="115" t="str">
        <f>+Datos!DR54</f>
        <v/>
      </c>
      <c r="BE56" s="188" t="str">
        <f>IF(BD56="","",Datos!DU54)</f>
        <v/>
      </c>
      <c r="BF56" s="180" t="str">
        <f t="shared" si="47"/>
        <v/>
      </c>
      <c r="BG56" s="180" t="str">
        <f t="shared" si="48"/>
        <v/>
      </c>
      <c r="BH56" s="187" t="str">
        <f t="shared" si="49"/>
        <v/>
      </c>
      <c r="BI56" s="187" t="str">
        <f t="shared" si="50"/>
        <v/>
      </c>
      <c r="BJ56" s="187" t="str">
        <f t="shared" si="51"/>
        <v/>
      </c>
      <c r="BK56" s="187" t="str">
        <f t="shared" si="52"/>
        <v/>
      </c>
      <c r="BM56" s="115" t="str">
        <f>+Datos!EL54</f>
        <v/>
      </c>
      <c r="BN56" s="188" t="str">
        <f>IF(BM56="","",Datos!EO54)</f>
        <v/>
      </c>
      <c r="BO56" s="180" t="str">
        <f t="shared" si="53"/>
        <v/>
      </c>
      <c r="BP56" s="180" t="str">
        <f t="shared" si="54"/>
        <v/>
      </c>
      <c r="BQ56" s="187" t="str">
        <f t="shared" si="55"/>
        <v/>
      </c>
      <c r="BR56" s="187" t="str">
        <f t="shared" si="56"/>
        <v/>
      </c>
      <c r="BS56" s="187" t="str">
        <f t="shared" si="57"/>
        <v/>
      </c>
      <c r="BT56" s="187" t="str">
        <f t="shared" si="58"/>
        <v/>
      </c>
      <c r="BV56" s="115" t="str">
        <f>+Datos!FF54</f>
        <v/>
      </c>
      <c r="BW56" s="188" t="str">
        <f>IF(BV56="","",Datos!FI54)</f>
        <v/>
      </c>
      <c r="BX56" s="180" t="str">
        <f t="shared" si="59"/>
        <v/>
      </c>
      <c r="BY56" s="180" t="str">
        <f t="shared" si="60"/>
        <v/>
      </c>
      <c r="BZ56" s="187" t="str">
        <f t="shared" si="61"/>
        <v/>
      </c>
      <c r="CA56" s="187" t="str">
        <f t="shared" si="62"/>
        <v/>
      </c>
      <c r="CB56" s="187" t="str">
        <f t="shared" si="63"/>
        <v/>
      </c>
      <c r="CC56" s="187" t="str">
        <f t="shared" si="64"/>
        <v/>
      </c>
      <c r="CD56"/>
      <c r="CE56" s="115" t="str">
        <f>+Datos!FZ54</f>
        <v/>
      </c>
      <c r="CF56" s="188" t="str">
        <f>IF(CE56="","",Datos!GC54)</f>
        <v/>
      </c>
      <c r="CG56" s="180" t="str">
        <f t="shared" si="65"/>
        <v/>
      </c>
      <c r="CH56" s="180" t="str">
        <f t="shared" si="66"/>
        <v/>
      </c>
      <c r="CI56" s="187" t="str">
        <f t="shared" si="67"/>
        <v/>
      </c>
      <c r="CJ56" s="187" t="str">
        <f t="shared" si="68"/>
        <v/>
      </c>
      <c r="CK56" s="187" t="str">
        <f t="shared" si="69"/>
        <v/>
      </c>
      <c r="CL56" s="187" t="str">
        <f t="shared" si="70"/>
        <v/>
      </c>
    </row>
    <row r="57" spans="2:90" s="8" customFormat="1" x14ac:dyDescent="0.35">
      <c r="B57" s="115">
        <f>+Datos!B55</f>
        <v>40</v>
      </c>
      <c r="C57" s="115">
        <f>IF(B57="","",Datos!E55)</f>
        <v>127.5</v>
      </c>
      <c r="D57" s="180">
        <f t="shared" si="11"/>
        <v>0</v>
      </c>
      <c r="E57" s="180">
        <f t="shared" si="12"/>
        <v>11</v>
      </c>
      <c r="F57" s="187">
        <f t="shared" si="13"/>
        <v>418</v>
      </c>
      <c r="G57" s="187">
        <f t="shared" si="14"/>
        <v>286</v>
      </c>
      <c r="H57" s="187">
        <f t="shared" si="15"/>
        <v>264</v>
      </c>
      <c r="I57" s="187" t="e">
        <f t="shared" si="16"/>
        <v>#DIV/0!</v>
      </c>
      <c r="K57" s="115">
        <f>+Datos!V55</f>
        <v>40</v>
      </c>
      <c r="L57" s="188">
        <f>IF(K57="","",Datos!Y55)</f>
        <v>57</v>
      </c>
      <c r="M57" s="180">
        <f t="shared" si="17"/>
        <v>228</v>
      </c>
      <c r="N57" s="180">
        <f t="shared" si="18"/>
        <v>4.75</v>
      </c>
      <c r="O57" s="187">
        <f t="shared" si="19"/>
        <v>287.03571428571428</v>
      </c>
      <c r="P57" s="187">
        <f t="shared" si="20"/>
        <v>185.25</v>
      </c>
      <c r="Q57" s="187">
        <f t="shared" si="21"/>
        <v>114</v>
      </c>
      <c r="R57" s="187">
        <f t="shared" si="22"/>
        <v>181.85714285714286</v>
      </c>
      <c r="T57" s="115">
        <f>+Datos!AP55</f>
        <v>40</v>
      </c>
      <c r="U57" s="188">
        <f>IF(T57="","",Datos!AS55)</f>
        <v>162</v>
      </c>
      <c r="V57" s="180">
        <f t="shared" si="23"/>
        <v>648</v>
      </c>
      <c r="W57" s="180">
        <f t="shared" si="24"/>
        <v>13.5</v>
      </c>
      <c r="X57" s="187">
        <f t="shared" si="25"/>
        <v>815.78571428571433</v>
      </c>
      <c r="Y57" s="187">
        <f t="shared" si="26"/>
        <v>526.5</v>
      </c>
      <c r="Z57" s="187">
        <f t="shared" si="27"/>
        <v>324</v>
      </c>
      <c r="AA57" s="187">
        <f t="shared" si="28"/>
        <v>516.85714285714289</v>
      </c>
      <c r="AC57" s="115" t="str">
        <f>+Datos!BJ55</f>
        <v/>
      </c>
      <c r="AD57" s="188" t="str">
        <f>IF(AC57="","",Datos!BM55)</f>
        <v/>
      </c>
      <c r="AE57" s="180" t="str">
        <f t="shared" si="29"/>
        <v/>
      </c>
      <c r="AF57" s="180" t="str">
        <f t="shared" si="30"/>
        <v/>
      </c>
      <c r="AG57" s="187" t="str">
        <f t="shared" si="31"/>
        <v/>
      </c>
      <c r="AH57" s="187" t="str">
        <f t="shared" si="32"/>
        <v/>
      </c>
      <c r="AI57" s="187" t="str">
        <f t="shared" si="33"/>
        <v/>
      </c>
      <c r="AJ57" s="187" t="str">
        <f t="shared" si="34"/>
        <v/>
      </c>
      <c r="AL57" s="115" t="str">
        <f>+Datos!CD55</f>
        <v/>
      </c>
      <c r="AM57" s="188" t="str">
        <f>IF(AL57="","",Datos!CG55)</f>
        <v/>
      </c>
      <c r="AN57" s="180" t="str">
        <f t="shared" si="35"/>
        <v/>
      </c>
      <c r="AO57" s="180" t="str">
        <f t="shared" si="36"/>
        <v/>
      </c>
      <c r="AP57" s="187" t="str">
        <f t="shared" si="37"/>
        <v/>
      </c>
      <c r="AQ57" s="187" t="str">
        <f t="shared" si="38"/>
        <v/>
      </c>
      <c r="AR57" s="187" t="str">
        <f t="shared" si="39"/>
        <v/>
      </c>
      <c r="AS57" s="187" t="str">
        <f t="shared" si="40"/>
        <v/>
      </c>
      <c r="AU57" s="115" t="str">
        <f>+Datos!CX55</f>
        <v/>
      </c>
      <c r="AV57" s="188" t="str">
        <f>IF(AU57="","",Datos!DA55)</f>
        <v/>
      </c>
      <c r="AW57" s="180" t="str">
        <f t="shared" si="41"/>
        <v/>
      </c>
      <c r="AX57" s="180" t="str">
        <f t="shared" si="42"/>
        <v/>
      </c>
      <c r="AY57" s="187" t="str">
        <f t="shared" si="43"/>
        <v/>
      </c>
      <c r="AZ57" s="187" t="str">
        <f t="shared" si="44"/>
        <v/>
      </c>
      <c r="BA57" s="187" t="str">
        <f t="shared" si="45"/>
        <v/>
      </c>
      <c r="BB57" s="187" t="str">
        <f t="shared" si="46"/>
        <v/>
      </c>
      <c r="BD57" s="115" t="str">
        <f>+Datos!DR55</f>
        <v/>
      </c>
      <c r="BE57" s="188" t="str">
        <f>IF(BD57="","",Datos!DU55)</f>
        <v/>
      </c>
      <c r="BF57" s="180" t="str">
        <f t="shared" si="47"/>
        <v/>
      </c>
      <c r="BG57" s="180" t="str">
        <f t="shared" si="48"/>
        <v/>
      </c>
      <c r="BH57" s="187" t="str">
        <f t="shared" si="49"/>
        <v/>
      </c>
      <c r="BI57" s="187" t="str">
        <f t="shared" si="50"/>
        <v/>
      </c>
      <c r="BJ57" s="187" t="str">
        <f t="shared" si="51"/>
        <v/>
      </c>
      <c r="BK57" s="187" t="str">
        <f t="shared" si="52"/>
        <v/>
      </c>
      <c r="BM57" s="115" t="str">
        <f>+Datos!EL55</f>
        <v/>
      </c>
      <c r="BN57" s="188" t="str">
        <f>IF(BM57="","",Datos!EO55)</f>
        <v/>
      </c>
      <c r="BO57" s="180" t="str">
        <f t="shared" si="53"/>
        <v/>
      </c>
      <c r="BP57" s="180" t="str">
        <f t="shared" si="54"/>
        <v/>
      </c>
      <c r="BQ57" s="187" t="str">
        <f t="shared" si="55"/>
        <v/>
      </c>
      <c r="BR57" s="187" t="str">
        <f t="shared" si="56"/>
        <v/>
      </c>
      <c r="BS57" s="187" t="str">
        <f t="shared" si="57"/>
        <v/>
      </c>
      <c r="BT57" s="187" t="str">
        <f t="shared" si="58"/>
        <v/>
      </c>
      <c r="BV57" s="115" t="str">
        <f>+Datos!FF55</f>
        <v/>
      </c>
      <c r="BW57" s="188" t="str">
        <f>IF(BV57="","",Datos!FI55)</f>
        <v/>
      </c>
      <c r="BX57" s="180" t="str">
        <f t="shared" si="59"/>
        <v/>
      </c>
      <c r="BY57" s="180" t="str">
        <f t="shared" si="60"/>
        <v/>
      </c>
      <c r="BZ57" s="187" t="str">
        <f t="shared" si="61"/>
        <v/>
      </c>
      <c r="CA57" s="187" t="str">
        <f t="shared" si="62"/>
        <v/>
      </c>
      <c r="CB57" s="187" t="str">
        <f t="shared" si="63"/>
        <v/>
      </c>
      <c r="CC57" s="187" t="str">
        <f t="shared" si="64"/>
        <v/>
      </c>
      <c r="CD57"/>
      <c r="CE57" s="115" t="str">
        <f>+Datos!FZ55</f>
        <v/>
      </c>
      <c r="CF57" s="188" t="str">
        <f>IF(CE57="","",Datos!GC55)</f>
        <v/>
      </c>
      <c r="CG57" s="180" t="str">
        <f t="shared" si="65"/>
        <v/>
      </c>
      <c r="CH57" s="180" t="str">
        <f t="shared" si="66"/>
        <v/>
      </c>
      <c r="CI57" s="187" t="str">
        <f t="shared" si="67"/>
        <v/>
      </c>
      <c r="CJ57" s="187" t="str">
        <f t="shared" si="68"/>
        <v/>
      </c>
      <c r="CK57" s="187" t="str">
        <f t="shared" si="69"/>
        <v/>
      </c>
      <c r="CL57" s="187" t="str">
        <f t="shared" si="70"/>
        <v/>
      </c>
    </row>
    <row r="58" spans="2:90" s="8" customFormat="1" x14ac:dyDescent="0.35">
      <c r="B58" s="115">
        <f>+Datos!B56</f>
        <v>41</v>
      </c>
      <c r="C58" s="115">
        <f>IF(B58="","",Datos!E56)</f>
        <v>129</v>
      </c>
      <c r="D58" s="180">
        <f t="shared" si="11"/>
        <v>0</v>
      </c>
      <c r="E58" s="180">
        <f t="shared" si="12"/>
        <v>11</v>
      </c>
      <c r="F58" s="187">
        <f t="shared" si="13"/>
        <v>418</v>
      </c>
      <c r="G58" s="187">
        <f t="shared" si="14"/>
        <v>286</v>
      </c>
      <c r="H58" s="187">
        <f t="shared" si="15"/>
        <v>264</v>
      </c>
      <c r="I58" s="187" t="e">
        <f t="shared" si="16"/>
        <v>#DIV/0!</v>
      </c>
      <c r="K58" s="115">
        <f>+Datos!V56</f>
        <v>41</v>
      </c>
      <c r="L58" s="188">
        <f>IF(K58="","",Datos!Y56)</f>
        <v>53</v>
      </c>
      <c r="M58" s="180">
        <f t="shared" si="17"/>
        <v>212</v>
      </c>
      <c r="N58" s="180">
        <f t="shared" si="18"/>
        <v>4.416666666666667</v>
      </c>
      <c r="O58" s="187">
        <f t="shared" si="19"/>
        <v>266.89285714285717</v>
      </c>
      <c r="P58" s="187">
        <f t="shared" si="20"/>
        <v>172.25</v>
      </c>
      <c r="Q58" s="187">
        <f t="shared" si="21"/>
        <v>106</v>
      </c>
      <c r="R58" s="187">
        <f t="shared" si="22"/>
        <v>169.0952380952381</v>
      </c>
      <c r="T58" s="115">
        <f>+Datos!AP56</f>
        <v>41</v>
      </c>
      <c r="U58" s="188">
        <f>IF(T58="","",Datos!AS56)</f>
        <v>163</v>
      </c>
      <c r="V58" s="180">
        <f t="shared" si="23"/>
        <v>652</v>
      </c>
      <c r="W58" s="180">
        <f t="shared" si="24"/>
        <v>13.583333333333334</v>
      </c>
      <c r="X58" s="187">
        <f t="shared" si="25"/>
        <v>820.82142857142867</v>
      </c>
      <c r="Y58" s="187">
        <f t="shared" si="26"/>
        <v>529.75</v>
      </c>
      <c r="Z58" s="187">
        <f t="shared" si="27"/>
        <v>326</v>
      </c>
      <c r="AA58" s="187">
        <f t="shared" si="28"/>
        <v>520.04761904761904</v>
      </c>
      <c r="AC58" s="115" t="str">
        <f>+Datos!BJ56</f>
        <v/>
      </c>
      <c r="AD58" s="188" t="str">
        <f>IF(AC58="","",Datos!BM56)</f>
        <v/>
      </c>
      <c r="AE58" s="180" t="str">
        <f t="shared" si="29"/>
        <v/>
      </c>
      <c r="AF58" s="180" t="str">
        <f t="shared" si="30"/>
        <v/>
      </c>
      <c r="AG58" s="187" t="str">
        <f t="shared" si="31"/>
        <v/>
      </c>
      <c r="AH58" s="187" t="str">
        <f t="shared" si="32"/>
        <v/>
      </c>
      <c r="AI58" s="187" t="str">
        <f t="shared" si="33"/>
        <v/>
      </c>
      <c r="AJ58" s="187" t="str">
        <f t="shared" si="34"/>
        <v/>
      </c>
      <c r="AL58" s="115" t="str">
        <f>+Datos!CD56</f>
        <v/>
      </c>
      <c r="AM58" s="188" t="str">
        <f>IF(AL58="","",Datos!CG56)</f>
        <v/>
      </c>
      <c r="AN58" s="180" t="str">
        <f t="shared" si="35"/>
        <v/>
      </c>
      <c r="AO58" s="180" t="str">
        <f t="shared" si="36"/>
        <v/>
      </c>
      <c r="AP58" s="187" t="str">
        <f t="shared" si="37"/>
        <v/>
      </c>
      <c r="AQ58" s="187" t="str">
        <f t="shared" si="38"/>
        <v/>
      </c>
      <c r="AR58" s="187" t="str">
        <f t="shared" si="39"/>
        <v/>
      </c>
      <c r="AS58" s="187" t="str">
        <f t="shared" si="40"/>
        <v/>
      </c>
      <c r="AU58" s="115" t="str">
        <f>+Datos!CX56</f>
        <v/>
      </c>
      <c r="AV58" s="188" t="str">
        <f>IF(AU58="","",Datos!DA56)</f>
        <v/>
      </c>
      <c r="AW58" s="180" t="str">
        <f t="shared" si="41"/>
        <v/>
      </c>
      <c r="AX58" s="180" t="str">
        <f t="shared" si="42"/>
        <v/>
      </c>
      <c r="AY58" s="187" t="str">
        <f t="shared" si="43"/>
        <v/>
      </c>
      <c r="AZ58" s="187" t="str">
        <f t="shared" si="44"/>
        <v/>
      </c>
      <c r="BA58" s="187" t="str">
        <f t="shared" si="45"/>
        <v/>
      </c>
      <c r="BB58" s="187" t="str">
        <f t="shared" si="46"/>
        <v/>
      </c>
      <c r="BD58" s="115" t="str">
        <f>+Datos!DR56</f>
        <v/>
      </c>
      <c r="BE58" s="188" t="str">
        <f>IF(BD58="","",Datos!DU56)</f>
        <v/>
      </c>
      <c r="BF58" s="180" t="str">
        <f t="shared" si="47"/>
        <v/>
      </c>
      <c r="BG58" s="180" t="str">
        <f t="shared" si="48"/>
        <v/>
      </c>
      <c r="BH58" s="187" t="str">
        <f t="shared" si="49"/>
        <v/>
      </c>
      <c r="BI58" s="187" t="str">
        <f t="shared" si="50"/>
        <v/>
      </c>
      <c r="BJ58" s="187" t="str">
        <f t="shared" si="51"/>
        <v/>
      </c>
      <c r="BK58" s="187" t="str">
        <f t="shared" si="52"/>
        <v/>
      </c>
      <c r="BM58" s="115" t="str">
        <f>+Datos!EL56</f>
        <v/>
      </c>
      <c r="BN58" s="188" t="str">
        <f>IF(BM58="","",Datos!EO56)</f>
        <v/>
      </c>
      <c r="BO58" s="180" t="str">
        <f t="shared" si="53"/>
        <v/>
      </c>
      <c r="BP58" s="180" t="str">
        <f t="shared" si="54"/>
        <v/>
      </c>
      <c r="BQ58" s="187" t="str">
        <f t="shared" si="55"/>
        <v/>
      </c>
      <c r="BR58" s="187" t="str">
        <f t="shared" si="56"/>
        <v/>
      </c>
      <c r="BS58" s="187" t="str">
        <f t="shared" si="57"/>
        <v/>
      </c>
      <c r="BT58" s="187" t="str">
        <f t="shared" si="58"/>
        <v/>
      </c>
      <c r="BV58" s="115" t="str">
        <f>+Datos!FF56</f>
        <v/>
      </c>
      <c r="BW58" s="188" t="str">
        <f>IF(BV58="","",Datos!FI56)</f>
        <v/>
      </c>
      <c r="BX58" s="180" t="str">
        <f t="shared" si="59"/>
        <v/>
      </c>
      <c r="BY58" s="180" t="str">
        <f t="shared" si="60"/>
        <v/>
      </c>
      <c r="BZ58" s="187" t="str">
        <f t="shared" si="61"/>
        <v/>
      </c>
      <c r="CA58" s="187" t="str">
        <f t="shared" si="62"/>
        <v/>
      </c>
      <c r="CB58" s="187" t="str">
        <f t="shared" si="63"/>
        <v/>
      </c>
      <c r="CC58" s="187" t="str">
        <f t="shared" si="64"/>
        <v/>
      </c>
      <c r="CD58"/>
      <c r="CE58" s="115" t="str">
        <f>+Datos!FZ56</f>
        <v/>
      </c>
      <c r="CF58" s="188" t="str">
        <f>IF(CE58="","",Datos!GC56)</f>
        <v/>
      </c>
      <c r="CG58" s="180" t="str">
        <f t="shared" si="65"/>
        <v/>
      </c>
      <c r="CH58" s="180" t="str">
        <f t="shared" si="66"/>
        <v/>
      </c>
      <c r="CI58" s="187" t="str">
        <f t="shared" si="67"/>
        <v/>
      </c>
      <c r="CJ58" s="187" t="str">
        <f t="shared" si="68"/>
        <v/>
      </c>
      <c r="CK58" s="187" t="str">
        <f t="shared" si="69"/>
        <v/>
      </c>
      <c r="CL58" s="187" t="str">
        <f t="shared" si="70"/>
        <v/>
      </c>
    </row>
    <row r="59" spans="2:90" s="8" customFormat="1" x14ac:dyDescent="0.35">
      <c r="B59" s="115">
        <f>+Datos!B57</f>
        <v>42</v>
      </c>
      <c r="C59" s="115">
        <f>IF(B59="","",Datos!E57)</f>
        <v>131</v>
      </c>
      <c r="D59" s="180">
        <f t="shared" si="11"/>
        <v>0</v>
      </c>
      <c r="E59" s="180">
        <f t="shared" si="12"/>
        <v>11</v>
      </c>
      <c r="F59" s="187">
        <f t="shared" si="13"/>
        <v>418</v>
      </c>
      <c r="G59" s="187">
        <f t="shared" si="14"/>
        <v>286</v>
      </c>
      <c r="H59" s="187">
        <f t="shared" si="15"/>
        <v>264</v>
      </c>
      <c r="I59" s="187" t="e">
        <f t="shared" si="16"/>
        <v>#DIV/0!</v>
      </c>
      <c r="K59" s="115">
        <f>+Datos!V57</f>
        <v>42</v>
      </c>
      <c r="L59" s="188">
        <f>IF(K59="","",Datos!Y57)</f>
        <v>50</v>
      </c>
      <c r="M59" s="180">
        <f t="shared" si="17"/>
        <v>200</v>
      </c>
      <c r="N59" s="180">
        <f t="shared" si="18"/>
        <v>4.166666666666667</v>
      </c>
      <c r="O59" s="187">
        <f t="shared" si="19"/>
        <v>251.78571428571431</v>
      </c>
      <c r="P59" s="187">
        <f t="shared" si="20"/>
        <v>162.5</v>
      </c>
      <c r="Q59" s="187">
        <f t="shared" si="21"/>
        <v>100</v>
      </c>
      <c r="R59" s="187">
        <f t="shared" si="22"/>
        <v>159.52380952380952</v>
      </c>
      <c r="T59" s="115">
        <f>+Datos!AP57</f>
        <v>42</v>
      </c>
      <c r="U59" s="188">
        <f>IF(T59="","",Datos!AS57)</f>
        <v>163</v>
      </c>
      <c r="V59" s="180">
        <f t="shared" si="23"/>
        <v>652</v>
      </c>
      <c r="W59" s="180">
        <f t="shared" si="24"/>
        <v>13.583333333333334</v>
      </c>
      <c r="X59" s="187">
        <f t="shared" si="25"/>
        <v>820.82142857142867</v>
      </c>
      <c r="Y59" s="187">
        <f t="shared" si="26"/>
        <v>529.75</v>
      </c>
      <c r="Z59" s="187">
        <f t="shared" si="27"/>
        <v>326</v>
      </c>
      <c r="AA59" s="187">
        <f t="shared" si="28"/>
        <v>520.04761904761904</v>
      </c>
      <c r="AC59" s="115" t="str">
        <f>+Datos!BJ57</f>
        <v/>
      </c>
      <c r="AD59" s="188" t="str">
        <f>IF(AC59="","",Datos!BM57)</f>
        <v/>
      </c>
      <c r="AE59" s="180" t="str">
        <f t="shared" si="29"/>
        <v/>
      </c>
      <c r="AF59" s="180" t="str">
        <f t="shared" si="30"/>
        <v/>
      </c>
      <c r="AG59" s="187" t="str">
        <f t="shared" si="31"/>
        <v/>
      </c>
      <c r="AH59" s="187" t="str">
        <f t="shared" si="32"/>
        <v/>
      </c>
      <c r="AI59" s="187" t="str">
        <f t="shared" si="33"/>
        <v/>
      </c>
      <c r="AJ59" s="187" t="str">
        <f t="shared" si="34"/>
        <v/>
      </c>
      <c r="AL59" s="115" t="str">
        <f>+Datos!CD57</f>
        <v/>
      </c>
      <c r="AM59" s="188" t="str">
        <f>IF(AL59="","",Datos!CG57)</f>
        <v/>
      </c>
      <c r="AN59" s="180" t="str">
        <f t="shared" si="35"/>
        <v/>
      </c>
      <c r="AO59" s="180" t="str">
        <f t="shared" si="36"/>
        <v/>
      </c>
      <c r="AP59" s="187" t="str">
        <f t="shared" si="37"/>
        <v/>
      </c>
      <c r="AQ59" s="187" t="str">
        <f t="shared" si="38"/>
        <v/>
      </c>
      <c r="AR59" s="187" t="str">
        <f t="shared" si="39"/>
        <v/>
      </c>
      <c r="AS59" s="187" t="str">
        <f t="shared" si="40"/>
        <v/>
      </c>
      <c r="AU59" s="115" t="str">
        <f>+Datos!CX57</f>
        <v/>
      </c>
      <c r="AV59" s="188" t="str">
        <f>IF(AU59="","",Datos!DA57)</f>
        <v/>
      </c>
      <c r="AW59" s="180" t="str">
        <f t="shared" si="41"/>
        <v/>
      </c>
      <c r="AX59" s="180" t="str">
        <f t="shared" si="42"/>
        <v/>
      </c>
      <c r="AY59" s="187" t="str">
        <f t="shared" si="43"/>
        <v/>
      </c>
      <c r="AZ59" s="187" t="str">
        <f t="shared" si="44"/>
        <v/>
      </c>
      <c r="BA59" s="187" t="str">
        <f t="shared" si="45"/>
        <v/>
      </c>
      <c r="BB59" s="187" t="str">
        <f t="shared" si="46"/>
        <v/>
      </c>
      <c r="BD59" s="115" t="str">
        <f>+Datos!DR57</f>
        <v/>
      </c>
      <c r="BE59" s="188" t="str">
        <f>IF(BD59="","",Datos!DU57)</f>
        <v/>
      </c>
      <c r="BF59" s="180" t="str">
        <f t="shared" si="47"/>
        <v/>
      </c>
      <c r="BG59" s="180" t="str">
        <f t="shared" si="48"/>
        <v/>
      </c>
      <c r="BH59" s="187" t="str">
        <f t="shared" si="49"/>
        <v/>
      </c>
      <c r="BI59" s="187" t="str">
        <f t="shared" si="50"/>
        <v/>
      </c>
      <c r="BJ59" s="187" t="str">
        <f t="shared" si="51"/>
        <v/>
      </c>
      <c r="BK59" s="187" t="str">
        <f t="shared" si="52"/>
        <v/>
      </c>
      <c r="BM59" s="115" t="str">
        <f>+Datos!EL57</f>
        <v/>
      </c>
      <c r="BN59" s="188" t="str">
        <f>IF(BM59="","",Datos!EO57)</f>
        <v/>
      </c>
      <c r="BO59" s="180" t="str">
        <f t="shared" si="53"/>
        <v/>
      </c>
      <c r="BP59" s="180" t="str">
        <f t="shared" si="54"/>
        <v/>
      </c>
      <c r="BQ59" s="187" t="str">
        <f t="shared" si="55"/>
        <v/>
      </c>
      <c r="BR59" s="187" t="str">
        <f t="shared" si="56"/>
        <v/>
      </c>
      <c r="BS59" s="187" t="str">
        <f t="shared" si="57"/>
        <v/>
      </c>
      <c r="BT59" s="187" t="str">
        <f t="shared" si="58"/>
        <v/>
      </c>
      <c r="BV59" s="115" t="str">
        <f>+Datos!FF57</f>
        <v/>
      </c>
      <c r="BW59" s="188" t="str">
        <f>IF(BV59="","",Datos!FI57)</f>
        <v/>
      </c>
      <c r="BX59" s="180" t="str">
        <f t="shared" si="59"/>
        <v/>
      </c>
      <c r="BY59" s="180" t="str">
        <f t="shared" si="60"/>
        <v/>
      </c>
      <c r="BZ59" s="187" t="str">
        <f t="shared" si="61"/>
        <v/>
      </c>
      <c r="CA59" s="187" t="str">
        <f t="shared" si="62"/>
        <v/>
      </c>
      <c r="CB59" s="187" t="str">
        <f t="shared" si="63"/>
        <v/>
      </c>
      <c r="CC59" s="187" t="str">
        <f t="shared" si="64"/>
        <v/>
      </c>
      <c r="CD59"/>
      <c r="CE59" s="115" t="str">
        <f>+Datos!FZ57</f>
        <v/>
      </c>
      <c r="CF59" s="188" t="str">
        <f>IF(CE59="","",Datos!GC57)</f>
        <v/>
      </c>
      <c r="CG59" s="180" t="str">
        <f t="shared" si="65"/>
        <v/>
      </c>
      <c r="CH59" s="180" t="str">
        <f t="shared" si="66"/>
        <v/>
      </c>
      <c r="CI59" s="187" t="str">
        <f t="shared" si="67"/>
        <v/>
      </c>
      <c r="CJ59" s="187" t="str">
        <f t="shared" si="68"/>
        <v/>
      </c>
      <c r="CK59" s="187" t="str">
        <f t="shared" si="69"/>
        <v/>
      </c>
      <c r="CL59" s="187" t="str">
        <f t="shared" si="70"/>
        <v/>
      </c>
    </row>
    <row r="60" spans="2:90" s="8" customFormat="1" x14ac:dyDescent="0.35">
      <c r="B60" s="115">
        <f>+Datos!B58</f>
        <v>43</v>
      </c>
      <c r="C60" s="115">
        <f>IF(B60="","",Datos!E58)</f>
        <v>132.5</v>
      </c>
      <c r="D60" s="180">
        <f t="shared" si="11"/>
        <v>0</v>
      </c>
      <c r="E60" s="180">
        <f t="shared" si="12"/>
        <v>12</v>
      </c>
      <c r="F60" s="187">
        <f t="shared" si="13"/>
        <v>456</v>
      </c>
      <c r="G60" s="187">
        <f t="shared" si="14"/>
        <v>312</v>
      </c>
      <c r="H60" s="187">
        <f t="shared" si="15"/>
        <v>288</v>
      </c>
      <c r="I60" s="187" t="e">
        <f t="shared" si="16"/>
        <v>#DIV/0!</v>
      </c>
      <c r="K60" s="115">
        <f>+Datos!V58</f>
        <v>43</v>
      </c>
      <c r="L60" s="188">
        <f>IF(K60="","",Datos!Y58)</f>
        <v>47</v>
      </c>
      <c r="M60" s="180">
        <f t="shared" si="17"/>
        <v>188</v>
      </c>
      <c r="N60" s="180">
        <f t="shared" si="18"/>
        <v>3.9166666666666665</v>
      </c>
      <c r="O60" s="187">
        <f t="shared" si="19"/>
        <v>236.67857142857142</v>
      </c>
      <c r="P60" s="187">
        <f t="shared" si="20"/>
        <v>152.75</v>
      </c>
      <c r="Q60" s="187">
        <f t="shared" si="21"/>
        <v>94</v>
      </c>
      <c r="R60" s="187">
        <f t="shared" si="22"/>
        <v>149.95238095238093</v>
      </c>
      <c r="T60" s="115">
        <f>+Datos!AP58</f>
        <v>43</v>
      </c>
      <c r="U60" s="188">
        <f>IF(T60="","",Datos!AS58)</f>
        <v>162.5</v>
      </c>
      <c r="V60" s="180">
        <f t="shared" si="23"/>
        <v>650</v>
      </c>
      <c r="W60" s="180">
        <f t="shared" si="24"/>
        <v>13.541666666666666</v>
      </c>
      <c r="X60" s="187">
        <f t="shared" si="25"/>
        <v>818.30357142857144</v>
      </c>
      <c r="Y60" s="187">
        <f t="shared" si="26"/>
        <v>528.125</v>
      </c>
      <c r="Z60" s="187">
        <f t="shared" si="27"/>
        <v>325</v>
      </c>
      <c r="AA60" s="187">
        <f t="shared" si="28"/>
        <v>518.45238095238096</v>
      </c>
      <c r="AC60" s="115" t="str">
        <f>+Datos!BJ58</f>
        <v/>
      </c>
      <c r="AD60" s="188" t="str">
        <f>IF(AC60="","",Datos!BM58)</f>
        <v/>
      </c>
      <c r="AE60" s="180" t="str">
        <f t="shared" si="29"/>
        <v/>
      </c>
      <c r="AF60" s="180" t="str">
        <f t="shared" si="30"/>
        <v/>
      </c>
      <c r="AG60" s="187" t="str">
        <f t="shared" si="31"/>
        <v/>
      </c>
      <c r="AH60" s="187" t="str">
        <f t="shared" si="32"/>
        <v/>
      </c>
      <c r="AI60" s="187" t="str">
        <f t="shared" si="33"/>
        <v/>
      </c>
      <c r="AJ60" s="187" t="str">
        <f t="shared" si="34"/>
        <v/>
      </c>
      <c r="AL60" s="115" t="str">
        <f>+Datos!CD58</f>
        <v/>
      </c>
      <c r="AM60" s="188" t="str">
        <f>IF(AL60="","",Datos!CG58)</f>
        <v/>
      </c>
      <c r="AN60" s="180" t="str">
        <f t="shared" si="35"/>
        <v/>
      </c>
      <c r="AO60" s="180" t="str">
        <f t="shared" si="36"/>
        <v/>
      </c>
      <c r="AP60" s="187" t="str">
        <f t="shared" si="37"/>
        <v/>
      </c>
      <c r="AQ60" s="187" t="str">
        <f t="shared" si="38"/>
        <v/>
      </c>
      <c r="AR60" s="187" t="str">
        <f t="shared" si="39"/>
        <v/>
      </c>
      <c r="AS60" s="187" t="str">
        <f t="shared" si="40"/>
        <v/>
      </c>
      <c r="AU60" s="115" t="str">
        <f>+Datos!CX58</f>
        <v/>
      </c>
      <c r="AV60" s="188" t="str">
        <f>IF(AU60="","",Datos!DA58)</f>
        <v/>
      </c>
      <c r="AW60" s="180" t="str">
        <f t="shared" si="41"/>
        <v/>
      </c>
      <c r="AX60" s="180" t="str">
        <f t="shared" si="42"/>
        <v/>
      </c>
      <c r="AY60" s="187" t="str">
        <f t="shared" si="43"/>
        <v/>
      </c>
      <c r="AZ60" s="187" t="str">
        <f t="shared" si="44"/>
        <v/>
      </c>
      <c r="BA60" s="187" t="str">
        <f t="shared" si="45"/>
        <v/>
      </c>
      <c r="BB60" s="187" t="str">
        <f t="shared" si="46"/>
        <v/>
      </c>
      <c r="BD60" s="115" t="str">
        <f>+Datos!DR58</f>
        <v/>
      </c>
      <c r="BE60" s="188" t="str">
        <f>IF(BD60="","",Datos!DU58)</f>
        <v/>
      </c>
      <c r="BF60" s="180" t="str">
        <f t="shared" si="47"/>
        <v/>
      </c>
      <c r="BG60" s="180" t="str">
        <f t="shared" si="48"/>
        <v/>
      </c>
      <c r="BH60" s="187" t="str">
        <f t="shared" si="49"/>
        <v/>
      </c>
      <c r="BI60" s="187" t="str">
        <f t="shared" si="50"/>
        <v/>
      </c>
      <c r="BJ60" s="187" t="str">
        <f t="shared" si="51"/>
        <v/>
      </c>
      <c r="BK60" s="187" t="str">
        <f t="shared" si="52"/>
        <v/>
      </c>
      <c r="BM60" s="115" t="str">
        <f>+Datos!EL58</f>
        <v/>
      </c>
      <c r="BN60" s="188" t="str">
        <f>IF(BM60="","",Datos!EO58)</f>
        <v/>
      </c>
      <c r="BO60" s="180" t="str">
        <f t="shared" si="53"/>
        <v/>
      </c>
      <c r="BP60" s="180" t="str">
        <f t="shared" si="54"/>
        <v/>
      </c>
      <c r="BQ60" s="187" t="str">
        <f t="shared" si="55"/>
        <v/>
      </c>
      <c r="BR60" s="187" t="str">
        <f t="shared" si="56"/>
        <v/>
      </c>
      <c r="BS60" s="187" t="str">
        <f t="shared" si="57"/>
        <v/>
      </c>
      <c r="BT60" s="187" t="str">
        <f t="shared" si="58"/>
        <v/>
      </c>
      <c r="BV60" s="115" t="str">
        <f>+Datos!FF58</f>
        <v/>
      </c>
      <c r="BW60" s="188" t="str">
        <f>IF(BV60="","",Datos!FI58)</f>
        <v/>
      </c>
      <c r="BX60" s="180" t="str">
        <f t="shared" si="59"/>
        <v/>
      </c>
      <c r="BY60" s="180" t="str">
        <f t="shared" si="60"/>
        <v/>
      </c>
      <c r="BZ60" s="187" t="str">
        <f t="shared" si="61"/>
        <v/>
      </c>
      <c r="CA60" s="187" t="str">
        <f t="shared" si="62"/>
        <v/>
      </c>
      <c r="CB60" s="187" t="str">
        <f t="shared" si="63"/>
        <v/>
      </c>
      <c r="CC60" s="187" t="str">
        <f t="shared" si="64"/>
        <v/>
      </c>
      <c r="CD60"/>
      <c r="CE60" s="115" t="str">
        <f>+Datos!FZ58</f>
        <v/>
      </c>
      <c r="CF60" s="188" t="str">
        <f>IF(CE60="","",Datos!GC58)</f>
        <v/>
      </c>
      <c r="CG60" s="180" t="str">
        <f t="shared" si="65"/>
        <v/>
      </c>
      <c r="CH60" s="180" t="str">
        <f t="shared" si="66"/>
        <v/>
      </c>
      <c r="CI60" s="187" t="str">
        <f t="shared" si="67"/>
        <v/>
      </c>
      <c r="CJ60" s="187" t="str">
        <f t="shared" si="68"/>
        <v/>
      </c>
      <c r="CK60" s="187" t="str">
        <f t="shared" si="69"/>
        <v/>
      </c>
      <c r="CL60" s="187" t="str">
        <f t="shared" si="70"/>
        <v/>
      </c>
    </row>
    <row r="61" spans="2:90" s="8" customFormat="1" x14ac:dyDescent="0.35">
      <c r="B61" s="115">
        <f>+Datos!B59</f>
        <v>44</v>
      </c>
      <c r="C61" s="115">
        <f>IF(B61="","",Datos!E59)</f>
        <v>135</v>
      </c>
      <c r="D61" s="180">
        <f t="shared" si="11"/>
        <v>0</v>
      </c>
      <c r="E61" s="180">
        <f t="shared" si="12"/>
        <v>12</v>
      </c>
      <c r="F61" s="187">
        <f t="shared" si="13"/>
        <v>456</v>
      </c>
      <c r="G61" s="187">
        <f t="shared" si="14"/>
        <v>312</v>
      </c>
      <c r="H61" s="187">
        <f t="shared" si="15"/>
        <v>288</v>
      </c>
      <c r="I61" s="187" t="e">
        <f t="shared" si="16"/>
        <v>#DIV/0!</v>
      </c>
      <c r="K61" s="115">
        <f>+Datos!V59</f>
        <v>44</v>
      </c>
      <c r="L61" s="188">
        <f>IF(K61="","",Datos!Y59)</f>
        <v>44</v>
      </c>
      <c r="M61" s="180">
        <f t="shared" si="17"/>
        <v>176</v>
      </c>
      <c r="N61" s="180">
        <f t="shared" si="18"/>
        <v>3.6666666666666665</v>
      </c>
      <c r="O61" s="187">
        <f t="shared" si="19"/>
        <v>221.57142857142858</v>
      </c>
      <c r="P61" s="187">
        <f t="shared" si="20"/>
        <v>143</v>
      </c>
      <c r="Q61" s="187">
        <f t="shared" si="21"/>
        <v>88</v>
      </c>
      <c r="R61" s="187">
        <f t="shared" si="22"/>
        <v>140.38095238095238</v>
      </c>
      <c r="T61" s="115">
        <f>+Datos!AP59</f>
        <v>44</v>
      </c>
      <c r="U61" s="188">
        <f>IF(T61="","",Datos!AS59)</f>
        <v>163</v>
      </c>
      <c r="V61" s="180">
        <f t="shared" si="23"/>
        <v>652</v>
      </c>
      <c r="W61" s="180">
        <f t="shared" si="24"/>
        <v>13.583333333333334</v>
      </c>
      <c r="X61" s="187">
        <f t="shared" si="25"/>
        <v>820.82142857142867</v>
      </c>
      <c r="Y61" s="187">
        <f t="shared" si="26"/>
        <v>529.75</v>
      </c>
      <c r="Z61" s="187">
        <f t="shared" si="27"/>
        <v>326</v>
      </c>
      <c r="AA61" s="187">
        <f t="shared" si="28"/>
        <v>520.04761904761904</v>
      </c>
      <c r="AC61" s="115" t="str">
        <f>+Datos!BJ59</f>
        <v/>
      </c>
      <c r="AD61" s="188" t="str">
        <f>IF(AC61="","",Datos!BM59)</f>
        <v/>
      </c>
      <c r="AE61" s="180" t="str">
        <f t="shared" si="29"/>
        <v/>
      </c>
      <c r="AF61" s="180" t="str">
        <f t="shared" si="30"/>
        <v/>
      </c>
      <c r="AG61" s="187" t="str">
        <f t="shared" si="31"/>
        <v/>
      </c>
      <c r="AH61" s="187" t="str">
        <f t="shared" si="32"/>
        <v/>
      </c>
      <c r="AI61" s="187" t="str">
        <f t="shared" si="33"/>
        <v/>
      </c>
      <c r="AJ61" s="187" t="str">
        <f t="shared" si="34"/>
        <v/>
      </c>
      <c r="AL61" s="115" t="str">
        <f>+Datos!CD59</f>
        <v/>
      </c>
      <c r="AM61" s="188" t="str">
        <f>IF(AL61="","",Datos!CG59)</f>
        <v/>
      </c>
      <c r="AN61" s="180" t="str">
        <f t="shared" si="35"/>
        <v/>
      </c>
      <c r="AO61" s="180" t="str">
        <f t="shared" si="36"/>
        <v/>
      </c>
      <c r="AP61" s="187" t="str">
        <f t="shared" si="37"/>
        <v/>
      </c>
      <c r="AQ61" s="187" t="str">
        <f t="shared" si="38"/>
        <v/>
      </c>
      <c r="AR61" s="187" t="str">
        <f t="shared" si="39"/>
        <v/>
      </c>
      <c r="AS61" s="187" t="str">
        <f t="shared" si="40"/>
        <v/>
      </c>
      <c r="AU61" s="115" t="str">
        <f>+Datos!CX59</f>
        <v/>
      </c>
      <c r="AV61" s="188" t="str">
        <f>IF(AU61="","",Datos!DA59)</f>
        <v/>
      </c>
      <c r="AW61" s="180" t="str">
        <f t="shared" si="41"/>
        <v/>
      </c>
      <c r="AX61" s="180" t="str">
        <f t="shared" si="42"/>
        <v/>
      </c>
      <c r="AY61" s="187" t="str">
        <f t="shared" si="43"/>
        <v/>
      </c>
      <c r="AZ61" s="187" t="str">
        <f t="shared" si="44"/>
        <v/>
      </c>
      <c r="BA61" s="187" t="str">
        <f t="shared" si="45"/>
        <v/>
      </c>
      <c r="BB61" s="187" t="str">
        <f t="shared" si="46"/>
        <v/>
      </c>
      <c r="BD61" s="115" t="str">
        <f>+Datos!DR59</f>
        <v/>
      </c>
      <c r="BE61" s="188" t="str">
        <f>IF(BD61="","",Datos!DU59)</f>
        <v/>
      </c>
      <c r="BF61" s="180" t="str">
        <f t="shared" si="47"/>
        <v/>
      </c>
      <c r="BG61" s="180" t="str">
        <f t="shared" si="48"/>
        <v/>
      </c>
      <c r="BH61" s="187" t="str">
        <f t="shared" si="49"/>
        <v/>
      </c>
      <c r="BI61" s="187" t="str">
        <f t="shared" si="50"/>
        <v/>
      </c>
      <c r="BJ61" s="187" t="str">
        <f t="shared" si="51"/>
        <v/>
      </c>
      <c r="BK61" s="187" t="str">
        <f t="shared" si="52"/>
        <v/>
      </c>
      <c r="BM61" s="115" t="str">
        <f>+Datos!EL59</f>
        <v/>
      </c>
      <c r="BN61" s="188" t="str">
        <f>IF(BM61="","",Datos!EO59)</f>
        <v/>
      </c>
      <c r="BO61" s="180" t="str">
        <f t="shared" si="53"/>
        <v/>
      </c>
      <c r="BP61" s="180" t="str">
        <f t="shared" si="54"/>
        <v/>
      </c>
      <c r="BQ61" s="187" t="str">
        <f t="shared" si="55"/>
        <v/>
      </c>
      <c r="BR61" s="187" t="str">
        <f t="shared" si="56"/>
        <v/>
      </c>
      <c r="BS61" s="187" t="str">
        <f t="shared" si="57"/>
        <v/>
      </c>
      <c r="BT61" s="187" t="str">
        <f t="shared" si="58"/>
        <v/>
      </c>
      <c r="BV61" s="115" t="str">
        <f>+Datos!FF59</f>
        <v/>
      </c>
      <c r="BW61" s="188" t="str">
        <f>IF(BV61="","",Datos!FI59)</f>
        <v/>
      </c>
      <c r="BX61" s="180" t="str">
        <f t="shared" si="59"/>
        <v/>
      </c>
      <c r="BY61" s="180" t="str">
        <f t="shared" si="60"/>
        <v/>
      </c>
      <c r="BZ61" s="187" t="str">
        <f t="shared" si="61"/>
        <v/>
      </c>
      <c r="CA61" s="187" t="str">
        <f t="shared" si="62"/>
        <v/>
      </c>
      <c r="CB61" s="187" t="str">
        <f t="shared" si="63"/>
        <v/>
      </c>
      <c r="CC61" s="187" t="str">
        <f t="shared" si="64"/>
        <v/>
      </c>
      <c r="CD61"/>
      <c r="CE61" s="115" t="str">
        <f>+Datos!FZ59</f>
        <v/>
      </c>
      <c r="CF61" s="188" t="str">
        <f>IF(CE61="","",Datos!GC59)</f>
        <v/>
      </c>
      <c r="CG61" s="180" t="str">
        <f t="shared" si="65"/>
        <v/>
      </c>
      <c r="CH61" s="180" t="str">
        <f t="shared" si="66"/>
        <v/>
      </c>
      <c r="CI61" s="187" t="str">
        <f t="shared" si="67"/>
        <v/>
      </c>
      <c r="CJ61" s="187" t="str">
        <f t="shared" si="68"/>
        <v/>
      </c>
      <c r="CK61" s="187" t="str">
        <f t="shared" si="69"/>
        <v/>
      </c>
      <c r="CL61" s="187" t="str">
        <f t="shared" si="70"/>
        <v/>
      </c>
    </row>
    <row r="62" spans="2:90" s="8" customFormat="1" x14ac:dyDescent="0.35">
      <c r="B62" s="115">
        <f>+Datos!B60</f>
        <v>45</v>
      </c>
      <c r="C62" s="115">
        <f>IF(B62="","",Datos!E60)</f>
        <v>137</v>
      </c>
      <c r="D62" s="180">
        <f t="shared" si="11"/>
        <v>0</v>
      </c>
      <c r="E62" s="180">
        <f t="shared" si="12"/>
        <v>12</v>
      </c>
      <c r="F62" s="187">
        <f t="shared" si="13"/>
        <v>456</v>
      </c>
      <c r="G62" s="187">
        <f t="shared" si="14"/>
        <v>312</v>
      </c>
      <c r="H62" s="187">
        <f t="shared" si="15"/>
        <v>288</v>
      </c>
      <c r="I62" s="187" t="e">
        <f t="shared" si="16"/>
        <v>#DIV/0!</v>
      </c>
      <c r="K62" s="115">
        <f>+Datos!V60</f>
        <v>45</v>
      </c>
      <c r="L62" s="188">
        <f>IF(K62="","",Datos!Y60)</f>
        <v>42</v>
      </c>
      <c r="M62" s="180">
        <f t="shared" si="17"/>
        <v>168</v>
      </c>
      <c r="N62" s="180">
        <f t="shared" si="18"/>
        <v>3.5</v>
      </c>
      <c r="O62" s="187">
        <f t="shared" si="19"/>
        <v>211.5</v>
      </c>
      <c r="P62" s="187">
        <f t="shared" si="20"/>
        <v>136.5</v>
      </c>
      <c r="Q62" s="187">
        <f t="shared" si="21"/>
        <v>84</v>
      </c>
      <c r="R62" s="187">
        <f t="shared" si="22"/>
        <v>134</v>
      </c>
      <c r="T62" s="115">
        <f>+Datos!AP60</f>
        <v>45</v>
      </c>
      <c r="U62" s="188">
        <f>IF(T62="","",Datos!AS60)</f>
        <v>163</v>
      </c>
      <c r="V62" s="180">
        <f t="shared" si="23"/>
        <v>652</v>
      </c>
      <c r="W62" s="180">
        <f t="shared" si="24"/>
        <v>13.583333333333334</v>
      </c>
      <c r="X62" s="187">
        <f t="shared" si="25"/>
        <v>820.82142857142867</v>
      </c>
      <c r="Y62" s="187">
        <f t="shared" si="26"/>
        <v>529.75</v>
      </c>
      <c r="Z62" s="187">
        <f t="shared" si="27"/>
        <v>326</v>
      </c>
      <c r="AA62" s="187">
        <f t="shared" si="28"/>
        <v>520.04761904761904</v>
      </c>
      <c r="AC62" s="115" t="str">
        <f>+Datos!BJ60</f>
        <v/>
      </c>
      <c r="AD62" s="188" t="str">
        <f>IF(AC62="","",Datos!BM60)</f>
        <v/>
      </c>
      <c r="AE62" s="180" t="str">
        <f t="shared" si="29"/>
        <v/>
      </c>
      <c r="AF62" s="180" t="str">
        <f t="shared" si="30"/>
        <v/>
      </c>
      <c r="AG62" s="187" t="str">
        <f t="shared" si="31"/>
        <v/>
      </c>
      <c r="AH62" s="187" t="str">
        <f t="shared" si="32"/>
        <v/>
      </c>
      <c r="AI62" s="187" t="str">
        <f t="shared" si="33"/>
        <v/>
      </c>
      <c r="AJ62" s="187" t="str">
        <f t="shared" si="34"/>
        <v/>
      </c>
      <c r="AL62" s="115" t="str">
        <f>+Datos!CD60</f>
        <v/>
      </c>
      <c r="AM62" s="188" t="str">
        <f>IF(AL62="","",Datos!CG60)</f>
        <v/>
      </c>
      <c r="AN62" s="180" t="str">
        <f t="shared" si="35"/>
        <v/>
      </c>
      <c r="AO62" s="180" t="str">
        <f t="shared" si="36"/>
        <v/>
      </c>
      <c r="AP62" s="187" t="str">
        <f t="shared" si="37"/>
        <v/>
      </c>
      <c r="AQ62" s="187" t="str">
        <f t="shared" si="38"/>
        <v/>
      </c>
      <c r="AR62" s="187" t="str">
        <f t="shared" si="39"/>
        <v/>
      </c>
      <c r="AS62" s="187" t="str">
        <f t="shared" si="40"/>
        <v/>
      </c>
      <c r="AU62" s="115" t="str">
        <f>+Datos!CX60</f>
        <v/>
      </c>
      <c r="AV62" s="188" t="str">
        <f>IF(AU62="","",Datos!DA60)</f>
        <v/>
      </c>
      <c r="AW62" s="180" t="str">
        <f t="shared" si="41"/>
        <v/>
      </c>
      <c r="AX62" s="180" t="str">
        <f t="shared" si="42"/>
        <v/>
      </c>
      <c r="AY62" s="187" t="str">
        <f t="shared" si="43"/>
        <v/>
      </c>
      <c r="AZ62" s="187" t="str">
        <f t="shared" si="44"/>
        <v/>
      </c>
      <c r="BA62" s="187" t="str">
        <f t="shared" si="45"/>
        <v/>
      </c>
      <c r="BB62" s="187" t="str">
        <f t="shared" si="46"/>
        <v/>
      </c>
      <c r="BD62" s="115" t="str">
        <f>+Datos!DR60</f>
        <v/>
      </c>
      <c r="BE62" s="188" t="str">
        <f>IF(BD62="","",Datos!DU60)</f>
        <v/>
      </c>
      <c r="BF62" s="180" t="str">
        <f t="shared" si="47"/>
        <v/>
      </c>
      <c r="BG62" s="180" t="str">
        <f t="shared" si="48"/>
        <v/>
      </c>
      <c r="BH62" s="187" t="str">
        <f t="shared" si="49"/>
        <v/>
      </c>
      <c r="BI62" s="187" t="str">
        <f t="shared" si="50"/>
        <v/>
      </c>
      <c r="BJ62" s="187" t="str">
        <f t="shared" si="51"/>
        <v/>
      </c>
      <c r="BK62" s="187" t="str">
        <f t="shared" si="52"/>
        <v/>
      </c>
      <c r="BM62" s="115" t="str">
        <f>+Datos!EL60</f>
        <v/>
      </c>
      <c r="BN62" s="188" t="str">
        <f>IF(BM62="","",Datos!EO60)</f>
        <v/>
      </c>
      <c r="BO62" s="180" t="str">
        <f t="shared" si="53"/>
        <v/>
      </c>
      <c r="BP62" s="180" t="str">
        <f t="shared" si="54"/>
        <v/>
      </c>
      <c r="BQ62" s="187" t="str">
        <f t="shared" si="55"/>
        <v/>
      </c>
      <c r="BR62" s="187" t="str">
        <f t="shared" si="56"/>
        <v/>
      </c>
      <c r="BS62" s="187" t="str">
        <f t="shared" si="57"/>
        <v/>
      </c>
      <c r="BT62" s="187" t="str">
        <f t="shared" si="58"/>
        <v/>
      </c>
      <c r="BV62" s="115" t="str">
        <f>+Datos!FF60</f>
        <v/>
      </c>
      <c r="BW62" s="188" t="str">
        <f>IF(BV62="","",Datos!FI60)</f>
        <v/>
      </c>
      <c r="BX62" s="180" t="str">
        <f t="shared" si="59"/>
        <v/>
      </c>
      <c r="BY62" s="180" t="str">
        <f t="shared" si="60"/>
        <v/>
      </c>
      <c r="BZ62" s="187" t="str">
        <f t="shared" si="61"/>
        <v/>
      </c>
      <c r="CA62" s="187" t="str">
        <f t="shared" si="62"/>
        <v/>
      </c>
      <c r="CB62" s="187" t="str">
        <f t="shared" si="63"/>
        <v/>
      </c>
      <c r="CC62" s="187" t="str">
        <f t="shared" si="64"/>
        <v/>
      </c>
      <c r="CD62"/>
      <c r="CE62" s="115" t="str">
        <f>+Datos!FZ60</f>
        <v/>
      </c>
      <c r="CF62" s="188" t="str">
        <f>IF(CE62="","",Datos!GC60)</f>
        <v/>
      </c>
      <c r="CG62" s="180" t="str">
        <f t="shared" si="65"/>
        <v/>
      </c>
      <c r="CH62" s="180" t="str">
        <f t="shared" si="66"/>
        <v/>
      </c>
      <c r="CI62" s="187" t="str">
        <f t="shared" si="67"/>
        <v/>
      </c>
      <c r="CJ62" s="187" t="str">
        <f t="shared" si="68"/>
        <v/>
      </c>
      <c r="CK62" s="187" t="str">
        <f t="shared" si="69"/>
        <v/>
      </c>
      <c r="CL62" s="187" t="str">
        <f t="shared" si="70"/>
        <v/>
      </c>
    </row>
    <row r="63" spans="2:90" s="8" customFormat="1" x14ac:dyDescent="0.35">
      <c r="B63" s="115">
        <f>+Datos!B61</f>
        <v>46</v>
      </c>
      <c r="C63" s="115">
        <f>IF(B63="","",Datos!E61)</f>
        <v>139</v>
      </c>
      <c r="D63" s="180">
        <f t="shared" si="11"/>
        <v>0</v>
      </c>
      <c r="E63" s="180">
        <f t="shared" si="12"/>
        <v>12</v>
      </c>
      <c r="F63" s="187">
        <f t="shared" si="13"/>
        <v>456</v>
      </c>
      <c r="G63" s="187">
        <f t="shared" si="14"/>
        <v>312</v>
      </c>
      <c r="H63" s="187">
        <f t="shared" si="15"/>
        <v>288</v>
      </c>
      <c r="I63" s="187" t="e">
        <f t="shared" si="16"/>
        <v>#DIV/0!</v>
      </c>
      <c r="K63" s="115">
        <f>+Datos!V61</f>
        <v>46</v>
      </c>
      <c r="L63" s="188">
        <f>IF(K63="","",Datos!Y61)</f>
        <v>38.5</v>
      </c>
      <c r="M63" s="180">
        <f t="shared" si="17"/>
        <v>154</v>
      </c>
      <c r="N63" s="180">
        <f t="shared" si="18"/>
        <v>3.2083333333333335</v>
      </c>
      <c r="O63" s="187">
        <f t="shared" si="19"/>
        <v>193.87500000000003</v>
      </c>
      <c r="P63" s="187">
        <f t="shared" si="20"/>
        <v>125.125</v>
      </c>
      <c r="Q63" s="187">
        <f t="shared" si="21"/>
        <v>77</v>
      </c>
      <c r="R63" s="187">
        <f t="shared" si="22"/>
        <v>122.83333333333334</v>
      </c>
      <c r="T63" s="115">
        <f>+Datos!AP61</f>
        <v>46</v>
      </c>
      <c r="U63" s="188">
        <f>IF(T63="","",Datos!AS61)</f>
        <v>162</v>
      </c>
      <c r="V63" s="180">
        <f t="shared" si="23"/>
        <v>648</v>
      </c>
      <c r="W63" s="180">
        <f t="shared" si="24"/>
        <v>13.5</v>
      </c>
      <c r="X63" s="187">
        <f t="shared" si="25"/>
        <v>815.78571428571433</v>
      </c>
      <c r="Y63" s="187">
        <f t="shared" si="26"/>
        <v>526.5</v>
      </c>
      <c r="Z63" s="187">
        <f t="shared" si="27"/>
        <v>324</v>
      </c>
      <c r="AA63" s="187">
        <f t="shared" si="28"/>
        <v>516.85714285714289</v>
      </c>
      <c r="AC63" s="115" t="str">
        <f>+Datos!BJ61</f>
        <v/>
      </c>
      <c r="AD63" s="188" t="str">
        <f>IF(AC63="","",Datos!BM61)</f>
        <v/>
      </c>
      <c r="AE63" s="180" t="str">
        <f t="shared" si="29"/>
        <v/>
      </c>
      <c r="AF63" s="180" t="str">
        <f t="shared" si="30"/>
        <v/>
      </c>
      <c r="AG63" s="187" t="str">
        <f t="shared" si="31"/>
        <v/>
      </c>
      <c r="AH63" s="187" t="str">
        <f t="shared" si="32"/>
        <v/>
      </c>
      <c r="AI63" s="187" t="str">
        <f t="shared" si="33"/>
        <v/>
      </c>
      <c r="AJ63" s="187" t="str">
        <f t="shared" si="34"/>
        <v/>
      </c>
      <c r="AL63" s="115" t="str">
        <f>+Datos!CD61</f>
        <v/>
      </c>
      <c r="AM63" s="188" t="str">
        <f>IF(AL63="","",Datos!CG61)</f>
        <v/>
      </c>
      <c r="AN63" s="180" t="str">
        <f t="shared" si="35"/>
        <v/>
      </c>
      <c r="AO63" s="180" t="str">
        <f t="shared" si="36"/>
        <v/>
      </c>
      <c r="AP63" s="187" t="str">
        <f t="shared" si="37"/>
        <v/>
      </c>
      <c r="AQ63" s="187" t="str">
        <f t="shared" si="38"/>
        <v/>
      </c>
      <c r="AR63" s="187" t="str">
        <f t="shared" si="39"/>
        <v/>
      </c>
      <c r="AS63" s="187" t="str">
        <f t="shared" si="40"/>
        <v/>
      </c>
      <c r="AU63" s="115" t="str">
        <f>+Datos!CX61</f>
        <v/>
      </c>
      <c r="AV63" s="188" t="str">
        <f>IF(AU63="","",Datos!DA61)</f>
        <v/>
      </c>
      <c r="AW63" s="180" t="str">
        <f t="shared" si="41"/>
        <v/>
      </c>
      <c r="AX63" s="180" t="str">
        <f t="shared" si="42"/>
        <v/>
      </c>
      <c r="AY63" s="187" t="str">
        <f t="shared" si="43"/>
        <v/>
      </c>
      <c r="AZ63" s="187" t="str">
        <f t="shared" si="44"/>
        <v/>
      </c>
      <c r="BA63" s="187" t="str">
        <f t="shared" si="45"/>
        <v/>
      </c>
      <c r="BB63" s="187" t="str">
        <f t="shared" si="46"/>
        <v/>
      </c>
      <c r="BD63" s="115" t="str">
        <f>+Datos!DR61</f>
        <v/>
      </c>
      <c r="BE63" s="188" t="str">
        <f>IF(BD63="","",Datos!DU61)</f>
        <v/>
      </c>
      <c r="BF63" s="180" t="str">
        <f t="shared" si="47"/>
        <v/>
      </c>
      <c r="BG63" s="180" t="str">
        <f t="shared" si="48"/>
        <v/>
      </c>
      <c r="BH63" s="187" t="str">
        <f t="shared" si="49"/>
        <v/>
      </c>
      <c r="BI63" s="187" t="str">
        <f t="shared" si="50"/>
        <v/>
      </c>
      <c r="BJ63" s="187" t="str">
        <f t="shared" si="51"/>
        <v/>
      </c>
      <c r="BK63" s="187" t="str">
        <f t="shared" si="52"/>
        <v/>
      </c>
      <c r="BM63" s="115" t="str">
        <f>+Datos!EL61</f>
        <v/>
      </c>
      <c r="BN63" s="188" t="str">
        <f>IF(BM63="","",Datos!EO61)</f>
        <v/>
      </c>
      <c r="BO63" s="180" t="str">
        <f t="shared" si="53"/>
        <v/>
      </c>
      <c r="BP63" s="180" t="str">
        <f t="shared" si="54"/>
        <v/>
      </c>
      <c r="BQ63" s="187" t="str">
        <f t="shared" si="55"/>
        <v/>
      </c>
      <c r="BR63" s="187" t="str">
        <f t="shared" si="56"/>
        <v/>
      </c>
      <c r="BS63" s="187" t="str">
        <f t="shared" si="57"/>
        <v/>
      </c>
      <c r="BT63" s="187" t="str">
        <f t="shared" si="58"/>
        <v/>
      </c>
      <c r="BV63" s="115" t="str">
        <f>+Datos!FF61</f>
        <v/>
      </c>
      <c r="BW63" s="188" t="str">
        <f>IF(BV63="","",Datos!FI61)</f>
        <v/>
      </c>
      <c r="BX63" s="180" t="str">
        <f t="shared" si="59"/>
        <v/>
      </c>
      <c r="BY63" s="180" t="str">
        <f t="shared" si="60"/>
        <v/>
      </c>
      <c r="BZ63" s="187" t="str">
        <f t="shared" si="61"/>
        <v/>
      </c>
      <c r="CA63" s="187" t="str">
        <f t="shared" si="62"/>
        <v/>
      </c>
      <c r="CB63" s="187" t="str">
        <f t="shared" si="63"/>
        <v/>
      </c>
      <c r="CC63" s="187" t="str">
        <f t="shared" si="64"/>
        <v/>
      </c>
      <c r="CD63"/>
      <c r="CE63" s="115" t="str">
        <f>+Datos!FZ61</f>
        <v/>
      </c>
      <c r="CF63" s="188" t="str">
        <f>IF(CE63="","",Datos!GC61)</f>
        <v/>
      </c>
      <c r="CG63" s="180" t="str">
        <f t="shared" si="65"/>
        <v/>
      </c>
      <c r="CH63" s="180" t="str">
        <f t="shared" si="66"/>
        <v/>
      </c>
      <c r="CI63" s="187" t="str">
        <f t="shared" si="67"/>
        <v/>
      </c>
      <c r="CJ63" s="187" t="str">
        <f t="shared" si="68"/>
        <v/>
      </c>
      <c r="CK63" s="187" t="str">
        <f t="shared" si="69"/>
        <v/>
      </c>
      <c r="CL63" s="187" t="str">
        <f t="shared" si="70"/>
        <v/>
      </c>
    </row>
    <row r="64" spans="2:90" s="8" customFormat="1" x14ac:dyDescent="0.35">
      <c r="B64" s="115">
        <f>+Datos!B62</f>
        <v>47</v>
      </c>
      <c r="C64" s="115">
        <f>IF(B64="","",Datos!E62)</f>
        <v>141</v>
      </c>
      <c r="D64" s="180">
        <f t="shared" si="11"/>
        <v>0</v>
      </c>
      <c r="E64" s="180">
        <f t="shared" si="12"/>
        <v>12</v>
      </c>
      <c r="F64" s="187">
        <f t="shared" si="13"/>
        <v>456</v>
      </c>
      <c r="G64" s="187">
        <f t="shared" si="14"/>
        <v>312</v>
      </c>
      <c r="H64" s="187">
        <f t="shared" si="15"/>
        <v>288</v>
      </c>
      <c r="I64" s="187" t="e">
        <f t="shared" si="16"/>
        <v>#DIV/0!</v>
      </c>
      <c r="K64" s="115">
        <f>+Datos!V62</f>
        <v>47</v>
      </c>
      <c r="L64" s="188">
        <f>IF(K64="","",Datos!Y62)</f>
        <v>35.5</v>
      </c>
      <c r="M64" s="180">
        <f t="shared" si="17"/>
        <v>142</v>
      </c>
      <c r="N64" s="180">
        <f t="shared" si="18"/>
        <v>2.9583333333333335</v>
      </c>
      <c r="O64" s="187">
        <f t="shared" si="19"/>
        <v>178.76785714285717</v>
      </c>
      <c r="P64" s="187">
        <f t="shared" si="20"/>
        <v>115.375</v>
      </c>
      <c r="Q64" s="187">
        <f t="shared" si="21"/>
        <v>71</v>
      </c>
      <c r="R64" s="187">
        <f t="shared" si="22"/>
        <v>113.26190476190476</v>
      </c>
      <c r="T64" s="115">
        <f>+Datos!AP62</f>
        <v>47</v>
      </c>
      <c r="U64" s="188">
        <f>IF(T64="","",Datos!AS62)</f>
        <v>162.5</v>
      </c>
      <c r="V64" s="180">
        <f t="shared" si="23"/>
        <v>650</v>
      </c>
      <c r="W64" s="180">
        <f t="shared" si="24"/>
        <v>13.541666666666666</v>
      </c>
      <c r="X64" s="187">
        <f t="shared" si="25"/>
        <v>818.30357142857144</v>
      </c>
      <c r="Y64" s="187">
        <f t="shared" si="26"/>
        <v>528.125</v>
      </c>
      <c r="Z64" s="187">
        <f t="shared" si="27"/>
        <v>325</v>
      </c>
      <c r="AA64" s="187">
        <f t="shared" si="28"/>
        <v>518.45238095238096</v>
      </c>
      <c r="AC64" s="115" t="str">
        <f>+Datos!BJ62</f>
        <v/>
      </c>
      <c r="AD64" s="188" t="str">
        <f>IF(AC64="","",Datos!BM62)</f>
        <v/>
      </c>
      <c r="AE64" s="180" t="str">
        <f t="shared" si="29"/>
        <v/>
      </c>
      <c r="AF64" s="180" t="str">
        <f t="shared" si="30"/>
        <v/>
      </c>
      <c r="AG64" s="187" t="str">
        <f t="shared" si="31"/>
        <v/>
      </c>
      <c r="AH64" s="187" t="str">
        <f t="shared" si="32"/>
        <v/>
      </c>
      <c r="AI64" s="187" t="str">
        <f t="shared" si="33"/>
        <v/>
      </c>
      <c r="AJ64" s="187" t="str">
        <f t="shared" si="34"/>
        <v/>
      </c>
      <c r="AL64" s="115" t="str">
        <f>+Datos!CD62</f>
        <v/>
      </c>
      <c r="AM64" s="188" t="str">
        <f>IF(AL64="","",Datos!CG62)</f>
        <v/>
      </c>
      <c r="AN64" s="180" t="str">
        <f t="shared" si="35"/>
        <v/>
      </c>
      <c r="AO64" s="180" t="str">
        <f t="shared" si="36"/>
        <v/>
      </c>
      <c r="AP64" s="187" t="str">
        <f t="shared" si="37"/>
        <v/>
      </c>
      <c r="AQ64" s="187" t="str">
        <f t="shared" si="38"/>
        <v/>
      </c>
      <c r="AR64" s="187" t="str">
        <f t="shared" si="39"/>
        <v/>
      </c>
      <c r="AS64" s="187" t="str">
        <f t="shared" si="40"/>
        <v/>
      </c>
      <c r="AU64" s="115" t="str">
        <f>+Datos!CX62</f>
        <v/>
      </c>
      <c r="AV64" s="188" t="str">
        <f>IF(AU64="","",Datos!DA62)</f>
        <v/>
      </c>
      <c r="AW64" s="180" t="str">
        <f t="shared" si="41"/>
        <v/>
      </c>
      <c r="AX64" s="180" t="str">
        <f t="shared" si="42"/>
        <v/>
      </c>
      <c r="AY64" s="187" t="str">
        <f t="shared" si="43"/>
        <v/>
      </c>
      <c r="AZ64" s="187" t="str">
        <f t="shared" si="44"/>
        <v/>
      </c>
      <c r="BA64" s="187" t="str">
        <f t="shared" si="45"/>
        <v/>
      </c>
      <c r="BB64" s="187" t="str">
        <f t="shared" si="46"/>
        <v/>
      </c>
      <c r="BD64" s="115" t="str">
        <f>+Datos!DR62</f>
        <v/>
      </c>
      <c r="BE64" s="188" t="str">
        <f>IF(BD64="","",Datos!DU62)</f>
        <v/>
      </c>
      <c r="BF64" s="180" t="str">
        <f t="shared" si="47"/>
        <v/>
      </c>
      <c r="BG64" s="180" t="str">
        <f t="shared" si="48"/>
        <v/>
      </c>
      <c r="BH64" s="187" t="str">
        <f t="shared" si="49"/>
        <v/>
      </c>
      <c r="BI64" s="187" t="str">
        <f t="shared" si="50"/>
        <v/>
      </c>
      <c r="BJ64" s="187" t="str">
        <f t="shared" si="51"/>
        <v/>
      </c>
      <c r="BK64" s="187" t="str">
        <f t="shared" si="52"/>
        <v/>
      </c>
      <c r="BM64" s="115" t="str">
        <f>+Datos!EL62</f>
        <v/>
      </c>
      <c r="BN64" s="188" t="str">
        <f>IF(BM64="","",Datos!EO62)</f>
        <v/>
      </c>
      <c r="BO64" s="180" t="str">
        <f t="shared" si="53"/>
        <v/>
      </c>
      <c r="BP64" s="180" t="str">
        <f t="shared" si="54"/>
        <v/>
      </c>
      <c r="BQ64" s="187" t="str">
        <f t="shared" si="55"/>
        <v/>
      </c>
      <c r="BR64" s="187" t="str">
        <f t="shared" si="56"/>
        <v/>
      </c>
      <c r="BS64" s="187" t="str">
        <f t="shared" si="57"/>
        <v/>
      </c>
      <c r="BT64" s="187" t="str">
        <f t="shared" si="58"/>
        <v/>
      </c>
      <c r="BV64" s="115" t="str">
        <f>+Datos!FF62</f>
        <v/>
      </c>
      <c r="BW64" s="188" t="str">
        <f>IF(BV64="","",Datos!FI62)</f>
        <v/>
      </c>
      <c r="BX64" s="180" t="str">
        <f t="shared" si="59"/>
        <v/>
      </c>
      <c r="BY64" s="180" t="str">
        <f t="shared" si="60"/>
        <v/>
      </c>
      <c r="BZ64" s="187" t="str">
        <f t="shared" si="61"/>
        <v/>
      </c>
      <c r="CA64" s="187" t="str">
        <f t="shared" si="62"/>
        <v/>
      </c>
      <c r="CB64" s="187" t="str">
        <f t="shared" si="63"/>
        <v/>
      </c>
      <c r="CC64" s="187" t="str">
        <f t="shared" si="64"/>
        <v/>
      </c>
      <c r="CD64"/>
      <c r="CE64" s="115" t="str">
        <f>+Datos!FZ62</f>
        <v/>
      </c>
      <c r="CF64" s="188" t="str">
        <f>IF(CE64="","",Datos!GC62)</f>
        <v/>
      </c>
      <c r="CG64" s="180" t="str">
        <f t="shared" si="65"/>
        <v/>
      </c>
      <c r="CH64" s="180" t="str">
        <f t="shared" si="66"/>
        <v/>
      </c>
      <c r="CI64" s="187" t="str">
        <f t="shared" si="67"/>
        <v/>
      </c>
      <c r="CJ64" s="187" t="str">
        <f t="shared" si="68"/>
        <v/>
      </c>
      <c r="CK64" s="187" t="str">
        <f t="shared" si="69"/>
        <v/>
      </c>
      <c r="CL64" s="187" t="str">
        <f t="shared" si="70"/>
        <v/>
      </c>
    </row>
    <row r="65" spans="2:90" s="8" customFormat="1" x14ac:dyDescent="0.35">
      <c r="B65" s="115">
        <f>+Datos!B63</f>
        <v>48</v>
      </c>
      <c r="C65" s="115">
        <f>IF(B65="","",Datos!E63)</f>
        <v>144.5</v>
      </c>
      <c r="D65" s="180">
        <f t="shared" si="11"/>
        <v>0</v>
      </c>
      <c r="E65" s="180">
        <f t="shared" si="12"/>
        <v>13</v>
      </c>
      <c r="F65" s="187">
        <f t="shared" si="13"/>
        <v>494</v>
      </c>
      <c r="G65" s="187">
        <f t="shared" si="14"/>
        <v>338</v>
      </c>
      <c r="H65" s="187">
        <f t="shared" si="15"/>
        <v>312</v>
      </c>
      <c r="I65" s="187" t="e">
        <f t="shared" si="16"/>
        <v>#DIV/0!</v>
      </c>
      <c r="K65" s="115">
        <f>+Datos!V63</f>
        <v>48</v>
      </c>
      <c r="L65" s="188">
        <f>IF(K65="","",Datos!Y63)</f>
        <v>32.5</v>
      </c>
      <c r="M65" s="180">
        <f t="shared" si="17"/>
        <v>130</v>
      </c>
      <c r="N65" s="180">
        <f t="shared" si="18"/>
        <v>2.7083333333333335</v>
      </c>
      <c r="O65" s="187">
        <f t="shared" si="19"/>
        <v>163.66071428571431</v>
      </c>
      <c r="P65" s="187">
        <f t="shared" si="20"/>
        <v>105.625</v>
      </c>
      <c r="Q65" s="187">
        <f t="shared" si="21"/>
        <v>65</v>
      </c>
      <c r="R65" s="187">
        <f t="shared" si="22"/>
        <v>103.69047619047619</v>
      </c>
      <c r="T65" s="115">
        <f>+Datos!AP63</f>
        <v>48</v>
      </c>
      <c r="U65" s="188">
        <f>IF(T65="","",Datos!AS63)</f>
        <v>163</v>
      </c>
      <c r="V65" s="180">
        <f t="shared" si="23"/>
        <v>652</v>
      </c>
      <c r="W65" s="180">
        <f t="shared" si="24"/>
        <v>13.583333333333334</v>
      </c>
      <c r="X65" s="187">
        <f t="shared" si="25"/>
        <v>820.82142857142867</v>
      </c>
      <c r="Y65" s="187">
        <f t="shared" si="26"/>
        <v>529.75</v>
      </c>
      <c r="Z65" s="187">
        <f t="shared" si="27"/>
        <v>326</v>
      </c>
      <c r="AA65" s="187">
        <f t="shared" si="28"/>
        <v>520.04761904761904</v>
      </c>
      <c r="AC65" s="115" t="str">
        <f>+Datos!BJ63</f>
        <v/>
      </c>
      <c r="AD65" s="188" t="str">
        <f>IF(AC65="","",Datos!BM63)</f>
        <v/>
      </c>
      <c r="AE65" s="180" t="str">
        <f t="shared" si="29"/>
        <v/>
      </c>
      <c r="AF65" s="180" t="str">
        <f t="shared" si="30"/>
        <v/>
      </c>
      <c r="AG65" s="187" t="str">
        <f t="shared" si="31"/>
        <v/>
      </c>
      <c r="AH65" s="187" t="str">
        <f t="shared" si="32"/>
        <v/>
      </c>
      <c r="AI65" s="187" t="str">
        <f t="shared" si="33"/>
        <v/>
      </c>
      <c r="AJ65" s="187" t="str">
        <f t="shared" si="34"/>
        <v/>
      </c>
      <c r="AL65" s="115" t="str">
        <f>+Datos!CD63</f>
        <v/>
      </c>
      <c r="AM65" s="188" t="str">
        <f>IF(AL65="","",Datos!CG63)</f>
        <v/>
      </c>
      <c r="AN65" s="180" t="str">
        <f t="shared" si="35"/>
        <v/>
      </c>
      <c r="AO65" s="180" t="str">
        <f t="shared" si="36"/>
        <v/>
      </c>
      <c r="AP65" s="187" t="str">
        <f t="shared" si="37"/>
        <v/>
      </c>
      <c r="AQ65" s="187" t="str">
        <f t="shared" si="38"/>
        <v/>
      </c>
      <c r="AR65" s="187" t="str">
        <f t="shared" si="39"/>
        <v/>
      </c>
      <c r="AS65" s="187" t="str">
        <f t="shared" si="40"/>
        <v/>
      </c>
      <c r="AU65" s="115" t="str">
        <f>+Datos!CX63</f>
        <v/>
      </c>
      <c r="AV65" s="188" t="str">
        <f>IF(AU65="","",Datos!DA63)</f>
        <v/>
      </c>
      <c r="AW65" s="180" t="str">
        <f t="shared" si="41"/>
        <v/>
      </c>
      <c r="AX65" s="180" t="str">
        <f t="shared" si="42"/>
        <v/>
      </c>
      <c r="AY65" s="187" t="str">
        <f t="shared" si="43"/>
        <v/>
      </c>
      <c r="AZ65" s="187" t="str">
        <f t="shared" si="44"/>
        <v/>
      </c>
      <c r="BA65" s="187" t="str">
        <f t="shared" si="45"/>
        <v/>
      </c>
      <c r="BB65" s="187" t="str">
        <f t="shared" si="46"/>
        <v/>
      </c>
      <c r="BD65" s="115" t="str">
        <f>+Datos!DR63</f>
        <v/>
      </c>
      <c r="BE65" s="188" t="str">
        <f>IF(BD65="","",Datos!DU63)</f>
        <v/>
      </c>
      <c r="BF65" s="180" t="str">
        <f t="shared" si="47"/>
        <v/>
      </c>
      <c r="BG65" s="180" t="str">
        <f t="shared" si="48"/>
        <v/>
      </c>
      <c r="BH65" s="187" t="str">
        <f t="shared" si="49"/>
        <v/>
      </c>
      <c r="BI65" s="187" t="str">
        <f t="shared" si="50"/>
        <v/>
      </c>
      <c r="BJ65" s="187" t="str">
        <f t="shared" si="51"/>
        <v/>
      </c>
      <c r="BK65" s="187" t="str">
        <f t="shared" si="52"/>
        <v/>
      </c>
      <c r="BM65" s="115" t="str">
        <f>+Datos!EL63</f>
        <v/>
      </c>
      <c r="BN65" s="188" t="str">
        <f>IF(BM65="","",Datos!EO63)</f>
        <v/>
      </c>
      <c r="BO65" s="180" t="str">
        <f t="shared" si="53"/>
        <v/>
      </c>
      <c r="BP65" s="180" t="str">
        <f t="shared" si="54"/>
        <v/>
      </c>
      <c r="BQ65" s="187" t="str">
        <f t="shared" si="55"/>
        <v/>
      </c>
      <c r="BR65" s="187" t="str">
        <f t="shared" si="56"/>
        <v/>
      </c>
      <c r="BS65" s="187" t="str">
        <f t="shared" si="57"/>
        <v/>
      </c>
      <c r="BT65" s="187" t="str">
        <f t="shared" si="58"/>
        <v/>
      </c>
      <c r="BV65" s="115" t="str">
        <f>+Datos!FF63</f>
        <v/>
      </c>
      <c r="BW65" s="188" t="str">
        <f>IF(BV65="","",Datos!FI63)</f>
        <v/>
      </c>
      <c r="BX65" s="180" t="str">
        <f t="shared" si="59"/>
        <v/>
      </c>
      <c r="BY65" s="180" t="str">
        <f t="shared" si="60"/>
        <v/>
      </c>
      <c r="BZ65" s="187" t="str">
        <f t="shared" si="61"/>
        <v/>
      </c>
      <c r="CA65" s="187" t="str">
        <f t="shared" si="62"/>
        <v/>
      </c>
      <c r="CB65" s="187" t="str">
        <f t="shared" si="63"/>
        <v/>
      </c>
      <c r="CC65" s="187" t="str">
        <f t="shared" si="64"/>
        <v/>
      </c>
      <c r="CD65"/>
      <c r="CE65" s="115" t="str">
        <f>+Datos!FZ63</f>
        <v/>
      </c>
      <c r="CF65" s="188" t="str">
        <f>IF(CE65="","",Datos!GC63)</f>
        <v/>
      </c>
      <c r="CG65" s="180" t="str">
        <f t="shared" si="65"/>
        <v/>
      </c>
      <c r="CH65" s="180" t="str">
        <f t="shared" si="66"/>
        <v/>
      </c>
      <c r="CI65" s="187" t="str">
        <f t="shared" si="67"/>
        <v/>
      </c>
      <c r="CJ65" s="187" t="str">
        <f t="shared" si="68"/>
        <v/>
      </c>
      <c r="CK65" s="187" t="str">
        <f t="shared" si="69"/>
        <v/>
      </c>
      <c r="CL65" s="187" t="str">
        <f t="shared" si="70"/>
        <v/>
      </c>
    </row>
    <row r="66" spans="2:90" s="8" customFormat="1" x14ac:dyDescent="0.35">
      <c r="B66" s="115">
        <f>+Datos!B64</f>
        <v>49</v>
      </c>
      <c r="C66" s="115">
        <f>IF(B66="","",Datos!E64)</f>
        <v>148.5</v>
      </c>
      <c r="D66" s="180">
        <f t="shared" si="11"/>
        <v>0</v>
      </c>
      <c r="E66" s="180">
        <f t="shared" si="12"/>
        <v>13</v>
      </c>
      <c r="F66" s="187">
        <f t="shared" si="13"/>
        <v>494</v>
      </c>
      <c r="G66" s="187">
        <f t="shared" si="14"/>
        <v>338</v>
      </c>
      <c r="H66" s="187">
        <f t="shared" si="15"/>
        <v>312</v>
      </c>
      <c r="I66" s="187" t="e">
        <f t="shared" si="16"/>
        <v>#DIV/0!</v>
      </c>
      <c r="K66" s="115">
        <f>+Datos!V64</f>
        <v>49</v>
      </c>
      <c r="L66" s="188">
        <f>IF(K66="","",Datos!Y64)</f>
        <v>26.5</v>
      </c>
      <c r="M66" s="180">
        <f t="shared" si="17"/>
        <v>106</v>
      </c>
      <c r="N66" s="180">
        <f t="shared" si="18"/>
        <v>2.2083333333333335</v>
      </c>
      <c r="O66" s="187">
        <f t="shared" si="19"/>
        <v>133.44642857142858</v>
      </c>
      <c r="P66" s="187">
        <f t="shared" si="20"/>
        <v>86.125</v>
      </c>
      <c r="Q66" s="187">
        <f t="shared" si="21"/>
        <v>53</v>
      </c>
      <c r="R66" s="187">
        <f t="shared" si="22"/>
        <v>84.547619047619051</v>
      </c>
      <c r="T66" s="115">
        <f>+Datos!AP64</f>
        <v>49</v>
      </c>
      <c r="U66" s="188">
        <f>IF(T66="","",Datos!AS64)</f>
        <v>164</v>
      </c>
      <c r="V66" s="180">
        <f t="shared" si="23"/>
        <v>656</v>
      </c>
      <c r="W66" s="180">
        <f t="shared" si="24"/>
        <v>13.666666666666666</v>
      </c>
      <c r="X66" s="187">
        <f t="shared" si="25"/>
        <v>825.85714285714289</v>
      </c>
      <c r="Y66" s="187">
        <f t="shared" si="26"/>
        <v>533</v>
      </c>
      <c r="Z66" s="187">
        <f t="shared" si="27"/>
        <v>328</v>
      </c>
      <c r="AA66" s="187">
        <f t="shared" si="28"/>
        <v>523.23809523809518</v>
      </c>
      <c r="AC66" s="115" t="str">
        <f>+Datos!BJ64</f>
        <v/>
      </c>
      <c r="AD66" s="188" t="str">
        <f>IF(AC66="","",Datos!BM64)</f>
        <v/>
      </c>
      <c r="AE66" s="180" t="str">
        <f t="shared" si="29"/>
        <v/>
      </c>
      <c r="AF66" s="180" t="str">
        <f t="shared" si="30"/>
        <v/>
      </c>
      <c r="AG66" s="187" t="str">
        <f t="shared" si="31"/>
        <v/>
      </c>
      <c r="AH66" s="187" t="str">
        <f t="shared" si="32"/>
        <v/>
      </c>
      <c r="AI66" s="187" t="str">
        <f t="shared" si="33"/>
        <v/>
      </c>
      <c r="AJ66" s="187" t="str">
        <f t="shared" si="34"/>
        <v/>
      </c>
      <c r="AL66" s="115" t="str">
        <f>+Datos!CD64</f>
        <v/>
      </c>
      <c r="AM66" s="188" t="str">
        <f>IF(AL66="","",Datos!CG64)</f>
        <v/>
      </c>
      <c r="AN66" s="180" t="str">
        <f t="shared" si="35"/>
        <v/>
      </c>
      <c r="AO66" s="180" t="str">
        <f t="shared" si="36"/>
        <v/>
      </c>
      <c r="AP66" s="187" t="str">
        <f t="shared" si="37"/>
        <v/>
      </c>
      <c r="AQ66" s="187" t="str">
        <f t="shared" si="38"/>
        <v/>
      </c>
      <c r="AR66" s="187" t="str">
        <f t="shared" si="39"/>
        <v/>
      </c>
      <c r="AS66" s="187" t="str">
        <f t="shared" si="40"/>
        <v/>
      </c>
      <c r="AU66" s="115" t="str">
        <f>+Datos!CX64</f>
        <v/>
      </c>
      <c r="AV66" s="188" t="str">
        <f>IF(AU66="","",Datos!DA64)</f>
        <v/>
      </c>
      <c r="AW66" s="180" t="str">
        <f t="shared" si="41"/>
        <v/>
      </c>
      <c r="AX66" s="180" t="str">
        <f t="shared" si="42"/>
        <v/>
      </c>
      <c r="AY66" s="187" t="str">
        <f t="shared" si="43"/>
        <v/>
      </c>
      <c r="AZ66" s="187" t="str">
        <f t="shared" si="44"/>
        <v/>
      </c>
      <c r="BA66" s="187" t="str">
        <f t="shared" si="45"/>
        <v/>
      </c>
      <c r="BB66" s="187" t="str">
        <f t="shared" si="46"/>
        <v/>
      </c>
      <c r="BD66" s="115" t="str">
        <f>+Datos!DR64</f>
        <v/>
      </c>
      <c r="BE66" s="188" t="str">
        <f>IF(BD66="","",Datos!DU64)</f>
        <v/>
      </c>
      <c r="BF66" s="180" t="str">
        <f t="shared" si="47"/>
        <v/>
      </c>
      <c r="BG66" s="180" t="str">
        <f t="shared" si="48"/>
        <v/>
      </c>
      <c r="BH66" s="187" t="str">
        <f t="shared" si="49"/>
        <v/>
      </c>
      <c r="BI66" s="187" t="str">
        <f t="shared" si="50"/>
        <v/>
      </c>
      <c r="BJ66" s="187" t="str">
        <f t="shared" si="51"/>
        <v/>
      </c>
      <c r="BK66" s="187" t="str">
        <f t="shared" si="52"/>
        <v/>
      </c>
      <c r="BM66" s="115" t="str">
        <f>+Datos!EL64</f>
        <v/>
      </c>
      <c r="BN66" s="188" t="str">
        <f>IF(BM66="","",Datos!EO64)</f>
        <v/>
      </c>
      <c r="BO66" s="180" t="str">
        <f t="shared" si="53"/>
        <v/>
      </c>
      <c r="BP66" s="180" t="str">
        <f t="shared" si="54"/>
        <v/>
      </c>
      <c r="BQ66" s="187" t="str">
        <f t="shared" si="55"/>
        <v/>
      </c>
      <c r="BR66" s="187" t="str">
        <f t="shared" si="56"/>
        <v/>
      </c>
      <c r="BS66" s="187" t="str">
        <f t="shared" si="57"/>
        <v/>
      </c>
      <c r="BT66" s="187" t="str">
        <f t="shared" si="58"/>
        <v/>
      </c>
      <c r="BV66" s="115" t="str">
        <f>+Datos!FF64</f>
        <v/>
      </c>
      <c r="BW66" s="188" t="str">
        <f>IF(BV66="","",Datos!FI64)</f>
        <v/>
      </c>
      <c r="BX66" s="180" t="str">
        <f t="shared" si="59"/>
        <v/>
      </c>
      <c r="BY66" s="180" t="str">
        <f t="shared" si="60"/>
        <v/>
      </c>
      <c r="BZ66" s="187" t="str">
        <f t="shared" si="61"/>
        <v/>
      </c>
      <c r="CA66" s="187" t="str">
        <f t="shared" si="62"/>
        <v/>
      </c>
      <c r="CB66" s="187" t="str">
        <f t="shared" si="63"/>
        <v/>
      </c>
      <c r="CC66" s="187" t="str">
        <f t="shared" si="64"/>
        <v/>
      </c>
      <c r="CD66"/>
      <c r="CE66" s="115" t="str">
        <f>+Datos!FZ64</f>
        <v/>
      </c>
      <c r="CF66" s="188" t="str">
        <f>IF(CE66="","",Datos!GC64)</f>
        <v/>
      </c>
      <c r="CG66" s="180" t="str">
        <f t="shared" si="65"/>
        <v/>
      </c>
      <c r="CH66" s="180" t="str">
        <f t="shared" si="66"/>
        <v/>
      </c>
      <c r="CI66" s="187" t="str">
        <f t="shared" si="67"/>
        <v/>
      </c>
      <c r="CJ66" s="187" t="str">
        <f t="shared" si="68"/>
        <v/>
      </c>
      <c r="CK66" s="187" t="str">
        <f t="shared" si="69"/>
        <v/>
      </c>
      <c r="CL66" s="187" t="str">
        <f t="shared" si="70"/>
        <v/>
      </c>
    </row>
    <row r="67" spans="2:90" s="8" customFormat="1" x14ac:dyDescent="0.35">
      <c r="B67" s="115">
        <f>+Datos!B65</f>
        <v>50</v>
      </c>
      <c r="C67" s="115">
        <f>IF(B67="","",Datos!E65)</f>
        <v>150</v>
      </c>
      <c r="D67" s="180">
        <f t="shared" si="11"/>
        <v>0</v>
      </c>
      <c r="E67" s="180">
        <f t="shared" si="12"/>
        <v>13</v>
      </c>
      <c r="F67" s="187">
        <f t="shared" si="13"/>
        <v>494</v>
      </c>
      <c r="G67" s="187">
        <f t="shared" si="14"/>
        <v>338</v>
      </c>
      <c r="H67" s="187">
        <f t="shared" si="15"/>
        <v>312</v>
      </c>
      <c r="I67" s="187" t="e">
        <f t="shared" si="16"/>
        <v>#DIV/0!</v>
      </c>
      <c r="K67" s="115">
        <f>+Datos!V65</f>
        <v>50</v>
      </c>
      <c r="L67" s="188">
        <f>IF(K67="","",Datos!Y65)</f>
        <v>22.5</v>
      </c>
      <c r="M67" s="180">
        <f t="shared" si="17"/>
        <v>90</v>
      </c>
      <c r="N67" s="180">
        <f t="shared" si="18"/>
        <v>1.875</v>
      </c>
      <c r="O67" s="187">
        <f t="shared" si="19"/>
        <v>113.30357142857143</v>
      </c>
      <c r="P67" s="187">
        <f t="shared" si="20"/>
        <v>73.125</v>
      </c>
      <c r="Q67" s="187">
        <f t="shared" si="21"/>
        <v>45</v>
      </c>
      <c r="R67" s="187">
        <f t="shared" si="22"/>
        <v>71.785714285714278</v>
      </c>
      <c r="T67" s="115">
        <f>+Datos!AP65</f>
        <v>50</v>
      </c>
      <c r="U67" s="188">
        <f>IF(T67="","",Datos!AS65)</f>
        <v>163</v>
      </c>
      <c r="V67" s="180">
        <f t="shared" si="23"/>
        <v>652</v>
      </c>
      <c r="W67" s="180">
        <f t="shared" si="24"/>
        <v>13.583333333333334</v>
      </c>
      <c r="X67" s="187">
        <f t="shared" si="25"/>
        <v>820.82142857142867</v>
      </c>
      <c r="Y67" s="187">
        <f t="shared" si="26"/>
        <v>529.75</v>
      </c>
      <c r="Z67" s="187">
        <f t="shared" si="27"/>
        <v>326</v>
      </c>
      <c r="AA67" s="187">
        <f t="shared" si="28"/>
        <v>520.04761904761904</v>
      </c>
      <c r="AC67" s="115" t="str">
        <f>+Datos!BJ65</f>
        <v/>
      </c>
      <c r="AD67" s="188" t="str">
        <f>IF(AC67="","",Datos!BM65)</f>
        <v/>
      </c>
      <c r="AE67" s="180" t="str">
        <f t="shared" si="29"/>
        <v/>
      </c>
      <c r="AF67" s="180" t="str">
        <f t="shared" si="30"/>
        <v/>
      </c>
      <c r="AG67" s="187" t="str">
        <f t="shared" si="31"/>
        <v/>
      </c>
      <c r="AH67" s="187" t="str">
        <f t="shared" si="32"/>
        <v/>
      </c>
      <c r="AI67" s="187" t="str">
        <f t="shared" si="33"/>
        <v/>
      </c>
      <c r="AJ67" s="187" t="str">
        <f t="shared" si="34"/>
        <v/>
      </c>
      <c r="AL67" s="115" t="str">
        <f>+Datos!CD65</f>
        <v/>
      </c>
      <c r="AM67" s="188" t="str">
        <f>IF(AL67="","",Datos!CG65)</f>
        <v/>
      </c>
      <c r="AN67" s="180" t="str">
        <f t="shared" si="35"/>
        <v/>
      </c>
      <c r="AO67" s="180" t="str">
        <f t="shared" si="36"/>
        <v/>
      </c>
      <c r="AP67" s="187" t="str">
        <f t="shared" si="37"/>
        <v/>
      </c>
      <c r="AQ67" s="187" t="str">
        <f t="shared" si="38"/>
        <v/>
      </c>
      <c r="AR67" s="187" t="str">
        <f t="shared" si="39"/>
        <v/>
      </c>
      <c r="AS67" s="187" t="str">
        <f t="shared" si="40"/>
        <v/>
      </c>
      <c r="AU67" s="115" t="str">
        <f>+Datos!CX65</f>
        <v/>
      </c>
      <c r="AV67" s="188" t="str">
        <f>IF(AU67="","",Datos!DA65)</f>
        <v/>
      </c>
      <c r="AW67" s="180" t="str">
        <f t="shared" si="41"/>
        <v/>
      </c>
      <c r="AX67" s="180" t="str">
        <f t="shared" si="42"/>
        <v/>
      </c>
      <c r="AY67" s="187" t="str">
        <f t="shared" si="43"/>
        <v/>
      </c>
      <c r="AZ67" s="187" t="str">
        <f t="shared" si="44"/>
        <v/>
      </c>
      <c r="BA67" s="187" t="str">
        <f t="shared" si="45"/>
        <v/>
      </c>
      <c r="BB67" s="187" t="str">
        <f t="shared" si="46"/>
        <v/>
      </c>
      <c r="BD67" s="115" t="str">
        <f>+Datos!DR65</f>
        <v/>
      </c>
      <c r="BE67" s="188" t="str">
        <f>IF(BD67="","",Datos!DU65)</f>
        <v/>
      </c>
      <c r="BF67" s="180" t="str">
        <f t="shared" si="47"/>
        <v/>
      </c>
      <c r="BG67" s="180" t="str">
        <f t="shared" si="48"/>
        <v/>
      </c>
      <c r="BH67" s="187" t="str">
        <f t="shared" si="49"/>
        <v/>
      </c>
      <c r="BI67" s="187" t="str">
        <f t="shared" si="50"/>
        <v/>
      </c>
      <c r="BJ67" s="187" t="str">
        <f t="shared" si="51"/>
        <v/>
      </c>
      <c r="BK67" s="187" t="str">
        <f t="shared" si="52"/>
        <v/>
      </c>
      <c r="BM67" s="115" t="str">
        <f>+Datos!EL65</f>
        <v/>
      </c>
      <c r="BN67" s="188" t="str">
        <f>IF(BM67="","",Datos!EO65)</f>
        <v/>
      </c>
      <c r="BO67" s="180" t="str">
        <f t="shared" si="53"/>
        <v/>
      </c>
      <c r="BP67" s="180" t="str">
        <f t="shared" si="54"/>
        <v/>
      </c>
      <c r="BQ67" s="187" t="str">
        <f t="shared" si="55"/>
        <v/>
      </c>
      <c r="BR67" s="187" t="str">
        <f t="shared" si="56"/>
        <v/>
      </c>
      <c r="BS67" s="187" t="str">
        <f t="shared" si="57"/>
        <v/>
      </c>
      <c r="BT67" s="187" t="str">
        <f t="shared" si="58"/>
        <v/>
      </c>
      <c r="BV67" s="115" t="str">
        <f>+Datos!FF65</f>
        <v/>
      </c>
      <c r="BW67" s="188" t="str">
        <f>IF(BV67="","",Datos!FI65)</f>
        <v/>
      </c>
      <c r="BX67" s="180" t="str">
        <f t="shared" si="59"/>
        <v/>
      </c>
      <c r="BY67" s="180" t="str">
        <f t="shared" si="60"/>
        <v/>
      </c>
      <c r="BZ67" s="187" t="str">
        <f t="shared" si="61"/>
        <v/>
      </c>
      <c r="CA67" s="187" t="str">
        <f t="shared" si="62"/>
        <v/>
      </c>
      <c r="CB67" s="187" t="str">
        <f t="shared" si="63"/>
        <v/>
      </c>
      <c r="CC67" s="187" t="str">
        <f t="shared" si="64"/>
        <v/>
      </c>
      <c r="CD67"/>
      <c r="CE67" s="115" t="str">
        <f>+Datos!FZ65</f>
        <v/>
      </c>
      <c r="CF67" s="188" t="str">
        <f>IF(CE67="","",Datos!GC65)</f>
        <v/>
      </c>
      <c r="CG67" s="180" t="str">
        <f t="shared" si="65"/>
        <v/>
      </c>
      <c r="CH67" s="180" t="str">
        <f t="shared" si="66"/>
        <v/>
      </c>
      <c r="CI67" s="187" t="str">
        <f t="shared" si="67"/>
        <v/>
      </c>
      <c r="CJ67" s="187" t="str">
        <f t="shared" si="68"/>
        <v/>
      </c>
      <c r="CK67" s="187" t="str">
        <f t="shared" si="69"/>
        <v/>
      </c>
      <c r="CL67" s="187" t="str">
        <f t="shared" si="70"/>
        <v/>
      </c>
    </row>
    <row r="68" spans="2:90" s="8" customFormat="1" x14ac:dyDescent="0.35">
      <c r="B68" s="115">
        <f>+Datos!B66</f>
        <v>51</v>
      </c>
      <c r="C68" s="115">
        <f>IF(B68="","",Datos!E66)</f>
        <v>151</v>
      </c>
      <c r="D68" s="180">
        <f t="shared" si="11"/>
        <v>0</v>
      </c>
      <c r="E68" s="180">
        <f t="shared" si="12"/>
        <v>13</v>
      </c>
      <c r="F68" s="187">
        <f t="shared" si="13"/>
        <v>494</v>
      </c>
      <c r="G68" s="187">
        <f t="shared" si="14"/>
        <v>338</v>
      </c>
      <c r="H68" s="187">
        <f t="shared" si="15"/>
        <v>312</v>
      </c>
      <c r="I68" s="187" t="e">
        <f t="shared" si="16"/>
        <v>#DIV/0!</v>
      </c>
      <c r="K68" s="115">
        <f>+Datos!V66</f>
        <v>51</v>
      </c>
      <c r="L68" s="188">
        <f>IF(K68="","",Datos!Y66)</f>
        <v>18</v>
      </c>
      <c r="M68" s="180">
        <f t="shared" si="17"/>
        <v>72</v>
      </c>
      <c r="N68" s="180">
        <f t="shared" si="18"/>
        <v>1.5</v>
      </c>
      <c r="O68" s="187">
        <f t="shared" si="19"/>
        <v>90.642857142857139</v>
      </c>
      <c r="P68" s="187">
        <f t="shared" si="20"/>
        <v>58.5</v>
      </c>
      <c r="Q68" s="187">
        <f t="shared" si="21"/>
        <v>36</v>
      </c>
      <c r="R68" s="187">
        <f t="shared" si="22"/>
        <v>57.428571428571431</v>
      </c>
      <c r="T68" s="115">
        <f>+Datos!AP66</f>
        <v>51</v>
      </c>
      <c r="U68" s="188">
        <f>IF(T68="","",Datos!AS66)</f>
        <v>162</v>
      </c>
      <c r="V68" s="180">
        <f t="shared" si="23"/>
        <v>648</v>
      </c>
      <c r="W68" s="180">
        <f t="shared" si="24"/>
        <v>13.5</v>
      </c>
      <c r="X68" s="187">
        <f t="shared" si="25"/>
        <v>815.78571428571433</v>
      </c>
      <c r="Y68" s="187">
        <f t="shared" si="26"/>
        <v>526.5</v>
      </c>
      <c r="Z68" s="187">
        <f t="shared" si="27"/>
        <v>324</v>
      </c>
      <c r="AA68" s="187">
        <f t="shared" si="28"/>
        <v>516.85714285714289</v>
      </c>
      <c r="AC68" s="115" t="str">
        <f>+Datos!BJ66</f>
        <v/>
      </c>
      <c r="AD68" s="188" t="str">
        <f>IF(AC68="","",Datos!BM66)</f>
        <v/>
      </c>
      <c r="AE68" s="180" t="str">
        <f t="shared" si="29"/>
        <v/>
      </c>
      <c r="AF68" s="180" t="str">
        <f t="shared" si="30"/>
        <v/>
      </c>
      <c r="AG68" s="187" t="str">
        <f t="shared" si="31"/>
        <v/>
      </c>
      <c r="AH68" s="187" t="str">
        <f t="shared" si="32"/>
        <v/>
      </c>
      <c r="AI68" s="187" t="str">
        <f t="shared" si="33"/>
        <v/>
      </c>
      <c r="AJ68" s="187" t="str">
        <f t="shared" si="34"/>
        <v/>
      </c>
      <c r="AL68" s="115" t="str">
        <f>+Datos!CD66</f>
        <v/>
      </c>
      <c r="AM68" s="188" t="str">
        <f>IF(AL68="","",Datos!CG66)</f>
        <v/>
      </c>
      <c r="AN68" s="180" t="str">
        <f t="shared" si="35"/>
        <v/>
      </c>
      <c r="AO68" s="180" t="str">
        <f t="shared" si="36"/>
        <v/>
      </c>
      <c r="AP68" s="187" t="str">
        <f t="shared" si="37"/>
        <v/>
      </c>
      <c r="AQ68" s="187" t="str">
        <f t="shared" si="38"/>
        <v/>
      </c>
      <c r="AR68" s="187" t="str">
        <f t="shared" si="39"/>
        <v/>
      </c>
      <c r="AS68" s="187" t="str">
        <f t="shared" si="40"/>
        <v/>
      </c>
      <c r="AU68" s="115" t="str">
        <f>+Datos!CX66</f>
        <v/>
      </c>
      <c r="AV68" s="188" t="str">
        <f>IF(AU68="","",Datos!DA66)</f>
        <v/>
      </c>
      <c r="AW68" s="180" t="str">
        <f t="shared" si="41"/>
        <v/>
      </c>
      <c r="AX68" s="180" t="str">
        <f t="shared" si="42"/>
        <v/>
      </c>
      <c r="AY68" s="187" t="str">
        <f t="shared" si="43"/>
        <v/>
      </c>
      <c r="AZ68" s="187" t="str">
        <f t="shared" si="44"/>
        <v/>
      </c>
      <c r="BA68" s="187" t="str">
        <f t="shared" si="45"/>
        <v/>
      </c>
      <c r="BB68" s="187" t="str">
        <f t="shared" si="46"/>
        <v/>
      </c>
      <c r="BD68" s="115" t="str">
        <f>+Datos!DR66</f>
        <v/>
      </c>
      <c r="BE68" s="188" t="str">
        <f>IF(BD68="","",Datos!DU66)</f>
        <v/>
      </c>
      <c r="BF68" s="180" t="str">
        <f t="shared" si="47"/>
        <v/>
      </c>
      <c r="BG68" s="180" t="str">
        <f t="shared" si="48"/>
        <v/>
      </c>
      <c r="BH68" s="187" t="str">
        <f t="shared" si="49"/>
        <v/>
      </c>
      <c r="BI68" s="187" t="str">
        <f t="shared" si="50"/>
        <v/>
      </c>
      <c r="BJ68" s="187" t="str">
        <f t="shared" si="51"/>
        <v/>
      </c>
      <c r="BK68" s="187" t="str">
        <f t="shared" si="52"/>
        <v/>
      </c>
      <c r="BM68" s="115" t="str">
        <f>+Datos!EL66</f>
        <v/>
      </c>
      <c r="BN68" s="188" t="str">
        <f>IF(BM68="","",Datos!EO66)</f>
        <v/>
      </c>
      <c r="BO68" s="180" t="str">
        <f t="shared" si="53"/>
        <v/>
      </c>
      <c r="BP68" s="180" t="str">
        <f t="shared" si="54"/>
        <v/>
      </c>
      <c r="BQ68" s="187" t="str">
        <f t="shared" si="55"/>
        <v/>
      </c>
      <c r="BR68" s="187" t="str">
        <f t="shared" si="56"/>
        <v/>
      </c>
      <c r="BS68" s="187" t="str">
        <f t="shared" si="57"/>
        <v/>
      </c>
      <c r="BT68" s="187" t="str">
        <f t="shared" si="58"/>
        <v/>
      </c>
      <c r="BV68" s="115" t="str">
        <f>+Datos!FF66</f>
        <v/>
      </c>
      <c r="BW68" s="188" t="str">
        <f>IF(BV68="","",Datos!FI66)</f>
        <v/>
      </c>
      <c r="BX68" s="180" t="str">
        <f t="shared" si="59"/>
        <v/>
      </c>
      <c r="BY68" s="180" t="str">
        <f t="shared" si="60"/>
        <v/>
      </c>
      <c r="BZ68" s="187" t="str">
        <f t="shared" si="61"/>
        <v/>
      </c>
      <c r="CA68" s="187" t="str">
        <f t="shared" si="62"/>
        <v/>
      </c>
      <c r="CB68" s="187" t="str">
        <f t="shared" si="63"/>
        <v/>
      </c>
      <c r="CC68" s="187" t="str">
        <f t="shared" si="64"/>
        <v/>
      </c>
      <c r="CD68"/>
      <c r="CE68" s="115" t="str">
        <f>+Datos!FZ66</f>
        <v/>
      </c>
      <c r="CF68" s="188" t="str">
        <f>IF(CE68="","",Datos!GC66)</f>
        <v/>
      </c>
      <c r="CG68" s="180" t="str">
        <f t="shared" si="65"/>
        <v/>
      </c>
      <c r="CH68" s="180" t="str">
        <f t="shared" si="66"/>
        <v/>
      </c>
      <c r="CI68" s="187" t="str">
        <f t="shared" si="67"/>
        <v/>
      </c>
      <c r="CJ68" s="187" t="str">
        <f t="shared" si="68"/>
        <v/>
      </c>
      <c r="CK68" s="187" t="str">
        <f t="shared" si="69"/>
        <v/>
      </c>
      <c r="CL68" s="187" t="str">
        <f t="shared" si="70"/>
        <v/>
      </c>
    </row>
    <row r="69" spans="2:90" s="8" customFormat="1" x14ac:dyDescent="0.35">
      <c r="B69" s="115">
        <f>+Datos!B67</f>
        <v>52</v>
      </c>
      <c r="C69" s="115">
        <f>IF(B69="","",Datos!E67)</f>
        <v>155</v>
      </c>
      <c r="D69" s="180">
        <f t="shared" si="11"/>
        <v>0</v>
      </c>
      <c r="E69" s="180">
        <f t="shared" si="12"/>
        <v>13</v>
      </c>
      <c r="F69" s="187">
        <f t="shared" si="13"/>
        <v>494</v>
      </c>
      <c r="G69" s="187">
        <f t="shared" si="14"/>
        <v>338</v>
      </c>
      <c r="H69" s="187">
        <f t="shared" si="15"/>
        <v>312</v>
      </c>
      <c r="I69" s="187" t="e">
        <f t="shared" si="16"/>
        <v>#DIV/0!</v>
      </c>
      <c r="K69" s="115">
        <f>+Datos!V67</f>
        <v>52</v>
      </c>
      <c r="L69" s="188">
        <f>IF(K69="","",Datos!Y67)</f>
        <v>16</v>
      </c>
      <c r="M69" s="180">
        <f t="shared" si="17"/>
        <v>64</v>
      </c>
      <c r="N69" s="180">
        <f t="shared" si="18"/>
        <v>1.3333333333333333</v>
      </c>
      <c r="O69" s="187">
        <f t="shared" si="19"/>
        <v>80.571428571428569</v>
      </c>
      <c r="P69" s="187">
        <f t="shared" si="20"/>
        <v>52</v>
      </c>
      <c r="Q69" s="187">
        <f t="shared" si="21"/>
        <v>32</v>
      </c>
      <c r="R69" s="187">
        <f t="shared" si="22"/>
        <v>51.047619047619044</v>
      </c>
      <c r="T69" s="115">
        <f>+Datos!AP67</f>
        <v>52</v>
      </c>
      <c r="U69" s="188">
        <f>IF(T69="","",Datos!AS67)</f>
        <v>162</v>
      </c>
      <c r="V69" s="180">
        <f t="shared" si="23"/>
        <v>648</v>
      </c>
      <c r="W69" s="180">
        <f t="shared" si="24"/>
        <v>13.5</v>
      </c>
      <c r="X69" s="187">
        <f t="shared" si="25"/>
        <v>815.78571428571433</v>
      </c>
      <c r="Y69" s="187">
        <f t="shared" si="26"/>
        <v>526.5</v>
      </c>
      <c r="Z69" s="187">
        <f t="shared" si="27"/>
        <v>324</v>
      </c>
      <c r="AA69" s="187">
        <f t="shared" si="28"/>
        <v>516.85714285714289</v>
      </c>
      <c r="AC69" s="115" t="str">
        <f>+Datos!BJ67</f>
        <v/>
      </c>
      <c r="AD69" s="188" t="str">
        <f>IF(AC69="","",Datos!BM67)</f>
        <v/>
      </c>
      <c r="AE69" s="180" t="str">
        <f t="shared" si="29"/>
        <v/>
      </c>
      <c r="AF69" s="180" t="str">
        <f t="shared" si="30"/>
        <v/>
      </c>
      <c r="AG69" s="187" t="str">
        <f t="shared" si="31"/>
        <v/>
      </c>
      <c r="AH69" s="187" t="str">
        <f t="shared" si="32"/>
        <v/>
      </c>
      <c r="AI69" s="187" t="str">
        <f t="shared" si="33"/>
        <v/>
      </c>
      <c r="AJ69" s="187" t="str">
        <f t="shared" si="34"/>
        <v/>
      </c>
      <c r="AL69" s="115" t="str">
        <f>+Datos!CD67</f>
        <v/>
      </c>
      <c r="AM69" s="188" t="str">
        <f>IF(AL69="","",Datos!CG67)</f>
        <v/>
      </c>
      <c r="AN69" s="180" t="str">
        <f t="shared" si="35"/>
        <v/>
      </c>
      <c r="AO69" s="180" t="str">
        <f t="shared" si="36"/>
        <v/>
      </c>
      <c r="AP69" s="187" t="str">
        <f t="shared" si="37"/>
        <v/>
      </c>
      <c r="AQ69" s="187" t="str">
        <f t="shared" si="38"/>
        <v/>
      </c>
      <c r="AR69" s="187" t="str">
        <f t="shared" si="39"/>
        <v/>
      </c>
      <c r="AS69" s="187" t="str">
        <f t="shared" si="40"/>
        <v/>
      </c>
      <c r="AU69" s="115" t="str">
        <f>+Datos!CX67</f>
        <v/>
      </c>
      <c r="AV69" s="188" t="str">
        <f>IF(AU69="","",Datos!DA67)</f>
        <v/>
      </c>
      <c r="AW69" s="180" t="str">
        <f t="shared" si="41"/>
        <v/>
      </c>
      <c r="AX69" s="180" t="str">
        <f t="shared" si="42"/>
        <v/>
      </c>
      <c r="AY69" s="187" t="str">
        <f t="shared" si="43"/>
        <v/>
      </c>
      <c r="AZ69" s="187" t="str">
        <f t="shared" si="44"/>
        <v/>
      </c>
      <c r="BA69" s="187" t="str">
        <f t="shared" si="45"/>
        <v/>
      </c>
      <c r="BB69" s="187" t="str">
        <f t="shared" si="46"/>
        <v/>
      </c>
      <c r="BD69" s="115" t="str">
        <f>+Datos!DR67</f>
        <v/>
      </c>
      <c r="BE69" s="188" t="str">
        <f>IF(BD69="","",Datos!DU67)</f>
        <v/>
      </c>
      <c r="BF69" s="180" t="str">
        <f t="shared" si="47"/>
        <v/>
      </c>
      <c r="BG69" s="180" t="str">
        <f t="shared" si="48"/>
        <v/>
      </c>
      <c r="BH69" s="187" t="str">
        <f t="shared" si="49"/>
        <v/>
      </c>
      <c r="BI69" s="187" t="str">
        <f t="shared" si="50"/>
        <v/>
      </c>
      <c r="BJ69" s="187" t="str">
        <f t="shared" si="51"/>
        <v/>
      </c>
      <c r="BK69" s="187" t="str">
        <f t="shared" si="52"/>
        <v/>
      </c>
      <c r="BM69" s="115" t="str">
        <f>+Datos!EL67</f>
        <v/>
      </c>
      <c r="BN69" s="188" t="str">
        <f>IF(BM69="","",Datos!EO67)</f>
        <v/>
      </c>
      <c r="BO69" s="180" t="str">
        <f t="shared" si="53"/>
        <v/>
      </c>
      <c r="BP69" s="180" t="str">
        <f t="shared" si="54"/>
        <v/>
      </c>
      <c r="BQ69" s="187" t="str">
        <f t="shared" si="55"/>
        <v/>
      </c>
      <c r="BR69" s="187" t="str">
        <f t="shared" si="56"/>
        <v/>
      </c>
      <c r="BS69" s="187" t="str">
        <f t="shared" si="57"/>
        <v/>
      </c>
      <c r="BT69" s="187" t="str">
        <f t="shared" si="58"/>
        <v/>
      </c>
      <c r="BV69" s="115" t="str">
        <f>+Datos!FF67</f>
        <v/>
      </c>
      <c r="BW69" s="188" t="str">
        <f>IF(BV69="","",Datos!FI67)</f>
        <v/>
      </c>
      <c r="BX69" s="180" t="str">
        <f t="shared" si="59"/>
        <v/>
      </c>
      <c r="BY69" s="180" t="str">
        <f t="shared" si="60"/>
        <v/>
      </c>
      <c r="BZ69" s="187" t="str">
        <f t="shared" si="61"/>
        <v/>
      </c>
      <c r="CA69" s="187" t="str">
        <f t="shared" si="62"/>
        <v/>
      </c>
      <c r="CB69" s="187" t="str">
        <f t="shared" si="63"/>
        <v/>
      </c>
      <c r="CC69" s="187" t="str">
        <f t="shared" si="64"/>
        <v/>
      </c>
      <c r="CD69"/>
      <c r="CE69" s="115" t="str">
        <f>+Datos!FZ67</f>
        <v/>
      </c>
      <c r="CF69" s="188" t="str">
        <f>IF(CE69="","",Datos!GC67)</f>
        <v/>
      </c>
      <c r="CG69" s="180" t="str">
        <f t="shared" si="65"/>
        <v/>
      </c>
      <c r="CH69" s="180" t="str">
        <f t="shared" si="66"/>
        <v/>
      </c>
      <c r="CI69" s="187" t="str">
        <f t="shared" si="67"/>
        <v/>
      </c>
      <c r="CJ69" s="187" t="str">
        <f t="shared" si="68"/>
        <v/>
      </c>
      <c r="CK69" s="187" t="str">
        <f t="shared" si="69"/>
        <v/>
      </c>
      <c r="CL69" s="187" t="str">
        <f t="shared" si="70"/>
        <v/>
      </c>
    </row>
    <row r="70" spans="2:90" s="8" customFormat="1" x14ac:dyDescent="0.35">
      <c r="B70" s="115">
        <f>+Datos!B68</f>
        <v>53</v>
      </c>
      <c r="C70" s="115">
        <f>IF(B70="","",Datos!E68)</f>
        <v>160</v>
      </c>
      <c r="D70" s="180">
        <f t="shared" si="11"/>
        <v>0</v>
      </c>
      <c r="E70" s="180">
        <f t="shared" si="12"/>
        <v>14</v>
      </c>
      <c r="F70" s="187">
        <f t="shared" si="13"/>
        <v>532</v>
      </c>
      <c r="G70" s="187">
        <f t="shared" si="14"/>
        <v>364</v>
      </c>
      <c r="H70" s="187">
        <f t="shared" si="15"/>
        <v>336</v>
      </c>
      <c r="I70" s="187" t="e">
        <f t="shared" si="16"/>
        <v>#DIV/0!</v>
      </c>
      <c r="K70" s="115">
        <f>+Datos!V68</f>
        <v>53</v>
      </c>
      <c r="L70" s="188">
        <f>IF(K70="","",Datos!Y68)</f>
        <v>13.5</v>
      </c>
      <c r="M70" s="180">
        <f t="shared" si="17"/>
        <v>54</v>
      </c>
      <c r="N70" s="180">
        <f t="shared" si="18"/>
        <v>1.125</v>
      </c>
      <c r="O70" s="187">
        <f t="shared" si="19"/>
        <v>67.982142857142861</v>
      </c>
      <c r="P70" s="187">
        <f t="shared" si="20"/>
        <v>43.875</v>
      </c>
      <c r="Q70" s="187">
        <f t="shared" si="21"/>
        <v>27</v>
      </c>
      <c r="R70" s="187">
        <f t="shared" si="22"/>
        <v>43.071428571428569</v>
      </c>
      <c r="T70" s="115">
        <f>+Datos!AP68</f>
        <v>53</v>
      </c>
      <c r="U70" s="188">
        <f>IF(T70="","",Datos!AS68)</f>
        <v>162</v>
      </c>
      <c r="V70" s="180">
        <f t="shared" si="23"/>
        <v>648</v>
      </c>
      <c r="W70" s="180">
        <f t="shared" si="24"/>
        <v>13.5</v>
      </c>
      <c r="X70" s="187">
        <f t="shared" si="25"/>
        <v>815.78571428571433</v>
      </c>
      <c r="Y70" s="187">
        <f t="shared" si="26"/>
        <v>526.5</v>
      </c>
      <c r="Z70" s="187">
        <f t="shared" si="27"/>
        <v>324</v>
      </c>
      <c r="AA70" s="187">
        <f t="shared" si="28"/>
        <v>516.85714285714289</v>
      </c>
      <c r="AC70" s="115" t="str">
        <f>+Datos!BJ68</f>
        <v/>
      </c>
      <c r="AD70" s="188" t="str">
        <f>IF(AC70="","",Datos!BM68)</f>
        <v/>
      </c>
      <c r="AE70" s="180" t="str">
        <f t="shared" si="29"/>
        <v/>
      </c>
      <c r="AF70" s="180" t="str">
        <f t="shared" si="30"/>
        <v/>
      </c>
      <c r="AG70" s="187" t="str">
        <f t="shared" si="31"/>
        <v/>
      </c>
      <c r="AH70" s="187" t="str">
        <f t="shared" si="32"/>
        <v/>
      </c>
      <c r="AI70" s="187" t="str">
        <f t="shared" si="33"/>
        <v/>
      </c>
      <c r="AJ70" s="187" t="str">
        <f t="shared" si="34"/>
        <v/>
      </c>
      <c r="AL70" s="115" t="str">
        <f>+Datos!CD68</f>
        <v/>
      </c>
      <c r="AM70" s="188" t="str">
        <f>IF(AL70="","",Datos!CG68)</f>
        <v/>
      </c>
      <c r="AN70" s="180" t="str">
        <f t="shared" si="35"/>
        <v/>
      </c>
      <c r="AO70" s="180" t="str">
        <f t="shared" si="36"/>
        <v/>
      </c>
      <c r="AP70" s="187" t="str">
        <f t="shared" si="37"/>
        <v/>
      </c>
      <c r="AQ70" s="187" t="str">
        <f t="shared" si="38"/>
        <v/>
      </c>
      <c r="AR70" s="187" t="str">
        <f t="shared" si="39"/>
        <v/>
      </c>
      <c r="AS70" s="187" t="str">
        <f t="shared" si="40"/>
        <v/>
      </c>
      <c r="AU70" s="115" t="str">
        <f>+Datos!CX68</f>
        <v/>
      </c>
      <c r="AV70" s="188" t="str">
        <f>IF(AU70="","",Datos!DA68)</f>
        <v/>
      </c>
      <c r="AW70" s="180" t="str">
        <f t="shared" si="41"/>
        <v/>
      </c>
      <c r="AX70" s="180" t="str">
        <f t="shared" si="42"/>
        <v/>
      </c>
      <c r="AY70" s="187" t="str">
        <f t="shared" si="43"/>
        <v/>
      </c>
      <c r="AZ70" s="187" t="str">
        <f t="shared" si="44"/>
        <v/>
      </c>
      <c r="BA70" s="187" t="str">
        <f t="shared" si="45"/>
        <v/>
      </c>
      <c r="BB70" s="187" t="str">
        <f t="shared" si="46"/>
        <v/>
      </c>
      <c r="BD70" s="115" t="str">
        <f>+Datos!DR68</f>
        <v/>
      </c>
      <c r="BE70" s="188" t="str">
        <f>IF(BD70="","",Datos!DU68)</f>
        <v/>
      </c>
      <c r="BF70" s="180" t="str">
        <f t="shared" si="47"/>
        <v/>
      </c>
      <c r="BG70" s="180" t="str">
        <f t="shared" si="48"/>
        <v/>
      </c>
      <c r="BH70" s="187" t="str">
        <f t="shared" si="49"/>
        <v/>
      </c>
      <c r="BI70" s="187" t="str">
        <f t="shared" si="50"/>
        <v/>
      </c>
      <c r="BJ70" s="187" t="str">
        <f t="shared" si="51"/>
        <v/>
      </c>
      <c r="BK70" s="187" t="str">
        <f t="shared" si="52"/>
        <v/>
      </c>
      <c r="BM70" s="115" t="str">
        <f>+Datos!EL68</f>
        <v/>
      </c>
      <c r="BN70" s="188" t="str">
        <f>IF(BM70="","",Datos!EO68)</f>
        <v/>
      </c>
      <c r="BO70" s="180" t="str">
        <f t="shared" si="53"/>
        <v/>
      </c>
      <c r="BP70" s="180" t="str">
        <f t="shared" si="54"/>
        <v/>
      </c>
      <c r="BQ70" s="187" t="str">
        <f t="shared" si="55"/>
        <v/>
      </c>
      <c r="BR70" s="187" t="str">
        <f t="shared" si="56"/>
        <v/>
      </c>
      <c r="BS70" s="187" t="str">
        <f t="shared" si="57"/>
        <v/>
      </c>
      <c r="BT70" s="187" t="str">
        <f t="shared" si="58"/>
        <v/>
      </c>
      <c r="BV70" s="115" t="str">
        <f>+Datos!FF68</f>
        <v/>
      </c>
      <c r="BW70" s="188" t="str">
        <f>IF(BV70="","",Datos!FI68)</f>
        <v/>
      </c>
      <c r="BX70" s="180" t="str">
        <f t="shared" si="59"/>
        <v/>
      </c>
      <c r="BY70" s="180" t="str">
        <f t="shared" si="60"/>
        <v/>
      </c>
      <c r="BZ70" s="187" t="str">
        <f t="shared" si="61"/>
        <v/>
      </c>
      <c r="CA70" s="187" t="str">
        <f t="shared" si="62"/>
        <v/>
      </c>
      <c r="CB70" s="187" t="str">
        <f t="shared" si="63"/>
        <v/>
      </c>
      <c r="CC70" s="187" t="str">
        <f t="shared" si="64"/>
        <v/>
      </c>
      <c r="CD70"/>
      <c r="CE70" s="115" t="str">
        <f>+Datos!FZ68</f>
        <v/>
      </c>
      <c r="CF70" s="188" t="str">
        <f>IF(CE70="","",Datos!GC68)</f>
        <v/>
      </c>
      <c r="CG70" s="180" t="str">
        <f t="shared" si="65"/>
        <v/>
      </c>
      <c r="CH70" s="180" t="str">
        <f t="shared" si="66"/>
        <v/>
      </c>
      <c r="CI70" s="187" t="str">
        <f t="shared" si="67"/>
        <v/>
      </c>
      <c r="CJ70" s="187" t="str">
        <f t="shared" si="68"/>
        <v/>
      </c>
      <c r="CK70" s="187" t="str">
        <f t="shared" si="69"/>
        <v/>
      </c>
      <c r="CL70" s="187" t="str">
        <f t="shared" si="70"/>
        <v/>
      </c>
    </row>
    <row r="71" spans="2:90" s="8" customFormat="1" x14ac:dyDescent="0.35">
      <c r="B71" s="115">
        <f>+Datos!B69</f>
        <v>54</v>
      </c>
      <c r="C71" s="115">
        <f>IF(B71="","",Datos!E69)</f>
        <v>57</v>
      </c>
      <c r="D71" s="180">
        <f t="shared" si="11"/>
        <v>0</v>
      </c>
      <c r="E71" s="180">
        <f t="shared" si="12"/>
        <v>5</v>
      </c>
      <c r="F71" s="187">
        <f t="shared" si="13"/>
        <v>190</v>
      </c>
      <c r="G71" s="187">
        <f t="shared" si="14"/>
        <v>130</v>
      </c>
      <c r="H71" s="187">
        <f t="shared" si="15"/>
        <v>120</v>
      </c>
      <c r="I71" s="187" t="e">
        <f t="shared" si="16"/>
        <v>#DIV/0!</v>
      </c>
      <c r="K71" s="115">
        <f>+Datos!V69</f>
        <v>54</v>
      </c>
      <c r="L71" s="188">
        <f>IF(K71="","",Datos!Y69)</f>
        <v>9.5</v>
      </c>
      <c r="M71" s="180">
        <f t="shared" si="17"/>
        <v>38</v>
      </c>
      <c r="N71" s="180">
        <f t="shared" si="18"/>
        <v>0.79166666666666663</v>
      </c>
      <c r="O71" s="187">
        <f t="shared" si="19"/>
        <v>47.839285714285715</v>
      </c>
      <c r="P71" s="187">
        <f t="shared" si="20"/>
        <v>30.875</v>
      </c>
      <c r="Q71" s="187">
        <f t="shared" si="21"/>
        <v>19</v>
      </c>
      <c r="R71" s="187">
        <f t="shared" si="22"/>
        <v>30.309523809523807</v>
      </c>
      <c r="T71" s="115">
        <f>+Datos!AP69</f>
        <v>54</v>
      </c>
      <c r="U71" s="188">
        <f>IF(T71="","",Datos!AS69)</f>
        <v>162</v>
      </c>
      <c r="V71" s="180">
        <f t="shared" si="23"/>
        <v>648</v>
      </c>
      <c r="W71" s="180">
        <f t="shared" si="24"/>
        <v>13.5</v>
      </c>
      <c r="X71" s="187">
        <f t="shared" si="25"/>
        <v>815.78571428571433</v>
      </c>
      <c r="Y71" s="187">
        <f t="shared" si="26"/>
        <v>526.5</v>
      </c>
      <c r="Z71" s="187">
        <f t="shared" si="27"/>
        <v>324</v>
      </c>
      <c r="AA71" s="187">
        <f t="shared" si="28"/>
        <v>516.85714285714289</v>
      </c>
      <c r="AC71" s="115" t="str">
        <f>+Datos!BJ69</f>
        <v/>
      </c>
      <c r="AD71" s="188" t="str">
        <f>IF(AC71="","",Datos!BM69)</f>
        <v/>
      </c>
      <c r="AE71" s="180" t="str">
        <f t="shared" si="29"/>
        <v/>
      </c>
      <c r="AF71" s="180" t="str">
        <f t="shared" si="30"/>
        <v/>
      </c>
      <c r="AG71" s="187" t="str">
        <f t="shared" si="31"/>
        <v/>
      </c>
      <c r="AH71" s="187" t="str">
        <f t="shared" si="32"/>
        <v/>
      </c>
      <c r="AI71" s="187" t="str">
        <f t="shared" si="33"/>
        <v/>
      </c>
      <c r="AJ71" s="187" t="str">
        <f t="shared" si="34"/>
        <v/>
      </c>
      <c r="AL71" s="115" t="str">
        <f>+Datos!CD69</f>
        <v/>
      </c>
      <c r="AM71" s="188" t="str">
        <f>IF(AL71="","",Datos!CG69)</f>
        <v/>
      </c>
      <c r="AN71" s="180" t="str">
        <f t="shared" si="35"/>
        <v/>
      </c>
      <c r="AO71" s="180" t="str">
        <f t="shared" si="36"/>
        <v/>
      </c>
      <c r="AP71" s="187" t="str">
        <f t="shared" si="37"/>
        <v/>
      </c>
      <c r="AQ71" s="187" t="str">
        <f t="shared" si="38"/>
        <v/>
      </c>
      <c r="AR71" s="187" t="str">
        <f t="shared" si="39"/>
        <v/>
      </c>
      <c r="AS71" s="187" t="str">
        <f t="shared" si="40"/>
        <v/>
      </c>
      <c r="AU71" s="115" t="str">
        <f>+Datos!CX69</f>
        <v/>
      </c>
      <c r="AV71" s="188" t="str">
        <f>IF(AU71="","",Datos!DA69)</f>
        <v/>
      </c>
      <c r="AW71" s="180" t="str">
        <f t="shared" si="41"/>
        <v/>
      </c>
      <c r="AX71" s="180" t="str">
        <f t="shared" si="42"/>
        <v/>
      </c>
      <c r="AY71" s="187" t="str">
        <f t="shared" si="43"/>
        <v/>
      </c>
      <c r="AZ71" s="187" t="str">
        <f t="shared" si="44"/>
        <v/>
      </c>
      <c r="BA71" s="187" t="str">
        <f t="shared" si="45"/>
        <v/>
      </c>
      <c r="BB71" s="187" t="str">
        <f t="shared" si="46"/>
        <v/>
      </c>
      <c r="BD71" s="115" t="str">
        <f>+Datos!DR69</f>
        <v/>
      </c>
      <c r="BE71" s="188" t="str">
        <f>IF(BD71="","",Datos!DU69)</f>
        <v/>
      </c>
      <c r="BF71" s="180" t="str">
        <f t="shared" si="47"/>
        <v/>
      </c>
      <c r="BG71" s="180" t="str">
        <f t="shared" si="48"/>
        <v/>
      </c>
      <c r="BH71" s="187" t="str">
        <f t="shared" si="49"/>
        <v/>
      </c>
      <c r="BI71" s="187" t="str">
        <f t="shared" si="50"/>
        <v/>
      </c>
      <c r="BJ71" s="187" t="str">
        <f t="shared" si="51"/>
        <v/>
      </c>
      <c r="BK71" s="187" t="str">
        <f t="shared" si="52"/>
        <v/>
      </c>
      <c r="BM71" s="115" t="str">
        <f>+Datos!EL69</f>
        <v/>
      </c>
      <c r="BN71" s="188" t="str">
        <f>IF(BM71="","",Datos!EO69)</f>
        <v/>
      </c>
      <c r="BO71" s="180" t="str">
        <f t="shared" si="53"/>
        <v/>
      </c>
      <c r="BP71" s="180" t="str">
        <f t="shared" si="54"/>
        <v/>
      </c>
      <c r="BQ71" s="187" t="str">
        <f t="shared" si="55"/>
        <v/>
      </c>
      <c r="BR71" s="187" t="str">
        <f t="shared" si="56"/>
        <v/>
      </c>
      <c r="BS71" s="187" t="str">
        <f t="shared" si="57"/>
        <v/>
      </c>
      <c r="BT71" s="187" t="str">
        <f t="shared" si="58"/>
        <v/>
      </c>
      <c r="BV71" s="115" t="str">
        <f>+Datos!FF69</f>
        <v/>
      </c>
      <c r="BW71" s="188" t="str">
        <f>IF(BV71="","",Datos!FI69)</f>
        <v/>
      </c>
      <c r="BX71" s="180" t="str">
        <f t="shared" si="59"/>
        <v/>
      </c>
      <c r="BY71" s="180" t="str">
        <f t="shared" si="60"/>
        <v/>
      </c>
      <c r="BZ71" s="187" t="str">
        <f t="shared" si="61"/>
        <v/>
      </c>
      <c r="CA71" s="187" t="str">
        <f t="shared" si="62"/>
        <v/>
      </c>
      <c r="CB71" s="187" t="str">
        <f t="shared" si="63"/>
        <v/>
      </c>
      <c r="CC71" s="187" t="str">
        <f t="shared" si="64"/>
        <v/>
      </c>
      <c r="CD71"/>
      <c r="CE71" s="115" t="str">
        <f>+Datos!FZ69</f>
        <v/>
      </c>
      <c r="CF71" s="188" t="str">
        <f>IF(CE71="","",Datos!GC69)</f>
        <v/>
      </c>
      <c r="CG71" s="180" t="str">
        <f t="shared" si="65"/>
        <v/>
      </c>
      <c r="CH71" s="180" t="str">
        <f t="shared" si="66"/>
        <v/>
      </c>
      <c r="CI71" s="187" t="str">
        <f t="shared" si="67"/>
        <v/>
      </c>
      <c r="CJ71" s="187" t="str">
        <f t="shared" si="68"/>
        <v/>
      </c>
      <c r="CK71" s="187" t="str">
        <f t="shared" si="69"/>
        <v/>
      </c>
      <c r="CL71" s="187" t="str">
        <f t="shared" si="70"/>
        <v/>
      </c>
    </row>
    <row r="72" spans="2:90" s="8" customFormat="1" x14ac:dyDescent="0.35">
      <c r="B72" s="115">
        <f>+Datos!B70</f>
        <v>55</v>
      </c>
      <c r="C72" s="115">
        <f>IF(B72="","",Datos!E70)</f>
        <v>58</v>
      </c>
      <c r="D72" s="180">
        <f t="shared" si="11"/>
        <v>0</v>
      </c>
      <c r="E72" s="180">
        <f t="shared" si="12"/>
        <v>5</v>
      </c>
      <c r="F72" s="187">
        <f t="shared" si="13"/>
        <v>190</v>
      </c>
      <c r="G72" s="187">
        <f t="shared" si="14"/>
        <v>130</v>
      </c>
      <c r="H72" s="187">
        <f t="shared" si="15"/>
        <v>120</v>
      </c>
      <c r="I72" s="187" t="e">
        <f t="shared" si="16"/>
        <v>#DIV/0!</v>
      </c>
      <c r="K72" s="115">
        <f>+Datos!V70</f>
        <v>55</v>
      </c>
      <c r="L72" s="188">
        <f>IF(K72="","",Datos!Y70)</f>
        <v>6</v>
      </c>
      <c r="M72" s="180">
        <f t="shared" si="17"/>
        <v>24</v>
      </c>
      <c r="N72" s="180">
        <f t="shared" si="18"/>
        <v>0.5</v>
      </c>
      <c r="O72" s="187">
        <f t="shared" si="19"/>
        <v>30.214285714285715</v>
      </c>
      <c r="P72" s="187">
        <f t="shared" si="20"/>
        <v>19.5</v>
      </c>
      <c r="Q72" s="187">
        <f t="shared" si="21"/>
        <v>12</v>
      </c>
      <c r="R72" s="187">
        <f t="shared" si="22"/>
        <v>19.142857142857142</v>
      </c>
      <c r="T72" s="115">
        <f>+Datos!AP70</f>
        <v>55</v>
      </c>
      <c r="U72" s="188">
        <f>IF(T72="","",Datos!AS70)</f>
        <v>162</v>
      </c>
      <c r="V72" s="180">
        <f t="shared" si="23"/>
        <v>648</v>
      </c>
      <c r="W72" s="180">
        <f t="shared" si="24"/>
        <v>13.5</v>
      </c>
      <c r="X72" s="187">
        <f t="shared" si="25"/>
        <v>815.78571428571433</v>
      </c>
      <c r="Y72" s="187">
        <f t="shared" si="26"/>
        <v>526.5</v>
      </c>
      <c r="Z72" s="187">
        <f t="shared" si="27"/>
        <v>324</v>
      </c>
      <c r="AA72" s="187">
        <f t="shared" si="28"/>
        <v>516.85714285714289</v>
      </c>
      <c r="AC72" s="115" t="str">
        <f>+Datos!BJ70</f>
        <v/>
      </c>
      <c r="AD72" s="188" t="str">
        <f>IF(AC72="","",Datos!BM70)</f>
        <v/>
      </c>
      <c r="AE72" s="180" t="str">
        <f t="shared" si="29"/>
        <v/>
      </c>
      <c r="AF72" s="180" t="str">
        <f t="shared" si="30"/>
        <v/>
      </c>
      <c r="AG72" s="187" t="str">
        <f t="shared" si="31"/>
        <v/>
      </c>
      <c r="AH72" s="187" t="str">
        <f t="shared" si="32"/>
        <v/>
      </c>
      <c r="AI72" s="187" t="str">
        <f t="shared" si="33"/>
        <v/>
      </c>
      <c r="AJ72" s="187" t="str">
        <f t="shared" si="34"/>
        <v/>
      </c>
      <c r="AL72" s="115" t="str">
        <f>+Datos!CD70</f>
        <v/>
      </c>
      <c r="AM72" s="188" t="str">
        <f>IF(AL72="","",Datos!CG70)</f>
        <v/>
      </c>
      <c r="AN72" s="180" t="str">
        <f t="shared" si="35"/>
        <v/>
      </c>
      <c r="AO72" s="180" t="str">
        <f t="shared" si="36"/>
        <v/>
      </c>
      <c r="AP72" s="187" t="str">
        <f t="shared" si="37"/>
        <v/>
      </c>
      <c r="AQ72" s="187" t="str">
        <f t="shared" si="38"/>
        <v/>
      </c>
      <c r="AR72" s="187" t="str">
        <f t="shared" si="39"/>
        <v/>
      </c>
      <c r="AS72" s="187" t="str">
        <f t="shared" si="40"/>
        <v/>
      </c>
      <c r="AU72" s="115" t="str">
        <f>+Datos!CX70</f>
        <v/>
      </c>
      <c r="AV72" s="188" t="str">
        <f>IF(AU72="","",Datos!DA70)</f>
        <v/>
      </c>
      <c r="AW72" s="180" t="str">
        <f t="shared" si="41"/>
        <v/>
      </c>
      <c r="AX72" s="180" t="str">
        <f t="shared" si="42"/>
        <v/>
      </c>
      <c r="AY72" s="187" t="str">
        <f t="shared" si="43"/>
        <v/>
      </c>
      <c r="AZ72" s="187" t="str">
        <f t="shared" si="44"/>
        <v/>
      </c>
      <c r="BA72" s="187" t="str">
        <f t="shared" si="45"/>
        <v/>
      </c>
      <c r="BB72" s="187" t="str">
        <f t="shared" si="46"/>
        <v/>
      </c>
      <c r="BD72" s="115" t="str">
        <f>+Datos!DR70</f>
        <v/>
      </c>
      <c r="BE72" s="188" t="str">
        <f>IF(BD72="","",Datos!DU70)</f>
        <v/>
      </c>
      <c r="BF72" s="180" t="str">
        <f t="shared" si="47"/>
        <v/>
      </c>
      <c r="BG72" s="180" t="str">
        <f t="shared" si="48"/>
        <v/>
      </c>
      <c r="BH72" s="187" t="str">
        <f t="shared" si="49"/>
        <v/>
      </c>
      <c r="BI72" s="187" t="str">
        <f t="shared" si="50"/>
        <v/>
      </c>
      <c r="BJ72" s="187" t="str">
        <f t="shared" si="51"/>
        <v/>
      </c>
      <c r="BK72" s="187" t="str">
        <f t="shared" si="52"/>
        <v/>
      </c>
      <c r="BM72" s="115" t="str">
        <f>+Datos!EL70</f>
        <v/>
      </c>
      <c r="BN72" s="188" t="str">
        <f>IF(BM72="","",Datos!EO70)</f>
        <v/>
      </c>
      <c r="BO72" s="180" t="str">
        <f t="shared" si="53"/>
        <v/>
      </c>
      <c r="BP72" s="180" t="str">
        <f t="shared" si="54"/>
        <v/>
      </c>
      <c r="BQ72" s="187" t="str">
        <f t="shared" si="55"/>
        <v/>
      </c>
      <c r="BR72" s="187" t="str">
        <f t="shared" si="56"/>
        <v/>
      </c>
      <c r="BS72" s="187" t="str">
        <f t="shared" si="57"/>
        <v/>
      </c>
      <c r="BT72" s="187" t="str">
        <f t="shared" si="58"/>
        <v/>
      </c>
      <c r="BV72" s="115" t="str">
        <f>+Datos!FF70</f>
        <v/>
      </c>
      <c r="BW72" s="188" t="str">
        <f>IF(BV72="","",Datos!FI70)</f>
        <v/>
      </c>
      <c r="BX72" s="180" t="str">
        <f t="shared" si="59"/>
        <v/>
      </c>
      <c r="BY72" s="180" t="str">
        <f t="shared" si="60"/>
        <v/>
      </c>
      <c r="BZ72" s="187" t="str">
        <f t="shared" si="61"/>
        <v/>
      </c>
      <c r="CA72" s="187" t="str">
        <f t="shared" si="62"/>
        <v/>
      </c>
      <c r="CB72" s="187" t="str">
        <f t="shared" si="63"/>
        <v/>
      </c>
      <c r="CC72" s="187" t="str">
        <f t="shared" si="64"/>
        <v/>
      </c>
      <c r="CD72"/>
      <c r="CE72" s="115" t="str">
        <f>+Datos!FZ70</f>
        <v/>
      </c>
      <c r="CF72" s="188" t="str">
        <f>IF(CE72="","",Datos!GC70)</f>
        <v/>
      </c>
      <c r="CG72" s="180" t="str">
        <f t="shared" si="65"/>
        <v/>
      </c>
      <c r="CH72" s="180" t="str">
        <f t="shared" si="66"/>
        <v/>
      </c>
      <c r="CI72" s="187" t="str">
        <f t="shared" si="67"/>
        <v/>
      </c>
      <c r="CJ72" s="187" t="str">
        <f t="shared" si="68"/>
        <v/>
      </c>
      <c r="CK72" s="187" t="str">
        <f t="shared" si="69"/>
        <v/>
      </c>
      <c r="CL72" s="187" t="str">
        <f t="shared" si="70"/>
        <v/>
      </c>
    </row>
    <row r="73" spans="2:90" s="8" customFormat="1" x14ac:dyDescent="0.35">
      <c r="B73" s="115">
        <f>+Datos!B71</f>
        <v>56</v>
      </c>
      <c r="C73" s="115">
        <f>IF(B73="","",Datos!E71)</f>
        <v>60</v>
      </c>
      <c r="D73" s="180">
        <f t="shared" si="11"/>
        <v>0</v>
      </c>
      <c r="E73" s="180">
        <f t="shared" si="12"/>
        <v>5</v>
      </c>
      <c r="F73" s="187">
        <f t="shared" si="13"/>
        <v>190</v>
      </c>
      <c r="G73" s="187">
        <f t="shared" si="14"/>
        <v>130</v>
      </c>
      <c r="H73" s="187">
        <f t="shared" si="15"/>
        <v>120</v>
      </c>
      <c r="I73" s="187" t="e">
        <f t="shared" si="16"/>
        <v>#DIV/0!</v>
      </c>
      <c r="K73" s="115" t="str">
        <f>+Datos!V71</f>
        <v/>
      </c>
      <c r="L73" s="188" t="str">
        <f>IF(K73="","",Datos!Y71)</f>
        <v/>
      </c>
      <c r="M73" s="180" t="str">
        <f t="shared" si="17"/>
        <v/>
      </c>
      <c r="N73" s="180" t="str">
        <f t="shared" si="18"/>
        <v/>
      </c>
      <c r="O73" s="187" t="str">
        <f t="shared" si="19"/>
        <v/>
      </c>
      <c r="P73" s="187" t="str">
        <f t="shared" si="20"/>
        <v/>
      </c>
      <c r="Q73" s="187" t="str">
        <f t="shared" si="21"/>
        <v/>
      </c>
      <c r="R73" s="187" t="str">
        <f t="shared" si="22"/>
        <v/>
      </c>
      <c r="T73" s="115">
        <f>+Datos!AP71</f>
        <v>56</v>
      </c>
      <c r="U73" s="188">
        <f>IF(T73="","",Datos!AS71)</f>
        <v>160</v>
      </c>
      <c r="V73" s="180">
        <f t="shared" si="23"/>
        <v>640</v>
      </c>
      <c r="W73" s="180">
        <f t="shared" si="24"/>
        <v>13.333333333333334</v>
      </c>
      <c r="X73" s="187">
        <f t="shared" si="25"/>
        <v>805.71428571428578</v>
      </c>
      <c r="Y73" s="187">
        <f t="shared" si="26"/>
        <v>520</v>
      </c>
      <c r="Z73" s="187">
        <f t="shared" si="27"/>
        <v>320</v>
      </c>
      <c r="AA73" s="187">
        <f t="shared" si="28"/>
        <v>510.47619047619048</v>
      </c>
      <c r="AC73" s="115" t="str">
        <f>+Datos!BJ71</f>
        <v/>
      </c>
      <c r="AD73" s="188" t="str">
        <f>IF(AC73="","",Datos!BM71)</f>
        <v/>
      </c>
      <c r="AE73" s="180" t="str">
        <f t="shared" si="29"/>
        <v/>
      </c>
      <c r="AF73" s="180" t="str">
        <f t="shared" si="30"/>
        <v/>
      </c>
      <c r="AG73" s="187" t="str">
        <f t="shared" si="31"/>
        <v/>
      </c>
      <c r="AH73" s="187" t="str">
        <f t="shared" si="32"/>
        <v/>
      </c>
      <c r="AI73" s="187" t="str">
        <f t="shared" si="33"/>
        <v/>
      </c>
      <c r="AJ73" s="187" t="str">
        <f t="shared" si="34"/>
        <v/>
      </c>
      <c r="AL73" s="115" t="str">
        <f>+Datos!CD71</f>
        <v/>
      </c>
      <c r="AM73" s="188" t="str">
        <f>IF(AL73="","",Datos!CG71)</f>
        <v/>
      </c>
      <c r="AN73" s="180" t="str">
        <f t="shared" si="35"/>
        <v/>
      </c>
      <c r="AO73" s="180" t="str">
        <f t="shared" si="36"/>
        <v/>
      </c>
      <c r="AP73" s="187" t="str">
        <f t="shared" si="37"/>
        <v/>
      </c>
      <c r="AQ73" s="187" t="str">
        <f t="shared" si="38"/>
        <v/>
      </c>
      <c r="AR73" s="187" t="str">
        <f t="shared" si="39"/>
        <v/>
      </c>
      <c r="AS73" s="187" t="str">
        <f t="shared" si="40"/>
        <v/>
      </c>
      <c r="AU73" s="115" t="str">
        <f>+Datos!CX71</f>
        <v/>
      </c>
      <c r="AV73" s="188" t="str">
        <f>IF(AU73="","",Datos!DA71)</f>
        <v/>
      </c>
      <c r="AW73" s="180" t="str">
        <f t="shared" si="41"/>
        <v/>
      </c>
      <c r="AX73" s="180" t="str">
        <f t="shared" si="42"/>
        <v/>
      </c>
      <c r="AY73" s="187" t="str">
        <f t="shared" si="43"/>
        <v/>
      </c>
      <c r="AZ73" s="187" t="str">
        <f t="shared" si="44"/>
        <v/>
      </c>
      <c r="BA73" s="187" t="str">
        <f t="shared" si="45"/>
        <v/>
      </c>
      <c r="BB73" s="187" t="str">
        <f t="shared" si="46"/>
        <v/>
      </c>
      <c r="BD73" s="115" t="str">
        <f>+Datos!DR71</f>
        <v/>
      </c>
      <c r="BE73" s="188" t="str">
        <f>IF(BD73="","",Datos!DU71)</f>
        <v/>
      </c>
      <c r="BF73" s="180" t="str">
        <f t="shared" si="47"/>
        <v/>
      </c>
      <c r="BG73" s="180" t="str">
        <f t="shared" si="48"/>
        <v/>
      </c>
      <c r="BH73" s="187" t="str">
        <f t="shared" si="49"/>
        <v/>
      </c>
      <c r="BI73" s="187" t="str">
        <f t="shared" si="50"/>
        <v/>
      </c>
      <c r="BJ73" s="187" t="str">
        <f t="shared" si="51"/>
        <v/>
      </c>
      <c r="BK73" s="187" t="str">
        <f t="shared" si="52"/>
        <v/>
      </c>
      <c r="BM73" s="115" t="str">
        <f>+Datos!EL71</f>
        <v/>
      </c>
      <c r="BN73" s="188" t="str">
        <f>IF(BM73="","",Datos!EO71)</f>
        <v/>
      </c>
      <c r="BO73" s="180" t="str">
        <f t="shared" si="53"/>
        <v/>
      </c>
      <c r="BP73" s="180" t="str">
        <f t="shared" si="54"/>
        <v/>
      </c>
      <c r="BQ73" s="187" t="str">
        <f t="shared" si="55"/>
        <v/>
      </c>
      <c r="BR73" s="187" t="str">
        <f t="shared" si="56"/>
        <v/>
      </c>
      <c r="BS73" s="187" t="str">
        <f t="shared" si="57"/>
        <v/>
      </c>
      <c r="BT73" s="187" t="str">
        <f t="shared" si="58"/>
        <v/>
      </c>
      <c r="BV73" s="115" t="str">
        <f>+Datos!FF71</f>
        <v/>
      </c>
      <c r="BW73" s="188" t="str">
        <f>IF(BV73="","",Datos!FI71)</f>
        <v/>
      </c>
      <c r="BX73" s="180" t="str">
        <f t="shared" si="59"/>
        <v/>
      </c>
      <c r="BY73" s="180" t="str">
        <f t="shared" si="60"/>
        <v/>
      </c>
      <c r="BZ73" s="187" t="str">
        <f t="shared" si="61"/>
        <v/>
      </c>
      <c r="CA73" s="187" t="str">
        <f t="shared" si="62"/>
        <v/>
      </c>
      <c r="CB73" s="187" t="str">
        <f t="shared" si="63"/>
        <v/>
      </c>
      <c r="CC73" s="187" t="str">
        <f t="shared" si="64"/>
        <v/>
      </c>
      <c r="CD73"/>
      <c r="CE73" s="115" t="str">
        <f>+Datos!FZ71</f>
        <v/>
      </c>
      <c r="CF73" s="188" t="str">
        <f>IF(CE73="","",Datos!GC71)</f>
        <v/>
      </c>
      <c r="CG73" s="180" t="str">
        <f t="shared" si="65"/>
        <v/>
      </c>
      <c r="CH73" s="180" t="str">
        <f t="shared" si="66"/>
        <v/>
      </c>
      <c r="CI73" s="187" t="str">
        <f t="shared" si="67"/>
        <v/>
      </c>
      <c r="CJ73" s="187" t="str">
        <f t="shared" si="68"/>
        <v/>
      </c>
      <c r="CK73" s="187" t="str">
        <f t="shared" si="69"/>
        <v/>
      </c>
      <c r="CL73" s="187" t="str">
        <f t="shared" si="70"/>
        <v/>
      </c>
    </row>
    <row r="74" spans="2:90" s="8" customFormat="1" x14ac:dyDescent="0.35">
      <c r="B74" s="115">
        <f>+Datos!B72</f>
        <v>57</v>
      </c>
      <c r="C74" s="115">
        <f>IF(B74="","",Datos!E72)</f>
        <v>62</v>
      </c>
      <c r="D74" s="180">
        <f t="shared" si="11"/>
        <v>0</v>
      </c>
      <c r="E74" s="180">
        <f t="shared" si="12"/>
        <v>6</v>
      </c>
      <c r="F74" s="187">
        <f t="shared" si="13"/>
        <v>228</v>
      </c>
      <c r="G74" s="187">
        <f t="shared" si="14"/>
        <v>156</v>
      </c>
      <c r="H74" s="187">
        <f t="shared" si="15"/>
        <v>144</v>
      </c>
      <c r="I74" s="187" t="e">
        <f t="shared" si="16"/>
        <v>#DIV/0!</v>
      </c>
      <c r="K74" s="115" t="str">
        <f>+Datos!V72</f>
        <v/>
      </c>
      <c r="L74" s="188" t="str">
        <f>IF(K74="","",Datos!Y72)</f>
        <v/>
      </c>
      <c r="M74" s="180" t="str">
        <f t="shared" si="17"/>
        <v/>
      </c>
      <c r="N74" s="180" t="str">
        <f t="shared" si="18"/>
        <v/>
      </c>
      <c r="O74" s="187" t="str">
        <f t="shared" si="19"/>
        <v/>
      </c>
      <c r="P74" s="187" t="str">
        <f t="shared" si="20"/>
        <v/>
      </c>
      <c r="Q74" s="187" t="str">
        <f t="shared" si="21"/>
        <v/>
      </c>
      <c r="R74" s="187" t="str">
        <f t="shared" si="22"/>
        <v/>
      </c>
      <c r="T74" s="115">
        <f>+Datos!AP72</f>
        <v>57</v>
      </c>
      <c r="U74" s="188">
        <f>IF(T74="","",Datos!AS72)</f>
        <v>158</v>
      </c>
      <c r="V74" s="180">
        <f t="shared" si="23"/>
        <v>632</v>
      </c>
      <c r="W74" s="180">
        <f t="shared" si="24"/>
        <v>13.166666666666666</v>
      </c>
      <c r="X74" s="187">
        <f t="shared" si="25"/>
        <v>795.64285714285711</v>
      </c>
      <c r="Y74" s="187">
        <f t="shared" si="26"/>
        <v>513.5</v>
      </c>
      <c r="Z74" s="187">
        <f t="shared" si="27"/>
        <v>316</v>
      </c>
      <c r="AA74" s="187">
        <f t="shared" si="28"/>
        <v>504.09523809523807</v>
      </c>
      <c r="AC74" s="115" t="str">
        <f>+Datos!BJ72</f>
        <v/>
      </c>
      <c r="AD74" s="188" t="str">
        <f>IF(AC74="","",Datos!BM72)</f>
        <v/>
      </c>
      <c r="AE74" s="180" t="str">
        <f t="shared" si="29"/>
        <v/>
      </c>
      <c r="AF74" s="180" t="str">
        <f t="shared" si="30"/>
        <v/>
      </c>
      <c r="AG74" s="187" t="str">
        <f t="shared" si="31"/>
        <v/>
      </c>
      <c r="AH74" s="187" t="str">
        <f t="shared" si="32"/>
        <v/>
      </c>
      <c r="AI74" s="187" t="str">
        <f t="shared" si="33"/>
        <v/>
      </c>
      <c r="AJ74" s="187" t="str">
        <f t="shared" si="34"/>
        <v/>
      </c>
      <c r="AL74" s="115" t="str">
        <f>+Datos!CD72</f>
        <v/>
      </c>
      <c r="AM74" s="188" t="str">
        <f>IF(AL74="","",Datos!CG72)</f>
        <v/>
      </c>
      <c r="AN74" s="180" t="str">
        <f t="shared" si="35"/>
        <v/>
      </c>
      <c r="AO74" s="180" t="str">
        <f t="shared" si="36"/>
        <v/>
      </c>
      <c r="AP74" s="187" t="str">
        <f t="shared" si="37"/>
        <v/>
      </c>
      <c r="AQ74" s="187" t="str">
        <f t="shared" si="38"/>
        <v/>
      </c>
      <c r="AR74" s="187" t="str">
        <f t="shared" si="39"/>
        <v/>
      </c>
      <c r="AS74" s="187" t="str">
        <f t="shared" si="40"/>
        <v/>
      </c>
      <c r="AU74" s="115" t="str">
        <f>+Datos!CX72</f>
        <v/>
      </c>
      <c r="AV74" s="188" t="str">
        <f>IF(AU74="","",Datos!DA72)</f>
        <v/>
      </c>
      <c r="AW74" s="180" t="str">
        <f t="shared" si="41"/>
        <v/>
      </c>
      <c r="AX74" s="180" t="str">
        <f t="shared" si="42"/>
        <v/>
      </c>
      <c r="AY74" s="187" t="str">
        <f t="shared" si="43"/>
        <v/>
      </c>
      <c r="AZ74" s="187" t="str">
        <f t="shared" si="44"/>
        <v/>
      </c>
      <c r="BA74" s="187" t="str">
        <f t="shared" si="45"/>
        <v/>
      </c>
      <c r="BB74" s="187" t="str">
        <f t="shared" si="46"/>
        <v/>
      </c>
      <c r="BD74" s="115" t="str">
        <f>+Datos!DR72</f>
        <v/>
      </c>
      <c r="BE74" s="188" t="str">
        <f>IF(BD74="","",Datos!DU72)</f>
        <v/>
      </c>
      <c r="BF74" s="180" t="str">
        <f t="shared" si="47"/>
        <v/>
      </c>
      <c r="BG74" s="180" t="str">
        <f t="shared" si="48"/>
        <v/>
      </c>
      <c r="BH74" s="187" t="str">
        <f t="shared" si="49"/>
        <v/>
      </c>
      <c r="BI74" s="187" t="str">
        <f t="shared" si="50"/>
        <v/>
      </c>
      <c r="BJ74" s="187" t="str">
        <f t="shared" si="51"/>
        <v/>
      </c>
      <c r="BK74" s="187" t="str">
        <f t="shared" si="52"/>
        <v/>
      </c>
      <c r="BM74" s="115" t="str">
        <f>+Datos!EL72</f>
        <v/>
      </c>
      <c r="BN74" s="188" t="str">
        <f>IF(BM74="","",Datos!EO72)</f>
        <v/>
      </c>
      <c r="BO74" s="180" t="str">
        <f t="shared" si="53"/>
        <v/>
      </c>
      <c r="BP74" s="180" t="str">
        <f t="shared" si="54"/>
        <v/>
      </c>
      <c r="BQ74" s="187" t="str">
        <f t="shared" si="55"/>
        <v/>
      </c>
      <c r="BR74" s="187" t="str">
        <f t="shared" si="56"/>
        <v/>
      </c>
      <c r="BS74" s="187" t="str">
        <f t="shared" si="57"/>
        <v/>
      </c>
      <c r="BT74" s="187" t="str">
        <f t="shared" si="58"/>
        <v/>
      </c>
      <c r="BV74" s="115" t="str">
        <f>+Datos!FF72</f>
        <v/>
      </c>
      <c r="BW74" s="188" t="str">
        <f>IF(BV74="","",Datos!FI72)</f>
        <v/>
      </c>
      <c r="BX74" s="180" t="str">
        <f t="shared" si="59"/>
        <v/>
      </c>
      <c r="BY74" s="180" t="str">
        <f t="shared" si="60"/>
        <v/>
      </c>
      <c r="BZ74" s="187" t="str">
        <f t="shared" si="61"/>
        <v/>
      </c>
      <c r="CA74" s="187" t="str">
        <f t="shared" si="62"/>
        <v/>
      </c>
      <c r="CB74" s="187" t="str">
        <f t="shared" si="63"/>
        <v/>
      </c>
      <c r="CC74" s="187" t="str">
        <f t="shared" si="64"/>
        <v/>
      </c>
      <c r="CD74"/>
      <c r="CE74" s="115" t="str">
        <f>+Datos!FZ72</f>
        <v/>
      </c>
      <c r="CF74" s="188" t="str">
        <f>IF(CE74="","",Datos!GC72)</f>
        <v/>
      </c>
      <c r="CG74" s="180" t="str">
        <f t="shared" si="65"/>
        <v/>
      </c>
      <c r="CH74" s="180" t="str">
        <f t="shared" si="66"/>
        <v/>
      </c>
      <c r="CI74" s="187" t="str">
        <f t="shared" si="67"/>
        <v/>
      </c>
      <c r="CJ74" s="187" t="str">
        <f t="shared" si="68"/>
        <v/>
      </c>
      <c r="CK74" s="187" t="str">
        <f t="shared" si="69"/>
        <v/>
      </c>
      <c r="CL74" s="187" t="str">
        <f t="shared" si="70"/>
        <v/>
      </c>
    </row>
    <row r="75" spans="2:90" s="8" customFormat="1" x14ac:dyDescent="0.35">
      <c r="B75" s="115">
        <f>+Datos!B73</f>
        <v>58</v>
      </c>
      <c r="C75" s="115">
        <f>IF(B75="","",Datos!E73)</f>
        <v>62.5</v>
      </c>
      <c r="D75" s="180">
        <f t="shared" si="11"/>
        <v>0</v>
      </c>
      <c r="E75" s="180">
        <f t="shared" si="12"/>
        <v>6</v>
      </c>
      <c r="F75" s="187">
        <f t="shared" si="13"/>
        <v>228</v>
      </c>
      <c r="G75" s="187">
        <f t="shared" si="14"/>
        <v>156</v>
      </c>
      <c r="H75" s="187">
        <f t="shared" si="15"/>
        <v>144</v>
      </c>
      <c r="I75" s="187" t="e">
        <f t="shared" si="16"/>
        <v>#DIV/0!</v>
      </c>
      <c r="K75" s="115" t="str">
        <f>+Datos!V73</f>
        <v/>
      </c>
      <c r="L75" s="188" t="str">
        <f>IF(K75="","",Datos!Y73)</f>
        <v/>
      </c>
      <c r="M75" s="180" t="str">
        <f t="shared" si="17"/>
        <v/>
      </c>
      <c r="N75" s="180" t="str">
        <f t="shared" si="18"/>
        <v/>
      </c>
      <c r="O75" s="187" t="str">
        <f t="shared" si="19"/>
        <v/>
      </c>
      <c r="P75" s="187" t="str">
        <f t="shared" si="20"/>
        <v/>
      </c>
      <c r="Q75" s="187" t="str">
        <f t="shared" si="21"/>
        <v/>
      </c>
      <c r="R75" s="187" t="str">
        <f t="shared" si="22"/>
        <v/>
      </c>
      <c r="T75" s="115">
        <f>+Datos!AP73</f>
        <v>58</v>
      </c>
      <c r="U75" s="188">
        <f>IF(T75="","",Datos!AS73)</f>
        <v>154</v>
      </c>
      <c r="V75" s="180">
        <f t="shared" si="23"/>
        <v>616</v>
      </c>
      <c r="W75" s="180">
        <f t="shared" si="24"/>
        <v>12.833333333333334</v>
      </c>
      <c r="X75" s="187">
        <f t="shared" si="25"/>
        <v>775.50000000000011</v>
      </c>
      <c r="Y75" s="187">
        <f t="shared" si="26"/>
        <v>500.5</v>
      </c>
      <c r="Z75" s="187">
        <f t="shared" si="27"/>
        <v>308</v>
      </c>
      <c r="AA75" s="187">
        <f t="shared" si="28"/>
        <v>491.33333333333337</v>
      </c>
      <c r="AC75" s="115" t="str">
        <f>+Datos!BJ73</f>
        <v/>
      </c>
      <c r="AD75" s="188" t="str">
        <f>IF(AC75="","",Datos!BM73)</f>
        <v/>
      </c>
      <c r="AE75" s="180" t="str">
        <f t="shared" si="29"/>
        <v/>
      </c>
      <c r="AF75" s="180" t="str">
        <f t="shared" si="30"/>
        <v/>
      </c>
      <c r="AG75" s="187" t="str">
        <f t="shared" si="31"/>
        <v/>
      </c>
      <c r="AH75" s="187" t="str">
        <f t="shared" si="32"/>
        <v/>
      </c>
      <c r="AI75" s="187" t="str">
        <f t="shared" si="33"/>
        <v/>
      </c>
      <c r="AJ75" s="187" t="str">
        <f t="shared" si="34"/>
        <v/>
      </c>
      <c r="AL75" s="115" t="str">
        <f>+Datos!CD73</f>
        <v/>
      </c>
      <c r="AM75" s="188" t="str">
        <f>IF(AL75="","",Datos!CG73)</f>
        <v/>
      </c>
      <c r="AN75" s="180" t="str">
        <f t="shared" si="35"/>
        <v/>
      </c>
      <c r="AO75" s="180" t="str">
        <f t="shared" si="36"/>
        <v/>
      </c>
      <c r="AP75" s="187" t="str">
        <f t="shared" si="37"/>
        <v/>
      </c>
      <c r="AQ75" s="187" t="str">
        <f t="shared" si="38"/>
        <v/>
      </c>
      <c r="AR75" s="187" t="str">
        <f t="shared" si="39"/>
        <v/>
      </c>
      <c r="AS75" s="187" t="str">
        <f t="shared" si="40"/>
        <v/>
      </c>
      <c r="AU75" s="115" t="str">
        <f>+Datos!CX73</f>
        <v/>
      </c>
      <c r="AV75" s="188" t="str">
        <f>IF(AU75="","",Datos!DA73)</f>
        <v/>
      </c>
      <c r="AW75" s="180" t="str">
        <f t="shared" si="41"/>
        <v/>
      </c>
      <c r="AX75" s="180" t="str">
        <f t="shared" si="42"/>
        <v/>
      </c>
      <c r="AY75" s="187" t="str">
        <f t="shared" si="43"/>
        <v/>
      </c>
      <c r="AZ75" s="187" t="str">
        <f t="shared" si="44"/>
        <v/>
      </c>
      <c r="BA75" s="187" t="str">
        <f t="shared" si="45"/>
        <v/>
      </c>
      <c r="BB75" s="187" t="str">
        <f t="shared" si="46"/>
        <v/>
      </c>
      <c r="BD75" s="115" t="str">
        <f>+Datos!DR73</f>
        <v/>
      </c>
      <c r="BE75" s="188" t="str">
        <f>IF(BD75="","",Datos!DU73)</f>
        <v/>
      </c>
      <c r="BF75" s="180" t="str">
        <f t="shared" si="47"/>
        <v/>
      </c>
      <c r="BG75" s="180" t="str">
        <f t="shared" si="48"/>
        <v/>
      </c>
      <c r="BH75" s="187" t="str">
        <f t="shared" si="49"/>
        <v/>
      </c>
      <c r="BI75" s="187" t="str">
        <f t="shared" si="50"/>
        <v/>
      </c>
      <c r="BJ75" s="187" t="str">
        <f t="shared" si="51"/>
        <v/>
      </c>
      <c r="BK75" s="187" t="str">
        <f t="shared" si="52"/>
        <v/>
      </c>
      <c r="BM75" s="115" t="str">
        <f>+Datos!EL73</f>
        <v/>
      </c>
      <c r="BN75" s="188" t="str">
        <f>IF(BM75="","",Datos!EO73)</f>
        <v/>
      </c>
      <c r="BO75" s="180" t="str">
        <f t="shared" si="53"/>
        <v/>
      </c>
      <c r="BP75" s="180" t="str">
        <f t="shared" si="54"/>
        <v/>
      </c>
      <c r="BQ75" s="187" t="str">
        <f t="shared" si="55"/>
        <v/>
      </c>
      <c r="BR75" s="187" t="str">
        <f t="shared" si="56"/>
        <v/>
      </c>
      <c r="BS75" s="187" t="str">
        <f t="shared" si="57"/>
        <v/>
      </c>
      <c r="BT75" s="187" t="str">
        <f t="shared" si="58"/>
        <v/>
      </c>
      <c r="BV75" s="115" t="str">
        <f>+Datos!FF73</f>
        <v/>
      </c>
      <c r="BW75" s="188" t="str">
        <f>IF(BV75="","",Datos!FI73)</f>
        <v/>
      </c>
      <c r="BX75" s="180" t="str">
        <f t="shared" si="59"/>
        <v/>
      </c>
      <c r="BY75" s="180" t="str">
        <f t="shared" si="60"/>
        <v/>
      </c>
      <c r="BZ75" s="187" t="str">
        <f t="shared" si="61"/>
        <v/>
      </c>
      <c r="CA75" s="187" t="str">
        <f t="shared" si="62"/>
        <v/>
      </c>
      <c r="CB75" s="187" t="str">
        <f t="shared" si="63"/>
        <v/>
      </c>
      <c r="CC75" s="187" t="str">
        <f t="shared" si="64"/>
        <v/>
      </c>
      <c r="CD75"/>
      <c r="CE75" s="115" t="str">
        <f>+Datos!FZ73</f>
        <v/>
      </c>
      <c r="CF75" s="188" t="str">
        <f>IF(CE75="","",Datos!GC73)</f>
        <v/>
      </c>
      <c r="CG75" s="180" t="str">
        <f t="shared" si="65"/>
        <v/>
      </c>
      <c r="CH75" s="180" t="str">
        <f t="shared" si="66"/>
        <v/>
      </c>
      <c r="CI75" s="187" t="str">
        <f t="shared" si="67"/>
        <v/>
      </c>
      <c r="CJ75" s="187" t="str">
        <f t="shared" si="68"/>
        <v/>
      </c>
      <c r="CK75" s="187" t="str">
        <f t="shared" si="69"/>
        <v/>
      </c>
      <c r="CL75" s="187" t="str">
        <f t="shared" si="70"/>
        <v/>
      </c>
    </row>
    <row r="76" spans="2:90" s="8" customFormat="1" x14ac:dyDescent="0.35">
      <c r="B76" s="115">
        <f>+Datos!B74</f>
        <v>59</v>
      </c>
      <c r="C76" s="115">
        <f>IF(B76="","",Datos!E74)</f>
        <v>65</v>
      </c>
      <c r="D76" s="180">
        <f t="shared" si="11"/>
        <v>0</v>
      </c>
      <c r="E76" s="180">
        <f t="shared" si="12"/>
        <v>6</v>
      </c>
      <c r="F76" s="187">
        <f t="shared" si="13"/>
        <v>228</v>
      </c>
      <c r="G76" s="187">
        <f t="shared" si="14"/>
        <v>156</v>
      </c>
      <c r="H76" s="187">
        <f t="shared" si="15"/>
        <v>144</v>
      </c>
      <c r="I76" s="187" t="e">
        <f t="shared" si="16"/>
        <v>#DIV/0!</v>
      </c>
      <c r="K76" s="115" t="str">
        <f>+Datos!V74</f>
        <v/>
      </c>
      <c r="L76" s="188" t="str">
        <f>IF(K76="","",Datos!Y74)</f>
        <v/>
      </c>
      <c r="M76" s="180" t="str">
        <f t="shared" si="17"/>
        <v/>
      </c>
      <c r="N76" s="180" t="str">
        <f t="shared" si="18"/>
        <v/>
      </c>
      <c r="O76" s="187" t="str">
        <f t="shared" si="19"/>
        <v/>
      </c>
      <c r="P76" s="187" t="str">
        <f t="shared" si="20"/>
        <v/>
      </c>
      <c r="Q76" s="187" t="str">
        <f t="shared" si="21"/>
        <v/>
      </c>
      <c r="R76" s="187" t="str">
        <f t="shared" si="22"/>
        <v/>
      </c>
      <c r="T76" s="115">
        <f>+Datos!AP74</f>
        <v>59</v>
      </c>
      <c r="U76" s="188">
        <f>IF(T76="","",Datos!AS74)</f>
        <v>149</v>
      </c>
      <c r="V76" s="180">
        <f t="shared" si="23"/>
        <v>596</v>
      </c>
      <c r="W76" s="180">
        <f t="shared" si="24"/>
        <v>12.416666666666666</v>
      </c>
      <c r="X76" s="187">
        <f t="shared" si="25"/>
        <v>750.32142857142856</v>
      </c>
      <c r="Y76" s="187">
        <f t="shared" si="26"/>
        <v>484.25</v>
      </c>
      <c r="Z76" s="187">
        <f t="shared" si="27"/>
        <v>298</v>
      </c>
      <c r="AA76" s="187">
        <f t="shared" si="28"/>
        <v>475.38095238095235</v>
      </c>
      <c r="AC76" s="115" t="str">
        <f>+Datos!BJ74</f>
        <v/>
      </c>
      <c r="AD76" s="188" t="str">
        <f>IF(AC76="","",Datos!BM74)</f>
        <v/>
      </c>
      <c r="AE76" s="180" t="str">
        <f t="shared" si="29"/>
        <v/>
      </c>
      <c r="AF76" s="180" t="str">
        <f t="shared" si="30"/>
        <v/>
      </c>
      <c r="AG76" s="187" t="str">
        <f t="shared" si="31"/>
        <v/>
      </c>
      <c r="AH76" s="187" t="str">
        <f t="shared" si="32"/>
        <v/>
      </c>
      <c r="AI76" s="187" t="str">
        <f t="shared" si="33"/>
        <v/>
      </c>
      <c r="AJ76" s="187" t="str">
        <f t="shared" si="34"/>
        <v/>
      </c>
      <c r="AL76" s="115" t="str">
        <f>+Datos!CD74</f>
        <v/>
      </c>
      <c r="AM76" s="188" t="str">
        <f>IF(AL76="","",Datos!CG74)</f>
        <v/>
      </c>
      <c r="AN76" s="180" t="str">
        <f t="shared" si="35"/>
        <v/>
      </c>
      <c r="AO76" s="180" t="str">
        <f t="shared" si="36"/>
        <v/>
      </c>
      <c r="AP76" s="187" t="str">
        <f t="shared" si="37"/>
        <v/>
      </c>
      <c r="AQ76" s="187" t="str">
        <f t="shared" si="38"/>
        <v/>
      </c>
      <c r="AR76" s="187" t="str">
        <f t="shared" si="39"/>
        <v/>
      </c>
      <c r="AS76" s="187" t="str">
        <f t="shared" si="40"/>
        <v/>
      </c>
      <c r="AU76" s="115" t="str">
        <f>+Datos!CX74</f>
        <v/>
      </c>
      <c r="AV76" s="188" t="str">
        <f>IF(AU76="","",Datos!DA74)</f>
        <v/>
      </c>
      <c r="AW76" s="180" t="str">
        <f t="shared" si="41"/>
        <v/>
      </c>
      <c r="AX76" s="180" t="str">
        <f t="shared" si="42"/>
        <v/>
      </c>
      <c r="AY76" s="187" t="str">
        <f t="shared" si="43"/>
        <v/>
      </c>
      <c r="AZ76" s="187" t="str">
        <f t="shared" si="44"/>
        <v/>
      </c>
      <c r="BA76" s="187" t="str">
        <f t="shared" si="45"/>
        <v/>
      </c>
      <c r="BB76" s="187" t="str">
        <f t="shared" si="46"/>
        <v/>
      </c>
      <c r="BD76" s="115" t="str">
        <f>+Datos!DR74</f>
        <v/>
      </c>
      <c r="BE76" s="188" t="str">
        <f>IF(BD76="","",Datos!DU74)</f>
        <v/>
      </c>
      <c r="BF76" s="180" t="str">
        <f t="shared" si="47"/>
        <v/>
      </c>
      <c r="BG76" s="180" t="str">
        <f t="shared" si="48"/>
        <v/>
      </c>
      <c r="BH76" s="187" t="str">
        <f t="shared" si="49"/>
        <v/>
      </c>
      <c r="BI76" s="187" t="str">
        <f t="shared" si="50"/>
        <v/>
      </c>
      <c r="BJ76" s="187" t="str">
        <f t="shared" si="51"/>
        <v/>
      </c>
      <c r="BK76" s="187" t="str">
        <f t="shared" si="52"/>
        <v/>
      </c>
      <c r="BM76" s="115" t="str">
        <f>+Datos!EL74</f>
        <v/>
      </c>
      <c r="BN76" s="188" t="str">
        <f>IF(BM76="","",Datos!EO74)</f>
        <v/>
      </c>
      <c r="BO76" s="180" t="str">
        <f t="shared" si="53"/>
        <v/>
      </c>
      <c r="BP76" s="180" t="str">
        <f t="shared" si="54"/>
        <v/>
      </c>
      <c r="BQ76" s="187" t="str">
        <f t="shared" si="55"/>
        <v/>
      </c>
      <c r="BR76" s="187" t="str">
        <f t="shared" si="56"/>
        <v/>
      </c>
      <c r="BS76" s="187" t="str">
        <f t="shared" si="57"/>
        <v/>
      </c>
      <c r="BT76" s="187" t="str">
        <f t="shared" si="58"/>
        <v/>
      </c>
      <c r="BV76" s="115" t="str">
        <f>+Datos!FF74</f>
        <v/>
      </c>
      <c r="BW76" s="188" t="str">
        <f>IF(BV76="","",Datos!FI74)</f>
        <v/>
      </c>
      <c r="BX76" s="180" t="str">
        <f t="shared" si="59"/>
        <v/>
      </c>
      <c r="BY76" s="180" t="str">
        <f t="shared" si="60"/>
        <v/>
      </c>
      <c r="BZ76" s="187" t="str">
        <f t="shared" si="61"/>
        <v/>
      </c>
      <c r="CA76" s="187" t="str">
        <f t="shared" si="62"/>
        <v/>
      </c>
      <c r="CB76" s="187" t="str">
        <f t="shared" si="63"/>
        <v/>
      </c>
      <c r="CC76" s="187" t="str">
        <f t="shared" si="64"/>
        <v/>
      </c>
      <c r="CD76"/>
      <c r="CE76" s="115" t="str">
        <f>+Datos!FZ74</f>
        <v/>
      </c>
      <c r="CF76" s="188" t="str">
        <f>IF(CE76="","",Datos!GC74)</f>
        <v/>
      </c>
      <c r="CG76" s="180" t="str">
        <f t="shared" si="65"/>
        <v/>
      </c>
      <c r="CH76" s="180" t="str">
        <f t="shared" si="66"/>
        <v/>
      </c>
      <c r="CI76" s="187" t="str">
        <f t="shared" si="67"/>
        <v/>
      </c>
      <c r="CJ76" s="187" t="str">
        <f t="shared" si="68"/>
        <v/>
      </c>
      <c r="CK76" s="187" t="str">
        <f t="shared" si="69"/>
        <v/>
      </c>
      <c r="CL76" s="187" t="str">
        <f t="shared" si="70"/>
        <v/>
      </c>
    </row>
    <row r="77" spans="2:90" s="8" customFormat="1" x14ac:dyDescent="0.35">
      <c r="B77" s="115">
        <f>+Datos!B75</f>
        <v>60</v>
      </c>
      <c r="C77" s="115">
        <f>IF(B77="","",Datos!E75)</f>
        <v>66.5</v>
      </c>
      <c r="D77" s="180">
        <f t="shared" si="11"/>
        <v>0</v>
      </c>
      <c r="E77" s="180">
        <f t="shared" si="12"/>
        <v>6</v>
      </c>
      <c r="F77" s="187">
        <f t="shared" si="13"/>
        <v>228</v>
      </c>
      <c r="G77" s="187">
        <f t="shared" si="14"/>
        <v>156</v>
      </c>
      <c r="H77" s="187">
        <f t="shared" si="15"/>
        <v>144</v>
      </c>
      <c r="I77" s="187" t="e">
        <f t="shared" si="16"/>
        <v>#DIV/0!</v>
      </c>
      <c r="K77" s="115" t="str">
        <f>+Datos!V75</f>
        <v/>
      </c>
      <c r="L77" s="188" t="str">
        <f>IF(K77="","",Datos!Y75)</f>
        <v/>
      </c>
      <c r="M77" s="180" t="str">
        <f t="shared" si="17"/>
        <v/>
      </c>
      <c r="N77" s="180" t="str">
        <f t="shared" si="18"/>
        <v/>
      </c>
      <c r="O77" s="187" t="str">
        <f t="shared" si="19"/>
        <v/>
      </c>
      <c r="P77" s="187" t="str">
        <f t="shared" si="20"/>
        <v/>
      </c>
      <c r="Q77" s="187" t="str">
        <f t="shared" si="21"/>
        <v/>
      </c>
      <c r="R77" s="187" t="str">
        <f t="shared" si="22"/>
        <v/>
      </c>
      <c r="T77" s="115">
        <f>+Datos!AP75</f>
        <v>60</v>
      </c>
      <c r="U77" s="188">
        <f>IF(T77="","",Datos!AS75)</f>
        <v>145</v>
      </c>
      <c r="V77" s="180">
        <f t="shared" si="23"/>
        <v>580</v>
      </c>
      <c r="W77" s="180">
        <f t="shared" si="24"/>
        <v>12.083333333333334</v>
      </c>
      <c r="X77" s="187">
        <f t="shared" si="25"/>
        <v>730.17857142857144</v>
      </c>
      <c r="Y77" s="187">
        <f t="shared" si="26"/>
        <v>471.25</v>
      </c>
      <c r="Z77" s="187">
        <f t="shared" si="27"/>
        <v>290</v>
      </c>
      <c r="AA77" s="187">
        <f t="shared" si="28"/>
        <v>462.61904761904765</v>
      </c>
      <c r="AC77" s="115" t="str">
        <f>+Datos!BJ75</f>
        <v/>
      </c>
      <c r="AD77" s="188" t="str">
        <f>IF(AC77="","",Datos!BM75)</f>
        <v/>
      </c>
      <c r="AE77" s="180" t="str">
        <f t="shared" si="29"/>
        <v/>
      </c>
      <c r="AF77" s="180" t="str">
        <f t="shared" si="30"/>
        <v/>
      </c>
      <c r="AG77" s="187" t="str">
        <f t="shared" si="31"/>
        <v/>
      </c>
      <c r="AH77" s="187" t="str">
        <f t="shared" si="32"/>
        <v/>
      </c>
      <c r="AI77" s="187" t="str">
        <f t="shared" si="33"/>
        <v/>
      </c>
      <c r="AJ77" s="187" t="str">
        <f t="shared" si="34"/>
        <v/>
      </c>
      <c r="AL77" s="115" t="str">
        <f>+Datos!CD75</f>
        <v/>
      </c>
      <c r="AM77" s="188" t="str">
        <f>IF(AL77="","",Datos!CG75)</f>
        <v/>
      </c>
      <c r="AN77" s="180" t="str">
        <f t="shared" si="35"/>
        <v/>
      </c>
      <c r="AO77" s="180" t="str">
        <f t="shared" si="36"/>
        <v/>
      </c>
      <c r="AP77" s="187" t="str">
        <f t="shared" si="37"/>
        <v/>
      </c>
      <c r="AQ77" s="187" t="str">
        <f t="shared" si="38"/>
        <v/>
      </c>
      <c r="AR77" s="187" t="str">
        <f t="shared" si="39"/>
        <v/>
      </c>
      <c r="AS77" s="187" t="str">
        <f t="shared" si="40"/>
        <v/>
      </c>
      <c r="AU77" s="115" t="str">
        <f>+Datos!CX75</f>
        <v/>
      </c>
      <c r="AV77" s="188" t="str">
        <f>IF(AU77="","",Datos!DA75)</f>
        <v/>
      </c>
      <c r="AW77" s="180" t="str">
        <f t="shared" si="41"/>
        <v/>
      </c>
      <c r="AX77" s="180" t="str">
        <f t="shared" si="42"/>
        <v/>
      </c>
      <c r="AY77" s="187" t="str">
        <f t="shared" si="43"/>
        <v/>
      </c>
      <c r="AZ77" s="187" t="str">
        <f t="shared" si="44"/>
        <v/>
      </c>
      <c r="BA77" s="187" t="str">
        <f t="shared" si="45"/>
        <v/>
      </c>
      <c r="BB77" s="187" t="str">
        <f t="shared" si="46"/>
        <v/>
      </c>
      <c r="BD77" s="115" t="str">
        <f>+Datos!DR75</f>
        <v/>
      </c>
      <c r="BE77" s="188" t="str">
        <f>IF(BD77="","",Datos!DU75)</f>
        <v/>
      </c>
      <c r="BF77" s="180" t="str">
        <f t="shared" si="47"/>
        <v/>
      </c>
      <c r="BG77" s="180" t="str">
        <f t="shared" si="48"/>
        <v/>
      </c>
      <c r="BH77" s="187" t="str">
        <f t="shared" si="49"/>
        <v/>
      </c>
      <c r="BI77" s="187" t="str">
        <f t="shared" si="50"/>
        <v/>
      </c>
      <c r="BJ77" s="187" t="str">
        <f t="shared" si="51"/>
        <v/>
      </c>
      <c r="BK77" s="187" t="str">
        <f t="shared" si="52"/>
        <v/>
      </c>
      <c r="BM77" s="115" t="str">
        <f>+Datos!EL75</f>
        <v/>
      </c>
      <c r="BN77" s="188" t="str">
        <f>IF(BM77="","",Datos!EO75)</f>
        <v/>
      </c>
      <c r="BO77" s="180" t="str">
        <f t="shared" si="53"/>
        <v/>
      </c>
      <c r="BP77" s="180" t="str">
        <f t="shared" si="54"/>
        <v/>
      </c>
      <c r="BQ77" s="187" t="str">
        <f t="shared" si="55"/>
        <v/>
      </c>
      <c r="BR77" s="187" t="str">
        <f t="shared" si="56"/>
        <v/>
      </c>
      <c r="BS77" s="187" t="str">
        <f t="shared" si="57"/>
        <v/>
      </c>
      <c r="BT77" s="187" t="str">
        <f t="shared" si="58"/>
        <v/>
      </c>
      <c r="BV77" s="115" t="str">
        <f>+Datos!FF75</f>
        <v/>
      </c>
      <c r="BW77" s="188" t="str">
        <f>IF(BV77="","",Datos!FI75)</f>
        <v/>
      </c>
      <c r="BX77" s="180" t="str">
        <f t="shared" si="59"/>
        <v/>
      </c>
      <c r="BY77" s="180" t="str">
        <f t="shared" si="60"/>
        <v/>
      </c>
      <c r="BZ77" s="187" t="str">
        <f t="shared" si="61"/>
        <v/>
      </c>
      <c r="CA77" s="187" t="str">
        <f t="shared" si="62"/>
        <v/>
      </c>
      <c r="CB77" s="187" t="str">
        <f t="shared" si="63"/>
        <v/>
      </c>
      <c r="CC77" s="187" t="str">
        <f t="shared" si="64"/>
        <v/>
      </c>
      <c r="CD77"/>
      <c r="CE77" s="115" t="str">
        <f>+Datos!FZ75</f>
        <v/>
      </c>
      <c r="CF77" s="188" t="str">
        <f>IF(CE77="","",Datos!GC75)</f>
        <v/>
      </c>
      <c r="CG77" s="180" t="str">
        <f t="shared" si="65"/>
        <v/>
      </c>
      <c r="CH77" s="180" t="str">
        <f t="shared" si="66"/>
        <v/>
      </c>
      <c r="CI77" s="187" t="str">
        <f t="shared" si="67"/>
        <v/>
      </c>
      <c r="CJ77" s="187" t="str">
        <f t="shared" si="68"/>
        <v/>
      </c>
      <c r="CK77" s="187" t="str">
        <f t="shared" si="69"/>
        <v/>
      </c>
      <c r="CL77" s="187" t="str">
        <f t="shared" si="70"/>
        <v/>
      </c>
    </row>
    <row r="78" spans="2:90" s="8" customFormat="1" x14ac:dyDescent="0.35">
      <c r="B78" s="115">
        <f>+Datos!B76</f>
        <v>61</v>
      </c>
      <c r="C78" s="115">
        <f>IF(B78="","",Datos!E76)</f>
        <v>68</v>
      </c>
      <c r="D78" s="180">
        <f t="shared" si="11"/>
        <v>0</v>
      </c>
      <c r="E78" s="180">
        <f t="shared" si="12"/>
        <v>6</v>
      </c>
      <c r="F78" s="187">
        <f t="shared" si="13"/>
        <v>228</v>
      </c>
      <c r="G78" s="187">
        <f t="shared" si="14"/>
        <v>156</v>
      </c>
      <c r="H78" s="187">
        <f t="shared" si="15"/>
        <v>144</v>
      </c>
      <c r="I78" s="187" t="e">
        <f t="shared" si="16"/>
        <v>#DIV/0!</v>
      </c>
      <c r="K78" s="115" t="str">
        <f>+Datos!V76</f>
        <v/>
      </c>
      <c r="L78" s="188" t="str">
        <f>IF(K78="","",Datos!Y76)</f>
        <v/>
      </c>
      <c r="M78" s="180" t="str">
        <f t="shared" si="17"/>
        <v/>
      </c>
      <c r="N78" s="180" t="str">
        <f t="shared" si="18"/>
        <v/>
      </c>
      <c r="O78" s="187" t="str">
        <f t="shared" si="19"/>
        <v/>
      </c>
      <c r="P78" s="187" t="str">
        <f t="shared" si="20"/>
        <v/>
      </c>
      <c r="Q78" s="187" t="str">
        <f t="shared" si="21"/>
        <v/>
      </c>
      <c r="R78" s="187" t="str">
        <f t="shared" si="22"/>
        <v/>
      </c>
      <c r="T78" s="115">
        <f>+Datos!AP76</f>
        <v>61</v>
      </c>
      <c r="U78" s="188">
        <f>IF(T78="","",Datos!AS76)</f>
        <v>142</v>
      </c>
      <c r="V78" s="180">
        <f t="shared" si="23"/>
        <v>568</v>
      </c>
      <c r="W78" s="180">
        <f t="shared" si="24"/>
        <v>11.833333333333334</v>
      </c>
      <c r="X78" s="187">
        <f t="shared" si="25"/>
        <v>715.07142857142867</v>
      </c>
      <c r="Y78" s="187">
        <f t="shared" si="26"/>
        <v>461.5</v>
      </c>
      <c r="Z78" s="187">
        <f t="shared" si="27"/>
        <v>284</v>
      </c>
      <c r="AA78" s="187">
        <f t="shared" si="28"/>
        <v>453.04761904761904</v>
      </c>
      <c r="AC78" s="115" t="str">
        <f>+Datos!BJ76</f>
        <v/>
      </c>
      <c r="AD78" s="188" t="str">
        <f>IF(AC78="","",Datos!BM76)</f>
        <v/>
      </c>
      <c r="AE78" s="180" t="str">
        <f t="shared" si="29"/>
        <v/>
      </c>
      <c r="AF78" s="180" t="str">
        <f t="shared" si="30"/>
        <v/>
      </c>
      <c r="AG78" s="187" t="str">
        <f t="shared" si="31"/>
        <v/>
      </c>
      <c r="AH78" s="187" t="str">
        <f t="shared" si="32"/>
        <v/>
      </c>
      <c r="AI78" s="187" t="str">
        <f t="shared" si="33"/>
        <v/>
      </c>
      <c r="AJ78" s="187" t="str">
        <f t="shared" si="34"/>
        <v/>
      </c>
      <c r="AL78" s="115" t="str">
        <f>+Datos!CD76</f>
        <v/>
      </c>
      <c r="AM78" s="188" t="str">
        <f>IF(AL78="","",Datos!CG76)</f>
        <v/>
      </c>
      <c r="AN78" s="180" t="str">
        <f t="shared" si="35"/>
        <v/>
      </c>
      <c r="AO78" s="180" t="str">
        <f t="shared" si="36"/>
        <v/>
      </c>
      <c r="AP78" s="187" t="str">
        <f t="shared" si="37"/>
        <v/>
      </c>
      <c r="AQ78" s="187" t="str">
        <f t="shared" si="38"/>
        <v/>
      </c>
      <c r="AR78" s="187" t="str">
        <f t="shared" si="39"/>
        <v/>
      </c>
      <c r="AS78" s="187" t="str">
        <f t="shared" si="40"/>
        <v/>
      </c>
      <c r="AU78" s="115" t="str">
        <f>+Datos!CX76</f>
        <v/>
      </c>
      <c r="AV78" s="188" t="str">
        <f>IF(AU78="","",Datos!DA76)</f>
        <v/>
      </c>
      <c r="AW78" s="180" t="str">
        <f t="shared" si="41"/>
        <v/>
      </c>
      <c r="AX78" s="180" t="str">
        <f t="shared" si="42"/>
        <v/>
      </c>
      <c r="AY78" s="187" t="str">
        <f t="shared" si="43"/>
        <v/>
      </c>
      <c r="AZ78" s="187" t="str">
        <f t="shared" si="44"/>
        <v/>
      </c>
      <c r="BA78" s="187" t="str">
        <f t="shared" si="45"/>
        <v/>
      </c>
      <c r="BB78" s="187" t="str">
        <f t="shared" si="46"/>
        <v/>
      </c>
      <c r="BD78" s="115" t="str">
        <f>+Datos!DR76</f>
        <v/>
      </c>
      <c r="BE78" s="188" t="str">
        <f>IF(BD78="","",Datos!DU76)</f>
        <v/>
      </c>
      <c r="BF78" s="180" t="str">
        <f t="shared" si="47"/>
        <v/>
      </c>
      <c r="BG78" s="180" t="str">
        <f t="shared" si="48"/>
        <v/>
      </c>
      <c r="BH78" s="187" t="str">
        <f t="shared" si="49"/>
        <v/>
      </c>
      <c r="BI78" s="187" t="str">
        <f t="shared" si="50"/>
        <v/>
      </c>
      <c r="BJ78" s="187" t="str">
        <f t="shared" si="51"/>
        <v/>
      </c>
      <c r="BK78" s="187" t="str">
        <f t="shared" si="52"/>
        <v/>
      </c>
      <c r="BM78" s="115" t="str">
        <f>+Datos!EL76</f>
        <v/>
      </c>
      <c r="BN78" s="188" t="str">
        <f>IF(BM78="","",Datos!EO76)</f>
        <v/>
      </c>
      <c r="BO78" s="180" t="str">
        <f t="shared" si="53"/>
        <v/>
      </c>
      <c r="BP78" s="180" t="str">
        <f t="shared" si="54"/>
        <v/>
      </c>
      <c r="BQ78" s="187" t="str">
        <f t="shared" si="55"/>
        <v/>
      </c>
      <c r="BR78" s="187" t="str">
        <f t="shared" si="56"/>
        <v/>
      </c>
      <c r="BS78" s="187" t="str">
        <f t="shared" si="57"/>
        <v/>
      </c>
      <c r="BT78" s="187" t="str">
        <f t="shared" si="58"/>
        <v/>
      </c>
      <c r="BV78" s="115" t="str">
        <f>+Datos!FF76</f>
        <v/>
      </c>
      <c r="BW78" s="188" t="str">
        <f>IF(BV78="","",Datos!FI76)</f>
        <v/>
      </c>
      <c r="BX78" s="180" t="str">
        <f t="shared" si="59"/>
        <v/>
      </c>
      <c r="BY78" s="180" t="str">
        <f t="shared" si="60"/>
        <v/>
      </c>
      <c r="BZ78" s="187" t="str">
        <f t="shared" si="61"/>
        <v/>
      </c>
      <c r="CA78" s="187" t="str">
        <f t="shared" si="62"/>
        <v/>
      </c>
      <c r="CB78" s="187" t="str">
        <f t="shared" si="63"/>
        <v/>
      </c>
      <c r="CC78" s="187" t="str">
        <f t="shared" si="64"/>
        <v/>
      </c>
      <c r="CD78"/>
      <c r="CE78" s="115" t="str">
        <f>+Datos!FZ76</f>
        <v/>
      </c>
      <c r="CF78" s="188" t="str">
        <f>IF(CE78="","",Datos!GC76)</f>
        <v/>
      </c>
      <c r="CG78" s="180" t="str">
        <f t="shared" si="65"/>
        <v/>
      </c>
      <c r="CH78" s="180" t="str">
        <f t="shared" si="66"/>
        <v/>
      </c>
      <c r="CI78" s="187" t="str">
        <f t="shared" si="67"/>
        <v/>
      </c>
      <c r="CJ78" s="187" t="str">
        <f t="shared" si="68"/>
        <v/>
      </c>
      <c r="CK78" s="187" t="str">
        <f t="shared" si="69"/>
        <v/>
      </c>
      <c r="CL78" s="187" t="str">
        <f t="shared" si="70"/>
        <v/>
      </c>
    </row>
    <row r="79" spans="2:90" s="8" customFormat="1" x14ac:dyDescent="0.35">
      <c r="B79" s="115">
        <f>+Datos!B77</f>
        <v>62</v>
      </c>
      <c r="C79" s="115">
        <f>IF(B79="","",Datos!E77)</f>
        <v>69</v>
      </c>
      <c r="D79" s="180">
        <f t="shared" si="11"/>
        <v>0</v>
      </c>
      <c r="E79" s="180">
        <f t="shared" si="12"/>
        <v>6</v>
      </c>
      <c r="F79" s="187">
        <f t="shared" si="13"/>
        <v>228</v>
      </c>
      <c r="G79" s="187">
        <f t="shared" si="14"/>
        <v>156</v>
      </c>
      <c r="H79" s="187">
        <f t="shared" si="15"/>
        <v>144</v>
      </c>
      <c r="I79" s="187" t="e">
        <f t="shared" si="16"/>
        <v>#DIV/0!</v>
      </c>
      <c r="K79" s="115" t="str">
        <f>+Datos!V77</f>
        <v/>
      </c>
      <c r="L79" s="188" t="str">
        <f>IF(K79="","",Datos!Y77)</f>
        <v/>
      </c>
      <c r="M79" s="180" t="str">
        <f t="shared" si="17"/>
        <v/>
      </c>
      <c r="N79" s="180" t="str">
        <f t="shared" si="18"/>
        <v/>
      </c>
      <c r="O79" s="187" t="str">
        <f t="shared" si="19"/>
        <v/>
      </c>
      <c r="P79" s="187" t="str">
        <f t="shared" si="20"/>
        <v/>
      </c>
      <c r="Q79" s="187" t="str">
        <f t="shared" si="21"/>
        <v/>
      </c>
      <c r="R79" s="187" t="str">
        <f t="shared" si="22"/>
        <v/>
      </c>
      <c r="T79" s="115">
        <f>+Datos!AP77</f>
        <v>62</v>
      </c>
      <c r="U79" s="188">
        <f>IF(T79="","",Datos!AS77)</f>
        <v>136</v>
      </c>
      <c r="V79" s="180">
        <f t="shared" si="23"/>
        <v>544</v>
      </c>
      <c r="W79" s="180">
        <f t="shared" si="24"/>
        <v>11.333333333333334</v>
      </c>
      <c r="X79" s="187">
        <f t="shared" si="25"/>
        <v>684.85714285714289</v>
      </c>
      <c r="Y79" s="187">
        <f t="shared" si="26"/>
        <v>442</v>
      </c>
      <c r="Z79" s="187">
        <f t="shared" si="27"/>
        <v>272</v>
      </c>
      <c r="AA79" s="187">
        <f t="shared" si="28"/>
        <v>433.90476190476193</v>
      </c>
      <c r="AC79" s="115" t="str">
        <f>+Datos!BJ77</f>
        <v/>
      </c>
      <c r="AD79" s="188" t="str">
        <f>IF(AC79="","",Datos!BM77)</f>
        <v/>
      </c>
      <c r="AE79" s="180" t="str">
        <f t="shared" si="29"/>
        <v/>
      </c>
      <c r="AF79" s="180" t="str">
        <f t="shared" si="30"/>
        <v/>
      </c>
      <c r="AG79" s="187" t="str">
        <f t="shared" si="31"/>
        <v/>
      </c>
      <c r="AH79" s="187" t="str">
        <f t="shared" si="32"/>
        <v/>
      </c>
      <c r="AI79" s="187" t="str">
        <f t="shared" si="33"/>
        <v/>
      </c>
      <c r="AJ79" s="187" t="str">
        <f t="shared" si="34"/>
        <v/>
      </c>
      <c r="AL79" s="115" t="str">
        <f>+Datos!CD77</f>
        <v/>
      </c>
      <c r="AM79" s="188" t="str">
        <f>IF(AL79="","",Datos!CG77)</f>
        <v/>
      </c>
      <c r="AN79" s="180" t="str">
        <f t="shared" si="35"/>
        <v/>
      </c>
      <c r="AO79" s="180" t="str">
        <f t="shared" si="36"/>
        <v/>
      </c>
      <c r="AP79" s="187" t="str">
        <f t="shared" si="37"/>
        <v/>
      </c>
      <c r="AQ79" s="187" t="str">
        <f t="shared" si="38"/>
        <v/>
      </c>
      <c r="AR79" s="187" t="str">
        <f t="shared" si="39"/>
        <v/>
      </c>
      <c r="AS79" s="187" t="str">
        <f t="shared" si="40"/>
        <v/>
      </c>
      <c r="AU79" s="115" t="str">
        <f>+Datos!CX77</f>
        <v/>
      </c>
      <c r="AV79" s="188" t="str">
        <f>IF(AU79="","",Datos!DA77)</f>
        <v/>
      </c>
      <c r="AW79" s="180" t="str">
        <f t="shared" si="41"/>
        <v/>
      </c>
      <c r="AX79" s="180" t="str">
        <f t="shared" si="42"/>
        <v/>
      </c>
      <c r="AY79" s="187" t="str">
        <f t="shared" si="43"/>
        <v/>
      </c>
      <c r="AZ79" s="187" t="str">
        <f t="shared" si="44"/>
        <v/>
      </c>
      <c r="BA79" s="187" t="str">
        <f t="shared" si="45"/>
        <v/>
      </c>
      <c r="BB79" s="187" t="str">
        <f t="shared" si="46"/>
        <v/>
      </c>
      <c r="BD79" s="115" t="str">
        <f>+Datos!DR77</f>
        <v/>
      </c>
      <c r="BE79" s="188" t="str">
        <f>IF(BD79="","",Datos!DU77)</f>
        <v/>
      </c>
      <c r="BF79" s="180" t="str">
        <f t="shared" si="47"/>
        <v/>
      </c>
      <c r="BG79" s="180" t="str">
        <f t="shared" si="48"/>
        <v/>
      </c>
      <c r="BH79" s="187" t="str">
        <f t="shared" si="49"/>
        <v/>
      </c>
      <c r="BI79" s="187" t="str">
        <f t="shared" si="50"/>
        <v/>
      </c>
      <c r="BJ79" s="187" t="str">
        <f t="shared" si="51"/>
        <v/>
      </c>
      <c r="BK79" s="187" t="str">
        <f t="shared" si="52"/>
        <v/>
      </c>
      <c r="BM79" s="115" t="str">
        <f>+Datos!EL77</f>
        <v/>
      </c>
      <c r="BN79" s="188" t="str">
        <f>IF(BM79="","",Datos!EO77)</f>
        <v/>
      </c>
      <c r="BO79" s="180" t="str">
        <f t="shared" si="53"/>
        <v/>
      </c>
      <c r="BP79" s="180" t="str">
        <f t="shared" si="54"/>
        <v/>
      </c>
      <c r="BQ79" s="187" t="str">
        <f t="shared" si="55"/>
        <v/>
      </c>
      <c r="BR79" s="187" t="str">
        <f t="shared" si="56"/>
        <v/>
      </c>
      <c r="BS79" s="187" t="str">
        <f t="shared" si="57"/>
        <v/>
      </c>
      <c r="BT79" s="187" t="str">
        <f t="shared" si="58"/>
        <v/>
      </c>
      <c r="BV79" s="115" t="str">
        <f>+Datos!FF77</f>
        <v/>
      </c>
      <c r="BW79" s="188" t="str">
        <f>IF(BV79="","",Datos!FI77)</f>
        <v/>
      </c>
      <c r="BX79" s="180" t="str">
        <f t="shared" si="59"/>
        <v/>
      </c>
      <c r="BY79" s="180" t="str">
        <f t="shared" si="60"/>
        <v/>
      </c>
      <c r="BZ79" s="187" t="str">
        <f t="shared" si="61"/>
        <v/>
      </c>
      <c r="CA79" s="187" t="str">
        <f t="shared" si="62"/>
        <v/>
      </c>
      <c r="CB79" s="187" t="str">
        <f t="shared" si="63"/>
        <v/>
      </c>
      <c r="CC79" s="187" t="str">
        <f t="shared" si="64"/>
        <v/>
      </c>
      <c r="CD79"/>
      <c r="CE79" s="115" t="str">
        <f>+Datos!FZ77</f>
        <v/>
      </c>
      <c r="CF79" s="188" t="str">
        <f>IF(CE79="","",Datos!GC77)</f>
        <v/>
      </c>
      <c r="CG79" s="180" t="str">
        <f t="shared" si="65"/>
        <v/>
      </c>
      <c r="CH79" s="180" t="str">
        <f t="shared" si="66"/>
        <v/>
      </c>
      <c r="CI79" s="187" t="str">
        <f t="shared" si="67"/>
        <v/>
      </c>
      <c r="CJ79" s="187" t="str">
        <f t="shared" si="68"/>
        <v/>
      </c>
      <c r="CK79" s="187" t="str">
        <f t="shared" si="69"/>
        <v/>
      </c>
      <c r="CL79" s="187" t="str">
        <f t="shared" si="70"/>
        <v/>
      </c>
    </row>
    <row r="80" spans="2:90" s="8" customFormat="1" x14ac:dyDescent="0.35">
      <c r="B80" s="115">
        <f>+Datos!B78</f>
        <v>63</v>
      </c>
      <c r="C80" s="115">
        <f>IF(B80="","",Datos!E78)</f>
        <v>71</v>
      </c>
      <c r="D80" s="180">
        <f t="shared" si="11"/>
        <v>0</v>
      </c>
      <c r="E80" s="180">
        <f t="shared" si="12"/>
        <v>6</v>
      </c>
      <c r="F80" s="187">
        <f t="shared" si="13"/>
        <v>228</v>
      </c>
      <c r="G80" s="187">
        <f t="shared" si="14"/>
        <v>156</v>
      </c>
      <c r="H80" s="187">
        <f t="shared" si="15"/>
        <v>144</v>
      </c>
      <c r="I80" s="187" t="e">
        <f t="shared" si="16"/>
        <v>#DIV/0!</v>
      </c>
      <c r="K80" s="115" t="str">
        <f>+Datos!V78</f>
        <v/>
      </c>
      <c r="L80" s="188" t="str">
        <f>IF(K80="","",Datos!Y78)</f>
        <v/>
      </c>
      <c r="M80" s="180" t="str">
        <f t="shared" si="17"/>
        <v/>
      </c>
      <c r="N80" s="180" t="str">
        <f t="shared" si="18"/>
        <v/>
      </c>
      <c r="O80" s="187" t="str">
        <f t="shared" si="19"/>
        <v/>
      </c>
      <c r="P80" s="187" t="str">
        <f t="shared" si="20"/>
        <v/>
      </c>
      <c r="Q80" s="187" t="str">
        <f t="shared" si="21"/>
        <v/>
      </c>
      <c r="R80" s="187" t="str">
        <f t="shared" si="22"/>
        <v/>
      </c>
      <c r="T80" s="115">
        <f>+Datos!AP78</f>
        <v>63</v>
      </c>
      <c r="U80" s="188">
        <f>IF(T80="","",Datos!AS78)</f>
        <v>133.5</v>
      </c>
      <c r="V80" s="180">
        <f t="shared" si="23"/>
        <v>534</v>
      </c>
      <c r="W80" s="180">
        <f t="shared" si="24"/>
        <v>11.125</v>
      </c>
      <c r="X80" s="187">
        <f t="shared" si="25"/>
        <v>672.26785714285711</v>
      </c>
      <c r="Y80" s="187">
        <f t="shared" si="26"/>
        <v>433.875</v>
      </c>
      <c r="Z80" s="187">
        <f t="shared" si="27"/>
        <v>267</v>
      </c>
      <c r="AA80" s="187">
        <f t="shared" si="28"/>
        <v>425.92857142857144</v>
      </c>
      <c r="AC80" s="115" t="str">
        <f>+Datos!BJ78</f>
        <v/>
      </c>
      <c r="AD80" s="188" t="str">
        <f>IF(AC80="","",Datos!BM78)</f>
        <v/>
      </c>
      <c r="AE80" s="180" t="str">
        <f t="shared" si="29"/>
        <v/>
      </c>
      <c r="AF80" s="180" t="str">
        <f t="shared" si="30"/>
        <v/>
      </c>
      <c r="AG80" s="187" t="str">
        <f t="shared" si="31"/>
        <v/>
      </c>
      <c r="AH80" s="187" t="str">
        <f t="shared" si="32"/>
        <v/>
      </c>
      <c r="AI80" s="187" t="str">
        <f t="shared" si="33"/>
        <v/>
      </c>
      <c r="AJ80" s="187" t="str">
        <f t="shared" si="34"/>
        <v/>
      </c>
      <c r="AL80" s="115" t="str">
        <f>+Datos!CD78</f>
        <v/>
      </c>
      <c r="AM80" s="188" t="str">
        <f>IF(AL80="","",Datos!CG78)</f>
        <v/>
      </c>
      <c r="AN80" s="180" t="str">
        <f t="shared" si="35"/>
        <v/>
      </c>
      <c r="AO80" s="180" t="str">
        <f t="shared" si="36"/>
        <v/>
      </c>
      <c r="AP80" s="187" t="str">
        <f t="shared" si="37"/>
        <v/>
      </c>
      <c r="AQ80" s="187" t="str">
        <f t="shared" si="38"/>
        <v/>
      </c>
      <c r="AR80" s="187" t="str">
        <f t="shared" si="39"/>
        <v/>
      </c>
      <c r="AS80" s="187" t="str">
        <f t="shared" si="40"/>
        <v/>
      </c>
      <c r="AU80" s="115" t="str">
        <f>+Datos!CX78</f>
        <v/>
      </c>
      <c r="AV80" s="188" t="str">
        <f>IF(AU80="","",Datos!DA78)</f>
        <v/>
      </c>
      <c r="AW80" s="180" t="str">
        <f t="shared" si="41"/>
        <v/>
      </c>
      <c r="AX80" s="180" t="str">
        <f t="shared" si="42"/>
        <v/>
      </c>
      <c r="AY80" s="187" t="str">
        <f t="shared" si="43"/>
        <v/>
      </c>
      <c r="AZ80" s="187" t="str">
        <f t="shared" si="44"/>
        <v/>
      </c>
      <c r="BA80" s="187" t="str">
        <f t="shared" si="45"/>
        <v/>
      </c>
      <c r="BB80" s="187" t="str">
        <f t="shared" si="46"/>
        <v/>
      </c>
      <c r="BD80" s="115" t="str">
        <f>+Datos!DR78</f>
        <v/>
      </c>
      <c r="BE80" s="188" t="str">
        <f>IF(BD80="","",Datos!DU78)</f>
        <v/>
      </c>
      <c r="BF80" s="180" t="str">
        <f t="shared" si="47"/>
        <v/>
      </c>
      <c r="BG80" s="180" t="str">
        <f t="shared" si="48"/>
        <v/>
      </c>
      <c r="BH80" s="187" t="str">
        <f t="shared" si="49"/>
        <v/>
      </c>
      <c r="BI80" s="187" t="str">
        <f t="shared" si="50"/>
        <v/>
      </c>
      <c r="BJ80" s="187" t="str">
        <f t="shared" si="51"/>
        <v/>
      </c>
      <c r="BK80" s="187" t="str">
        <f t="shared" si="52"/>
        <v/>
      </c>
      <c r="BM80" s="115" t="str">
        <f>+Datos!EL78</f>
        <v/>
      </c>
      <c r="BN80" s="188" t="str">
        <f>IF(BM80="","",Datos!EO78)</f>
        <v/>
      </c>
      <c r="BO80" s="180" t="str">
        <f t="shared" si="53"/>
        <v/>
      </c>
      <c r="BP80" s="180" t="str">
        <f t="shared" si="54"/>
        <v/>
      </c>
      <c r="BQ80" s="187" t="str">
        <f t="shared" si="55"/>
        <v/>
      </c>
      <c r="BR80" s="187" t="str">
        <f t="shared" si="56"/>
        <v/>
      </c>
      <c r="BS80" s="187" t="str">
        <f t="shared" si="57"/>
        <v/>
      </c>
      <c r="BT80" s="187" t="str">
        <f t="shared" si="58"/>
        <v/>
      </c>
      <c r="BV80" s="115" t="str">
        <f>+Datos!FF78</f>
        <v/>
      </c>
      <c r="BW80" s="188" t="str">
        <f>IF(BV80="","",Datos!FI78)</f>
        <v/>
      </c>
      <c r="BX80" s="180" t="str">
        <f t="shared" si="59"/>
        <v/>
      </c>
      <c r="BY80" s="180" t="str">
        <f t="shared" si="60"/>
        <v/>
      </c>
      <c r="BZ80" s="187" t="str">
        <f t="shared" si="61"/>
        <v/>
      </c>
      <c r="CA80" s="187" t="str">
        <f t="shared" si="62"/>
        <v/>
      </c>
      <c r="CB80" s="187" t="str">
        <f t="shared" si="63"/>
        <v/>
      </c>
      <c r="CC80" s="187" t="str">
        <f t="shared" si="64"/>
        <v/>
      </c>
      <c r="CD80"/>
      <c r="CE80" s="115" t="str">
        <f>+Datos!FZ78</f>
        <v/>
      </c>
      <c r="CF80" s="188" t="str">
        <f>IF(CE80="","",Datos!GC78)</f>
        <v/>
      </c>
      <c r="CG80" s="180" t="str">
        <f t="shared" si="65"/>
        <v/>
      </c>
      <c r="CH80" s="180" t="str">
        <f t="shared" si="66"/>
        <v/>
      </c>
      <c r="CI80" s="187" t="str">
        <f t="shared" si="67"/>
        <v/>
      </c>
      <c r="CJ80" s="187" t="str">
        <f t="shared" si="68"/>
        <v/>
      </c>
      <c r="CK80" s="187" t="str">
        <f t="shared" si="69"/>
        <v/>
      </c>
      <c r="CL80" s="187" t="str">
        <f t="shared" si="70"/>
        <v/>
      </c>
    </row>
    <row r="81" spans="2:90" s="8" customFormat="1" x14ac:dyDescent="0.35">
      <c r="B81" s="115">
        <f>+Datos!B79</f>
        <v>64</v>
      </c>
      <c r="C81" s="115">
        <f>IF(B81="","",Datos!E79)</f>
        <v>72</v>
      </c>
      <c r="D81" s="180">
        <f t="shared" si="11"/>
        <v>0</v>
      </c>
      <c r="E81" s="180">
        <f t="shared" si="12"/>
        <v>6</v>
      </c>
      <c r="F81" s="187">
        <f t="shared" si="13"/>
        <v>228</v>
      </c>
      <c r="G81" s="187">
        <f t="shared" si="14"/>
        <v>156</v>
      </c>
      <c r="H81" s="187">
        <f t="shared" si="15"/>
        <v>144</v>
      </c>
      <c r="I81" s="187" t="e">
        <f t="shared" si="16"/>
        <v>#DIV/0!</v>
      </c>
      <c r="K81" s="115" t="str">
        <f>+Datos!V79</f>
        <v/>
      </c>
      <c r="L81" s="188" t="str">
        <f>IF(K81="","",Datos!Y79)</f>
        <v/>
      </c>
      <c r="M81" s="180" t="str">
        <f t="shared" si="17"/>
        <v/>
      </c>
      <c r="N81" s="180" t="str">
        <f t="shared" si="18"/>
        <v/>
      </c>
      <c r="O81" s="187" t="str">
        <f t="shared" si="19"/>
        <v/>
      </c>
      <c r="P81" s="187" t="str">
        <f t="shared" si="20"/>
        <v/>
      </c>
      <c r="Q81" s="187" t="str">
        <f t="shared" si="21"/>
        <v/>
      </c>
      <c r="R81" s="187" t="str">
        <f t="shared" si="22"/>
        <v/>
      </c>
      <c r="T81" s="115">
        <f>+Datos!AP79</f>
        <v>64</v>
      </c>
      <c r="U81" s="188">
        <f>IF(T81="","",Datos!AS79)</f>
        <v>128.5</v>
      </c>
      <c r="V81" s="180">
        <f t="shared" si="23"/>
        <v>514</v>
      </c>
      <c r="W81" s="180">
        <f t="shared" si="24"/>
        <v>10.708333333333334</v>
      </c>
      <c r="X81" s="187">
        <f t="shared" si="25"/>
        <v>647.08928571428578</v>
      </c>
      <c r="Y81" s="187">
        <f t="shared" si="26"/>
        <v>417.625</v>
      </c>
      <c r="Z81" s="187">
        <f t="shared" si="27"/>
        <v>257</v>
      </c>
      <c r="AA81" s="187">
        <f t="shared" si="28"/>
        <v>409.97619047619048</v>
      </c>
      <c r="AC81" s="115" t="str">
        <f>+Datos!BJ79</f>
        <v/>
      </c>
      <c r="AD81" s="188" t="str">
        <f>IF(AC81="","",Datos!BM79)</f>
        <v/>
      </c>
      <c r="AE81" s="180" t="str">
        <f t="shared" si="29"/>
        <v/>
      </c>
      <c r="AF81" s="180" t="str">
        <f t="shared" si="30"/>
        <v/>
      </c>
      <c r="AG81" s="187" t="str">
        <f t="shared" si="31"/>
        <v/>
      </c>
      <c r="AH81" s="187" t="str">
        <f t="shared" si="32"/>
        <v/>
      </c>
      <c r="AI81" s="187" t="str">
        <f t="shared" si="33"/>
        <v/>
      </c>
      <c r="AJ81" s="187" t="str">
        <f t="shared" si="34"/>
        <v/>
      </c>
      <c r="AL81" s="115" t="str">
        <f>+Datos!CD79</f>
        <v/>
      </c>
      <c r="AM81" s="188" t="str">
        <f>IF(AL81="","",Datos!CG79)</f>
        <v/>
      </c>
      <c r="AN81" s="180" t="str">
        <f t="shared" si="35"/>
        <v/>
      </c>
      <c r="AO81" s="180" t="str">
        <f t="shared" si="36"/>
        <v/>
      </c>
      <c r="AP81" s="187" t="str">
        <f t="shared" si="37"/>
        <v/>
      </c>
      <c r="AQ81" s="187" t="str">
        <f t="shared" si="38"/>
        <v/>
      </c>
      <c r="AR81" s="187" t="str">
        <f t="shared" si="39"/>
        <v/>
      </c>
      <c r="AS81" s="187" t="str">
        <f t="shared" si="40"/>
        <v/>
      </c>
      <c r="AU81" s="115" t="str">
        <f>+Datos!CX79</f>
        <v/>
      </c>
      <c r="AV81" s="188" t="str">
        <f>IF(AU81="","",Datos!DA79)</f>
        <v/>
      </c>
      <c r="AW81" s="180" t="str">
        <f t="shared" si="41"/>
        <v/>
      </c>
      <c r="AX81" s="180" t="str">
        <f t="shared" si="42"/>
        <v/>
      </c>
      <c r="AY81" s="187" t="str">
        <f t="shared" si="43"/>
        <v/>
      </c>
      <c r="AZ81" s="187" t="str">
        <f t="shared" si="44"/>
        <v/>
      </c>
      <c r="BA81" s="187" t="str">
        <f t="shared" si="45"/>
        <v/>
      </c>
      <c r="BB81" s="187" t="str">
        <f t="shared" si="46"/>
        <v/>
      </c>
      <c r="BD81" s="115" t="str">
        <f>+Datos!DR79</f>
        <v/>
      </c>
      <c r="BE81" s="188" t="str">
        <f>IF(BD81="","",Datos!DU79)</f>
        <v/>
      </c>
      <c r="BF81" s="180" t="str">
        <f t="shared" si="47"/>
        <v/>
      </c>
      <c r="BG81" s="180" t="str">
        <f t="shared" si="48"/>
        <v/>
      </c>
      <c r="BH81" s="187" t="str">
        <f t="shared" si="49"/>
        <v/>
      </c>
      <c r="BI81" s="187" t="str">
        <f t="shared" si="50"/>
        <v/>
      </c>
      <c r="BJ81" s="187" t="str">
        <f t="shared" si="51"/>
        <v/>
      </c>
      <c r="BK81" s="187" t="str">
        <f t="shared" si="52"/>
        <v/>
      </c>
      <c r="BM81" s="115" t="str">
        <f>+Datos!EL79</f>
        <v/>
      </c>
      <c r="BN81" s="188" t="str">
        <f>IF(BM81="","",Datos!EO79)</f>
        <v/>
      </c>
      <c r="BO81" s="180" t="str">
        <f t="shared" si="53"/>
        <v/>
      </c>
      <c r="BP81" s="180" t="str">
        <f t="shared" si="54"/>
        <v/>
      </c>
      <c r="BQ81" s="187" t="str">
        <f t="shared" si="55"/>
        <v/>
      </c>
      <c r="BR81" s="187" t="str">
        <f t="shared" si="56"/>
        <v/>
      </c>
      <c r="BS81" s="187" t="str">
        <f t="shared" si="57"/>
        <v/>
      </c>
      <c r="BT81" s="187" t="str">
        <f t="shared" si="58"/>
        <v/>
      </c>
      <c r="BV81" s="115" t="str">
        <f>+Datos!FF79</f>
        <v/>
      </c>
      <c r="BW81" s="188" t="str">
        <f>IF(BV81="","",Datos!FI79)</f>
        <v/>
      </c>
      <c r="BX81" s="180" t="str">
        <f t="shared" si="59"/>
        <v/>
      </c>
      <c r="BY81" s="180" t="str">
        <f t="shared" si="60"/>
        <v/>
      </c>
      <c r="BZ81" s="187" t="str">
        <f t="shared" si="61"/>
        <v/>
      </c>
      <c r="CA81" s="187" t="str">
        <f t="shared" si="62"/>
        <v/>
      </c>
      <c r="CB81" s="187" t="str">
        <f t="shared" si="63"/>
        <v/>
      </c>
      <c r="CC81" s="187" t="str">
        <f t="shared" si="64"/>
        <v/>
      </c>
      <c r="CD81"/>
      <c r="CE81" s="115" t="str">
        <f>+Datos!FZ79</f>
        <v/>
      </c>
      <c r="CF81" s="188" t="str">
        <f>IF(CE81="","",Datos!GC79)</f>
        <v/>
      </c>
      <c r="CG81" s="180" t="str">
        <f t="shared" si="65"/>
        <v/>
      </c>
      <c r="CH81" s="180" t="str">
        <f t="shared" si="66"/>
        <v/>
      </c>
      <c r="CI81" s="187" t="str">
        <f t="shared" si="67"/>
        <v/>
      </c>
      <c r="CJ81" s="187" t="str">
        <f t="shared" si="68"/>
        <v/>
      </c>
      <c r="CK81" s="187" t="str">
        <f t="shared" si="69"/>
        <v/>
      </c>
      <c r="CL81" s="187" t="str">
        <f t="shared" si="70"/>
        <v/>
      </c>
    </row>
    <row r="82" spans="2:90" s="8" customFormat="1" x14ac:dyDescent="0.35">
      <c r="B82" s="115">
        <f>+Datos!B80</f>
        <v>65</v>
      </c>
      <c r="C82" s="115">
        <f>IF(B82="","",Datos!E80)</f>
        <v>73</v>
      </c>
      <c r="D82" s="180">
        <f t="shared" si="11"/>
        <v>0</v>
      </c>
      <c r="E82" s="180">
        <f t="shared" si="12"/>
        <v>7</v>
      </c>
      <c r="F82" s="187">
        <f t="shared" si="13"/>
        <v>266</v>
      </c>
      <c r="G82" s="187">
        <f t="shared" si="14"/>
        <v>182</v>
      </c>
      <c r="H82" s="187">
        <f t="shared" si="15"/>
        <v>168</v>
      </c>
      <c r="I82" s="187" t="e">
        <f t="shared" si="16"/>
        <v>#DIV/0!</v>
      </c>
      <c r="K82" s="115" t="str">
        <f>+Datos!V80</f>
        <v/>
      </c>
      <c r="L82" s="188" t="str">
        <f>IF(K82="","",Datos!Y80)</f>
        <v/>
      </c>
      <c r="M82" s="180" t="str">
        <f t="shared" si="17"/>
        <v/>
      </c>
      <c r="N82" s="180" t="str">
        <f t="shared" si="18"/>
        <v/>
      </c>
      <c r="O82" s="187" t="str">
        <f t="shared" si="19"/>
        <v/>
      </c>
      <c r="P82" s="187" t="str">
        <f t="shared" si="20"/>
        <v/>
      </c>
      <c r="Q82" s="187" t="str">
        <f t="shared" si="21"/>
        <v/>
      </c>
      <c r="R82" s="187" t="str">
        <f t="shared" si="22"/>
        <v/>
      </c>
      <c r="T82" s="115">
        <f>+Datos!AP80</f>
        <v>65</v>
      </c>
      <c r="U82" s="188">
        <f>IF(T82="","",Datos!AS80)</f>
        <v>124</v>
      </c>
      <c r="V82" s="180">
        <f t="shared" si="23"/>
        <v>496</v>
      </c>
      <c r="W82" s="180">
        <f t="shared" si="24"/>
        <v>10.333333333333334</v>
      </c>
      <c r="X82" s="187">
        <f t="shared" si="25"/>
        <v>624.42857142857144</v>
      </c>
      <c r="Y82" s="187">
        <f t="shared" si="26"/>
        <v>403</v>
      </c>
      <c r="Z82" s="187">
        <f t="shared" si="27"/>
        <v>248</v>
      </c>
      <c r="AA82" s="187">
        <f t="shared" si="28"/>
        <v>395.61904761904765</v>
      </c>
      <c r="AC82" s="115" t="str">
        <f>+Datos!BJ80</f>
        <v/>
      </c>
      <c r="AD82" s="188" t="str">
        <f>IF(AC82="","",Datos!BM80)</f>
        <v/>
      </c>
      <c r="AE82" s="180" t="str">
        <f t="shared" si="29"/>
        <v/>
      </c>
      <c r="AF82" s="180" t="str">
        <f t="shared" si="30"/>
        <v/>
      </c>
      <c r="AG82" s="187" t="str">
        <f t="shared" si="31"/>
        <v/>
      </c>
      <c r="AH82" s="187" t="str">
        <f t="shared" si="32"/>
        <v/>
      </c>
      <c r="AI82" s="187" t="str">
        <f t="shared" si="33"/>
        <v/>
      </c>
      <c r="AJ82" s="187" t="str">
        <f t="shared" si="34"/>
        <v/>
      </c>
      <c r="AL82" s="115" t="str">
        <f>+Datos!CD80</f>
        <v/>
      </c>
      <c r="AM82" s="188" t="str">
        <f>IF(AL82="","",Datos!CG80)</f>
        <v/>
      </c>
      <c r="AN82" s="180" t="str">
        <f t="shared" si="35"/>
        <v/>
      </c>
      <c r="AO82" s="180" t="str">
        <f t="shared" si="36"/>
        <v/>
      </c>
      <c r="AP82" s="187" t="str">
        <f t="shared" si="37"/>
        <v/>
      </c>
      <c r="AQ82" s="187" t="str">
        <f t="shared" si="38"/>
        <v/>
      </c>
      <c r="AR82" s="187" t="str">
        <f t="shared" si="39"/>
        <v/>
      </c>
      <c r="AS82" s="187" t="str">
        <f t="shared" si="40"/>
        <v/>
      </c>
      <c r="AU82" s="115" t="str">
        <f>+Datos!CX80</f>
        <v/>
      </c>
      <c r="AV82" s="188" t="str">
        <f>IF(AU82="","",Datos!DA80)</f>
        <v/>
      </c>
      <c r="AW82" s="180" t="str">
        <f t="shared" si="41"/>
        <v/>
      </c>
      <c r="AX82" s="180" t="str">
        <f t="shared" si="42"/>
        <v/>
      </c>
      <c r="AY82" s="187" t="str">
        <f t="shared" si="43"/>
        <v/>
      </c>
      <c r="AZ82" s="187" t="str">
        <f t="shared" si="44"/>
        <v/>
      </c>
      <c r="BA82" s="187" t="str">
        <f t="shared" si="45"/>
        <v/>
      </c>
      <c r="BB82" s="187" t="str">
        <f t="shared" si="46"/>
        <v/>
      </c>
      <c r="BD82" s="115" t="str">
        <f>+Datos!DR80</f>
        <v/>
      </c>
      <c r="BE82" s="188" t="str">
        <f>IF(BD82="","",Datos!DU80)</f>
        <v/>
      </c>
      <c r="BF82" s="180" t="str">
        <f t="shared" si="47"/>
        <v/>
      </c>
      <c r="BG82" s="180" t="str">
        <f t="shared" si="48"/>
        <v/>
      </c>
      <c r="BH82" s="187" t="str">
        <f t="shared" si="49"/>
        <v/>
      </c>
      <c r="BI82" s="187" t="str">
        <f t="shared" si="50"/>
        <v/>
      </c>
      <c r="BJ82" s="187" t="str">
        <f t="shared" si="51"/>
        <v/>
      </c>
      <c r="BK82" s="187" t="str">
        <f t="shared" si="52"/>
        <v/>
      </c>
      <c r="BM82" s="115" t="str">
        <f>+Datos!EL80</f>
        <v/>
      </c>
      <c r="BN82" s="188" t="str">
        <f>IF(BM82="","",Datos!EO80)</f>
        <v/>
      </c>
      <c r="BO82" s="180" t="str">
        <f t="shared" si="53"/>
        <v/>
      </c>
      <c r="BP82" s="180" t="str">
        <f t="shared" si="54"/>
        <v/>
      </c>
      <c r="BQ82" s="187" t="str">
        <f t="shared" si="55"/>
        <v/>
      </c>
      <c r="BR82" s="187" t="str">
        <f t="shared" si="56"/>
        <v/>
      </c>
      <c r="BS82" s="187" t="str">
        <f t="shared" si="57"/>
        <v/>
      </c>
      <c r="BT82" s="187" t="str">
        <f t="shared" si="58"/>
        <v/>
      </c>
      <c r="BV82" s="115" t="str">
        <f>+Datos!FF80</f>
        <v/>
      </c>
      <c r="BW82" s="188" t="str">
        <f>IF(BV82="","",Datos!FI80)</f>
        <v/>
      </c>
      <c r="BX82" s="180" t="str">
        <f t="shared" si="59"/>
        <v/>
      </c>
      <c r="BY82" s="180" t="str">
        <f t="shared" si="60"/>
        <v/>
      </c>
      <c r="BZ82" s="187" t="str">
        <f t="shared" si="61"/>
        <v/>
      </c>
      <c r="CA82" s="187" t="str">
        <f t="shared" si="62"/>
        <v/>
      </c>
      <c r="CB82" s="187" t="str">
        <f t="shared" si="63"/>
        <v/>
      </c>
      <c r="CC82" s="187" t="str">
        <f t="shared" si="64"/>
        <v/>
      </c>
      <c r="CD82"/>
      <c r="CE82" s="115" t="str">
        <f>+Datos!FZ80</f>
        <v/>
      </c>
      <c r="CF82" s="188" t="str">
        <f>IF(CE82="","",Datos!GC80)</f>
        <v/>
      </c>
      <c r="CG82" s="180" t="str">
        <f t="shared" si="65"/>
        <v/>
      </c>
      <c r="CH82" s="180" t="str">
        <f t="shared" si="66"/>
        <v/>
      </c>
      <c r="CI82" s="187" t="str">
        <f t="shared" si="67"/>
        <v/>
      </c>
      <c r="CJ82" s="187" t="str">
        <f t="shared" si="68"/>
        <v/>
      </c>
      <c r="CK82" s="187" t="str">
        <f t="shared" si="69"/>
        <v/>
      </c>
      <c r="CL82" s="187" t="str">
        <f t="shared" si="70"/>
        <v/>
      </c>
    </row>
    <row r="83" spans="2:90" s="8" customFormat="1" x14ac:dyDescent="0.35">
      <c r="B83" s="115">
        <f>+Datos!B81</f>
        <v>66</v>
      </c>
      <c r="C83" s="115">
        <f>IF(B83="","",Datos!E81)</f>
        <v>74</v>
      </c>
      <c r="D83" s="180">
        <f t="shared" ref="D83:D89" si="71">+E83*$C$13*$C$14</f>
        <v>0</v>
      </c>
      <c r="E83" s="180">
        <f t="shared" ref="E83:E146" si="72">IF(C83="","",ROUNDUP(C83/C$14,0))</f>
        <v>7</v>
      </c>
      <c r="F83" s="187">
        <f t="shared" ref="F83:F89" si="73">((($C$14/0.8)+4)*2)*E83</f>
        <v>266</v>
      </c>
      <c r="G83" s="187">
        <f t="shared" ref="G83:G89" si="74">IF(E83="","",E83*4*6.5)</f>
        <v>182</v>
      </c>
      <c r="H83" s="187">
        <f t="shared" ref="H83:H146" si="75">IF(E83="","",E83*(C$14)*2)</f>
        <v>168</v>
      </c>
      <c r="I83" s="187" t="e">
        <f t="shared" ref="I83:I146" si="76">IF(E83="","",(((C$14/C$15)+2)*2)*E83)</f>
        <v>#DIV/0!</v>
      </c>
      <c r="K83" s="115" t="str">
        <f>+Datos!V81</f>
        <v/>
      </c>
      <c r="L83" s="188" t="str">
        <f>IF(K83="","",Datos!Y81)</f>
        <v/>
      </c>
      <c r="M83" s="180" t="str">
        <f t="shared" ref="M83:M146" si="77">IF(L83="","",L83*L$13*2)</f>
        <v/>
      </c>
      <c r="N83" s="180" t="str">
        <f t="shared" ref="N83:N146" si="78">IF(L83="","",L83/L$14)</f>
        <v/>
      </c>
      <c r="O83" s="187" t="str">
        <f t="shared" ref="O83:O146" si="79">IF(N83="","",((L$14/L$15)*3+6+3)*N83)</f>
        <v/>
      </c>
      <c r="P83" s="187" t="str">
        <f t="shared" ref="P83:P146" si="80">IF(N83="","",N83*3*2*6.5)</f>
        <v/>
      </c>
      <c r="Q83" s="187" t="str">
        <f t="shared" ref="Q83:Q146" si="81">IF(N83="","",N83*(L$14)*2)</f>
        <v/>
      </c>
      <c r="R83" s="187" t="str">
        <f t="shared" ref="R83:R146" si="82">IF(N83="","",(((L$14/L$15)+2)*2)*N83)</f>
        <v/>
      </c>
      <c r="T83" s="115">
        <f>+Datos!AP81</f>
        <v>66</v>
      </c>
      <c r="U83" s="188">
        <f>IF(T83="","",Datos!AS81)</f>
        <v>121</v>
      </c>
      <c r="V83" s="180">
        <f t="shared" ref="V83:V146" si="83">IF(U83="","",U83*U$13*2)</f>
        <v>484</v>
      </c>
      <c r="W83" s="180">
        <f t="shared" ref="W83:W146" si="84">IF(U83="","",U83/U$14)</f>
        <v>10.083333333333334</v>
      </c>
      <c r="X83" s="187">
        <f t="shared" ref="X83:X146" si="85">IF(W83="","",((U$14/U$15)*3+6+3)*W83)</f>
        <v>609.32142857142867</v>
      </c>
      <c r="Y83" s="187">
        <f t="shared" ref="Y83:Y146" si="86">IF(W83="","",W83*3*2*6.5)</f>
        <v>393.25</v>
      </c>
      <c r="Z83" s="187">
        <f t="shared" ref="Z83:Z146" si="87">IF(W83="","",W83*(U$14)*2)</f>
        <v>242</v>
      </c>
      <c r="AA83" s="187">
        <f t="shared" ref="AA83:AA146" si="88">IF(W83="","",(((U$14/U$15)+2)*2)*W83)</f>
        <v>386.04761904761904</v>
      </c>
      <c r="AC83" s="115" t="str">
        <f>+Datos!BJ81</f>
        <v/>
      </c>
      <c r="AD83" s="188" t="str">
        <f>IF(AC83="","",Datos!BM81)</f>
        <v/>
      </c>
      <c r="AE83" s="180" t="str">
        <f t="shared" ref="AE83:AE146" si="89">IF(AD83="","",AD83*AD$13*2)</f>
        <v/>
      </c>
      <c r="AF83" s="180" t="str">
        <f t="shared" ref="AF83:AF146" si="90">IF(AD83="","",AD83/AD$14)</f>
        <v/>
      </c>
      <c r="AG83" s="187" t="str">
        <f t="shared" ref="AG83:AG146" si="91">IF(AF83="","",((AD$14/AD$15)*3+6+3)*AF83)</f>
        <v/>
      </c>
      <c r="AH83" s="187" t="str">
        <f t="shared" ref="AH83:AH146" si="92">IF(AF83="","",AF83*3*2*6.5)</f>
        <v/>
      </c>
      <c r="AI83" s="187" t="str">
        <f t="shared" ref="AI83:AI146" si="93">IF(AF83="","",AF83*(AD$14)*2)</f>
        <v/>
      </c>
      <c r="AJ83" s="187" t="str">
        <f t="shared" ref="AJ83:AJ146" si="94">IF(AF83="","",(((AD$14/AD$15)+2)*2)*AF83)</f>
        <v/>
      </c>
      <c r="AL83" s="115" t="str">
        <f>+Datos!CD81</f>
        <v/>
      </c>
      <c r="AM83" s="188" t="str">
        <f>IF(AL83="","",Datos!CG81)</f>
        <v/>
      </c>
      <c r="AN83" s="180" t="str">
        <f t="shared" ref="AN83:AN146" si="95">IF(AM83="","",AM83*AM$13*2)</f>
        <v/>
      </c>
      <c r="AO83" s="180" t="str">
        <f t="shared" ref="AO83:AO146" si="96">IF(AM83="","",AM83/AM$14)</f>
        <v/>
      </c>
      <c r="AP83" s="187" t="str">
        <f t="shared" ref="AP83:AP146" si="97">IF(AO83="","",((AM$14/AM$15)*3+6+3)*AO83)</f>
        <v/>
      </c>
      <c r="AQ83" s="187" t="str">
        <f t="shared" ref="AQ83:AQ146" si="98">IF(AO83="","",AO83*3*2*6.5)</f>
        <v/>
      </c>
      <c r="AR83" s="187" t="str">
        <f t="shared" ref="AR83:AR146" si="99">IF(AO83="","",AO83*(AM$14)*2)</f>
        <v/>
      </c>
      <c r="AS83" s="187" t="str">
        <f t="shared" ref="AS83:AS146" si="100">IF(AO83="","",(((AM$14/AM$15)+2)*2)*AO83)</f>
        <v/>
      </c>
      <c r="AU83" s="115" t="str">
        <f>+Datos!CX81</f>
        <v/>
      </c>
      <c r="AV83" s="188" t="str">
        <f>IF(AU83="","",Datos!DA81)</f>
        <v/>
      </c>
      <c r="AW83" s="180" t="str">
        <f t="shared" ref="AW83:AW146" si="101">IF(AV83="","",AV83*AV$13*2)</f>
        <v/>
      </c>
      <c r="AX83" s="180" t="str">
        <f t="shared" ref="AX83:AX146" si="102">IF(AV83="","",AV83/AV$14)</f>
        <v/>
      </c>
      <c r="AY83" s="187" t="str">
        <f t="shared" ref="AY83:AY146" si="103">IF(AX83="","",((AV$14/AV$15)*3+6+3)*AX83)</f>
        <v/>
      </c>
      <c r="AZ83" s="187" t="str">
        <f t="shared" ref="AZ83:AZ146" si="104">IF(AX83="","",AX83*3*2*6.5)</f>
        <v/>
      </c>
      <c r="BA83" s="187" t="str">
        <f t="shared" ref="BA83:BA146" si="105">IF(AX83="","",AX83*(AV$14)*2)</f>
        <v/>
      </c>
      <c r="BB83" s="187" t="str">
        <f t="shared" ref="BB83:BB146" si="106">IF(AX83="","",(((AV$14/AV$15)+2)*2)*AX83)</f>
        <v/>
      </c>
      <c r="BD83" s="115" t="str">
        <f>+Datos!DR81</f>
        <v/>
      </c>
      <c r="BE83" s="188" t="str">
        <f>IF(BD83="","",Datos!DU81)</f>
        <v/>
      </c>
      <c r="BF83" s="180" t="str">
        <f t="shared" ref="BF83:BF146" si="107">IF(BE83="","",BE83*BE$13*2)</f>
        <v/>
      </c>
      <c r="BG83" s="180" t="str">
        <f t="shared" ref="BG83:BG146" si="108">IF(BE83="","",BE83/BE$14)</f>
        <v/>
      </c>
      <c r="BH83" s="187" t="str">
        <f t="shared" ref="BH83:BH146" si="109">IF(BG83="","",((BE$14/BE$15)*3+6+3)*BG83)</f>
        <v/>
      </c>
      <c r="BI83" s="187" t="str">
        <f t="shared" ref="BI83:BI146" si="110">IF(BG83="","",BG83*3*2*6.5)</f>
        <v/>
      </c>
      <c r="BJ83" s="187" t="str">
        <f t="shared" ref="BJ83:BJ146" si="111">IF(BG83="","",BG83*(BE$14)*2)</f>
        <v/>
      </c>
      <c r="BK83" s="187" t="str">
        <f t="shared" ref="BK83:BK146" si="112">IF(BG83="","",(((BE$14/BE$15)+2)*2)*BG83)</f>
        <v/>
      </c>
      <c r="BM83" s="115" t="str">
        <f>+Datos!EL81</f>
        <v/>
      </c>
      <c r="BN83" s="188" t="str">
        <f>IF(BM83="","",Datos!EO81)</f>
        <v/>
      </c>
      <c r="BO83" s="180" t="str">
        <f t="shared" ref="BO83:BO146" si="113">IF(BN83="","",BN83*BN$13*2)</f>
        <v/>
      </c>
      <c r="BP83" s="180" t="str">
        <f t="shared" ref="BP83:BP146" si="114">IF(BN83="","",BN83/BN$14)</f>
        <v/>
      </c>
      <c r="BQ83" s="187" t="str">
        <f t="shared" ref="BQ83:BQ146" si="115">IF(BP83="","",((BN$14/BN$15)*3+6+3)*BP83)</f>
        <v/>
      </c>
      <c r="BR83" s="187" t="str">
        <f t="shared" ref="BR83:BR146" si="116">IF(BP83="","",BP83*3*2*6.5)</f>
        <v/>
      </c>
      <c r="BS83" s="187" t="str">
        <f t="shared" ref="BS83:BS146" si="117">IF(BP83="","",BP83*(BN$14)*2)</f>
        <v/>
      </c>
      <c r="BT83" s="187" t="str">
        <f t="shared" ref="BT83:BT146" si="118">IF(BP83="","",(((BN$14/BN$15)+2)*2)*BP83)</f>
        <v/>
      </c>
      <c r="BV83" s="115" t="str">
        <f>+Datos!FF81</f>
        <v/>
      </c>
      <c r="BW83" s="188" t="str">
        <f>IF(BV83="","",Datos!FI81)</f>
        <v/>
      </c>
      <c r="BX83" s="180" t="str">
        <f t="shared" ref="BX83:BX146" si="119">IF(BW83="","",BW83*BW$13*2)</f>
        <v/>
      </c>
      <c r="BY83" s="180" t="str">
        <f t="shared" ref="BY83:BY146" si="120">IF(BW83="","",BW83/BW$14)</f>
        <v/>
      </c>
      <c r="BZ83" s="187" t="str">
        <f t="shared" ref="BZ83:BZ146" si="121">IF(BY83="","",((BW$14/BW$15)*3+6+3)*BY83)</f>
        <v/>
      </c>
      <c r="CA83" s="187" t="str">
        <f t="shared" ref="CA83:CA146" si="122">IF(BY83="","",BY83*3*2*6.5)</f>
        <v/>
      </c>
      <c r="CB83" s="187" t="str">
        <f t="shared" ref="CB83:CB146" si="123">IF(BY83="","",BY83*(BW$14)*2)</f>
        <v/>
      </c>
      <c r="CC83" s="187" t="str">
        <f t="shared" ref="CC83:CC146" si="124">IF(BY83="","",(((BW$14/BW$15)+2)*2)*BY83)</f>
        <v/>
      </c>
      <c r="CD83"/>
      <c r="CE83" s="115" t="str">
        <f>+Datos!FZ81</f>
        <v/>
      </c>
      <c r="CF83" s="188" t="str">
        <f>IF(CE83="","",Datos!GC81)</f>
        <v/>
      </c>
      <c r="CG83" s="180" t="str">
        <f t="shared" ref="CG83:CG146" si="125">IF(CF83="","",CF83*CF$13*2)</f>
        <v/>
      </c>
      <c r="CH83" s="180" t="str">
        <f t="shared" ref="CH83:CH146" si="126">IF(CF83="","",CF83/CF$14)</f>
        <v/>
      </c>
      <c r="CI83" s="187" t="str">
        <f t="shared" ref="CI83:CI146" si="127">IF(CH83="","",((CF$14/CF$15)*3+6+3)*CH83)</f>
        <v/>
      </c>
      <c r="CJ83" s="187" t="str">
        <f t="shared" ref="CJ83:CJ146" si="128">IF(CH83="","",CH83*3*2*6.5)</f>
        <v/>
      </c>
      <c r="CK83" s="187" t="str">
        <f t="shared" ref="CK83:CK146" si="129">IF(CH83="","",CH83*(CF$14)*2)</f>
        <v/>
      </c>
      <c r="CL83" s="187" t="str">
        <f t="shared" ref="CL83:CL146" si="130">IF(CH83="","",(((CF$14/CF$15)+2)*2)*CH83)</f>
        <v/>
      </c>
    </row>
    <row r="84" spans="2:90" s="8" customFormat="1" x14ac:dyDescent="0.35">
      <c r="B84" s="115">
        <f>+Datos!B82</f>
        <v>67</v>
      </c>
      <c r="C84" s="115">
        <f>IF(B84="","",Datos!E82)</f>
        <v>75</v>
      </c>
      <c r="D84" s="180">
        <f t="shared" si="71"/>
        <v>0</v>
      </c>
      <c r="E84" s="180">
        <f t="shared" si="72"/>
        <v>7</v>
      </c>
      <c r="F84" s="187">
        <f t="shared" si="73"/>
        <v>266</v>
      </c>
      <c r="G84" s="187">
        <f t="shared" si="74"/>
        <v>182</v>
      </c>
      <c r="H84" s="187">
        <f t="shared" si="75"/>
        <v>168</v>
      </c>
      <c r="I84" s="187" t="e">
        <f t="shared" si="76"/>
        <v>#DIV/0!</v>
      </c>
      <c r="K84" s="115" t="str">
        <f>+Datos!V82</f>
        <v/>
      </c>
      <c r="L84" s="188" t="str">
        <f>IF(K84="","",Datos!Y82)</f>
        <v/>
      </c>
      <c r="M84" s="180" t="str">
        <f t="shared" si="77"/>
        <v/>
      </c>
      <c r="N84" s="180" t="str">
        <f t="shared" si="78"/>
        <v/>
      </c>
      <c r="O84" s="187" t="str">
        <f t="shared" si="79"/>
        <v/>
      </c>
      <c r="P84" s="187" t="str">
        <f t="shared" si="80"/>
        <v/>
      </c>
      <c r="Q84" s="187" t="str">
        <f t="shared" si="81"/>
        <v/>
      </c>
      <c r="R84" s="187" t="str">
        <f t="shared" si="82"/>
        <v/>
      </c>
      <c r="T84" s="115">
        <f>+Datos!AP82</f>
        <v>67</v>
      </c>
      <c r="U84" s="188">
        <f>IF(T84="","",Datos!AS82)</f>
        <v>115</v>
      </c>
      <c r="V84" s="180">
        <f t="shared" si="83"/>
        <v>460</v>
      </c>
      <c r="W84" s="180">
        <f t="shared" si="84"/>
        <v>9.5833333333333339</v>
      </c>
      <c r="X84" s="187">
        <f t="shared" si="85"/>
        <v>579.10714285714289</v>
      </c>
      <c r="Y84" s="187">
        <f t="shared" si="86"/>
        <v>373.75</v>
      </c>
      <c r="Z84" s="187">
        <f t="shared" si="87"/>
        <v>230</v>
      </c>
      <c r="AA84" s="187">
        <f t="shared" si="88"/>
        <v>366.90476190476193</v>
      </c>
      <c r="AC84" s="115" t="str">
        <f>+Datos!BJ82</f>
        <v/>
      </c>
      <c r="AD84" s="188" t="str">
        <f>IF(AC84="","",Datos!BM82)</f>
        <v/>
      </c>
      <c r="AE84" s="180" t="str">
        <f t="shared" si="89"/>
        <v/>
      </c>
      <c r="AF84" s="180" t="str">
        <f t="shared" si="90"/>
        <v/>
      </c>
      <c r="AG84" s="187" t="str">
        <f t="shared" si="91"/>
        <v/>
      </c>
      <c r="AH84" s="187" t="str">
        <f t="shared" si="92"/>
        <v/>
      </c>
      <c r="AI84" s="187" t="str">
        <f t="shared" si="93"/>
        <v/>
      </c>
      <c r="AJ84" s="187" t="str">
        <f t="shared" si="94"/>
        <v/>
      </c>
      <c r="AL84" s="115" t="str">
        <f>+Datos!CD82</f>
        <v/>
      </c>
      <c r="AM84" s="188" t="str">
        <f>IF(AL84="","",Datos!CG82)</f>
        <v/>
      </c>
      <c r="AN84" s="180" t="str">
        <f t="shared" si="95"/>
        <v/>
      </c>
      <c r="AO84" s="180" t="str">
        <f t="shared" si="96"/>
        <v/>
      </c>
      <c r="AP84" s="187" t="str">
        <f t="shared" si="97"/>
        <v/>
      </c>
      <c r="AQ84" s="187" t="str">
        <f t="shared" si="98"/>
        <v/>
      </c>
      <c r="AR84" s="187" t="str">
        <f t="shared" si="99"/>
        <v/>
      </c>
      <c r="AS84" s="187" t="str">
        <f t="shared" si="100"/>
        <v/>
      </c>
      <c r="AU84" s="115" t="str">
        <f>+Datos!CX82</f>
        <v/>
      </c>
      <c r="AV84" s="188" t="str">
        <f>IF(AU84="","",Datos!DA82)</f>
        <v/>
      </c>
      <c r="AW84" s="180" t="str">
        <f t="shared" si="101"/>
        <v/>
      </c>
      <c r="AX84" s="180" t="str">
        <f t="shared" si="102"/>
        <v/>
      </c>
      <c r="AY84" s="187" t="str">
        <f t="shared" si="103"/>
        <v/>
      </c>
      <c r="AZ84" s="187" t="str">
        <f t="shared" si="104"/>
        <v/>
      </c>
      <c r="BA84" s="187" t="str">
        <f t="shared" si="105"/>
        <v/>
      </c>
      <c r="BB84" s="187" t="str">
        <f t="shared" si="106"/>
        <v/>
      </c>
      <c r="BD84" s="115" t="str">
        <f>+Datos!DR82</f>
        <v/>
      </c>
      <c r="BE84" s="188" t="str">
        <f>IF(BD84="","",Datos!DU82)</f>
        <v/>
      </c>
      <c r="BF84" s="180" t="str">
        <f t="shared" si="107"/>
        <v/>
      </c>
      <c r="BG84" s="180" t="str">
        <f t="shared" si="108"/>
        <v/>
      </c>
      <c r="BH84" s="187" t="str">
        <f t="shared" si="109"/>
        <v/>
      </c>
      <c r="BI84" s="187" t="str">
        <f t="shared" si="110"/>
        <v/>
      </c>
      <c r="BJ84" s="187" t="str">
        <f t="shared" si="111"/>
        <v/>
      </c>
      <c r="BK84" s="187" t="str">
        <f t="shared" si="112"/>
        <v/>
      </c>
      <c r="BM84" s="115" t="str">
        <f>+Datos!EL82</f>
        <v/>
      </c>
      <c r="BN84" s="188" t="str">
        <f>IF(BM84="","",Datos!EO82)</f>
        <v/>
      </c>
      <c r="BO84" s="180" t="str">
        <f t="shared" si="113"/>
        <v/>
      </c>
      <c r="BP84" s="180" t="str">
        <f t="shared" si="114"/>
        <v/>
      </c>
      <c r="BQ84" s="187" t="str">
        <f t="shared" si="115"/>
        <v/>
      </c>
      <c r="BR84" s="187" t="str">
        <f t="shared" si="116"/>
        <v/>
      </c>
      <c r="BS84" s="187" t="str">
        <f t="shared" si="117"/>
        <v/>
      </c>
      <c r="BT84" s="187" t="str">
        <f t="shared" si="118"/>
        <v/>
      </c>
      <c r="BV84" s="115" t="str">
        <f>+Datos!FF82</f>
        <v/>
      </c>
      <c r="BW84" s="188" t="str">
        <f>IF(BV84="","",Datos!FI82)</f>
        <v/>
      </c>
      <c r="BX84" s="180" t="str">
        <f t="shared" si="119"/>
        <v/>
      </c>
      <c r="BY84" s="180" t="str">
        <f t="shared" si="120"/>
        <v/>
      </c>
      <c r="BZ84" s="187" t="str">
        <f t="shared" si="121"/>
        <v/>
      </c>
      <c r="CA84" s="187" t="str">
        <f t="shared" si="122"/>
        <v/>
      </c>
      <c r="CB84" s="187" t="str">
        <f t="shared" si="123"/>
        <v/>
      </c>
      <c r="CC84" s="187" t="str">
        <f t="shared" si="124"/>
        <v/>
      </c>
      <c r="CD84"/>
      <c r="CE84" s="115" t="str">
        <f>+Datos!FZ82</f>
        <v/>
      </c>
      <c r="CF84" s="188" t="str">
        <f>IF(CE84="","",Datos!GC82)</f>
        <v/>
      </c>
      <c r="CG84" s="180" t="str">
        <f t="shared" si="125"/>
        <v/>
      </c>
      <c r="CH84" s="180" t="str">
        <f t="shared" si="126"/>
        <v/>
      </c>
      <c r="CI84" s="187" t="str">
        <f t="shared" si="127"/>
        <v/>
      </c>
      <c r="CJ84" s="187" t="str">
        <f t="shared" si="128"/>
        <v/>
      </c>
      <c r="CK84" s="187" t="str">
        <f t="shared" si="129"/>
        <v/>
      </c>
      <c r="CL84" s="187" t="str">
        <f t="shared" si="130"/>
        <v/>
      </c>
    </row>
    <row r="85" spans="2:90" s="8" customFormat="1" x14ac:dyDescent="0.35">
      <c r="B85" s="115">
        <f>+Datos!B83</f>
        <v>68</v>
      </c>
      <c r="C85" s="115">
        <f>IF(B85="","",Datos!E83)</f>
        <v>77</v>
      </c>
      <c r="D85" s="180">
        <f t="shared" si="71"/>
        <v>0</v>
      </c>
      <c r="E85" s="180">
        <f t="shared" si="72"/>
        <v>7</v>
      </c>
      <c r="F85" s="187">
        <f t="shared" si="73"/>
        <v>266</v>
      </c>
      <c r="G85" s="187">
        <f t="shared" si="74"/>
        <v>182</v>
      </c>
      <c r="H85" s="187">
        <f t="shared" si="75"/>
        <v>168</v>
      </c>
      <c r="I85" s="187" t="e">
        <f t="shared" si="76"/>
        <v>#DIV/0!</v>
      </c>
      <c r="K85" s="115" t="str">
        <f>+Datos!V83</f>
        <v/>
      </c>
      <c r="L85" s="188" t="str">
        <f>IF(K85="","",Datos!Y83)</f>
        <v/>
      </c>
      <c r="M85" s="180" t="str">
        <f t="shared" si="77"/>
        <v/>
      </c>
      <c r="N85" s="180" t="str">
        <f t="shared" si="78"/>
        <v/>
      </c>
      <c r="O85" s="187" t="str">
        <f t="shared" si="79"/>
        <v/>
      </c>
      <c r="P85" s="187" t="str">
        <f t="shared" si="80"/>
        <v/>
      </c>
      <c r="Q85" s="187" t="str">
        <f t="shared" si="81"/>
        <v/>
      </c>
      <c r="R85" s="187" t="str">
        <f t="shared" si="82"/>
        <v/>
      </c>
      <c r="T85" s="115">
        <f>+Datos!AP83</f>
        <v>68</v>
      </c>
      <c r="U85" s="188">
        <f>IF(T85="","",Datos!AS83)</f>
        <v>109.5</v>
      </c>
      <c r="V85" s="180">
        <f t="shared" si="83"/>
        <v>438</v>
      </c>
      <c r="W85" s="180">
        <f t="shared" si="84"/>
        <v>9.125</v>
      </c>
      <c r="X85" s="187">
        <f t="shared" si="85"/>
        <v>551.41071428571433</v>
      </c>
      <c r="Y85" s="187">
        <f t="shared" si="86"/>
        <v>355.875</v>
      </c>
      <c r="Z85" s="187">
        <f t="shared" si="87"/>
        <v>219</v>
      </c>
      <c r="AA85" s="187">
        <f t="shared" si="88"/>
        <v>349.35714285714283</v>
      </c>
      <c r="AC85" s="115" t="str">
        <f>+Datos!BJ83</f>
        <v/>
      </c>
      <c r="AD85" s="188" t="str">
        <f>IF(AC85="","",Datos!BM83)</f>
        <v/>
      </c>
      <c r="AE85" s="180" t="str">
        <f t="shared" si="89"/>
        <v/>
      </c>
      <c r="AF85" s="180" t="str">
        <f t="shared" si="90"/>
        <v/>
      </c>
      <c r="AG85" s="187" t="str">
        <f t="shared" si="91"/>
        <v/>
      </c>
      <c r="AH85" s="187" t="str">
        <f t="shared" si="92"/>
        <v/>
      </c>
      <c r="AI85" s="187" t="str">
        <f t="shared" si="93"/>
        <v/>
      </c>
      <c r="AJ85" s="187" t="str">
        <f t="shared" si="94"/>
        <v/>
      </c>
      <c r="AL85" s="115" t="str">
        <f>+Datos!CD83</f>
        <v/>
      </c>
      <c r="AM85" s="188" t="str">
        <f>IF(AL85="","",Datos!CG83)</f>
        <v/>
      </c>
      <c r="AN85" s="180" t="str">
        <f t="shared" si="95"/>
        <v/>
      </c>
      <c r="AO85" s="180" t="str">
        <f t="shared" si="96"/>
        <v/>
      </c>
      <c r="AP85" s="187" t="str">
        <f t="shared" si="97"/>
        <v/>
      </c>
      <c r="AQ85" s="187" t="str">
        <f t="shared" si="98"/>
        <v/>
      </c>
      <c r="AR85" s="187" t="str">
        <f t="shared" si="99"/>
        <v/>
      </c>
      <c r="AS85" s="187" t="str">
        <f t="shared" si="100"/>
        <v/>
      </c>
      <c r="AU85" s="115" t="str">
        <f>+Datos!CX83</f>
        <v/>
      </c>
      <c r="AV85" s="188" t="str">
        <f>IF(AU85="","",Datos!DA83)</f>
        <v/>
      </c>
      <c r="AW85" s="180" t="str">
        <f t="shared" si="101"/>
        <v/>
      </c>
      <c r="AX85" s="180" t="str">
        <f t="shared" si="102"/>
        <v/>
      </c>
      <c r="AY85" s="187" t="str">
        <f t="shared" si="103"/>
        <v/>
      </c>
      <c r="AZ85" s="187" t="str">
        <f t="shared" si="104"/>
        <v/>
      </c>
      <c r="BA85" s="187" t="str">
        <f t="shared" si="105"/>
        <v/>
      </c>
      <c r="BB85" s="187" t="str">
        <f t="shared" si="106"/>
        <v/>
      </c>
      <c r="BD85" s="115" t="str">
        <f>+Datos!DR83</f>
        <v/>
      </c>
      <c r="BE85" s="188" t="str">
        <f>IF(BD85="","",Datos!DU83)</f>
        <v/>
      </c>
      <c r="BF85" s="180" t="str">
        <f t="shared" si="107"/>
        <v/>
      </c>
      <c r="BG85" s="180" t="str">
        <f t="shared" si="108"/>
        <v/>
      </c>
      <c r="BH85" s="187" t="str">
        <f t="shared" si="109"/>
        <v/>
      </c>
      <c r="BI85" s="187" t="str">
        <f t="shared" si="110"/>
        <v/>
      </c>
      <c r="BJ85" s="187" t="str">
        <f t="shared" si="111"/>
        <v/>
      </c>
      <c r="BK85" s="187" t="str">
        <f t="shared" si="112"/>
        <v/>
      </c>
      <c r="BM85" s="115" t="str">
        <f>+Datos!EL83</f>
        <v/>
      </c>
      <c r="BN85" s="188" t="str">
        <f>IF(BM85="","",Datos!EO83)</f>
        <v/>
      </c>
      <c r="BO85" s="180" t="str">
        <f t="shared" si="113"/>
        <v/>
      </c>
      <c r="BP85" s="180" t="str">
        <f t="shared" si="114"/>
        <v/>
      </c>
      <c r="BQ85" s="187" t="str">
        <f t="shared" si="115"/>
        <v/>
      </c>
      <c r="BR85" s="187" t="str">
        <f t="shared" si="116"/>
        <v/>
      </c>
      <c r="BS85" s="187" t="str">
        <f t="shared" si="117"/>
        <v/>
      </c>
      <c r="BT85" s="187" t="str">
        <f t="shared" si="118"/>
        <v/>
      </c>
      <c r="BV85" s="115" t="str">
        <f>+Datos!FF83</f>
        <v/>
      </c>
      <c r="BW85" s="188" t="str">
        <f>IF(BV85="","",Datos!FI83)</f>
        <v/>
      </c>
      <c r="BX85" s="180" t="str">
        <f t="shared" si="119"/>
        <v/>
      </c>
      <c r="BY85" s="180" t="str">
        <f t="shared" si="120"/>
        <v/>
      </c>
      <c r="BZ85" s="187" t="str">
        <f t="shared" si="121"/>
        <v/>
      </c>
      <c r="CA85" s="187" t="str">
        <f t="shared" si="122"/>
        <v/>
      </c>
      <c r="CB85" s="187" t="str">
        <f t="shared" si="123"/>
        <v/>
      </c>
      <c r="CC85" s="187" t="str">
        <f t="shared" si="124"/>
        <v/>
      </c>
      <c r="CD85"/>
      <c r="CE85" s="115" t="str">
        <f>+Datos!FZ83</f>
        <v/>
      </c>
      <c r="CF85" s="188" t="str">
        <f>IF(CE85="","",Datos!GC83)</f>
        <v/>
      </c>
      <c r="CG85" s="180" t="str">
        <f t="shared" si="125"/>
        <v/>
      </c>
      <c r="CH85" s="180" t="str">
        <f t="shared" si="126"/>
        <v/>
      </c>
      <c r="CI85" s="187" t="str">
        <f t="shared" si="127"/>
        <v/>
      </c>
      <c r="CJ85" s="187" t="str">
        <f t="shared" si="128"/>
        <v/>
      </c>
      <c r="CK85" s="187" t="str">
        <f t="shared" si="129"/>
        <v/>
      </c>
      <c r="CL85" s="187" t="str">
        <f t="shared" si="130"/>
        <v/>
      </c>
    </row>
    <row r="86" spans="2:90" s="8" customFormat="1" x14ac:dyDescent="0.35">
      <c r="B86" s="115">
        <f>+Datos!B84</f>
        <v>69</v>
      </c>
      <c r="C86" s="115">
        <f>IF(B86="","",Datos!E84)</f>
        <v>79</v>
      </c>
      <c r="D86" s="180">
        <f t="shared" si="71"/>
        <v>0</v>
      </c>
      <c r="E86" s="180">
        <f t="shared" si="72"/>
        <v>7</v>
      </c>
      <c r="F86" s="187">
        <f t="shared" si="73"/>
        <v>266</v>
      </c>
      <c r="G86" s="187">
        <f t="shared" si="74"/>
        <v>182</v>
      </c>
      <c r="H86" s="187">
        <f t="shared" si="75"/>
        <v>168</v>
      </c>
      <c r="I86" s="187" t="e">
        <f t="shared" si="76"/>
        <v>#DIV/0!</v>
      </c>
      <c r="K86" s="115" t="str">
        <f>+Datos!V84</f>
        <v/>
      </c>
      <c r="L86" s="188" t="str">
        <f>IF(K86="","",Datos!Y84)</f>
        <v/>
      </c>
      <c r="M86" s="180" t="str">
        <f t="shared" si="77"/>
        <v/>
      </c>
      <c r="N86" s="180" t="str">
        <f t="shared" si="78"/>
        <v/>
      </c>
      <c r="O86" s="187" t="str">
        <f t="shared" si="79"/>
        <v/>
      </c>
      <c r="P86" s="187" t="str">
        <f t="shared" si="80"/>
        <v/>
      </c>
      <c r="Q86" s="187" t="str">
        <f t="shared" si="81"/>
        <v/>
      </c>
      <c r="R86" s="187" t="str">
        <f t="shared" si="82"/>
        <v/>
      </c>
      <c r="T86" s="115">
        <f>+Datos!AP84</f>
        <v>69</v>
      </c>
      <c r="U86" s="188">
        <f>IF(T86="","",Datos!AS84)</f>
        <v>106</v>
      </c>
      <c r="V86" s="180">
        <f t="shared" si="83"/>
        <v>424</v>
      </c>
      <c r="W86" s="180">
        <f t="shared" si="84"/>
        <v>8.8333333333333339</v>
      </c>
      <c r="X86" s="187">
        <f t="shared" si="85"/>
        <v>533.78571428571433</v>
      </c>
      <c r="Y86" s="187">
        <f t="shared" si="86"/>
        <v>344.5</v>
      </c>
      <c r="Z86" s="187">
        <f t="shared" si="87"/>
        <v>212</v>
      </c>
      <c r="AA86" s="187">
        <f t="shared" si="88"/>
        <v>338.1904761904762</v>
      </c>
      <c r="AC86" s="115" t="str">
        <f>+Datos!BJ84</f>
        <v/>
      </c>
      <c r="AD86" s="188" t="str">
        <f>IF(AC86="","",Datos!BM84)</f>
        <v/>
      </c>
      <c r="AE86" s="180" t="str">
        <f t="shared" si="89"/>
        <v/>
      </c>
      <c r="AF86" s="180" t="str">
        <f t="shared" si="90"/>
        <v/>
      </c>
      <c r="AG86" s="187" t="str">
        <f t="shared" si="91"/>
        <v/>
      </c>
      <c r="AH86" s="187" t="str">
        <f t="shared" si="92"/>
        <v/>
      </c>
      <c r="AI86" s="187" t="str">
        <f t="shared" si="93"/>
        <v/>
      </c>
      <c r="AJ86" s="187" t="str">
        <f t="shared" si="94"/>
        <v/>
      </c>
      <c r="AL86" s="115" t="str">
        <f>+Datos!CD84</f>
        <v/>
      </c>
      <c r="AM86" s="188" t="str">
        <f>IF(AL86="","",Datos!CG84)</f>
        <v/>
      </c>
      <c r="AN86" s="180" t="str">
        <f t="shared" si="95"/>
        <v/>
      </c>
      <c r="AO86" s="180" t="str">
        <f t="shared" si="96"/>
        <v/>
      </c>
      <c r="AP86" s="187" t="str">
        <f t="shared" si="97"/>
        <v/>
      </c>
      <c r="AQ86" s="187" t="str">
        <f t="shared" si="98"/>
        <v/>
      </c>
      <c r="AR86" s="187" t="str">
        <f t="shared" si="99"/>
        <v/>
      </c>
      <c r="AS86" s="187" t="str">
        <f t="shared" si="100"/>
        <v/>
      </c>
      <c r="AU86" s="115" t="str">
        <f>+Datos!CX84</f>
        <v/>
      </c>
      <c r="AV86" s="188" t="str">
        <f>IF(AU86="","",Datos!DA84)</f>
        <v/>
      </c>
      <c r="AW86" s="180" t="str">
        <f t="shared" si="101"/>
        <v/>
      </c>
      <c r="AX86" s="180" t="str">
        <f t="shared" si="102"/>
        <v/>
      </c>
      <c r="AY86" s="187" t="str">
        <f t="shared" si="103"/>
        <v/>
      </c>
      <c r="AZ86" s="187" t="str">
        <f t="shared" si="104"/>
        <v/>
      </c>
      <c r="BA86" s="187" t="str">
        <f t="shared" si="105"/>
        <v/>
      </c>
      <c r="BB86" s="187" t="str">
        <f t="shared" si="106"/>
        <v/>
      </c>
      <c r="BD86" s="115" t="str">
        <f>+Datos!DR84</f>
        <v/>
      </c>
      <c r="BE86" s="188" t="str">
        <f>IF(BD86="","",Datos!DU84)</f>
        <v/>
      </c>
      <c r="BF86" s="180" t="str">
        <f t="shared" si="107"/>
        <v/>
      </c>
      <c r="BG86" s="180" t="str">
        <f t="shared" si="108"/>
        <v/>
      </c>
      <c r="BH86" s="187" t="str">
        <f t="shared" si="109"/>
        <v/>
      </c>
      <c r="BI86" s="187" t="str">
        <f t="shared" si="110"/>
        <v/>
      </c>
      <c r="BJ86" s="187" t="str">
        <f t="shared" si="111"/>
        <v/>
      </c>
      <c r="BK86" s="187" t="str">
        <f t="shared" si="112"/>
        <v/>
      </c>
      <c r="BM86" s="115" t="str">
        <f>+Datos!EL84</f>
        <v/>
      </c>
      <c r="BN86" s="188" t="str">
        <f>IF(BM86="","",Datos!EO84)</f>
        <v/>
      </c>
      <c r="BO86" s="180" t="str">
        <f t="shared" si="113"/>
        <v/>
      </c>
      <c r="BP86" s="180" t="str">
        <f t="shared" si="114"/>
        <v/>
      </c>
      <c r="BQ86" s="187" t="str">
        <f t="shared" si="115"/>
        <v/>
      </c>
      <c r="BR86" s="187" t="str">
        <f t="shared" si="116"/>
        <v/>
      </c>
      <c r="BS86" s="187" t="str">
        <f t="shared" si="117"/>
        <v/>
      </c>
      <c r="BT86" s="187" t="str">
        <f t="shared" si="118"/>
        <v/>
      </c>
      <c r="BV86" s="115" t="str">
        <f>+Datos!FF84</f>
        <v/>
      </c>
      <c r="BW86" s="188" t="str">
        <f>IF(BV86="","",Datos!FI84)</f>
        <v/>
      </c>
      <c r="BX86" s="180" t="str">
        <f t="shared" si="119"/>
        <v/>
      </c>
      <c r="BY86" s="180" t="str">
        <f t="shared" si="120"/>
        <v/>
      </c>
      <c r="BZ86" s="187" t="str">
        <f t="shared" si="121"/>
        <v/>
      </c>
      <c r="CA86" s="187" t="str">
        <f t="shared" si="122"/>
        <v/>
      </c>
      <c r="CB86" s="187" t="str">
        <f t="shared" si="123"/>
        <v/>
      </c>
      <c r="CC86" s="187" t="str">
        <f t="shared" si="124"/>
        <v/>
      </c>
      <c r="CD86"/>
      <c r="CE86" s="115" t="str">
        <f>+Datos!FZ84</f>
        <v/>
      </c>
      <c r="CF86" s="188" t="str">
        <f>IF(CE86="","",Datos!GC84)</f>
        <v/>
      </c>
      <c r="CG86" s="180" t="str">
        <f t="shared" si="125"/>
        <v/>
      </c>
      <c r="CH86" s="180" t="str">
        <f t="shared" si="126"/>
        <v/>
      </c>
      <c r="CI86" s="187" t="str">
        <f t="shared" si="127"/>
        <v/>
      </c>
      <c r="CJ86" s="187" t="str">
        <f t="shared" si="128"/>
        <v/>
      </c>
      <c r="CK86" s="187" t="str">
        <f t="shared" si="129"/>
        <v/>
      </c>
      <c r="CL86" s="187" t="str">
        <f t="shared" si="130"/>
        <v/>
      </c>
    </row>
    <row r="87" spans="2:90" s="8" customFormat="1" x14ac:dyDescent="0.35">
      <c r="B87" s="115">
        <f>+Datos!B85</f>
        <v>70</v>
      </c>
      <c r="C87" s="115">
        <f>IF(B87="","",Datos!E85)</f>
        <v>80</v>
      </c>
      <c r="D87" s="180">
        <f t="shared" si="71"/>
        <v>0</v>
      </c>
      <c r="E87" s="180">
        <f t="shared" si="72"/>
        <v>7</v>
      </c>
      <c r="F87" s="187">
        <f t="shared" si="73"/>
        <v>266</v>
      </c>
      <c r="G87" s="187">
        <f t="shared" si="74"/>
        <v>182</v>
      </c>
      <c r="H87" s="187">
        <f t="shared" si="75"/>
        <v>168</v>
      </c>
      <c r="I87" s="187" t="e">
        <f t="shared" si="76"/>
        <v>#DIV/0!</v>
      </c>
      <c r="K87" s="115" t="str">
        <f>+Datos!V85</f>
        <v/>
      </c>
      <c r="L87" s="188" t="str">
        <f>IF(K87="","",Datos!Y85)</f>
        <v/>
      </c>
      <c r="M87" s="180" t="str">
        <f t="shared" si="77"/>
        <v/>
      </c>
      <c r="N87" s="180" t="str">
        <f t="shared" si="78"/>
        <v/>
      </c>
      <c r="O87" s="187" t="str">
        <f t="shared" si="79"/>
        <v/>
      </c>
      <c r="P87" s="187" t="str">
        <f t="shared" si="80"/>
        <v/>
      </c>
      <c r="Q87" s="187" t="str">
        <f t="shared" si="81"/>
        <v/>
      </c>
      <c r="R87" s="187" t="str">
        <f t="shared" si="82"/>
        <v/>
      </c>
      <c r="T87" s="115">
        <f>+Datos!AP85</f>
        <v>70</v>
      </c>
      <c r="U87" s="188">
        <f>IF(T87="","",Datos!AS85)</f>
        <v>100</v>
      </c>
      <c r="V87" s="180">
        <f t="shared" si="83"/>
        <v>400</v>
      </c>
      <c r="W87" s="180">
        <f t="shared" si="84"/>
        <v>8.3333333333333339</v>
      </c>
      <c r="X87" s="187">
        <f t="shared" si="85"/>
        <v>503.57142857142861</v>
      </c>
      <c r="Y87" s="187">
        <f t="shared" si="86"/>
        <v>325</v>
      </c>
      <c r="Z87" s="187">
        <f t="shared" si="87"/>
        <v>200</v>
      </c>
      <c r="AA87" s="187">
        <f t="shared" si="88"/>
        <v>319.04761904761904</v>
      </c>
      <c r="AC87" s="115" t="str">
        <f>+Datos!BJ85</f>
        <v/>
      </c>
      <c r="AD87" s="188" t="str">
        <f>IF(AC87="","",Datos!BM85)</f>
        <v/>
      </c>
      <c r="AE87" s="180" t="str">
        <f t="shared" si="89"/>
        <v/>
      </c>
      <c r="AF87" s="180" t="str">
        <f t="shared" si="90"/>
        <v/>
      </c>
      <c r="AG87" s="187" t="str">
        <f t="shared" si="91"/>
        <v/>
      </c>
      <c r="AH87" s="187" t="str">
        <f t="shared" si="92"/>
        <v/>
      </c>
      <c r="AI87" s="187" t="str">
        <f t="shared" si="93"/>
        <v/>
      </c>
      <c r="AJ87" s="187" t="str">
        <f t="shared" si="94"/>
        <v/>
      </c>
      <c r="AL87" s="115" t="str">
        <f>+Datos!CD85</f>
        <v/>
      </c>
      <c r="AM87" s="188" t="str">
        <f>IF(AL87="","",Datos!CG85)</f>
        <v/>
      </c>
      <c r="AN87" s="180" t="str">
        <f t="shared" si="95"/>
        <v/>
      </c>
      <c r="AO87" s="180" t="str">
        <f t="shared" si="96"/>
        <v/>
      </c>
      <c r="AP87" s="187" t="str">
        <f t="shared" si="97"/>
        <v/>
      </c>
      <c r="AQ87" s="187" t="str">
        <f t="shared" si="98"/>
        <v/>
      </c>
      <c r="AR87" s="187" t="str">
        <f t="shared" si="99"/>
        <v/>
      </c>
      <c r="AS87" s="187" t="str">
        <f t="shared" si="100"/>
        <v/>
      </c>
      <c r="AU87" s="115" t="str">
        <f>+Datos!CX85</f>
        <v/>
      </c>
      <c r="AV87" s="188" t="str">
        <f>IF(AU87="","",Datos!DA85)</f>
        <v/>
      </c>
      <c r="AW87" s="180" t="str">
        <f t="shared" si="101"/>
        <v/>
      </c>
      <c r="AX87" s="180" t="str">
        <f t="shared" si="102"/>
        <v/>
      </c>
      <c r="AY87" s="187" t="str">
        <f t="shared" si="103"/>
        <v/>
      </c>
      <c r="AZ87" s="187" t="str">
        <f t="shared" si="104"/>
        <v/>
      </c>
      <c r="BA87" s="187" t="str">
        <f t="shared" si="105"/>
        <v/>
      </c>
      <c r="BB87" s="187" t="str">
        <f t="shared" si="106"/>
        <v/>
      </c>
      <c r="BD87" s="115" t="str">
        <f>+Datos!DR85</f>
        <v/>
      </c>
      <c r="BE87" s="188" t="str">
        <f>IF(BD87="","",Datos!DU85)</f>
        <v/>
      </c>
      <c r="BF87" s="180" t="str">
        <f t="shared" si="107"/>
        <v/>
      </c>
      <c r="BG87" s="180" t="str">
        <f t="shared" si="108"/>
        <v/>
      </c>
      <c r="BH87" s="187" t="str">
        <f t="shared" si="109"/>
        <v/>
      </c>
      <c r="BI87" s="187" t="str">
        <f t="shared" si="110"/>
        <v/>
      </c>
      <c r="BJ87" s="187" t="str">
        <f t="shared" si="111"/>
        <v/>
      </c>
      <c r="BK87" s="187" t="str">
        <f t="shared" si="112"/>
        <v/>
      </c>
      <c r="BM87" s="115" t="str">
        <f>+Datos!EL85</f>
        <v/>
      </c>
      <c r="BN87" s="188" t="str">
        <f>IF(BM87="","",Datos!EO85)</f>
        <v/>
      </c>
      <c r="BO87" s="180" t="str">
        <f t="shared" si="113"/>
        <v/>
      </c>
      <c r="BP87" s="180" t="str">
        <f t="shared" si="114"/>
        <v/>
      </c>
      <c r="BQ87" s="187" t="str">
        <f t="shared" si="115"/>
        <v/>
      </c>
      <c r="BR87" s="187" t="str">
        <f t="shared" si="116"/>
        <v/>
      </c>
      <c r="BS87" s="187" t="str">
        <f t="shared" si="117"/>
        <v/>
      </c>
      <c r="BT87" s="187" t="str">
        <f t="shared" si="118"/>
        <v/>
      </c>
      <c r="BV87" s="115" t="str">
        <f>+Datos!FF85</f>
        <v/>
      </c>
      <c r="BW87" s="188" t="str">
        <f>IF(BV87="","",Datos!FI85)</f>
        <v/>
      </c>
      <c r="BX87" s="180" t="str">
        <f t="shared" si="119"/>
        <v/>
      </c>
      <c r="BY87" s="180" t="str">
        <f t="shared" si="120"/>
        <v/>
      </c>
      <c r="BZ87" s="187" t="str">
        <f t="shared" si="121"/>
        <v/>
      </c>
      <c r="CA87" s="187" t="str">
        <f t="shared" si="122"/>
        <v/>
      </c>
      <c r="CB87" s="187" t="str">
        <f t="shared" si="123"/>
        <v/>
      </c>
      <c r="CC87" s="187" t="str">
        <f t="shared" si="124"/>
        <v/>
      </c>
      <c r="CD87"/>
      <c r="CE87" s="115" t="str">
        <f>+Datos!FZ85</f>
        <v/>
      </c>
      <c r="CF87" s="188" t="str">
        <f>IF(CE87="","",Datos!GC85)</f>
        <v/>
      </c>
      <c r="CG87" s="180" t="str">
        <f t="shared" si="125"/>
        <v/>
      </c>
      <c r="CH87" s="180" t="str">
        <f t="shared" si="126"/>
        <v/>
      </c>
      <c r="CI87" s="187" t="str">
        <f t="shared" si="127"/>
        <v/>
      </c>
      <c r="CJ87" s="187" t="str">
        <f t="shared" si="128"/>
        <v/>
      </c>
      <c r="CK87" s="187" t="str">
        <f t="shared" si="129"/>
        <v/>
      </c>
      <c r="CL87" s="187" t="str">
        <f t="shared" si="130"/>
        <v/>
      </c>
    </row>
    <row r="88" spans="2:90" s="8" customFormat="1" x14ac:dyDescent="0.35">
      <c r="B88" s="115">
        <f>+Datos!B86</f>
        <v>71</v>
      </c>
      <c r="C88" s="115">
        <f>IF(B88="","",Datos!E86)</f>
        <v>81.5</v>
      </c>
      <c r="D88" s="180">
        <f t="shared" si="71"/>
        <v>0</v>
      </c>
      <c r="E88" s="180">
        <f t="shared" si="72"/>
        <v>7</v>
      </c>
      <c r="F88" s="187">
        <f t="shared" si="73"/>
        <v>266</v>
      </c>
      <c r="G88" s="187">
        <f t="shared" si="74"/>
        <v>182</v>
      </c>
      <c r="H88" s="187">
        <f t="shared" si="75"/>
        <v>168</v>
      </c>
      <c r="I88" s="187" t="e">
        <f t="shared" si="76"/>
        <v>#DIV/0!</v>
      </c>
      <c r="K88" s="115" t="str">
        <f>+Datos!V86</f>
        <v/>
      </c>
      <c r="L88" s="188" t="str">
        <f>IF(K88="","",Datos!Y86)</f>
        <v/>
      </c>
      <c r="M88" s="180" t="str">
        <f t="shared" si="77"/>
        <v/>
      </c>
      <c r="N88" s="180" t="str">
        <f t="shared" si="78"/>
        <v/>
      </c>
      <c r="O88" s="187" t="str">
        <f t="shared" si="79"/>
        <v/>
      </c>
      <c r="P88" s="187" t="str">
        <f t="shared" si="80"/>
        <v/>
      </c>
      <c r="Q88" s="187" t="str">
        <f t="shared" si="81"/>
        <v/>
      </c>
      <c r="R88" s="187" t="str">
        <f t="shared" si="82"/>
        <v/>
      </c>
      <c r="T88" s="115">
        <f>+Datos!AP86</f>
        <v>71</v>
      </c>
      <c r="U88" s="188">
        <f>IF(T88="","",Datos!AS86)</f>
        <v>97.5</v>
      </c>
      <c r="V88" s="180">
        <f t="shared" si="83"/>
        <v>390</v>
      </c>
      <c r="W88" s="180">
        <f t="shared" si="84"/>
        <v>8.125</v>
      </c>
      <c r="X88" s="187">
        <f t="shared" si="85"/>
        <v>490.98214285714289</v>
      </c>
      <c r="Y88" s="187">
        <f t="shared" si="86"/>
        <v>316.875</v>
      </c>
      <c r="Z88" s="187">
        <f t="shared" si="87"/>
        <v>195</v>
      </c>
      <c r="AA88" s="187">
        <f t="shared" si="88"/>
        <v>311.07142857142856</v>
      </c>
      <c r="AC88" s="115" t="str">
        <f>+Datos!BJ86</f>
        <v/>
      </c>
      <c r="AD88" s="188" t="str">
        <f>IF(AC88="","",Datos!BM86)</f>
        <v/>
      </c>
      <c r="AE88" s="180" t="str">
        <f t="shared" si="89"/>
        <v/>
      </c>
      <c r="AF88" s="180" t="str">
        <f t="shared" si="90"/>
        <v/>
      </c>
      <c r="AG88" s="187" t="str">
        <f t="shared" si="91"/>
        <v/>
      </c>
      <c r="AH88" s="187" t="str">
        <f t="shared" si="92"/>
        <v/>
      </c>
      <c r="AI88" s="187" t="str">
        <f t="shared" si="93"/>
        <v/>
      </c>
      <c r="AJ88" s="187" t="str">
        <f t="shared" si="94"/>
        <v/>
      </c>
      <c r="AL88" s="115" t="str">
        <f>+Datos!CD86</f>
        <v/>
      </c>
      <c r="AM88" s="188" t="str">
        <f>IF(AL88="","",Datos!CG86)</f>
        <v/>
      </c>
      <c r="AN88" s="180" t="str">
        <f t="shared" si="95"/>
        <v/>
      </c>
      <c r="AO88" s="180" t="str">
        <f t="shared" si="96"/>
        <v/>
      </c>
      <c r="AP88" s="187" t="str">
        <f t="shared" si="97"/>
        <v/>
      </c>
      <c r="AQ88" s="187" t="str">
        <f t="shared" si="98"/>
        <v/>
      </c>
      <c r="AR88" s="187" t="str">
        <f t="shared" si="99"/>
        <v/>
      </c>
      <c r="AS88" s="187" t="str">
        <f t="shared" si="100"/>
        <v/>
      </c>
      <c r="AU88" s="115" t="str">
        <f>+Datos!CX86</f>
        <v/>
      </c>
      <c r="AV88" s="188" t="str">
        <f>IF(AU88="","",Datos!DA86)</f>
        <v/>
      </c>
      <c r="AW88" s="180" t="str">
        <f t="shared" si="101"/>
        <v/>
      </c>
      <c r="AX88" s="180" t="str">
        <f t="shared" si="102"/>
        <v/>
      </c>
      <c r="AY88" s="187" t="str">
        <f t="shared" si="103"/>
        <v/>
      </c>
      <c r="AZ88" s="187" t="str">
        <f t="shared" si="104"/>
        <v/>
      </c>
      <c r="BA88" s="187" t="str">
        <f t="shared" si="105"/>
        <v/>
      </c>
      <c r="BB88" s="187" t="str">
        <f t="shared" si="106"/>
        <v/>
      </c>
      <c r="BD88" s="115" t="str">
        <f>+Datos!DR86</f>
        <v/>
      </c>
      <c r="BE88" s="188" t="str">
        <f>IF(BD88="","",Datos!DU86)</f>
        <v/>
      </c>
      <c r="BF88" s="180" t="str">
        <f t="shared" si="107"/>
        <v/>
      </c>
      <c r="BG88" s="180" t="str">
        <f t="shared" si="108"/>
        <v/>
      </c>
      <c r="BH88" s="187" t="str">
        <f t="shared" si="109"/>
        <v/>
      </c>
      <c r="BI88" s="187" t="str">
        <f t="shared" si="110"/>
        <v/>
      </c>
      <c r="BJ88" s="187" t="str">
        <f t="shared" si="111"/>
        <v/>
      </c>
      <c r="BK88" s="187" t="str">
        <f t="shared" si="112"/>
        <v/>
      </c>
      <c r="BM88" s="115" t="str">
        <f>+Datos!EL86</f>
        <v/>
      </c>
      <c r="BN88" s="188" t="str">
        <f>IF(BM88="","",Datos!EO86)</f>
        <v/>
      </c>
      <c r="BO88" s="180" t="str">
        <f t="shared" si="113"/>
        <v/>
      </c>
      <c r="BP88" s="180" t="str">
        <f t="shared" si="114"/>
        <v/>
      </c>
      <c r="BQ88" s="187" t="str">
        <f t="shared" si="115"/>
        <v/>
      </c>
      <c r="BR88" s="187" t="str">
        <f t="shared" si="116"/>
        <v/>
      </c>
      <c r="BS88" s="187" t="str">
        <f t="shared" si="117"/>
        <v/>
      </c>
      <c r="BT88" s="187" t="str">
        <f t="shared" si="118"/>
        <v/>
      </c>
      <c r="BV88" s="115" t="str">
        <f>+Datos!FF86</f>
        <v/>
      </c>
      <c r="BW88" s="188" t="str">
        <f>IF(BV88="","",Datos!FI86)</f>
        <v/>
      </c>
      <c r="BX88" s="180" t="str">
        <f t="shared" si="119"/>
        <v/>
      </c>
      <c r="BY88" s="180" t="str">
        <f t="shared" si="120"/>
        <v/>
      </c>
      <c r="BZ88" s="187" t="str">
        <f t="shared" si="121"/>
        <v/>
      </c>
      <c r="CA88" s="187" t="str">
        <f t="shared" si="122"/>
        <v/>
      </c>
      <c r="CB88" s="187" t="str">
        <f t="shared" si="123"/>
        <v/>
      </c>
      <c r="CC88" s="187" t="str">
        <f t="shared" si="124"/>
        <v/>
      </c>
      <c r="CD88"/>
      <c r="CE88" s="115" t="str">
        <f>+Datos!FZ86</f>
        <v/>
      </c>
      <c r="CF88" s="188" t="str">
        <f>IF(CE88="","",Datos!GC86)</f>
        <v/>
      </c>
      <c r="CG88" s="180" t="str">
        <f t="shared" si="125"/>
        <v/>
      </c>
      <c r="CH88" s="180" t="str">
        <f t="shared" si="126"/>
        <v/>
      </c>
      <c r="CI88" s="187" t="str">
        <f t="shared" si="127"/>
        <v/>
      </c>
      <c r="CJ88" s="187" t="str">
        <f t="shared" si="128"/>
        <v/>
      </c>
      <c r="CK88" s="187" t="str">
        <f t="shared" si="129"/>
        <v/>
      </c>
      <c r="CL88" s="187" t="str">
        <f t="shared" si="130"/>
        <v/>
      </c>
    </row>
    <row r="89" spans="2:90" s="8" customFormat="1" x14ac:dyDescent="0.35">
      <c r="B89" s="115">
        <f>+Datos!B87</f>
        <v>72</v>
      </c>
      <c r="C89" s="115">
        <f>IF(B89="","",Datos!E87)</f>
        <v>83</v>
      </c>
      <c r="D89" s="180">
        <f t="shared" si="71"/>
        <v>0</v>
      </c>
      <c r="E89" s="180">
        <f t="shared" si="72"/>
        <v>7</v>
      </c>
      <c r="F89" s="187">
        <f t="shared" si="73"/>
        <v>266</v>
      </c>
      <c r="G89" s="187">
        <f t="shared" si="74"/>
        <v>182</v>
      </c>
      <c r="H89" s="187">
        <f t="shared" si="75"/>
        <v>168</v>
      </c>
      <c r="I89" s="187" t="e">
        <f t="shared" si="76"/>
        <v>#DIV/0!</v>
      </c>
      <c r="K89" s="115" t="str">
        <f>+Datos!V87</f>
        <v/>
      </c>
      <c r="L89" s="188" t="str">
        <f>IF(K89="","",Datos!Y87)</f>
        <v/>
      </c>
      <c r="M89" s="180" t="str">
        <f t="shared" si="77"/>
        <v/>
      </c>
      <c r="N89" s="180" t="str">
        <f t="shared" si="78"/>
        <v/>
      </c>
      <c r="O89" s="187" t="str">
        <f t="shared" si="79"/>
        <v/>
      </c>
      <c r="P89" s="187" t="str">
        <f t="shared" si="80"/>
        <v/>
      </c>
      <c r="Q89" s="187" t="str">
        <f t="shared" si="81"/>
        <v/>
      </c>
      <c r="R89" s="187" t="str">
        <f t="shared" si="82"/>
        <v/>
      </c>
      <c r="T89" s="115">
        <f>+Datos!AP87</f>
        <v>72</v>
      </c>
      <c r="U89" s="188">
        <f>IF(T89="","",Datos!AS87)</f>
        <v>86</v>
      </c>
      <c r="V89" s="180">
        <f t="shared" si="83"/>
        <v>344</v>
      </c>
      <c r="W89" s="180">
        <f t="shared" si="84"/>
        <v>7.166666666666667</v>
      </c>
      <c r="X89" s="187">
        <f t="shared" si="85"/>
        <v>433.07142857142861</v>
      </c>
      <c r="Y89" s="187">
        <f t="shared" si="86"/>
        <v>279.5</v>
      </c>
      <c r="Z89" s="187">
        <f t="shared" si="87"/>
        <v>172</v>
      </c>
      <c r="AA89" s="187">
        <f t="shared" si="88"/>
        <v>274.38095238095241</v>
      </c>
      <c r="AC89" s="115" t="str">
        <f>+Datos!BJ87</f>
        <v/>
      </c>
      <c r="AD89" s="188" t="str">
        <f>IF(AC89="","",Datos!BM87)</f>
        <v/>
      </c>
      <c r="AE89" s="180" t="str">
        <f t="shared" si="89"/>
        <v/>
      </c>
      <c r="AF89" s="180" t="str">
        <f t="shared" si="90"/>
        <v/>
      </c>
      <c r="AG89" s="187" t="str">
        <f t="shared" si="91"/>
        <v/>
      </c>
      <c r="AH89" s="187" t="str">
        <f t="shared" si="92"/>
        <v/>
      </c>
      <c r="AI89" s="187" t="str">
        <f t="shared" si="93"/>
        <v/>
      </c>
      <c r="AJ89" s="187" t="str">
        <f t="shared" si="94"/>
        <v/>
      </c>
      <c r="AL89" s="115" t="str">
        <f>+Datos!CD87</f>
        <v/>
      </c>
      <c r="AM89" s="188" t="str">
        <f>IF(AL89="","",Datos!CG87)</f>
        <v/>
      </c>
      <c r="AN89" s="180" t="str">
        <f t="shared" si="95"/>
        <v/>
      </c>
      <c r="AO89" s="180" t="str">
        <f t="shared" si="96"/>
        <v/>
      </c>
      <c r="AP89" s="187" t="str">
        <f t="shared" si="97"/>
        <v/>
      </c>
      <c r="AQ89" s="187" t="str">
        <f t="shared" si="98"/>
        <v/>
      </c>
      <c r="AR89" s="187" t="str">
        <f t="shared" si="99"/>
        <v/>
      </c>
      <c r="AS89" s="187" t="str">
        <f t="shared" si="100"/>
        <v/>
      </c>
      <c r="AU89" s="115" t="str">
        <f>+Datos!CX87</f>
        <v/>
      </c>
      <c r="AV89" s="188" t="str">
        <f>IF(AU89="","",Datos!DA87)</f>
        <v/>
      </c>
      <c r="AW89" s="180" t="str">
        <f t="shared" si="101"/>
        <v/>
      </c>
      <c r="AX89" s="180" t="str">
        <f t="shared" si="102"/>
        <v/>
      </c>
      <c r="AY89" s="187" t="str">
        <f t="shared" si="103"/>
        <v/>
      </c>
      <c r="AZ89" s="187" t="str">
        <f t="shared" si="104"/>
        <v/>
      </c>
      <c r="BA89" s="187" t="str">
        <f t="shared" si="105"/>
        <v/>
      </c>
      <c r="BB89" s="187" t="str">
        <f t="shared" si="106"/>
        <v/>
      </c>
      <c r="BD89" s="115" t="str">
        <f>+Datos!DR87</f>
        <v/>
      </c>
      <c r="BE89" s="188" t="str">
        <f>IF(BD89="","",Datos!DU87)</f>
        <v/>
      </c>
      <c r="BF89" s="180" t="str">
        <f t="shared" si="107"/>
        <v/>
      </c>
      <c r="BG89" s="180" t="str">
        <f t="shared" si="108"/>
        <v/>
      </c>
      <c r="BH89" s="187" t="str">
        <f t="shared" si="109"/>
        <v/>
      </c>
      <c r="BI89" s="187" t="str">
        <f t="shared" si="110"/>
        <v/>
      </c>
      <c r="BJ89" s="187" t="str">
        <f t="shared" si="111"/>
        <v/>
      </c>
      <c r="BK89" s="187" t="str">
        <f t="shared" si="112"/>
        <v/>
      </c>
      <c r="BM89" s="115" t="str">
        <f>+Datos!EL87</f>
        <v/>
      </c>
      <c r="BN89" s="188" t="str">
        <f>IF(BM89="","",Datos!EO87)</f>
        <v/>
      </c>
      <c r="BO89" s="180" t="str">
        <f t="shared" si="113"/>
        <v/>
      </c>
      <c r="BP89" s="180" t="str">
        <f t="shared" si="114"/>
        <v/>
      </c>
      <c r="BQ89" s="187" t="str">
        <f t="shared" si="115"/>
        <v/>
      </c>
      <c r="BR89" s="187" t="str">
        <f t="shared" si="116"/>
        <v/>
      </c>
      <c r="BS89" s="187" t="str">
        <f t="shared" si="117"/>
        <v/>
      </c>
      <c r="BT89" s="187" t="str">
        <f t="shared" si="118"/>
        <v/>
      </c>
      <c r="BV89" s="115" t="str">
        <f>+Datos!FF87</f>
        <v/>
      </c>
      <c r="BW89" s="188" t="str">
        <f>IF(BV89="","",Datos!FI87)</f>
        <v/>
      </c>
      <c r="BX89" s="180" t="str">
        <f t="shared" si="119"/>
        <v/>
      </c>
      <c r="BY89" s="180" t="str">
        <f t="shared" si="120"/>
        <v/>
      </c>
      <c r="BZ89" s="187" t="str">
        <f t="shared" si="121"/>
        <v/>
      </c>
      <c r="CA89" s="187" t="str">
        <f t="shared" si="122"/>
        <v/>
      </c>
      <c r="CB89" s="187" t="str">
        <f t="shared" si="123"/>
        <v/>
      </c>
      <c r="CC89" s="187" t="str">
        <f t="shared" si="124"/>
        <v/>
      </c>
      <c r="CD89"/>
      <c r="CE89" s="115" t="str">
        <f>+Datos!FZ87</f>
        <v/>
      </c>
      <c r="CF89" s="188" t="str">
        <f>IF(CE89="","",Datos!GC87)</f>
        <v/>
      </c>
      <c r="CG89" s="180" t="str">
        <f t="shared" si="125"/>
        <v/>
      </c>
      <c r="CH89" s="180" t="str">
        <f t="shared" si="126"/>
        <v/>
      </c>
      <c r="CI89" s="187" t="str">
        <f t="shared" si="127"/>
        <v/>
      </c>
      <c r="CJ89" s="187" t="str">
        <f t="shared" si="128"/>
        <v/>
      </c>
      <c r="CK89" s="187" t="str">
        <f t="shared" si="129"/>
        <v/>
      </c>
      <c r="CL89" s="187" t="str">
        <f t="shared" si="130"/>
        <v/>
      </c>
    </row>
    <row r="90" spans="2:90" s="8" customFormat="1" x14ac:dyDescent="0.35">
      <c r="B90" s="115">
        <f>+Datos!B88</f>
        <v>73</v>
      </c>
      <c r="C90" s="115">
        <f>IF(B90="","",Datos!E88)</f>
        <v>83.5</v>
      </c>
      <c r="D90" s="180"/>
      <c r="E90" s="180">
        <f t="shared" si="72"/>
        <v>7</v>
      </c>
      <c r="F90" s="187" t="e">
        <f t="shared" ref="F90:F146" si="131">IF(E90="","",((C$14/C$15)*3+6+3)*E90)</f>
        <v>#DIV/0!</v>
      </c>
      <c r="G90" s="187">
        <f t="shared" ref="G90:G146" si="132">IF(E90="","",E90*3*2*6.5)</f>
        <v>273</v>
      </c>
      <c r="H90" s="187">
        <f t="shared" si="75"/>
        <v>168</v>
      </c>
      <c r="I90" s="187" t="e">
        <f t="shared" si="76"/>
        <v>#DIV/0!</v>
      </c>
      <c r="K90" s="115" t="str">
        <f>+Datos!V88</f>
        <v/>
      </c>
      <c r="L90" s="188" t="str">
        <f>IF(K90="","",Datos!Y88)</f>
        <v/>
      </c>
      <c r="M90" s="180" t="str">
        <f t="shared" si="77"/>
        <v/>
      </c>
      <c r="N90" s="180" t="str">
        <f t="shared" si="78"/>
        <v/>
      </c>
      <c r="O90" s="187" t="str">
        <f t="shared" si="79"/>
        <v/>
      </c>
      <c r="P90" s="187" t="str">
        <f t="shared" si="80"/>
        <v/>
      </c>
      <c r="Q90" s="187" t="str">
        <f t="shared" si="81"/>
        <v/>
      </c>
      <c r="R90" s="187" t="str">
        <f t="shared" si="82"/>
        <v/>
      </c>
      <c r="T90" s="115">
        <f>+Datos!AP88</f>
        <v>73</v>
      </c>
      <c r="U90" s="188">
        <f>IF(T90="","",Datos!AS88)</f>
        <v>69</v>
      </c>
      <c r="V90" s="180">
        <f t="shared" si="83"/>
        <v>276</v>
      </c>
      <c r="W90" s="180">
        <f t="shared" si="84"/>
        <v>5.75</v>
      </c>
      <c r="X90" s="187">
        <f t="shared" si="85"/>
        <v>347.46428571428572</v>
      </c>
      <c r="Y90" s="187">
        <f t="shared" si="86"/>
        <v>224.25</v>
      </c>
      <c r="Z90" s="187">
        <f t="shared" si="87"/>
        <v>138</v>
      </c>
      <c r="AA90" s="187">
        <f t="shared" si="88"/>
        <v>220.14285714285714</v>
      </c>
      <c r="AC90" s="115" t="str">
        <f>+Datos!BJ88</f>
        <v/>
      </c>
      <c r="AD90" s="188" t="str">
        <f>IF(AC90="","",Datos!BM88)</f>
        <v/>
      </c>
      <c r="AE90" s="180" t="str">
        <f t="shared" si="89"/>
        <v/>
      </c>
      <c r="AF90" s="180" t="str">
        <f t="shared" si="90"/>
        <v/>
      </c>
      <c r="AG90" s="187" t="str">
        <f t="shared" si="91"/>
        <v/>
      </c>
      <c r="AH90" s="187" t="str">
        <f t="shared" si="92"/>
        <v/>
      </c>
      <c r="AI90" s="187" t="str">
        <f t="shared" si="93"/>
        <v/>
      </c>
      <c r="AJ90" s="187" t="str">
        <f t="shared" si="94"/>
        <v/>
      </c>
      <c r="AL90" s="115" t="str">
        <f>+Datos!CD88</f>
        <v/>
      </c>
      <c r="AM90" s="188" t="str">
        <f>IF(AL90="","",Datos!CG88)</f>
        <v/>
      </c>
      <c r="AN90" s="180" t="str">
        <f t="shared" si="95"/>
        <v/>
      </c>
      <c r="AO90" s="180" t="str">
        <f t="shared" si="96"/>
        <v/>
      </c>
      <c r="AP90" s="187" t="str">
        <f t="shared" si="97"/>
        <v/>
      </c>
      <c r="AQ90" s="187" t="str">
        <f t="shared" si="98"/>
        <v/>
      </c>
      <c r="AR90" s="187" t="str">
        <f t="shared" si="99"/>
        <v/>
      </c>
      <c r="AS90" s="187" t="str">
        <f t="shared" si="100"/>
        <v/>
      </c>
      <c r="AU90" s="115" t="str">
        <f>+Datos!CX88</f>
        <v/>
      </c>
      <c r="AV90" s="188" t="str">
        <f>IF(AU90="","",Datos!DA88)</f>
        <v/>
      </c>
      <c r="AW90" s="180" t="str">
        <f t="shared" si="101"/>
        <v/>
      </c>
      <c r="AX90" s="180" t="str">
        <f t="shared" si="102"/>
        <v/>
      </c>
      <c r="AY90" s="187" t="str">
        <f t="shared" si="103"/>
        <v/>
      </c>
      <c r="AZ90" s="187" t="str">
        <f t="shared" si="104"/>
        <v/>
      </c>
      <c r="BA90" s="187" t="str">
        <f t="shared" si="105"/>
        <v/>
      </c>
      <c r="BB90" s="187" t="str">
        <f t="shared" si="106"/>
        <v/>
      </c>
      <c r="BD90" s="115" t="str">
        <f>+Datos!DR88</f>
        <v/>
      </c>
      <c r="BE90" s="188" t="str">
        <f>IF(BD90="","",Datos!DU88)</f>
        <v/>
      </c>
      <c r="BF90" s="180" t="str">
        <f t="shared" si="107"/>
        <v/>
      </c>
      <c r="BG90" s="180" t="str">
        <f t="shared" si="108"/>
        <v/>
      </c>
      <c r="BH90" s="187" t="str">
        <f t="shared" si="109"/>
        <v/>
      </c>
      <c r="BI90" s="187" t="str">
        <f t="shared" si="110"/>
        <v/>
      </c>
      <c r="BJ90" s="187" t="str">
        <f t="shared" si="111"/>
        <v/>
      </c>
      <c r="BK90" s="187" t="str">
        <f t="shared" si="112"/>
        <v/>
      </c>
      <c r="BM90" s="115" t="str">
        <f>+Datos!EL88</f>
        <v/>
      </c>
      <c r="BN90" s="188" t="str">
        <f>IF(BM90="","",Datos!EO88)</f>
        <v/>
      </c>
      <c r="BO90" s="180" t="str">
        <f t="shared" si="113"/>
        <v/>
      </c>
      <c r="BP90" s="180" t="str">
        <f t="shared" si="114"/>
        <v/>
      </c>
      <c r="BQ90" s="187" t="str">
        <f t="shared" si="115"/>
        <v/>
      </c>
      <c r="BR90" s="187" t="str">
        <f t="shared" si="116"/>
        <v/>
      </c>
      <c r="BS90" s="187" t="str">
        <f t="shared" si="117"/>
        <v/>
      </c>
      <c r="BT90" s="187" t="str">
        <f t="shared" si="118"/>
        <v/>
      </c>
      <c r="BV90" s="115" t="str">
        <f>+Datos!FF88</f>
        <v/>
      </c>
      <c r="BW90" s="188" t="str">
        <f>IF(BV90="","",Datos!FI88)</f>
        <v/>
      </c>
      <c r="BX90" s="180" t="str">
        <f t="shared" si="119"/>
        <v/>
      </c>
      <c r="BY90" s="180" t="str">
        <f t="shared" si="120"/>
        <v/>
      </c>
      <c r="BZ90" s="187" t="str">
        <f t="shared" si="121"/>
        <v/>
      </c>
      <c r="CA90" s="187" t="str">
        <f t="shared" si="122"/>
        <v/>
      </c>
      <c r="CB90" s="187" t="str">
        <f t="shared" si="123"/>
        <v/>
      </c>
      <c r="CC90" s="187" t="str">
        <f t="shared" si="124"/>
        <v/>
      </c>
      <c r="CD90"/>
      <c r="CE90" s="115" t="str">
        <f>+Datos!FZ88</f>
        <v/>
      </c>
      <c r="CF90" s="188" t="str">
        <f>IF(CE90="","",Datos!GC88)</f>
        <v/>
      </c>
      <c r="CG90" s="180" t="str">
        <f t="shared" si="125"/>
        <v/>
      </c>
      <c r="CH90" s="180" t="str">
        <f t="shared" si="126"/>
        <v/>
      </c>
      <c r="CI90" s="187" t="str">
        <f t="shared" si="127"/>
        <v/>
      </c>
      <c r="CJ90" s="187" t="str">
        <f t="shared" si="128"/>
        <v/>
      </c>
      <c r="CK90" s="187" t="str">
        <f t="shared" si="129"/>
        <v/>
      </c>
      <c r="CL90" s="187" t="str">
        <f t="shared" si="130"/>
        <v/>
      </c>
    </row>
    <row r="91" spans="2:90" s="8" customFormat="1" x14ac:dyDescent="0.35">
      <c r="B91" s="115">
        <f>+Datos!B89</f>
        <v>74</v>
      </c>
      <c r="C91" s="115">
        <f>IF(B91="","",Datos!E89)</f>
        <v>86</v>
      </c>
      <c r="D91" s="180"/>
      <c r="E91" s="180">
        <f t="shared" si="72"/>
        <v>8</v>
      </c>
      <c r="F91" s="187" t="e">
        <f t="shared" si="131"/>
        <v>#DIV/0!</v>
      </c>
      <c r="G91" s="187">
        <f t="shared" si="132"/>
        <v>312</v>
      </c>
      <c r="H91" s="187">
        <f t="shared" si="75"/>
        <v>192</v>
      </c>
      <c r="I91" s="187" t="e">
        <f t="shared" si="76"/>
        <v>#DIV/0!</v>
      </c>
      <c r="K91" s="115" t="str">
        <f>+Datos!V89</f>
        <v/>
      </c>
      <c r="L91" s="188" t="str">
        <f>IF(K91="","",Datos!Y89)</f>
        <v/>
      </c>
      <c r="M91" s="180" t="str">
        <f t="shared" si="77"/>
        <v/>
      </c>
      <c r="N91" s="180" t="str">
        <f t="shared" si="78"/>
        <v/>
      </c>
      <c r="O91" s="187" t="str">
        <f t="shared" si="79"/>
        <v/>
      </c>
      <c r="P91" s="187" t="str">
        <f t="shared" si="80"/>
        <v/>
      </c>
      <c r="Q91" s="187" t="str">
        <f t="shared" si="81"/>
        <v/>
      </c>
      <c r="R91" s="187" t="str">
        <f t="shared" si="82"/>
        <v/>
      </c>
      <c r="T91" s="115">
        <f>+Datos!AP89</f>
        <v>74</v>
      </c>
      <c r="U91" s="188">
        <f>IF(T91="","",Datos!AS89)</f>
        <v>49</v>
      </c>
      <c r="V91" s="180">
        <f t="shared" si="83"/>
        <v>196</v>
      </c>
      <c r="W91" s="180">
        <f t="shared" si="84"/>
        <v>4.083333333333333</v>
      </c>
      <c r="X91" s="187">
        <f t="shared" si="85"/>
        <v>246.75</v>
      </c>
      <c r="Y91" s="187">
        <f t="shared" si="86"/>
        <v>159.25</v>
      </c>
      <c r="Z91" s="187">
        <f t="shared" si="87"/>
        <v>98</v>
      </c>
      <c r="AA91" s="187">
        <f t="shared" si="88"/>
        <v>156.33333333333331</v>
      </c>
      <c r="AC91" s="115" t="str">
        <f>+Datos!BJ89</f>
        <v/>
      </c>
      <c r="AD91" s="188" t="str">
        <f>IF(AC91="","",Datos!BM89)</f>
        <v/>
      </c>
      <c r="AE91" s="180" t="str">
        <f t="shared" si="89"/>
        <v/>
      </c>
      <c r="AF91" s="180" t="str">
        <f t="shared" si="90"/>
        <v/>
      </c>
      <c r="AG91" s="187" t="str">
        <f t="shared" si="91"/>
        <v/>
      </c>
      <c r="AH91" s="187" t="str">
        <f t="shared" si="92"/>
        <v/>
      </c>
      <c r="AI91" s="187" t="str">
        <f t="shared" si="93"/>
        <v/>
      </c>
      <c r="AJ91" s="187" t="str">
        <f t="shared" si="94"/>
        <v/>
      </c>
      <c r="AL91" s="115" t="str">
        <f>+Datos!CD89</f>
        <v/>
      </c>
      <c r="AM91" s="188" t="str">
        <f>IF(AL91="","",Datos!CG89)</f>
        <v/>
      </c>
      <c r="AN91" s="180" t="str">
        <f t="shared" si="95"/>
        <v/>
      </c>
      <c r="AO91" s="180" t="str">
        <f t="shared" si="96"/>
        <v/>
      </c>
      <c r="AP91" s="187" t="str">
        <f t="shared" si="97"/>
        <v/>
      </c>
      <c r="AQ91" s="187" t="str">
        <f t="shared" si="98"/>
        <v/>
      </c>
      <c r="AR91" s="187" t="str">
        <f t="shared" si="99"/>
        <v/>
      </c>
      <c r="AS91" s="187" t="str">
        <f t="shared" si="100"/>
        <v/>
      </c>
      <c r="AU91" s="115" t="str">
        <f>+Datos!CX89</f>
        <v/>
      </c>
      <c r="AV91" s="188" t="str">
        <f>IF(AU91="","",Datos!DA89)</f>
        <v/>
      </c>
      <c r="AW91" s="180" t="str">
        <f t="shared" si="101"/>
        <v/>
      </c>
      <c r="AX91" s="180" t="str">
        <f t="shared" si="102"/>
        <v/>
      </c>
      <c r="AY91" s="187" t="str">
        <f t="shared" si="103"/>
        <v/>
      </c>
      <c r="AZ91" s="187" t="str">
        <f t="shared" si="104"/>
        <v/>
      </c>
      <c r="BA91" s="187" t="str">
        <f t="shared" si="105"/>
        <v/>
      </c>
      <c r="BB91" s="187" t="str">
        <f t="shared" si="106"/>
        <v/>
      </c>
      <c r="BD91" s="115" t="str">
        <f>+Datos!DR89</f>
        <v/>
      </c>
      <c r="BE91" s="188" t="str">
        <f>IF(BD91="","",Datos!DU89)</f>
        <v/>
      </c>
      <c r="BF91" s="180" t="str">
        <f t="shared" si="107"/>
        <v/>
      </c>
      <c r="BG91" s="180" t="str">
        <f t="shared" si="108"/>
        <v/>
      </c>
      <c r="BH91" s="187" t="str">
        <f t="shared" si="109"/>
        <v/>
      </c>
      <c r="BI91" s="187" t="str">
        <f t="shared" si="110"/>
        <v/>
      </c>
      <c r="BJ91" s="187" t="str">
        <f t="shared" si="111"/>
        <v/>
      </c>
      <c r="BK91" s="187" t="str">
        <f t="shared" si="112"/>
        <v/>
      </c>
      <c r="BM91" s="115" t="str">
        <f>+Datos!EL89</f>
        <v/>
      </c>
      <c r="BN91" s="188" t="str">
        <f>IF(BM91="","",Datos!EO89)</f>
        <v/>
      </c>
      <c r="BO91" s="180" t="str">
        <f t="shared" si="113"/>
        <v/>
      </c>
      <c r="BP91" s="180" t="str">
        <f t="shared" si="114"/>
        <v/>
      </c>
      <c r="BQ91" s="187" t="str">
        <f t="shared" si="115"/>
        <v/>
      </c>
      <c r="BR91" s="187" t="str">
        <f t="shared" si="116"/>
        <v/>
      </c>
      <c r="BS91" s="187" t="str">
        <f t="shared" si="117"/>
        <v/>
      </c>
      <c r="BT91" s="187" t="str">
        <f t="shared" si="118"/>
        <v/>
      </c>
      <c r="BV91" s="115" t="str">
        <f>+Datos!FF89</f>
        <v/>
      </c>
      <c r="BW91" s="188" t="str">
        <f>IF(BV91="","",Datos!FI89)</f>
        <v/>
      </c>
      <c r="BX91" s="180" t="str">
        <f t="shared" si="119"/>
        <v/>
      </c>
      <c r="BY91" s="180" t="str">
        <f t="shared" si="120"/>
        <v/>
      </c>
      <c r="BZ91" s="187" t="str">
        <f t="shared" si="121"/>
        <v/>
      </c>
      <c r="CA91" s="187" t="str">
        <f t="shared" si="122"/>
        <v/>
      </c>
      <c r="CB91" s="187" t="str">
        <f t="shared" si="123"/>
        <v/>
      </c>
      <c r="CC91" s="187" t="str">
        <f t="shared" si="124"/>
        <v/>
      </c>
      <c r="CD91"/>
      <c r="CE91" s="115" t="str">
        <f>+Datos!FZ89</f>
        <v/>
      </c>
      <c r="CF91" s="188" t="str">
        <f>IF(CE91="","",Datos!GC89)</f>
        <v/>
      </c>
      <c r="CG91" s="180" t="str">
        <f t="shared" si="125"/>
        <v/>
      </c>
      <c r="CH91" s="180" t="str">
        <f t="shared" si="126"/>
        <v/>
      </c>
      <c r="CI91" s="187" t="str">
        <f t="shared" si="127"/>
        <v/>
      </c>
      <c r="CJ91" s="187" t="str">
        <f t="shared" si="128"/>
        <v/>
      </c>
      <c r="CK91" s="187" t="str">
        <f t="shared" si="129"/>
        <v/>
      </c>
      <c r="CL91" s="187" t="str">
        <f t="shared" si="130"/>
        <v/>
      </c>
    </row>
    <row r="92" spans="2:90" s="8" customFormat="1" x14ac:dyDescent="0.35">
      <c r="B92" s="115">
        <f>+Datos!B90</f>
        <v>75</v>
      </c>
      <c r="C92" s="115">
        <f>IF(B92="","",Datos!E90)</f>
        <v>89</v>
      </c>
      <c r="D92" s="180"/>
      <c r="E92" s="180">
        <f t="shared" si="72"/>
        <v>8</v>
      </c>
      <c r="F92" s="187" t="e">
        <f t="shared" si="131"/>
        <v>#DIV/0!</v>
      </c>
      <c r="G92" s="187">
        <f t="shared" si="132"/>
        <v>312</v>
      </c>
      <c r="H92" s="187">
        <f t="shared" si="75"/>
        <v>192</v>
      </c>
      <c r="I92" s="187" t="e">
        <f t="shared" si="76"/>
        <v>#DIV/0!</v>
      </c>
      <c r="K92" s="115" t="str">
        <f>+Datos!V90</f>
        <v/>
      </c>
      <c r="L92" s="188" t="str">
        <f>IF(K92="","",Datos!Y90)</f>
        <v/>
      </c>
      <c r="M92" s="180" t="str">
        <f t="shared" si="77"/>
        <v/>
      </c>
      <c r="N92" s="180" t="str">
        <f t="shared" si="78"/>
        <v/>
      </c>
      <c r="O92" s="187" t="str">
        <f t="shared" si="79"/>
        <v/>
      </c>
      <c r="P92" s="187" t="str">
        <f t="shared" si="80"/>
        <v/>
      </c>
      <c r="Q92" s="187" t="str">
        <f t="shared" si="81"/>
        <v/>
      </c>
      <c r="R92" s="187" t="str">
        <f t="shared" si="82"/>
        <v/>
      </c>
      <c r="T92" s="115">
        <f>+Datos!AP90</f>
        <v>75</v>
      </c>
      <c r="U92" s="188">
        <f>IF(T92="","",Datos!AS90)</f>
        <v>28</v>
      </c>
      <c r="V92" s="180">
        <f t="shared" si="83"/>
        <v>112</v>
      </c>
      <c r="W92" s="180">
        <f t="shared" si="84"/>
        <v>2.3333333333333335</v>
      </c>
      <c r="X92" s="187">
        <f t="shared" si="85"/>
        <v>141</v>
      </c>
      <c r="Y92" s="187">
        <f t="shared" si="86"/>
        <v>91</v>
      </c>
      <c r="Z92" s="187">
        <f t="shared" si="87"/>
        <v>56</v>
      </c>
      <c r="AA92" s="187">
        <f t="shared" si="88"/>
        <v>89.333333333333343</v>
      </c>
      <c r="AC92" s="115" t="str">
        <f>+Datos!BJ90</f>
        <v/>
      </c>
      <c r="AD92" s="188" t="str">
        <f>IF(AC92="","",Datos!BM90)</f>
        <v/>
      </c>
      <c r="AE92" s="180" t="str">
        <f t="shared" si="89"/>
        <v/>
      </c>
      <c r="AF92" s="180" t="str">
        <f t="shared" si="90"/>
        <v/>
      </c>
      <c r="AG92" s="187" t="str">
        <f t="shared" si="91"/>
        <v/>
      </c>
      <c r="AH92" s="187" t="str">
        <f t="shared" si="92"/>
        <v/>
      </c>
      <c r="AI92" s="187" t="str">
        <f t="shared" si="93"/>
        <v/>
      </c>
      <c r="AJ92" s="187" t="str">
        <f t="shared" si="94"/>
        <v/>
      </c>
      <c r="AL92" s="115" t="str">
        <f>+Datos!CD90</f>
        <v/>
      </c>
      <c r="AM92" s="188" t="str">
        <f>IF(AL92="","",Datos!CG90)</f>
        <v/>
      </c>
      <c r="AN92" s="180" t="str">
        <f t="shared" si="95"/>
        <v/>
      </c>
      <c r="AO92" s="180" t="str">
        <f t="shared" si="96"/>
        <v/>
      </c>
      <c r="AP92" s="187" t="str">
        <f t="shared" si="97"/>
        <v/>
      </c>
      <c r="AQ92" s="187" t="str">
        <f t="shared" si="98"/>
        <v/>
      </c>
      <c r="AR92" s="187" t="str">
        <f t="shared" si="99"/>
        <v/>
      </c>
      <c r="AS92" s="187" t="str">
        <f t="shared" si="100"/>
        <v/>
      </c>
      <c r="AU92" s="115" t="str">
        <f>+Datos!CX90</f>
        <v/>
      </c>
      <c r="AV92" s="188" t="str">
        <f>IF(AU92="","",Datos!DA90)</f>
        <v/>
      </c>
      <c r="AW92" s="180" t="str">
        <f t="shared" si="101"/>
        <v/>
      </c>
      <c r="AX92" s="180" t="str">
        <f t="shared" si="102"/>
        <v/>
      </c>
      <c r="AY92" s="187" t="str">
        <f t="shared" si="103"/>
        <v/>
      </c>
      <c r="AZ92" s="187" t="str">
        <f t="shared" si="104"/>
        <v/>
      </c>
      <c r="BA92" s="187" t="str">
        <f t="shared" si="105"/>
        <v/>
      </c>
      <c r="BB92" s="187" t="str">
        <f t="shared" si="106"/>
        <v/>
      </c>
      <c r="BD92" s="115" t="str">
        <f>+Datos!DR90</f>
        <v/>
      </c>
      <c r="BE92" s="188" t="str">
        <f>IF(BD92="","",Datos!DU90)</f>
        <v/>
      </c>
      <c r="BF92" s="180" t="str">
        <f t="shared" si="107"/>
        <v/>
      </c>
      <c r="BG92" s="180" t="str">
        <f t="shared" si="108"/>
        <v/>
      </c>
      <c r="BH92" s="187" t="str">
        <f t="shared" si="109"/>
        <v/>
      </c>
      <c r="BI92" s="187" t="str">
        <f t="shared" si="110"/>
        <v/>
      </c>
      <c r="BJ92" s="187" t="str">
        <f t="shared" si="111"/>
        <v/>
      </c>
      <c r="BK92" s="187" t="str">
        <f t="shared" si="112"/>
        <v/>
      </c>
      <c r="BM92" s="115" t="str">
        <f>+Datos!EL90</f>
        <v/>
      </c>
      <c r="BN92" s="188" t="str">
        <f>IF(BM92="","",Datos!EO90)</f>
        <v/>
      </c>
      <c r="BO92" s="180" t="str">
        <f t="shared" si="113"/>
        <v/>
      </c>
      <c r="BP92" s="180" t="str">
        <f t="shared" si="114"/>
        <v/>
      </c>
      <c r="BQ92" s="187" t="str">
        <f t="shared" si="115"/>
        <v/>
      </c>
      <c r="BR92" s="187" t="str">
        <f t="shared" si="116"/>
        <v/>
      </c>
      <c r="BS92" s="187" t="str">
        <f t="shared" si="117"/>
        <v/>
      </c>
      <c r="BT92" s="187" t="str">
        <f t="shared" si="118"/>
        <v/>
      </c>
      <c r="BV92" s="115" t="str">
        <f>+Datos!FF90</f>
        <v/>
      </c>
      <c r="BW92" s="188" t="str">
        <f>IF(BV92="","",Datos!FI90)</f>
        <v/>
      </c>
      <c r="BX92" s="180" t="str">
        <f t="shared" si="119"/>
        <v/>
      </c>
      <c r="BY92" s="180" t="str">
        <f t="shared" si="120"/>
        <v/>
      </c>
      <c r="BZ92" s="187" t="str">
        <f t="shared" si="121"/>
        <v/>
      </c>
      <c r="CA92" s="187" t="str">
        <f t="shared" si="122"/>
        <v/>
      </c>
      <c r="CB92" s="187" t="str">
        <f t="shared" si="123"/>
        <v/>
      </c>
      <c r="CC92" s="187" t="str">
        <f t="shared" si="124"/>
        <v/>
      </c>
      <c r="CD92"/>
      <c r="CE92" s="115" t="str">
        <f>+Datos!FZ90</f>
        <v/>
      </c>
      <c r="CF92" s="188" t="str">
        <f>IF(CE92="","",Datos!GC90)</f>
        <v/>
      </c>
      <c r="CG92" s="180" t="str">
        <f t="shared" si="125"/>
        <v/>
      </c>
      <c r="CH92" s="180" t="str">
        <f t="shared" si="126"/>
        <v/>
      </c>
      <c r="CI92" s="187" t="str">
        <f t="shared" si="127"/>
        <v/>
      </c>
      <c r="CJ92" s="187" t="str">
        <f t="shared" si="128"/>
        <v/>
      </c>
      <c r="CK92" s="187" t="str">
        <f t="shared" si="129"/>
        <v/>
      </c>
      <c r="CL92" s="187" t="str">
        <f t="shared" si="130"/>
        <v/>
      </c>
    </row>
    <row r="93" spans="2:90" s="8" customFormat="1" x14ac:dyDescent="0.35">
      <c r="B93" s="115">
        <f>+Datos!B91</f>
        <v>76</v>
      </c>
      <c r="C93" s="115">
        <f>IF(B93="","",Datos!E91)</f>
        <v>93</v>
      </c>
      <c r="D93" s="180"/>
      <c r="E93" s="180">
        <f t="shared" si="72"/>
        <v>8</v>
      </c>
      <c r="F93" s="187" t="e">
        <f t="shared" si="131"/>
        <v>#DIV/0!</v>
      </c>
      <c r="G93" s="187">
        <f t="shared" si="132"/>
        <v>312</v>
      </c>
      <c r="H93" s="187">
        <f t="shared" si="75"/>
        <v>192</v>
      </c>
      <c r="I93" s="187" t="e">
        <f t="shared" si="76"/>
        <v>#DIV/0!</v>
      </c>
      <c r="K93" s="115" t="str">
        <f>+Datos!V91</f>
        <v/>
      </c>
      <c r="L93" s="188" t="str">
        <f>IF(K93="","",Datos!Y91)</f>
        <v/>
      </c>
      <c r="M93" s="180" t="str">
        <f t="shared" si="77"/>
        <v/>
      </c>
      <c r="N93" s="180" t="str">
        <f t="shared" si="78"/>
        <v/>
      </c>
      <c r="O93" s="187" t="str">
        <f t="shared" si="79"/>
        <v/>
      </c>
      <c r="P93" s="187" t="str">
        <f t="shared" si="80"/>
        <v/>
      </c>
      <c r="Q93" s="187" t="str">
        <f t="shared" si="81"/>
        <v/>
      </c>
      <c r="R93" s="187" t="str">
        <f t="shared" si="82"/>
        <v/>
      </c>
      <c r="T93" s="115">
        <f>+Datos!AP91</f>
        <v>76</v>
      </c>
      <c r="U93" s="188">
        <f>IF(T93="","",Datos!AS91)</f>
        <v>14</v>
      </c>
      <c r="V93" s="180">
        <f t="shared" si="83"/>
        <v>56</v>
      </c>
      <c r="W93" s="180">
        <f t="shared" si="84"/>
        <v>1.1666666666666667</v>
      </c>
      <c r="X93" s="187">
        <f t="shared" si="85"/>
        <v>70.5</v>
      </c>
      <c r="Y93" s="187">
        <f t="shared" si="86"/>
        <v>45.5</v>
      </c>
      <c r="Z93" s="187">
        <f t="shared" si="87"/>
        <v>28</v>
      </c>
      <c r="AA93" s="187">
        <f t="shared" si="88"/>
        <v>44.666666666666671</v>
      </c>
      <c r="AC93" s="115" t="str">
        <f>+Datos!BJ91</f>
        <v/>
      </c>
      <c r="AD93" s="188" t="str">
        <f>IF(AC93="","",Datos!BM91)</f>
        <v/>
      </c>
      <c r="AE93" s="180" t="str">
        <f t="shared" si="89"/>
        <v/>
      </c>
      <c r="AF93" s="180" t="str">
        <f t="shared" si="90"/>
        <v/>
      </c>
      <c r="AG93" s="187" t="str">
        <f t="shared" si="91"/>
        <v/>
      </c>
      <c r="AH93" s="187" t="str">
        <f t="shared" si="92"/>
        <v/>
      </c>
      <c r="AI93" s="187" t="str">
        <f t="shared" si="93"/>
        <v/>
      </c>
      <c r="AJ93" s="187" t="str">
        <f t="shared" si="94"/>
        <v/>
      </c>
      <c r="AL93" s="115" t="str">
        <f>+Datos!CD91</f>
        <v/>
      </c>
      <c r="AM93" s="188" t="str">
        <f>IF(AL93="","",Datos!CG91)</f>
        <v/>
      </c>
      <c r="AN93" s="180" t="str">
        <f t="shared" si="95"/>
        <v/>
      </c>
      <c r="AO93" s="180" t="str">
        <f t="shared" si="96"/>
        <v/>
      </c>
      <c r="AP93" s="187" t="str">
        <f t="shared" si="97"/>
        <v/>
      </c>
      <c r="AQ93" s="187" t="str">
        <f t="shared" si="98"/>
        <v/>
      </c>
      <c r="AR93" s="187" t="str">
        <f t="shared" si="99"/>
        <v/>
      </c>
      <c r="AS93" s="187" t="str">
        <f t="shared" si="100"/>
        <v/>
      </c>
      <c r="AU93" s="115" t="str">
        <f>+Datos!CX91</f>
        <v/>
      </c>
      <c r="AV93" s="188" t="str">
        <f>IF(AU93="","",Datos!DA91)</f>
        <v/>
      </c>
      <c r="AW93" s="180" t="str">
        <f t="shared" si="101"/>
        <v/>
      </c>
      <c r="AX93" s="180" t="str">
        <f t="shared" si="102"/>
        <v/>
      </c>
      <c r="AY93" s="187" t="str">
        <f t="shared" si="103"/>
        <v/>
      </c>
      <c r="AZ93" s="187" t="str">
        <f t="shared" si="104"/>
        <v/>
      </c>
      <c r="BA93" s="187" t="str">
        <f t="shared" si="105"/>
        <v/>
      </c>
      <c r="BB93" s="187" t="str">
        <f t="shared" si="106"/>
        <v/>
      </c>
      <c r="BD93" s="115" t="str">
        <f>+Datos!DR91</f>
        <v/>
      </c>
      <c r="BE93" s="188" t="str">
        <f>IF(BD93="","",Datos!DU91)</f>
        <v/>
      </c>
      <c r="BF93" s="180" t="str">
        <f t="shared" si="107"/>
        <v/>
      </c>
      <c r="BG93" s="180" t="str">
        <f t="shared" si="108"/>
        <v/>
      </c>
      <c r="BH93" s="187" t="str">
        <f t="shared" si="109"/>
        <v/>
      </c>
      <c r="BI93" s="187" t="str">
        <f t="shared" si="110"/>
        <v/>
      </c>
      <c r="BJ93" s="187" t="str">
        <f t="shared" si="111"/>
        <v/>
      </c>
      <c r="BK93" s="187" t="str">
        <f t="shared" si="112"/>
        <v/>
      </c>
      <c r="BM93" s="115" t="str">
        <f>+Datos!EL91</f>
        <v/>
      </c>
      <c r="BN93" s="188" t="str">
        <f>IF(BM93="","",Datos!EO91)</f>
        <v/>
      </c>
      <c r="BO93" s="180" t="str">
        <f t="shared" si="113"/>
        <v/>
      </c>
      <c r="BP93" s="180" t="str">
        <f t="shared" si="114"/>
        <v/>
      </c>
      <c r="BQ93" s="187" t="str">
        <f t="shared" si="115"/>
        <v/>
      </c>
      <c r="BR93" s="187" t="str">
        <f t="shared" si="116"/>
        <v/>
      </c>
      <c r="BS93" s="187" t="str">
        <f t="shared" si="117"/>
        <v/>
      </c>
      <c r="BT93" s="187" t="str">
        <f t="shared" si="118"/>
        <v/>
      </c>
      <c r="BV93" s="115" t="str">
        <f>+Datos!FF91</f>
        <v/>
      </c>
      <c r="BW93" s="188" t="str">
        <f>IF(BV93="","",Datos!FI91)</f>
        <v/>
      </c>
      <c r="BX93" s="180" t="str">
        <f t="shared" si="119"/>
        <v/>
      </c>
      <c r="BY93" s="180" t="str">
        <f t="shared" si="120"/>
        <v/>
      </c>
      <c r="BZ93" s="187" t="str">
        <f t="shared" si="121"/>
        <v/>
      </c>
      <c r="CA93" s="187" t="str">
        <f t="shared" si="122"/>
        <v/>
      </c>
      <c r="CB93" s="187" t="str">
        <f t="shared" si="123"/>
        <v/>
      </c>
      <c r="CC93" s="187" t="str">
        <f t="shared" si="124"/>
        <v/>
      </c>
      <c r="CD93"/>
      <c r="CE93" s="115" t="str">
        <f>+Datos!FZ91</f>
        <v/>
      </c>
      <c r="CF93" s="188" t="str">
        <f>IF(CE93="","",Datos!GC91)</f>
        <v/>
      </c>
      <c r="CG93" s="180" t="str">
        <f t="shared" si="125"/>
        <v/>
      </c>
      <c r="CH93" s="180" t="str">
        <f t="shared" si="126"/>
        <v/>
      </c>
      <c r="CI93" s="187" t="str">
        <f t="shared" si="127"/>
        <v/>
      </c>
      <c r="CJ93" s="187" t="str">
        <f t="shared" si="128"/>
        <v/>
      </c>
      <c r="CK93" s="187" t="str">
        <f t="shared" si="129"/>
        <v/>
      </c>
      <c r="CL93" s="187" t="str">
        <f t="shared" si="130"/>
        <v/>
      </c>
    </row>
    <row r="94" spans="2:90" s="8" customFormat="1" x14ac:dyDescent="0.35">
      <c r="B94" s="115">
        <f>+Datos!B92</f>
        <v>77</v>
      </c>
      <c r="C94" s="115">
        <f>IF(B94="","",Datos!E92)</f>
        <v>94</v>
      </c>
      <c r="D94" s="180"/>
      <c r="E94" s="180">
        <f t="shared" si="72"/>
        <v>8</v>
      </c>
      <c r="F94" s="187" t="e">
        <f t="shared" si="131"/>
        <v>#DIV/0!</v>
      </c>
      <c r="G94" s="187">
        <f t="shared" si="132"/>
        <v>312</v>
      </c>
      <c r="H94" s="187">
        <f t="shared" si="75"/>
        <v>192</v>
      </c>
      <c r="I94" s="187" t="e">
        <f t="shared" si="76"/>
        <v>#DIV/0!</v>
      </c>
      <c r="K94" s="115" t="str">
        <f>+Datos!V92</f>
        <v/>
      </c>
      <c r="L94" s="188" t="str">
        <f>IF(K94="","",Datos!Y92)</f>
        <v/>
      </c>
      <c r="M94" s="180" t="str">
        <f t="shared" si="77"/>
        <v/>
      </c>
      <c r="N94" s="180" t="str">
        <f t="shared" si="78"/>
        <v/>
      </c>
      <c r="O94" s="187" t="str">
        <f t="shared" si="79"/>
        <v/>
      </c>
      <c r="P94" s="187" t="str">
        <f t="shared" si="80"/>
        <v/>
      </c>
      <c r="Q94" s="187" t="str">
        <f t="shared" si="81"/>
        <v/>
      </c>
      <c r="R94" s="187" t="str">
        <f t="shared" si="82"/>
        <v/>
      </c>
      <c r="T94" s="115" t="str">
        <f>+Datos!AP92</f>
        <v/>
      </c>
      <c r="U94" s="188" t="str">
        <f>IF(T94="","",Datos!AS92)</f>
        <v/>
      </c>
      <c r="V94" s="180" t="str">
        <f t="shared" si="83"/>
        <v/>
      </c>
      <c r="W94" s="180" t="str">
        <f t="shared" si="84"/>
        <v/>
      </c>
      <c r="X94" s="187" t="str">
        <f t="shared" si="85"/>
        <v/>
      </c>
      <c r="Y94" s="187" t="str">
        <f t="shared" si="86"/>
        <v/>
      </c>
      <c r="Z94" s="187" t="str">
        <f t="shared" si="87"/>
        <v/>
      </c>
      <c r="AA94" s="187" t="str">
        <f t="shared" si="88"/>
        <v/>
      </c>
      <c r="AC94" s="115" t="str">
        <f>+Datos!BJ92</f>
        <v/>
      </c>
      <c r="AD94" s="188" t="str">
        <f>IF(AC94="","",Datos!BM92)</f>
        <v/>
      </c>
      <c r="AE94" s="180" t="str">
        <f t="shared" si="89"/>
        <v/>
      </c>
      <c r="AF94" s="180" t="str">
        <f t="shared" si="90"/>
        <v/>
      </c>
      <c r="AG94" s="187" t="str">
        <f t="shared" si="91"/>
        <v/>
      </c>
      <c r="AH94" s="187" t="str">
        <f t="shared" si="92"/>
        <v/>
      </c>
      <c r="AI94" s="187" t="str">
        <f t="shared" si="93"/>
        <v/>
      </c>
      <c r="AJ94" s="187" t="str">
        <f t="shared" si="94"/>
        <v/>
      </c>
      <c r="AL94" s="115" t="str">
        <f>+Datos!CD92</f>
        <v/>
      </c>
      <c r="AM94" s="188" t="str">
        <f>IF(AL94="","",Datos!CG92)</f>
        <v/>
      </c>
      <c r="AN94" s="180" t="str">
        <f t="shared" si="95"/>
        <v/>
      </c>
      <c r="AO94" s="180" t="str">
        <f t="shared" si="96"/>
        <v/>
      </c>
      <c r="AP94" s="187" t="str">
        <f t="shared" si="97"/>
        <v/>
      </c>
      <c r="AQ94" s="187" t="str">
        <f t="shared" si="98"/>
        <v/>
      </c>
      <c r="AR94" s="187" t="str">
        <f t="shared" si="99"/>
        <v/>
      </c>
      <c r="AS94" s="187" t="str">
        <f t="shared" si="100"/>
        <v/>
      </c>
      <c r="AU94" s="115" t="str">
        <f>+Datos!CX92</f>
        <v/>
      </c>
      <c r="AV94" s="188" t="str">
        <f>IF(AU94="","",Datos!DA92)</f>
        <v/>
      </c>
      <c r="AW94" s="180" t="str">
        <f t="shared" si="101"/>
        <v/>
      </c>
      <c r="AX94" s="180" t="str">
        <f t="shared" si="102"/>
        <v/>
      </c>
      <c r="AY94" s="187" t="str">
        <f t="shared" si="103"/>
        <v/>
      </c>
      <c r="AZ94" s="187" t="str">
        <f t="shared" si="104"/>
        <v/>
      </c>
      <c r="BA94" s="187" t="str">
        <f t="shared" si="105"/>
        <v/>
      </c>
      <c r="BB94" s="187" t="str">
        <f t="shared" si="106"/>
        <v/>
      </c>
      <c r="BD94" s="115" t="str">
        <f>+Datos!DR92</f>
        <v/>
      </c>
      <c r="BE94" s="188" t="str">
        <f>IF(BD94="","",Datos!DU92)</f>
        <v/>
      </c>
      <c r="BF94" s="180" t="str">
        <f t="shared" si="107"/>
        <v/>
      </c>
      <c r="BG94" s="180" t="str">
        <f t="shared" si="108"/>
        <v/>
      </c>
      <c r="BH94" s="187" t="str">
        <f t="shared" si="109"/>
        <v/>
      </c>
      <c r="BI94" s="187" t="str">
        <f t="shared" si="110"/>
        <v/>
      </c>
      <c r="BJ94" s="187" t="str">
        <f t="shared" si="111"/>
        <v/>
      </c>
      <c r="BK94" s="187" t="str">
        <f t="shared" si="112"/>
        <v/>
      </c>
      <c r="BM94" s="115" t="str">
        <f>+Datos!EL92</f>
        <v/>
      </c>
      <c r="BN94" s="188" t="str">
        <f>IF(BM94="","",Datos!EO92)</f>
        <v/>
      </c>
      <c r="BO94" s="180" t="str">
        <f t="shared" si="113"/>
        <v/>
      </c>
      <c r="BP94" s="180" t="str">
        <f t="shared" si="114"/>
        <v/>
      </c>
      <c r="BQ94" s="187" t="str">
        <f t="shared" si="115"/>
        <v/>
      </c>
      <c r="BR94" s="187" t="str">
        <f t="shared" si="116"/>
        <v/>
      </c>
      <c r="BS94" s="187" t="str">
        <f t="shared" si="117"/>
        <v/>
      </c>
      <c r="BT94" s="187" t="str">
        <f t="shared" si="118"/>
        <v/>
      </c>
      <c r="BV94" s="115" t="str">
        <f>+Datos!FF92</f>
        <v/>
      </c>
      <c r="BW94" s="188" t="str">
        <f>IF(BV94="","",Datos!FI92)</f>
        <v/>
      </c>
      <c r="BX94" s="180" t="str">
        <f t="shared" si="119"/>
        <v/>
      </c>
      <c r="BY94" s="180" t="str">
        <f t="shared" si="120"/>
        <v/>
      </c>
      <c r="BZ94" s="187" t="str">
        <f t="shared" si="121"/>
        <v/>
      </c>
      <c r="CA94" s="187" t="str">
        <f t="shared" si="122"/>
        <v/>
      </c>
      <c r="CB94" s="187" t="str">
        <f t="shared" si="123"/>
        <v/>
      </c>
      <c r="CC94" s="187" t="str">
        <f t="shared" si="124"/>
        <v/>
      </c>
      <c r="CD94"/>
      <c r="CE94" s="115" t="str">
        <f>+Datos!FZ92</f>
        <v/>
      </c>
      <c r="CF94" s="188" t="str">
        <f>IF(CE94="","",Datos!GC92)</f>
        <v/>
      </c>
      <c r="CG94" s="180" t="str">
        <f t="shared" si="125"/>
        <v/>
      </c>
      <c r="CH94" s="180" t="str">
        <f t="shared" si="126"/>
        <v/>
      </c>
      <c r="CI94" s="187" t="str">
        <f t="shared" si="127"/>
        <v/>
      </c>
      <c r="CJ94" s="187" t="str">
        <f t="shared" si="128"/>
        <v/>
      </c>
      <c r="CK94" s="187" t="str">
        <f t="shared" si="129"/>
        <v/>
      </c>
      <c r="CL94" s="187" t="str">
        <f t="shared" si="130"/>
        <v/>
      </c>
    </row>
    <row r="95" spans="2:90" s="8" customFormat="1" x14ac:dyDescent="0.35">
      <c r="B95" s="115">
        <f>+Datos!B93</f>
        <v>78</v>
      </c>
      <c r="C95" s="115">
        <f>IF(B95="","",Datos!E93)</f>
        <v>97.5</v>
      </c>
      <c r="D95" s="180"/>
      <c r="E95" s="180">
        <f t="shared" si="72"/>
        <v>9</v>
      </c>
      <c r="F95" s="187" t="e">
        <f t="shared" si="131"/>
        <v>#DIV/0!</v>
      </c>
      <c r="G95" s="187">
        <f t="shared" si="132"/>
        <v>351</v>
      </c>
      <c r="H95" s="187">
        <f t="shared" si="75"/>
        <v>216</v>
      </c>
      <c r="I95" s="187" t="e">
        <f t="shared" si="76"/>
        <v>#DIV/0!</v>
      </c>
      <c r="K95" s="115" t="str">
        <f>+Datos!V93</f>
        <v/>
      </c>
      <c r="L95" s="188" t="str">
        <f>IF(K95="","",Datos!Y93)</f>
        <v/>
      </c>
      <c r="M95" s="180" t="str">
        <f t="shared" si="77"/>
        <v/>
      </c>
      <c r="N95" s="180" t="str">
        <f t="shared" si="78"/>
        <v/>
      </c>
      <c r="O95" s="187" t="str">
        <f t="shared" si="79"/>
        <v/>
      </c>
      <c r="P95" s="187" t="str">
        <f t="shared" si="80"/>
        <v/>
      </c>
      <c r="Q95" s="187" t="str">
        <f t="shared" si="81"/>
        <v/>
      </c>
      <c r="R95" s="187" t="str">
        <f t="shared" si="82"/>
        <v/>
      </c>
      <c r="T95" s="115" t="str">
        <f>+Datos!AP93</f>
        <v/>
      </c>
      <c r="U95" s="188" t="str">
        <f>IF(T95="","",Datos!AS93)</f>
        <v/>
      </c>
      <c r="V95" s="180" t="str">
        <f t="shared" si="83"/>
        <v/>
      </c>
      <c r="W95" s="180" t="str">
        <f t="shared" si="84"/>
        <v/>
      </c>
      <c r="X95" s="187" t="str">
        <f t="shared" si="85"/>
        <v/>
      </c>
      <c r="Y95" s="187" t="str">
        <f t="shared" si="86"/>
        <v/>
      </c>
      <c r="Z95" s="187" t="str">
        <f t="shared" si="87"/>
        <v/>
      </c>
      <c r="AA95" s="187" t="str">
        <f t="shared" si="88"/>
        <v/>
      </c>
      <c r="AC95" s="115" t="str">
        <f>+Datos!BJ93</f>
        <v/>
      </c>
      <c r="AD95" s="188" t="str">
        <f>IF(AC95="","",Datos!BM93)</f>
        <v/>
      </c>
      <c r="AE95" s="180" t="str">
        <f t="shared" si="89"/>
        <v/>
      </c>
      <c r="AF95" s="180" t="str">
        <f t="shared" si="90"/>
        <v/>
      </c>
      <c r="AG95" s="187" t="str">
        <f t="shared" si="91"/>
        <v/>
      </c>
      <c r="AH95" s="187" t="str">
        <f t="shared" si="92"/>
        <v/>
      </c>
      <c r="AI95" s="187" t="str">
        <f t="shared" si="93"/>
        <v/>
      </c>
      <c r="AJ95" s="187" t="str">
        <f t="shared" si="94"/>
        <v/>
      </c>
      <c r="AL95" s="115" t="str">
        <f>+Datos!CD93</f>
        <v/>
      </c>
      <c r="AM95" s="188" t="str">
        <f>IF(AL95="","",Datos!CG93)</f>
        <v/>
      </c>
      <c r="AN95" s="180" t="str">
        <f t="shared" si="95"/>
        <v/>
      </c>
      <c r="AO95" s="180" t="str">
        <f t="shared" si="96"/>
        <v/>
      </c>
      <c r="AP95" s="187" t="str">
        <f t="shared" si="97"/>
        <v/>
      </c>
      <c r="AQ95" s="187" t="str">
        <f t="shared" si="98"/>
        <v/>
      </c>
      <c r="AR95" s="187" t="str">
        <f t="shared" si="99"/>
        <v/>
      </c>
      <c r="AS95" s="187" t="str">
        <f t="shared" si="100"/>
        <v/>
      </c>
      <c r="AU95" s="115" t="str">
        <f>+Datos!CX93</f>
        <v/>
      </c>
      <c r="AV95" s="188" t="str">
        <f>IF(AU95="","",Datos!DA93)</f>
        <v/>
      </c>
      <c r="AW95" s="180" t="str">
        <f t="shared" si="101"/>
        <v/>
      </c>
      <c r="AX95" s="180" t="str">
        <f t="shared" si="102"/>
        <v/>
      </c>
      <c r="AY95" s="187" t="str">
        <f t="shared" si="103"/>
        <v/>
      </c>
      <c r="AZ95" s="187" t="str">
        <f t="shared" si="104"/>
        <v/>
      </c>
      <c r="BA95" s="187" t="str">
        <f t="shared" si="105"/>
        <v/>
      </c>
      <c r="BB95" s="187" t="str">
        <f t="shared" si="106"/>
        <v/>
      </c>
      <c r="BD95" s="115" t="str">
        <f>+Datos!DR93</f>
        <v/>
      </c>
      <c r="BE95" s="188" t="str">
        <f>IF(BD95="","",Datos!DU93)</f>
        <v/>
      </c>
      <c r="BF95" s="180" t="str">
        <f t="shared" si="107"/>
        <v/>
      </c>
      <c r="BG95" s="180" t="str">
        <f t="shared" si="108"/>
        <v/>
      </c>
      <c r="BH95" s="187" t="str">
        <f t="shared" si="109"/>
        <v/>
      </c>
      <c r="BI95" s="187" t="str">
        <f t="shared" si="110"/>
        <v/>
      </c>
      <c r="BJ95" s="187" t="str">
        <f t="shared" si="111"/>
        <v/>
      </c>
      <c r="BK95" s="187" t="str">
        <f t="shared" si="112"/>
        <v/>
      </c>
      <c r="BM95" s="115" t="str">
        <f>+Datos!EL93</f>
        <v/>
      </c>
      <c r="BN95" s="188" t="str">
        <f>IF(BM95="","",Datos!EO93)</f>
        <v/>
      </c>
      <c r="BO95" s="180" t="str">
        <f t="shared" si="113"/>
        <v/>
      </c>
      <c r="BP95" s="180" t="str">
        <f t="shared" si="114"/>
        <v/>
      </c>
      <c r="BQ95" s="187" t="str">
        <f t="shared" si="115"/>
        <v/>
      </c>
      <c r="BR95" s="187" t="str">
        <f t="shared" si="116"/>
        <v/>
      </c>
      <c r="BS95" s="187" t="str">
        <f t="shared" si="117"/>
        <v/>
      </c>
      <c r="BT95" s="187" t="str">
        <f t="shared" si="118"/>
        <v/>
      </c>
      <c r="BV95" s="115" t="str">
        <f>+Datos!FF93</f>
        <v/>
      </c>
      <c r="BW95" s="188" t="str">
        <f>IF(BV95="","",Datos!FI93)</f>
        <v/>
      </c>
      <c r="BX95" s="180" t="str">
        <f t="shared" si="119"/>
        <v/>
      </c>
      <c r="BY95" s="180" t="str">
        <f t="shared" si="120"/>
        <v/>
      </c>
      <c r="BZ95" s="187" t="str">
        <f t="shared" si="121"/>
        <v/>
      </c>
      <c r="CA95" s="187" t="str">
        <f t="shared" si="122"/>
        <v/>
      </c>
      <c r="CB95" s="187" t="str">
        <f t="shared" si="123"/>
        <v/>
      </c>
      <c r="CC95" s="187" t="str">
        <f t="shared" si="124"/>
        <v/>
      </c>
      <c r="CD95"/>
      <c r="CE95" s="115" t="str">
        <f>+Datos!FZ93</f>
        <v/>
      </c>
      <c r="CF95" s="188" t="str">
        <f>IF(CE95="","",Datos!GC93)</f>
        <v/>
      </c>
      <c r="CG95" s="180" t="str">
        <f t="shared" si="125"/>
        <v/>
      </c>
      <c r="CH95" s="180" t="str">
        <f t="shared" si="126"/>
        <v/>
      </c>
      <c r="CI95" s="187" t="str">
        <f t="shared" si="127"/>
        <v/>
      </c>
      <c r="CJ95" s="187" t="str">
        <f t="shared" si="128"/>
        <v/>
      </c>
      <c r="CK95" s="187" t="str">
        <f t="shared" si="129"/>
        <v/>
      </c>
      <c r="CL95" s="187" t="str">
        <f t="shared" si="130"/>
        <v/>
      </c>
    </row>
    <row r="96" spans="2:90" s="8" customFormat="1" x14ac:dyDescent="0.35">
      <c r="B96" s="115">
        <f>+Datos!B94</f>
        <v>79</v>
      </c>
      <c r="C96" s="115">
        <f>IF(B96="","",Datos!E94)</f>
        <v>98.5</v>
      </c>
      <c r="D96" s="180"/>
      <c r="E96" s="180">
        <f t="shared" si="72"/>
        <v>9</v>
      </c>
      <c r="F96" s="187" t="e">
        <f t="shared" si="131"/>
        <v>#DIV/0!</v>
      </c>
      <c r="G96" s="187">
        <f t="shared" si="132"/>
        <v>351</v>
      </c>
      <c r="H96" s="187">
        <f t="shared" si="75"/>
        <v>216</v>
      </c>
      <c r="I96" s="187" t="e">
        <f t="shared" si="76"/>
        <v>#DIV/0!</v>
      </c>
      <c r="K96" s="115" t="str">
        <f>+Datos!V94</f>
        <v/>
      </c>
      <c r="L96" s="188" t="str">
        <f>IF(K96="","",Datos!Y94)</f>
        <v/>
      </c>
      <c r="M96" s="180" t="str">
        <f t="shared" si="77"/>
        <v/>
      </c>
      <c r="N96" s="180" t="str">
        <f t="shared" si="78"/>
        <v/>
      </c>
      <c r="O96" s="187" t="str">
        <f t="shared" si="79"/>
        <v/>
      </c>
      <c r="P96" s="187" t="str">
        <f t="shared" si="80"/>
        <v/>
      </c>
      <c r="Q96" s="187" t="str">
        <f t="shared" si="81"/>
        <v/>
      </c>
      <c r="R96" s="187" t="str">
        <f t="shared" si="82"/>
        <v/>
      </c>
      <c r="T96" s="115" t="str">
        <f>+Datos!AP94</f>
        <v/>
      </c>
      <c r="U96" s="188" t="str">
        <f>IF(T96="","",Datos!AS94)</f>
        <v/>
      </c>
      <c r="V96" s="180" t="str">
        <f t="shared" si="83"/>
        <v/>
      </c>
      <c r="W96" s="180" t="str">
        <f t="shared" si="84"/>
        <v/>
      </c>
      <c r="X96" s="187" t="str">
        <f t="shared" si="85"/>
        <v/>
      </c>
      <c r="Y96" s="187" t="str">
        <f t="shared" si="86"/>
        <v/>
      </c>
      <c r="Z96" s="187" t="str">
        <f t="shared" si="87"/>
        <v/>
      </c>
      <c r="AA96" s="187" t="str">
        <f t="shared" si="88"/>
        <v/>
      </c>
      <c r="AC96" s="115" t="str">
        <f>+Datos!BJ94</f>
        <v/>
      </c>
      <c r="AD96" s="188" t="str">
        <f>IF(AC96="","",Datos!BM94)</f>
        <v/>
      </c>
      <c r="AE96" s="180" t="str">
        <f t="shared" si="89"/>
        <v/>
      </c>
      <c r="AF96" s="180" t="str">
        <f t="shared" si="90"/>
        <v/>
      </c>
      <c r="AG96" s="187" t="str">
        <f t="shared" si="91"/>
        <v/>
      </c>
      <c r="AH96" s="187" t="str">
        <f t="shared" si="92"/>
        <v/>
      </c>
      <c r="AI96" s="187" t="str">
        <f t="shared" si="93"/>
        <v/>
      </c>
      <c r="AJ96" s="187" t="str">
        <f t="shared" si="94"/>
        <v/>
      </c>
      <c r="AL96" s="115" t="str">
        <f>+Datos!CD94</f>
        <v/>
      </c>
      <c r="AM96" s="188" t="str">
        <f>IF(AL96="","",Datos!CG94)</f>
        <v/>
      </c>
      <c r="AN96" s="180" t="str">
        <f t="shared" si="95"/>
        <v/>
      </c>
      <c r="AO96" s="180" t="str">
        <f t="shared" si="96"/>
        <v/>
      </c>
      <c r="AP96" s="187" t="str">
        <f t="shared" si="97"/>
        <v/>
      </c>
      <c r="AQ96" s="187" t="str">
        <f t="shared" si="98"/>
        <v/>
      </c>
      <c r="AR96" s="187" t="str">
        <f t="shared" si="99"/>
        <v/>
      </c>
      <c r="AS96" s="187" t="str">
        <f t="shared" si="100"/>
        <v/>
      </c>
      <c r="AU96" s="115" t="str">
        <f>+Datos!CX94</f>
        <v/>
      </c>
      <c r="AV96" s="188" t="str">
        <f>IF(AU96="","",Datos!DA94)</f>
        <v/>
      </c>
      <c r="AW96" s="180" t="str">
        <f t="shared" si="101"/>
        <v/>
      </c>
      <c r="AX96" s="180" t="str">
        <f t="shared" si="102"/>
        <v/>
      </c>
      <c r="AY96" s="187" t="str">
        <f t="shared" si="103"/>
        <v/>
      </c>
      <c r="AZ96" s="187" t="str">
        <f t="shared" si="104"/>
        <v/>
      </c>
      <c r="BA96" s="187" t="str">
        <f t="shared" si="105"/>
        <v/>
      </c>
      <c r="BB96" s="187" t="str">
        <f t="shared" si="106"/>
        <v/>
      </c>
      <c r="BD96" s="115" t="str">
        <f>+Datos!DR94</f>
        <v/>
      </c>
      <c r="BE96" s="188" t="str">
        <f>IF(BD96="","",Datos!DU94)</f>
        <v/>
      </c>
      <c r="BF96" s="180" t="str">
        <f t="shared" si="107"/>
        <v/>
      </c>
      <c r="BG96" s="180" t="str">
        <f t="shared" si="108"/>
        <v/>
      </c>
      <c r="BH96" s="187" t="str">
        <f t="shared" si="109"/>
        <v/>
      </c>
      <c r="BI96" s="187" t="str">
        <f t="shared" si="110"/>
        <v/>
      </c>
      <c r="BJ96" s="187" t="str">
        <f t="shared" si="111"/>
        <v/>
      </c>
      <c r="BK96" s="187" t="str">
        <f t="shared" si="112"/>
        <v/>
      </c>
      <c r="BM96" s="115" t="str">
        <f>+Datos!EL94</f>
        <v/>
      </c>
      <c r="BN96" s="188" t="str">
        <f>IF(BM96="","",Datos!EO94)</f>
        <v/>
      </c>
      <c r="BO96" s="180" t="str">
        <f t="shared" si="113"/>
        <v/>
      </c>
      <c r="BP96" s="180" t="str">
        <f t="shared" si="114"/>
        <v/>
      </c>
      <c r="BQ96" s="187" t="str">
        <f t="shared" si="115"/>
        <v/>
      </c>
      <c r="BR96" s="187" t="str">
        <f t="shared" si="116"/>
        <v/>
      </c>
      <c r="BS96" s="187" t="str">
        <f t="shared" si="117"/>
        <v/>
      </c>
      <c r="BT96" s="187" t="str">
        <f t="shared" si="118"/>
        <v/>
      </c>
      <c r="BV96" s="115" t="str">
        <f>+Datos!FF94</f>
        <v/>
      </c>
      <c r="BW96" s="188" t="str">
        <f>IF(BV96="","",Datos!FI94)</f>
        <v/>
      </c>
      <c r="BX96" s="180" t="str">
        <f t="shared" si="119"/>
        <v/>
      </c>
      <c r="BY96" s="180" t="str">
        <f t="shared" si="120"/>
        <v/>
      </c>
      <c r="BZ96" s="187" t="str">
        <f t="shared" si="121"/>
        <v/>
      </c>
      <c r="CA96" s="187" t="str">
        <f t="shared" si="122"/>
        <v/>
      </c>
      <c r="CB96" s="187" t="str">
        <f t="shared" si="123"/>
        <v/>
      </c>
      <c r="CC96" s="187" t="str">
        <f t="shared" si="124"/>
        <v/>
      </c>
      <c r="CD96"/>
      <c r="CE96" s="115" t="str">
        <f>+Datos!FZ94</f>
        <v/>
      </c>
      <c r="CF96" s="188" t="str">
        <f>IF(CE96="","",Datos!GC94)</f>
        <v/>
      </c>
      <c r="CG96" s="180" t="str">
        <f t="shared" si="125"/>
        <v/>
      </c>
      <c r="CH96" s="180" t="str">
        <f t="shared" si="126"/>
        <v/>
      </c>
      <c r="CI96" s="187" t="str">
        <f t="shared" si="127"/>
        <v/>
      </c>
      <c r="CJ96" s="187" t="str">
        <f t="shared" si="128"/>
        <v/>
      </c>
      <c r="CK96" s="187" t="str">
        <f t="shared" si="129"/>
        <v/>
      </c>
      <c r="CL96" s="187" t="str">
        <f t="shared" si="130"/>
        <v/>
      </c>
    </row>
    <row r="97" spans="2:90" s="8" customFormat="1" x14ac:dyDescent="0.35">
      <c r="B97" s="115">
        <f>+Datos!B95</f>
        <v>80</v>
      </c>
      <c r="C97" s="115">
        <f>IF(B97="","",Datos!E95)</f>
        <v>102</v>
      </c>
      <c r="D97" s="180"/>
      <c r="E97" s="180">
        <f t="shared" si="72"/>
        <v>9</v>
      </c>
      <c r="F97" s="187" t="e">
        <f t="shared" si="131"/>
        <v>#DIV/0!</v>
      </c>
      <c r="G97" s="187">
        <f t="shared" si="132"/>
        <v>351</v>
      </c>
      <c r="H97" s="187">
        <f t="shared" si="75"/>
        <v>216</v>
      </c>
      <c r="I97" s="187" t="e">
        <f t="shared" si="76"/>
        <v>#DIV/0!</v>
      </c>
      <c r="K97" s="115" t="str">
        <f>+Datos!V95</f>
        <v/>
      </c>
      <c r="L97" s="188" t="str">
        <f>IF(K97="","",Datos!Y95)</f>
        <v/>
      </c>
      <c r="M97" s="180" t="str">
        <f t="shared" si="77"/>
        <v/>
      </c>
      <c r="N97" s="180" t="str">
        <f t="shared" si="78"/>
        <v/>
      </c>
      <c r="O97" s="187" t="str">
        <f t="shared" si="79"/>
        <v/>
      </c>
      <c r="P97" s="187" t="str">
        <f t="shared" si="80"/>
        <v/>
      </c>
      <c r="Q97" s="187" t="str">
        <f t="shared" si="81"/>
        <v/>
      </c>
      <c r="R97" s="187" t="str">
        <f t="shared" si="82"/>
        <v/>
      </c>
      <c r="T97" s="115" t="str">
        <f>+Datos!AP95</f>
        <v/>
      </c>
      <c r="U97" s="188" t="str">
        <f>IF(T97="","",Datos!AS95)</f>
        <v/>
      </c>
      <c r="V97" s="180" t="str">
        <f t="shared" si="83"/>
        <v/>
      </c>
      <c r="W97" s="180" t="str">
        <f t="shared" si="84"/>
        <v/>
      </c>
      <c r="X97" s="187" t="str">
        <f t="shared" si="85"/>
        <v/>
      </c>
      <c r="Y97" s="187" t="str">
        <f t="shared" si="86"/>
        <v/>
      </c>
      <c r="Z97" s="187" t="str">
        <f t="shared" si="87"/>
        <v/>
      </c>
      <c r="AA97" s="187" t="str">
        <f t="shared" si="88"/>
        <v/>
      </c>
      <c r="AC97" s="115" t="str">
        <f>+Datos!BJ95</f>
        <v/>
      </c>
      <c r="AD97" s="188" t="str">
        <f>IF(AC97="","",Datos!BM95)</f>
        <v/>
      </c>
      <c r="AE97" s="180" t="str">
        <f t="shared" si="89"/>
        <v/>
      </c>
      <c r="AF97" s="180" t="str">
        <f t="shared" si="90"/>
        <v/>
      </c>
      <c r="AG97" s="187" t="str">
        <f t="shared" si="91"/>
        <v/>
      </c>
      <c r="AH97" s="187" t="str">
        <f t="shared" si="92"/>
        <v/>
      </c>
      <c r="AI97" s="187" t="str">
        <f t="shared" si="93"/>
        <v/>
      </c>
      <c r="AJ97" s="187" t="str">
        <f t="shared" si="94"/>
        <v/>
      </c>
      <c r="AL97" s="115" t="str">
        <f>+Datos!CD95</f>
        <v/>
      </c>
      <c r="AM97" s="188" t="str">
        <f>IF(AL97="","",Datos!CG95)</f>
        <v/>
      </c>
      <c r="AN97" s="180" t="str">
        <f t="shared" si="95"/>
        <v/>
      </c>
      <c r="AO97" s="180" t="str">
        <f t="shared" si="96"/>
        <v/>
      </c>
      <c r="AP97" s="187" t="str">
        <f t="shared" si="97"/>
        <v/>
      </c>
      <c r="AQ97" s="187" t="str">
        <f t="shared" si="98"/>
        <v/>
      </c>
      <c r="AR97" s="187" t="str">
        <f t="shared" si="99"/>
        <v/>
      </c>
      <c r="AS97" s="187" t="str">
        <f t="shared" si="100"/>
        <v/>
      </c>
      <c r="AU97" s="115" t="str">
        <f>+Datos!CX95</f>
        <v/>
      </c>
      <c r="AV97" s="188" t="str">
        <f>IF(AU97="","",Datos!DA95)</f>
        <v/>
      </c>
      <c r="AW97" s="180" t="str">
        <f t="shared" si="101"/>
        <v/>
      </c>
      <c r="AX97" s="180" t="str">
        <f t="shared" si="102"/>
        <v/>
      </c>
      <c r="AY97" s="187" t="str">
        <f t="shared" si="103"/>
        <v/>
      </c>
      <c r="AZ97" s="187" t="str">
        <f t="shared" si="104"/>
        <v/>
      </c>
      <c r="BA97" s="187" t="str">
        <f t="shared" si="105"/>
        <v/>
      </c>
      <c r="BB97" s="187" t="str">
        <f t="shared" si="106"/>
        <v/>
      </c>
      <c r="BD97" s="115" t="str">
        <f>+Datos!DR95</f>
        <v/>
      </c>
      <c r="BE97" s="188" t="str">
        <f>IF(BD97="","",Datos!DU95)</f>
        <v/>
      </c>
      <c r="BF97" s="180" t="str">
        <f t="shared" si="107"/>
        <v/>
      </c>
      <c r="BG97" s="180" t="str">
        <f t="shared" si="108"/>
        <v/>
      </c>
      <c r="BH97" s="187" t="str">
        <f t="shared" si="109"/>
        <v/>
      </c>
      <c r="BI97" s="187" t="str">
        <f t="shared" si="110"/>
        <v/>
      </c>
      <c r="BJ97" s="187" t="str">
        <f t="shared" si="111"/>
        <v/>
      </c>
      <c r="BK97" s="187" t="str">
        <f t="shared" si="112"/>
        <v/>
      </c>
      <c r="BM97" s="115" t="str">
        <f>+Datos!EL95</f>
        <v/>
      </c>
      <c r="BN97" s="188" t="str">
        <f>IF(BM97="","",Datos!EO95)</f>
        <v/>
      </c>
      <c r="BO97" s="180" t="str">
        <f t="shared" si="113"/>
        <v/>
      </c>
      <c r="BP97" s="180" t="str">
        <f t="shared" si="114"/>
        <v/>
      </c>
      <c r="BQ97" s="187" t="str">
        <f t="shared" si="115"/>
        <v/>
      </c>
      <c r="BR97" s="187" t="str">
        <f t="shared" si="116"/>
        <v/>
      </c>
      <c r="BS97" s="187" t="str">
        <f t="shared" si="117"/>
        <v/>
      </c>
      <c r="BT97" s="187" t="str">
        <f t="shared" si="118"/>
        <v/>
      </c>
      <c r="BV97" s="115" t="str">
        <f>+Datos!FF95</f>
        <v/>
      </c>
      <c r="BW97" s="188" t="str">
        <f>IF(BV97="","",Datos!FI95)</f>
        <v/>
      </c>
      <c r="BX97" s="180" t="str">
        <f t="shared" si="119"/>
        <v/>
      </c>
      <c r="BY97" s="180" t="str">
        <f t="shared" si="120"/>
        <v/>
      </c>
      <c r="BZ97" s="187" t="str">
        <f t="shared" si="121"/>
        <v/>
      </c>
      <c r="CA97" s="187" t="str">
        <f t="shared" si="122"/>
        <v/>
      </c>
      <c r="CB97" s="187" t="str">
        <f t="shared" si="123"/>
        <v/>
      </c>
      <c r="CC97" s="187" t="str">
        <f t="shared" si="124"/>
        <v/>
      </c>
      <c r="CD97"/>
      <c r="CE97" s="115" t="str">
        <f>+Datos!FZ95</f>
        <v/>
      </c>
      <c r="CF97" s="188" t="str">
        <f>IF(CE97="","",Datos!GC95)</f>
        <v/>
      </c>
      <c r="CG97" s="180" t="str">
        <f t="shared" si="125"/>
        <v/>
      </c>
      <c r="CH97" s="180" t="str">
        <f t="shared" si="126"/>
        <v/>
      </c>
      <c r="CI97" s="187" t="str">
        <f t="shared" si="127"/>
        <v/>
      </c>
      <c r="CJ97" s="187" t="str">
        <f t="shared" si="128"/>
        <v/>
      </c>
      <c r="CK97" s="187" t="str">
        <f t="shared" si="129"/>
        <v/>
      </c>
      <c r="CL97" s="187" t="str">
        <f t="shared" si="130"/>
        <v/>
      </c>
    </row>
    <row r="98" spans="2:90" s="8" customFormat="1" x14ac:dyDescent="0.35">
      <c r="B98" s="115">
        <f>+Datos!B96</f>
        <v>81</v>
      </c>
      <c r="C98" s="115">
        <f>IF(B98="","",Datos!E96)</f>
        <v>105.5</v>
      </c>
      <c r="D98" s="180"/>
      <c r="E98" s="180">
        <f t="shared" si="72"/>
        <v>9</v>
      </c>
      <c r="F98" s="187" t="e">
        <f t="shared" si="131"/>
        <v>#DIV/0!</v>
      </c>
      <c r="G98" s="187">
        <f t="shared" si="132"/>
        <v>351</v>
      </c>
      <c r="H98" s="187">
        <f t="shared" si="75"/>
        <v>216</v>
      </c>
      <c r="I98" s="187" t="e">
        <f t="shared" si="76"/>
        <v>#DIV/0!</v>
      </c>
      <c r="K98" s="115" t="str">
        <f>+Datos!V96</f>
        <v/>
      </c>
      <c r="L98" s="188" t="str">
        <f>IF(K98="","",Datos!Y96)</f>
        <v/>
      </c>
      <c r="M98" s="180" t="str">
        <f t="shared" si="77"/>
        <v/>
      </c>
      <c r="N98" s="180" t="str">
        <f t="shared" si="78"/>
        <v/>
      </c>
      <c r="O98" s="187" t="str">
        <f t="shared" si="79"/>
        <v/>
      </c>
      <c r="P98" s="187" t="str">
        <f t="shared" si="80"/>
        <v/>
      </c>
      <c r="Q98" s="187" t="str">
        <f t="shared" si="81"/>
        <v/>
      </c>
      <c r="R98" s="187" t="str">
        <f t="shared" si="82"/>
        <v/>
      </c>
      <c r="T98" s="115" t="str">
        <f>+Datos!AP96</f>
        <v/>
      </c>
      <c r="U98" s="188" t="str">
        <f>IF(T98="","",Datos!AS96)</f>
        <v/>
      </c>
      <c r="V98" s="180" t="str">
        <f t="shared" si="83"/>
        <v/>
      </c>
      <c r="W98" s="180" t="str">
        <f t="shared" si="84"/>
        <v/>
      </c>
      <c r="X98" s="187" t="str">
        <f t="shared" si="85"/>
        <v/>
      </c>
      <c r="Y98" s="187" t="str">
        <f t="shared" si="86"/>
        <v/>
      </c>
      <c r="Z98" s="187" t="str">
        <f t="shared" si="87"/>
        <v/>
      </c>
      <c r="AA98" s="187" t="str">
        <f t="shared" si="88"/>
        <v/>
      </c>
      <c r="AC98" s="115" t="str">
        <f>+Datos!BJ96</f>
        <v/>
      </c>
      <c r="AD98" s="188" t="str">
        <f>IF(AC98="","",Datos!BM96)</f>
        <v/>
      </c>
      <c r="AE98" s="180" t="str">
        <f t="shared" si="89"/>
        <v/>
      </c>
      <c r="AF98" s="180" t="str">
        <f t="shared" si="90"/>
        <v/>
      </c>
      <c r="AG98" s="187" t="str">
        <f t="shared" si="91"/>
        <v/>
      </c>
      <c r="AH98" s="187" t="str">
        <f t="shared" si="92"/>
        <v/>
      </c>
      <c r="AI98" s="187" t="str">
        <f t="shared" si="93"/>
        <v/>
      </c>
      <c r="AJ98" s="187" t="str">
        <f t="shared" si="94"/>
        <v/>
      </c>
      <c r="AL98" s="115" t="str">
        <f>+Datos!CD96</f>
        <v/>
      </c>
      <c r="AM98" s="188" t="str">
        <f>IF(AL98="","",Datos!CG96)</f>
        <v/>
      </c>
      <c r="AN98" s="180" t="str">
        <f t="shared" si="95"/>
        <v/>
      </c>
      <c r="AO98" s="180" t="str">
        <f t="shared" si="96"/>
        <v/>
      </c>
      <c r="AP98" s="187" t="str">
        <f t="shared" si="97"/>
        <v/>
      </c>
      <c r="AQ98" s="187" t="str">
        <f t="shared" si="98"/>
        <v/>
      </c>
      <c r="AR98" s="187" t="str">
        <f t="shared" si="99"/>
        <v/>
      </c>
      <c r="AS98" s="187" t="str">
        <f t="shared" si="100"/>
        <v/>
      </c>
      <c r="AU98" s="115" t="str">
        <f>+Datos!CX96</f>
        <v/>
      </c>
      <c r="AV98" s="188" t="str">
        <f>IF(AU98="","",Datos!DA96)</f>
        <v/>
      </c>
      <c r="AW98" s="180" t="str">
        <f t="shared" si="101"/>
        <v/>
      </c>
      <c r="AX98" s="180" t="str">
        <f t="shared" si="102"/>
        <v/>
      </c>
      <c r="AY98" s="187" t="str">
        <f t="shared" si="103"/>
        <v/>
      </c>
      <c r="AZ98" s="187" t="str">
        <f t="shared" si="104"/>
        <v/>
      </c>
      <c r="BA98" s="187" t="str">
        <f t="shared" si="105"/>
        <v/>
      </c>
      <c r="BB98" s="187" t="str">
        <f t="shared" si="106"/>
        <v/>
      </c>
      <c r="BD98" s="115" t="str">
        <f>+Datos!DR96</f>
        <v/>
      </c>
      <c r="BE98" s="188" t="str">
        <f>IF(BD98="","",Datos!DU96)</f>
        <v/>
      </c>
      <c r="BF98" s="180" t="str">
        <f t="shared" si="107"/>
        <v/>
      </c>
      <c r="BG98" s="180" t="str">
        <f t="shared" si="108"/>
        <v/>
      </c>
      <c r="BH98" s="187" t="str">
        <f t="shared" si="109"/>
        <v/>
      </c>
      <c r="BI98" s="187" t="str">
        <f t="shared" si="110"/>
        <v/>
      </c>
      <c r="BJ98" s="187" t="str">
        <f t="shared" si="111"/>
        <v/>
      </c>
      <c r="BK98" s="187" t="str">
        <f t="shared" si="112"/>
        <v/>
      </c>
      <c r="BM98" s="115" t="str">
        <f>+Datos!EL96</f>
        <v/>
      </c>
      <c r="BN98" s="188" t="str">
        <f>IF(BM98="","",Datos!EO96)</f>
        <v/>
      </c>
      <c r="BO98" s="180" t="str">
        <f t="shared" si="113"/>
        <v/>
      </c>
      <c r="BP98" s="180" t="str">
        <f t="shared" si="114"/>
        <v/>
      </c>
      <c r="BQ98" s="187" t="str">
        <f t="shared" si="115"/>
        <v/>
      </c>
      <c r="BR98" s="187" t="str">
        <f t="shared" si="116"/>
        <v/>
      </c>
      <c r="BS98" s="187" t="str">
        <f t="shared" si="117"/>
        <v/>
      </c>
      <c r="BT98" s="187" t="str">
        <f t="shared" si="118"/>
        <v/>
      </c>
      <c r="BV98" s="115" t="str">
        <f>+Datos!FF96</f>
        <v/>
      </c>
      <c r="BW98" s="188" t="str">
        <f>IF(BV98="","",Datos!FI96)</f>
        <v/>
      </c>
      <c r="BX98" s="180" t="str">
        <f t="shared" si="119"/>
        <v/>
      </c>
      <c r="BY98" s="180" t="str">
        <f t="shared" si="120"/>
        <v/>
      </c>
      <c r="BZ98" s="187" t="str">
        <f t="shared" si="121"/>
        <v/>
      </c>
      <c r="CA98" s="187" t="str">
        <f t="shared" si="122"/>
        <v/>
      </c>
      <c r="CB98" s="187" t="str">
        <f t="shared" si="123"/>
        <v/>
      </c>
      <c r="CC98" s="187" t="str">
        <f t="shared" si="124"/>
        <v/>
      </c>
      <c r="CD98"/>
      <c r="CE98" s="115" t="str">
        <f>+Datos!FZ96</f>
        <v/>
      </c>
      <c r="CF98" s="188" t="str">
        <f>IF(CE98="","",Datos!GC96)</f>
        <v/>
      </c>
      <c r="CG98" s="180" t="str">
        <f t="shared" si="125"/>
        <v/>
      </c>
      <c r="CH98" s="180" t="str">
        <f t="shared" si="126"/>
        <v/>
      </c>
      <c r="CI98" s="187" t="str">
        <f t="shared" si="127"/>
        <v/>
      </c>
      <c r="CJ98" s="187" t="str">
        <f t="shared" si="128"/>
        <v/>
      </c>
      <c r="CK98" s="187" t="str">
        <f t="shared" si="129"/>
        <v/>
      </c>
      <c r="CL98" s="187" t="str">
        <f t="shared" si="130"/>
        <v/>
      </c>
    </row>
    <row r="99" spans="2:90" s="8" customFormat="1" x14ac:dyDescent="0.35">
      <c r="B99" s="115">
        <f>+Datos!B97</f>
        <v>82</v>
      </c>
      <c r="C99" s="115">
        <f>IF(B99="","",Datos!E97)</f>
        <v>108</v>
      </c>
      <c r="D99" s="180"/>
      <c r="E99" s="180">
        <f t="shared" si="72"/>
        <v>9</v>
      </c>
      <c r="F99" s="187" t="e">
        <f t="shared" si="131"/>
        <v>#DIV/0!</v>
      </c>
      <c r="G99" s="187">
        <f t="shared" si="132"/>
        <v>351</v>
      </c>
      <c r="H99" s="187">
        <f t="shared" si="75"/>
        <v>216</v>
      </c>
      <c r="I99" s="187" t="e">
        <f t="shared" si="76"/>
        <v>#DIV/0!</v>
      </c>
      <c r="K99" s="115" t="str">
        <f>+Datos!V97</f>
        <v/>
      </c>
      <c r="L99" s="188" t="str">
        <f>IF(K99="","",Datos!Y97)</f>
        <v/>
      </c>
      <c r="M99" s="180" t="str">
        <f t="shared" si="77"/>
        <v/>
      </c>
      <c r="N99" s="180" t="str">
        <f t="shared" si="78"/>
        <v/>
      </c>
      <c r="O99" s="187" t="str">
        <f t="shared" si="79"/>
        <v/>
      </c>
      <c r="P99" s="187" t="str">
        <f t="shared" si="80"/>
        <v/>
      </c>
      <c r="Q99" s="187" t="str">
        <f t="shared" si="81"/>
        <v/>
      </c>
      <c r="R99" s="187" t="str">
        <f t="shared" si="82"/>
        <v/>
      </c>
      <c r="T99" s="115" t="str">
        <f>+Datos!AP97</f>
        <v/>
      </c>
      <c r="U99" s="188" t="str">
        <f>IF(T99="","",Datos!AS97)</f>
        <v/>
      </c>
      <c r="V99" s="180" t="str">
        <f t="shared" si="83"/>
        <v/>
      </c>
      <c r="W99" s="180" t="str">
        <f t="shared" si="84"/>
        <v/>
      </c>
      <c r="X99" s="187" t="str">
        <f t="shared" si="85"/>
        <v/>
      </c>
      <c r="Y99" s="187" t="str">
        <f t="shared" si="86"/>
        <v/>
      </c>
      <c r="Z99" s="187" t="str">
        <f t="shared" si="87"/>
        <v/>
      </c>
      <c r="AA99" s="187" t="str">
        <f t="shared" si="88"/>
        <v/>
      </c>
      <c r="AC99" s="115" t="str">
        <f>+Datos!BJ97</f>
        <v/>
      </c>
      <c r="AD99" s="188" t="str">
        <f>IF(AC99="","",Datos!BM97)</f>
        <v/>
      </c>
      <c r="AE99" s="180" t="str">
        <f t="shared" si="89"/>
        <v/>
      </c>
      <c r="AF99" s="180" t="str">
        <f t="shared" si="90"/>
        <v/>
      </c>
      <c r="AG99" s="187" t="str">
        <f t="shared" si="91"/>
        <v/>
      </c>
      <c r="AH99" s="187" t="str">
        <f t="shared" si="92"/>
        <v/>
      </c>
      <c r="AI99" s="187" t="str">
        <f t="shared" si="93"/>
        <v/>
      </c>
      <c r="AJ99" s="187" t="str">
        <f t="shared" si="94"/>
        <v/>
      </c>
      <c r="AL99" s="115" t="str">
        <f>+Datos!CD97</f>
        <v/>
      </c>
      <c r="AM99" s="188" t="str">
        <f>IF(AL99="","",Datos!CG97)</f>
        <v/>
      </c>
      <c r="AN99" s="180" t="str">
        <f t="shared" si="95"/>
        <v/>
      </c>
      <c r="AO99" s="180" t="str">
        <f t="shared" si="96"/>
        <v/>
      </c>
      <c r="AP99" s="187" t="str">
        <f t="shared" si="97"/>
        <v/>
      </c>
      <c r="AQ99" s="187" t="str">
        <f t="shared" si="98"/>
        <v/>
      </c>
      <c r="AR99" s="187" t="str">
        <f t="shared" si="99"/>
        <v/>
      </c>
      <c r="AS99" s="187" t="str">
        <f t="shared" si="100"/>
        <v/>
      </c>
      <c r="AU99" s="115" t="str">
        <f>+Datos!CX97</f>
        <v/>
      </c>
      <c r="AV99" s="188" t="str">
        <f>IF(AU99="","",Datos!DA97)</f>
        <v/>
      </c>
      <c r="AW99" s="180" t="str">
        <f t="shared" si="101"/>
        <v/>
      </c>
      <c r="AX99" s="180" t="str">
        <f t="shared" si="102"/>
        <v/>
      </c>
      <c r="AY99" s="187" t="str">
        <f t="shared" si="103"/>
        <v/>
      </c>
      <c r="AZ99" s="187" t="str">
        <f t="shared" si="104"/>
        <v/>
      </c>
      <c r="BA99" s="187" t="str">
        <f t="shared" si="105"/>
        <v/>
      </c>
      <c r="BB99" s="187" t="str">
        <f t="shared" si="106"/>
        <v/>
      </c>
      <c r="BD99" s="115" t="str">
        <f>+Datos!DR97</f>
        <v/>
      </c>
      <c r="BE99" s="188" t="str">
        <f>IF(BD99="","",Datos!DU97)</f>
        <v/>
      </c>
      <c r="BF99" s="180" t="str">
        <f t="shared" si="107"/>
        <v/>
      </c>
      <c r="BG99" s="180" t="str">
        <f t="shared" si="108"/>
        <v/>
      </c>
      <c r="BH99" s="187" t="str">
        <f t="shared" si="109"/>
        <v/>
      </c>
      <c r="BI99" s="187" t="str">
        <f t="shared" si="110"/>
        <v/>
      </c>
      <c r="BJ99" s="187" t="str">
        <f t="shared" si="111"/>
        <v/>
      </c>
      <c r="BK99" s="187" t="str">
        <f t="shared" si="112"/>
        <v/>
      </c>
      <c r="BM99" s="115" t="str">
        <f>+Datos!EL97</f>
        <v/>
      </c>
      <c r="BN99" s="188" t="str">
        <f>IF(BM99="","",Datos!EO97)</f>
        <v/>
      </c>
      <c r="BO99" s="180" t="str">
        <f t="shared" si="113"/>
        <v/>
      </c>
      <c r="BP99" s="180" t="str">
        <f t="shared" si="114"/>
        <v/>
      </c>
      <c r="BQ99" s="187" t="str">
        <f t="shared" si="115"/>
        <v/>
      </c>
      <c r="BR99" s="187" t="str">
        <f t="shared" si="116"/>
        <v/>
      </c>
      <c r="BS99" s="187" t="str">
        <f t="shared" si="117"/>
        <v/>
      </c>
      <c r="BT99" s="187" t="str">
        <f t="shared" si="118"/>
        <v/>
      </c>
      <c r="BV99" s="115" t="str">
        <f>+Datos!FF97</f>
        <v/>
      </c>
      <c r="BW99" s="188" t="str">
        <f>IF(BV99="","",Datos!FI97)</f>
        <v/>
      </c>
      <c r="BX99" s="180" t="str">
        <f t="shared" si="119"/>
        <v/>
      </c>
      <c r="BY99" s="180" t="str">
        <f t="shared" si="120"/>
        <v/>
      </c>
      <c r="BZ99" s="187" t="str">
        <f t="shared" si="121"/>
        <v/>
      </c>
      <c r="CA99" s="187" t="str">
        <f t="shared" si="122"/>
        <v/>
      </c>
      <c r="CB99" s="187" t="str">
        <f t="shared" si="123"/>
        <v/>
      </c>
      <c r="CC99" s="187" t="str">
        <f t="shared" si="124"/>
        <v/>
      </c>
      <c r="CD99"/>
      <c r="CE99" s="115" t="str">
        <f>+Datos!FZ97</f>
        <v/>
      </c>
      <c r="CF99" s="188" t="str">
        <f>IF(CE99="","",Datos!GC97)</f>
        <v/>
      </c>
      <c r="CG99" s="180" t="str">
        <f t="shared" si="125"/>
        <v/>
      </c>
      <c r="CH99" s="180" t="str">
        <f t="shared" si="126"/>
        <v/>
      </c>
      <c r="CI99" s="187" t="str">
        <f t="shared" si="127"/>
        <v/>
      </c>
      <c r="CJ99" s="187" t="str">
        <f t="shared" si="128"/>
        <v/>
      </c>
      <c r="CK99" s="187" t="str">
        <f t="shared" si="129"/>
        <v/>
      </c>
      <c r="CL99" s="187" t="str">
        <f t="shared" si="130"/>
        <v/>
      </c>
    </row>
    <row r="100" spans="2:90" s="8" customFormat="1" x14ac:dyDescent="0.35">
      <c r="B100" s="115">
        <f>+Datos!B98</f>
        <v>83</v>
      </c>
      <c r="C100" s="115">
        <f>IF(B100="","",Datos!E98)</f>
        <v>112</v>
      </c>
      <c r="D100" s="180"/>
      <c r="E100" s="180">
        <f t="shared" si="72"/>
        <v>10</v>
      </c>
      <c r="F100" s="187" t="e">
        <f t="shared" si="131"/>
        <v>#DIV/0!</v>
      </c>
      <c r="G100" s="187">
        <f t="shared" si="132"/>
        <v>390</v>
      </c>
      <c r="H100" s="187">
        <f t="shared" si="75"/>
        <v>240</v>
      </c>
      <c r="I100" s="187" t="e">
        <f t="shared" si="76"/>
        <v>#DIV/0!</v>
      </c>
      <c r="K100" s="115" t="str">
        <f>+Datos!V98</f>
        <v/>
      </c>
      <c r="L100" s="188" t="str">
        <f>IF(K100="","",Datos!Y98)</f>
        <v/>
      </c>
      <c r="M100" s="180" t="str">
        <f t="shared" si="77"/>
        <v/>
      </c>
      <c r="N100" s="180" t="str">
        <f t="shared" si="78"/>
        <v/>
      </c>
      <c r="O100" s="187" t="str">
        <f t="shared" si="79"/>
        <v/>
      </c>
      <c r="P100" s="187" t="str">
        <f t="shared" si="80"/>
        <v/>
      </c>
      <c r="Q100" s="187" t="str">
        <f t="shared" si="81"/>
        <v/>
      </c>
      <c r="R100" s="187" t="str">
        <f t="shared" si="82"/>
        <v/>
      </c>
      <c r="T100" s="115" t="str">
        <f>+Datos!AP98</f>
        <v/>
      </c>
      <c r="U100" s="188" t="str">
        <f>IF(T100="","",Datos!AS98)</f>
        <v/>
      </c>
      <c r="V100" s="180" t="str">
        <f t="shared" si="83"/>
        <v/>
      </c>
      <c r="W100" s="180" t="str">
        <f t="shared" si="84"/>
        <v/>
      </c>
      <c r="X100" s="187" t="str">
        <f t="shared" si="85"/>
        <v/>
      </c>
      <c r="Y100" s="187" t="str">
        <f t="shared" si="86"/>
        <v/>
      </c>
      <c r="Z100" s="187" t="str">
        <f t="shared" si="87"/>
        <v/>
      </c>
      <c r="AA100" s="187" t="str">
        <f t="shared" si="88"/>
        <v/>
      </c>
      <c r="AC100" s="115" t="str">
        <f>+Datos!BJ98</f>
        <v/>
      </c>
      <c r="AD100" s="188" t="str">
        <f>IF(AC100="","",Datos!BM98)</f>
        <v/>
      </c>
      <c r="AE100" s="180" t="str">
        <f t="shared" si="89"/>
        <v/>
      </c>
      <c r="AF100" s="180" t="str">
        <f t="shared" si="90"/>
        <v/>
      </c>
      <c r="AG100" s="187" t="str">
        <f t="shared" si="91"/>
        <v/>
      </c>
      <c r="AH100" s="187" t="str">
        <f t="shared" si="92"/>
        <v/>
      </c>
      <c r="AI100" s="187" t="str">
        <f t="shared" si="93"/>
        <v/>
      </c>
      <c r="AJ100" s="187" t="str">
        <f t="shared" si="94"/>
        <v/>
      </c>
      <c r="AL100" s="115" t="str">
        <f>+Datos!CD98</f>
        <v/>
      </c>
      <c r="AM100" s="188" t="str">
        <f>IF(AL100="","",Datos!CG98)</f>
        <v/>
      </c>
      <c r="AN100" s="180" t="str">
        <f t="shared" si="95"/>
        <v/>
      </c>
      <c r="AO100" s="180" t="str">
        <f t="shared" si="96"/>
        <v/>
      </c>
      <c r="AP100" s="187" t="str">
        <f t="shared" si="97"/>
        <v/>
      </c>
      <c r="AQ100" s="187" t="str">
        <f t="shared" si="98"/>
        <v/>
      </c>
      <c r="AR100" s="187" t="str">
        <f t="shared" si="99"/>
        <v/>
      </c>
      <c r="AS100" s="187" t="str">
        <f t="shared" si="100"/>
        <v/>
      </c>
      <c r="AU100" s="115" t="str">
        <f>+Datos!CX98</f>
        <v/>
      </c>
      <c r="AV100" s="188" t="str">
        <f>IF(AU100="","",Datos!DA98)</f>
        <v/>
      </c>
      <c r="AW100" s="180" t="str">
        <f t="shared" si="101"/>
        <v/>
      </c>
      <c r="AX100" s="180" t="str">
        <f t="shared" si="102"/>
        <v/>
      </c>
      <c r="AY100" s="187" t="str">
        <f t="shared" si="103"/>
        <v/>
      </c>
      <c r="AZ100" s="187" t="str">
        <f t="shared" si="104"/>
        <v/>
      </c>
      <c r="BA100" s="187" t="str">
        <f t="shared" si="105"/>
        <v/>
      </c>
      <c r="BB100" s="187" t="str">
        <f t="shared" si="106"/>
        <v/>
      </c>
      <c r="BD100" s="115" t="str">
        <f>+Datos!DR98</f>
        <v/>
      </c>
      <c r="BE100" s="188" t="str">
        <f>IF(BD100="","",Datos!DU98)</f>
        <v/>
      </c>
      <c r="BF100" s="180" t="str">
        <f t="shared" si="107"/>
        <v/>
      </c>
      <c r="BG100" s="180" t="str">
        <f t="shared" si="108"/>
        <v/>
      </c>
      <c r="BH100" s="187" t="str">
        <f t="shared" si="109"/>
        <v/>
      </c>
      <c r="BI100" s="187" t="str">
        <f t="shared" si="110"/>
        <v/>
      </c>
      <c r="BJ100" s="187" t="str">
        <f t="shared" si="111"/>
        <v/>
      </c>
      <c r="BK100" s="187" t="str">
        <f t="shared" si="112"/>
        <v/>
      </c>
      <c r="BM100" s="115" t="str">
        <f>+Datos!EL98</f>
        <v/>
      </c>
      <c r="BN100" s="188" t="str">
        <f>IF(BM100="","",Datos!EO98)</f>
        <v/>
      </c>
      <c r="BO100" s="180" t="str">
        <f t="shared" si="113"/>
        <v/>
      </c>
      <c r="BP100" s="180" t="str">
        <f t="shared" si="114"/>
        <v/>
      </c>
      <c r="BQ100" s="187" t="str">
        <f t="shared" si="115"/>
        <v/>
      </c>
      <c r="BR100" s="187" t="str">
        <f t="shared" si="116"/>
        <v/>
      </c>
      <c r="BS100" s="187" t="str">
        <f t="shared" si="117"/>
        <v/>
      </c>
      <c r="BT100" s="187" t="str">
        <f t="shared" si="118"/>
        <v/>
      </c>
      <c r="BV100" s="115" t="str">
        <f>+Datos!FF98</f>
        <v/>
      </c>
      <c r="BW100" s="188" t="str">
        <f>IF(BV100="","",Datos!FI98)</f>
        <v/>
      </c>
      <c r="BX100" s="180" t="str">
        <f t="shared" si="119"/>
        <v/>
      </c>
      <c r="BY100" s="180" t="str">
        <f t="shared" si="120"/>
        <v/>
      </c>
      <c r="BZ100" s="187" t="str">
        <f t="shared" si="121"/>
        <v/>
      </c>
      <c r="CA100" s="187" t="str">
        <f t="shared" si="122"/>
        <v/>
      </c>
      <c r="CB100" s="187" t="str">
        <f t="shared" si="123"/>
        <v/>
      </c>
      <c r="CC100" s="187" t="str">
        <f t="shared" si="124"/>
        <v/>
      </c>
      <c r="CD100"/>
      <c r="CE100" s="115" t="str">
        <f>+Datos!FZ98</f>
        <v/>
      </c>
      <c r="CF100" s="188" t="str">
        <f>IF(CE100="","",Datos!GC98)</f>
        <v/>
      </c>
      <c r="CG100" s="180" t="str">
        <f t="shared" si="125"/>
        <v/>
      </c>
      <c r="CH100" s="180" t="str">
        <f t="shared" si="126"/>
        <v/>
      </c>
      <c r="CI100" s="187" t="str">
        <f t="shared" si="127"/>
        <v/>
      </c>
      <c r="CJ100" s="187" t="str">
        <f t="shared" si="128"/>
        <v/>
      </c>
      <c r="CK100" s="187" t="str">
        <f t="shared" si="129"/>
        <v/>
      </c>
      <c r="CL100" s="187" t="str">
        <f t="shared" si="130"/>
        <v/>
      </c>
    </row>
    <row r="101" spans="2:90" s="8" customFormat="1" x14ac:dyDescent="0.35">
      <c r="B101" s="115">
        <f>+Datos!B99</f>
        <v>84</v>
      </c>
      <c r="C101" s="115">
        <f>IF(B101="","",Datos!E99)</f>
        <v>114.5</v>
      </c>
      <c r="D101" s="180"/>
      <c r="E101" s="180">
        <f t="shared" si="72"/>
        <v>10</v>
      </c>
      <c r="F101" s="187" t="e">
        <f t="shared" si="131"/>
        <v>#DIV/0!</v>
      </c>
      <c r="G101" s="187">
        <f t="shared" si="132"/>
        <v>390</v>
      </c>
      <c r="H101" s="187">
        <f t="shared" si="75"/>
        <v>240</v>
      </c>
      <c r="I101" s="187" t="e">
        <f t="shared" si="76"/>
        <v>#DIV/0!</v>
      </c>
      <c r="K101" s="115" t="str">
        <f>+Datos!V99</f>
        <v/>
      </c>
      <c r="L101" s="188" t="str">
        <f>IF(K101="","",Datos!Y99)</f>
        <v/>
      </c>
      <c r="M101" s="180" t="str">
        <f t="shared" si="77"/>
        <v/>
      </c>
      <c r="N101" s="180" t="str">
        <f t="shared" si="78"/>
        <v/>
      </c>
      <c r="O101" s="187" t="str">
        <f t="shared" si="79"/>
        <v/>
      </c>
      <c r="P101" s="187" t="str">
        <f t="shared" si="80"/>
        <v/>
      </c>
      <c r="Q101" s="187" t="str">
        <f t="shared" si="81"/>
        <v/>
      </c>
      <c r="R101" s="187" t="str">
        <f t="shared" si="82"/>
        <v/>
      </c>
      <c r="T101" s="115" t="str">
        <f>+Datos!AP99</f>
        <v/>
      </c>
      <c r="U101" s="188" t="str">
        <f>IF(T101="","",Datos!AS99)</f>
        <v/>
      </c>
      <c r="V101" s="180" t="str">
        <f t="shared" si="83"/>
        <v/>
      </c>
      <c r="W101" s="180" t="str">
        <f t="shared" si="84"/>
        <v/>
      </c>
      <c r="X101" s="187" t="str">
        <f t="shared" si="85"/>
        <v/>
      </c>
      <c r="Y101" s="187" t="str">
        <f t="shared" si="86"/>
        <v/>
      </c>
      <c r="Z101" s="187" t="str">
        <f t="shared" si="87"/>
        <v/>
      </c>
      <c r="AA101" s="187" t="str">
        <f t="shared" si="88"/>
        <v/>
      </c>
      <c r="AC101" s="115" t="str">
        <f>+Datos!BJ99</f>
        <v/>
      </c>
      <c r="AD101" s="188" t="str">
        <f>IF(AC101="","",Datos!BM99)</f>
        <v/>
      </c>
      <c r="AE101" s="180" t="str">
        <f t="shared" si="89"/>
        <v/>
      </c>
      <c r="AF101" s="180" t="str">
        <f t="shared" si="90"/>
        <v/>
      </c>
      <c r="AG101" s="187" t="str">
        <f t="shared" si="91"/>
        <v/>
      </c>
      <c r="AH101" s="187" t="str">
        <f t="shared" si="92"/>
        <v/>
      </c>
      <c r="AI101" s="187" t="str">
        <f t="shared" si="93"/>
        <v/>
      </c>
      <c r="AJ101" s="187" t="str">
        <f t="shared" si="94"/>
        <v/>
      </c>
      <c r="AL101" s="115" t="str">
        <f>+Datos!CD99</f>
        <v/>
      </c>
      <c r="AM101" s="188" t="str">
        <f>IF(AL101="","",Datos!CG99)</f>
        <v/>
      </c>
      <c r="AN101" s="180" t="str">
        <f t="shared" si="95"/>
        <v/>
      </c>
      <c r="AO101" s="180" t="str">
        <f t="shared" si="96"/>
        <v/>
      </c>
      <c r="AP101" s="187" t="str">
        <f t="shared" si="97"/>
        <v/>
      </c>
      <c r="AQ101" s="187" t="str">
        <f t="shared" si="98"/>
        <v/>
      </c>
      <c r="AR101" s="187" t="str">
        <f t="shared" si="99"/>
        <v/>
      </c>
      <c r="AS101" s="187" t="str">
        <f t="shared" si="100"/>
        <v/>
      </c>
      <c r="AU101" s="115" t="str">
        <f>+Datos!CX99</f>
        <v/>
      </c>
      <c r="AV101" s="188" t="str">
        <f>IF(AU101="","",Datos!DA99)</f>
        <v/>
      </c>
      <c r="AW101" s="180" t="str">
        <f t="shared" si="101"/>
        <v/>
      </c>
      <c r="AX101" s="180" t="str">
        <f t="shared" si="102"/>
        <v/>
      </c>
      <c r="AY101" s="187" t="str">
        <f t="shared" si="103"/>
        <v/>
      </c>
      <c r="AZ101" s="187" t="str">
        <f t="shared" si="104"/>
        <v/>
      </c>
      <c r="BA101" s="187" t="str">
        <f t="shared" si="105"/>
        <v/>
      </c>
      <c r="BB101" s="187" t="str">
        <f t="shared" si="106"/>
        <v/>
      </c>
      <c r="BD101" s="115" t="str">
        <f>+Datos!DR99</f>
        <v/>
      </c>
      <c r="BE101" s="188" t="str">
        <f>IF(BD101="","",Datos!DU99)</f>
        <v/>
      </c>
      <c r="BF101" s="180" t="str">
        <f t="shared" si="107"/>
        <v/>
      </c>
      <c r="BG101" s="180" t="str">
        <f t="shared" si="108"/>
        <v/>
      </c>
      <c r="BH101" s="187" t="str">
        <f t="shared" si="109"/>
        <v/>
      </c>
      <c r="BI101" s="187" t="str">
        <f t="shared" si="110"/>
        <v/>
      </c>
      <c r="BJ101" s="187" t="str">
        <f t="shared" si="111"/>
        <v/>
      </c>
      <c r="BK101" s="187" t="str">
        <f t="shared" si="112"/>
        <v/>
      </c>
      <c r="BM101" s="115" t="str">
        <f>+Datos!EL99</f>
        <v/>
      </c>
      <c r="BN101" s="188" t="str">
        <f>IF(BM101="","",Datos!EO99)</f>
        <v/>
      </c>
      <c r="BO101" s="180" t="str">
        <f t="shared" si="113"/>
        <v/>
      </c>
      <c r="BP101" s="180" t="str">
        <f t="shared" si="114"/>
        <v/>
      </c>
      <c r="BQ101" s="187" t="str">
        <f t="shared" si="115"/>
        <v/>
      </c>
      <c r="BR101" s="187" t="str">
        <f t="shared" si="116"/>
        <v/>
      </c>
      <c r="BS101" s="187" t="str">
        <f t="shared" si="117"/>
        <v/>
      </c>
      <c r="BT101" s="187" t="str">
        <f t="shared" si="118"/>
        <v/>
      </c>
      <c r="BV101" s="115" t="str">
        <f>+Datos!FF99</f>
        <v/>
      </c>
      <c r="BW101" s="188" t="str">
        <f>IF(BV101="","",Datos!FI99)</f>
        <v/>
      </c>
      <c r="BX101" s="180" t="str">
        <f t="shared" si="119"/>
        <v/>
      </c>
      <c r="BY101" s="180" t="str">
        <f t="shared" si="120"/>
        <v/>
      </c>
      <c r="BZ101" s="187" t="str">
        <f t="shared" si="121"/>
        <v/>
      </c>
      <c r="CA101" s="187" t="str">
        <f t="shared" si="122"/>
        <v/>
      </c>
      <c r="CB101" s="187" t="str">
        <f t="shared" si="123"/>
        <v/>
      </c>
      <c r="CC101" s="187" t="str">
        <f t="shared" si="124"/>
        <v/>
      </c>
      <c r="CD101"/>
      <c r="CE101" s="115" t="str">
        <f>+Datos!FZ99</f>
        <v/>
      </c>
      <c r="CF101" s="188" t="str">
        <f>IF(CE101="","",Datos!GC99)</f>
        <v/>
      </c>
      <c r="CG101" s="180" t="str">
        <f t="shared" si="125"/>
        <v/>
      </c>
      <c r="CH101" s="180" t="str">
        <f t="shared" si="126"/>
        <v/>
      </c>
      <c r="CI101" s="187" t="str">
        <f t="shared" si="127"/>
        <v/>
      </c>
      <c r="CJ101" s="187" t="str">
        <f t="shared" si="128"/>
        <v/>
      </c>
      <c r="CK101" s="187" t="str">
        <f t="shared" si="129"/>
        <v/>
      </c>
      <c r="CL101" s="187" t="str">
        <f t="shared" si="130"/>
        <v/>
      </c>
    </row>
    <row r="102" spans="2:90" s="8" customFormat="1" x14ac:dyDescent="0.35">
      <c r="B102" s="115">
        <f>+Datos!B100</f>
        <v>85</v>
      </c>
      <c r="C102" s="115">
        <f>IF(B102="","",Datos!E100)</f>
        <v>117</v>
      </c>
      <c r="D102" s="180"/>
      <c r="E102" s="180">
        <f t="shared" si="72"/>
        <v>10</v>
      </c>
      <c r="F102" s="187" t="e">
        <f t="shared" si="131"/>
        <v>#DIV/0!</v>
      </c>
      <c r="G102" s="187">
        <f t="shared" si="132"/>
        <v>390</v>
      </c>
      <c r="H102" s="187">
        <f t="shared" si="75"/>
        <v>240</v>
      </c>
      <c r="I102" s="187" t="e">
        <f t="shared" si="76"/>
        <v>#DIV/0!</v>
      </c>
      <c r="K102" s="115" t="str">
        <f>+Datos!V100</f>
        <v/>
      </c>
      <c r="L102" s="188" t="str">
        <f>IF(K102="","",Datos!Y100)</f>
        <v/>
      </c>
      <c r="M102" s="180" t="str">
        <f t="shared" si="77"/>
        <v/>
      </c>
      <c r="N102" s="180" t="str">
        <f t="shared" si="78"/>
        <v/>
      </c>
      <c r="O102" s="187" t="str">
        <f t="shared" si="79"/>
        <v/>
      </c>
      <c r="P102" s="187" t="str">
        <f t="shared" si="80"/>
        <v/>
      </c>
      <c r="Q102" s="187" t="str">
        <f t="shared" si="81"/>
        <v/>
      </c>
      <c r="R102" s="187" t="str">
        <f t="shared" si="82"/>
        <v/>
      </c>
      <c r="T102" s="115" t="str">
        <f>+Datos!AP100</f>
        <v/>
      </c>
      <c r="U102" s="188" t="str">
        <f>IF(T102="","",Datos!AS100)</f>
        <v/>
      </c>
      <c r="V102" s="180" t="str">
        <f t="shared" si="83"/>
        <v/>
      </c>
      <c r="W102" s="180" t="str">
        <f t="shared" si="84"/>
        <v/>
      </c>
      <c r="X102" s="187" t="str">
        <f t="shared" si="85"/>
        <v/>
      </c>
      <c r="Y102" s="187" t="str">
        <f t="shared" si="86"/>
        <v/>
      </c>
      <c r="Z102" s="187" t="str">
        <f t="shared" si="87"/>
        <v/>
      </c>
      <c r="AA102" s="187" t="str">
        <f t="shared" si="88"/>
        <v/>
      </c>
      <c r="AC102" s="115" t="str">
        <f>+Datos!BJ100</f>
        <v/>
      </c>
      <c r="AD102" s="188" t="str">
        <f>IF(AC102="","",Datos!BM100)</f>
        <v/>
      </c>
      <c r="AE102" s="180" t="str">
        <f t="shared" si="89"/>
        <v/>
      </c>
      <c r="AF102" s="180" t="str">
        <f t="shared" si="90"/>
        <v/>
      </c>
      <c r="AG102" s="187" t="str">
        <f t="shared" si="91"/>
        <v/>
      </c>
      <c r="AH102" s="187" t="str">
        <f t="shared" si="92"/>
        <v/>
      </c>
      <c r="AI102" s="187" t="str">
        <f t="shared" si="93"/>
        <v/>
      </c>
      <c r="AJ102" s="187" t="str">
        <f t="shared" si="94"/>
        <v/>
      </c>
      <c r="AL102" s="115" t="str">
        <f>+Datos!CD100</f>
        <v/>
      </c>
      <c r="AM102" s="188" t="str">
        <f>IF(AL102="","",Datos!CG100)</f>
        <v/>
      </c>
      <c r="AN102" s="180" t="str">
        <f t="shared" si="95"/>
        <v/>
      </c>
      <c r="AO102" s="180" t="str">
        <f t="shared" si="96"/>
        <v/>
      </c>
      <c r="AP102" s="187" t="str">
        <f t="shared" si="97"/>
        <v/>
      </c>
      <c r="AQ102" s="187" t="str">
        <f t="shared" si="98"/>
        <v/>
      </c>
      <c r="AR102" s="187" t="str">
        <f t="shared" si="99"/>
        <v/>
      </c>
      <c r="AS102" s="187" t="str">
        <f t="shared" si="100"/>
        <v/>
      </c>
      <c r="AU102" s="115" t="str">
        <f>+Datos!CX100</f>
        <v/>
      </c>
      <c r="AV102" s="188" t="str">
        <f>IF(AU102="","",Datos!DA100)</f>
        <v/>
      </c>
      <c r="AW102" s="180" t="str">
        <f t="shared" si="101"/>
        <v/>
      </c>
      <c r="AX102" s="180" t="str">
        <f t="shared" si="102"/>
        <v/>
      </c>
      <c r="AY102" s="187" t="str">
        <f t="shared" si="103"/>
        <v/>
      </c>
      <c r="AZ102" s="187" t="str">
        <f t="shared" si="104"/>
        <v/>
      </c>
      <c r="BA102" s="187" t="str">
        <f t="shared" si="105"/>
        <v/>
      </c>
      <c r="BB102" s="187" t="str">
        <f t="shared" si="106"/>
        <v/>
      </c>
      <c r="BD102" s="115" t="str">
        <f>+Datos!DR100</f>
        <v/>
      </c>
      <c r="BE102" s="188" t="str">
        <f>IF(BD102="","",Datos!DU100)</f>
        <v/>
      </c>
      <c r="BF102" s="180" t="str">
        <f t="shared" si="107"/>
        <v/>
      </c>
      <c r="BG102" s="180" t="str">
        <f t="shared" si="108"/>
        <v/>
      </c>
      <c r="BH102" s="187" t="str">
        <f t="shared" si="109"/>
        <v/>
      </c>
      <c r="BI102" s="187" t="str">
        <f t="shared" si="110"/>
        <v/>
      </c>
      <c r="BJ102" s="187" t="str">
        <f t="shared" si="111"/>
        <v/>
      </c>
      <c r="BK102" s="187" t="str">
        <f t="shared" si="112"/>
        <v/>
      </c>
      <c r="BM102" s="115" t="str">
        <f>+Datos!EL100</f>
        <v/>
      </c>
      <c r="BN102" s="188" t="str">
        <f>IF(BM102="","",Datos!EO100)</f>
        <v/>
      </c>
      <c r="BO102" s="180" t="str">
        <f t="shared" si="113"/>
        <v/>
      </c>
      <c r="BP102" s="180" t="str">
        <f t="shared" si="114"/>
        <v/>
      </c>
      <c r="BQ102" s="187" t="str">
        <f t="shared" si="115"/>
        <v/>
      </c>
      <c r="BR102" s="187" t="str">
        <f t="shared" si="116"/>
        <v/>
      </c>
      <c r="BS102" s="187" t="str">
        <f t="shared" si="117"/>
        <v/>
      </c>
      <c r="BT102" s="187" t="str">
        <f t="shared" si="118"/>
        <v/>
      </c>
      <c r="BV102" s="115" t="str">
        <f>+Datos!FF100</f>
        <v/>
      </c>
      <c r="BW102" s="188" t="str">
        <f>IF(BV102="","",Datos!FI100)</f>
        <v/>
      </c>
      <c r="BX102" s="180" t="str">
        <f t="shared" si="119"/>
        <v/>
      </c>
      <c r="BY102" s="180" t="str">
        <f t="shared" si="120"/>
        <v/>
      </c>
      <c r="BZ102" s="187" t="str">
        <f t="shared" si="121"/>
        <v/>
      </c>
      <c r="CA102" s="187" t="str">
        <f t="shared" si="122"/>
        <v/>
      </c>
      <c r="CB102" s="187" t="str">
        <f t="shared" si="123"/>
        <v/>
      </c>
      <c r="CC102" s="187" t="str">
        <f t="shared" si="124"/>
        <v/>
      </c>
      <c r="CD102"/>
      <c r="CE102" s="115" t="str">
        <f>+Datos!FZ100</f>
        <v/>
      </c>
      <c r="CF102" s="188" t="str">
        <f>IF(CE102="","",Datos!GC100)</f>
        <v/>
      </c>
      <c r="CG102" s="180" t="str">
        <f t="shared" si="125"/>
        <v/>
      </c>
      <c r="CH102" s="180" t="str">
        <f t="shared" si="126"/>
        <v/>
      </c>
      <c r="CI102" s="187" t="str">
        <f t="shared" si="127"/>
        <v/>
      </c>
      <c r="CJ102" s="187" t="str">
        <f t="shared" si="128"/>
        <v/>
      </c>
      <c r="CK102" s="187" t="str">
        <f t="shared" si="129"/>
        <v/>
      </c>
      <c r="CL102" s="187" t="str">
        <f t="shared" si="130"/>
        <v/>
      </c>
    </row>
    <row r="103" spans="2:90" s="8" customFormat="1" x14ac:dyDescent="0.35">
      <c r="B103" s="115">
        <f>+Datos!B101</f>
        <v>86</v>
      </c>
      <c r="C103" s="115">
        <f>IF(B103="","",Datos!E101)</f>
        <v>117.5</v>
      </c>
      <c r="D103" s="180"/>
      <c r="E103" s="180">
        <f t="shared" si="72"/>
        <v>10</v>
      </c>
      <c r="F103" s="187" t="e">
        <f t="shared" si="131"/>
        <v>#DIV/0!</v>
      </c>
      <c r="G103" s="187">
        <f t="shared" si="132"/>
        <v>390</v>
      </c>
      <c r="H103" s="187">
        <f t="shared" si="75"/>
        <v>240</v>
      </c>
      <c r="I103" s="187" t="e">
        <f t="shared" si="76"/>
        <v>#DIV/0!</v>
      </c>
      <c r="K103" s="115" t="str">
        <f>+Datos!V101</f>
        <v/>
      </c>
      <c r="L103" s="188" t="str">
        <f>IF(K103="","",Datos!Y101)</f>
        <v/>
      </c>
      <c r="M103" s="180" t="str">
        <f t="shared" si="77"/>
        <v/>
      </c>
      <c r="N103" s="180" t="str">
        <f t="shared" si="78"/>
        <v/>
      </c>
      <c r="O103" s="187" t="str">
        <f t="shared" si="79"/>
        <v/>
      </c>
      <c r="P103" s="187" t="str">
        <f t="shared" si="80"/>
        <v/>
      </c>
      <c r="Q103" s="187" t="str">
        <f t="shared" si="81"/>
        <v/>
      </c>
      <c r="R103" s="187" t="str">
        <f t="shared" si="82"/>
        <v/>
      </c>
      <c r="T103" s="115" t="str">
        <f>+Datos!AP101</f>
        <v/>
      </c>
      <c r="U103" s="188" t="str">
        <f>IF(T103="","",Datos!AS101)</f>
        <v/>
      </c>
      <c r="V103" s="180" t="str">
        <f t="shared" si="83"/>
        <v/>
      </c>
      <c r="W103" s="180" t="str">
        <f t="shared" si="84"/>
        <v/>
      </c>
      <c r="X103" s="187" t="str">
        <f t="shared" si="85"/>
        <v/>
      </c>
      <c r="Y103" s="187" t="str">
        <f t="shared" si="86"/>
        <v/>
      </c>
      <c r="Z103" s="187" t="str">
        <f t="shared" si="87"/>
        <v/>
      </c>
      <c r="AA103" s="187" t="str">
        <f t="shared" si="88"/>
        <v/>
      </c>
      <c r="AC103" s="115" t="str">
        <f>+Datos!BJ101</f>
        <v/>
      </c>
      <c r="AD103" s="188" t="str">
        <f>IF(AC103="","",Datos!BM101)</f>
        <v/>
      </c>
      <c r="AE103" s="180" t="str">
        <f t="shared" si="89"/>
        <v/>
      </c>
      <c r="AF103" s="180" t="str">
        <f t="shared" si="90"/>
        <v/>
      </c>
      <c r="AG103" s="187" t="str">
        <f t="shared" si="91"/>
        <v/>
      </c>
      <c r="AH103" s="187" t="str">
        <f t="shared" si="92"/>
        <v/>
      </c>
      <c r="AI103" s="187" t="str">
        <f t="shared" si="93"/>
        <v/>
      </c>
      <c r="AJ103" s="187" t="str">
        <f t="shared" si="94"/>
        <v/>
      </c>
      <c r="AL103" s="115" t="str">
        <f>+Datos!CD101</f>
        <v/>
      </c>
      <c r="AM103" s="188" t="str">
        <f>IF(AL103="","",Datos!CG101)</f>
        <v/>
      </c>
      <c r="AN103" s="180" t="str">
        <f t="shared" si="95"/>
        <v/>
      </c>
      <c r="AO103" s="180" t="str">
        <f t="shared" si="96"/>
        <v/>
      </c>
      <c r="AP103" s="187" t="str">
        <f t="shared" si="97"/>
        <v/>
      </c>
      <c r="AQ103" s="187" t="str">
        <f t="shared" si="98"/>
        <v/>
      </c>
      <c r="AR103" s="187" t="str">
        <f t="shared" si="99"/>
        <v/>
      </c>
      <c r="AS103" s="187" t="str">
        <f t="shared" si="100"/>
        <v/>
      </c>
      <c r="AU103" s="115" t="str">
        <f>+Datos!CX101</f>
        <v/>
      </c>
      <c r="AV103" s="188" t="str">
        <f>IF(AU103="","",Datos!DA101)</f>
        <v/>
      </c>
      <c r="AW103" s="180" t="str">
        <f t="shared" si="101"/>
        <v/>
      </c>
      <c r="AX103" s="180" t="str">
        <f t="shared" si="102"/>
        <v/>
      </c>
      <c r="AY103" s="187" t="str">
        <f t="shared" si="103"/>
        <v/>
      </c>
      <c r="AZ103" s="187" t="str">
        <f t="shared" si="104"/>
        <v/>
      </c>
      <c r="BA103" s="187" t="str">
        <f t="shared" si="105"/>
        <v/>
      </c>
      <c r="BB103" s="187" t="str">
        <f t="shared" si="106"/>
        <v/>
      </c>
      <c r="BD103" s="115" t="str">
        <f>+Datos!DR101</f>
        <v/>
      </c>
      <c r="BE103" s="188" t="str">
        <f>IF(BD103="","",Datos!DU101)</f>
        <v/>
      </c>
      <c r="BF103" s="180" t="str">
        <f t="shared" si="107"/>
        <v/>
      </c>
      <c r="BG103" s="180" t="str">
        <f t="shared" si="108"/>
        <v/>
      </c>
      <c r="BH103" s="187" t="str">
        <f t="shared" si="109"/>
        <v/>
      </c>
      <c r="BI103" s="187" t="str">
        <f t="shared" si="110"/>
        <v/>
      </c>
      <c r="BJ103" s="187" t="str">
        <f t="shared" si="111"/>
        <v/>
      </c>
      <c r="BK103" s="187" t="str">
        <f t="shared" si="112"/>
        <v/>
      </c>
      <c r="BM103" s="115" t="str">
        <f>+Datos!EL101</f>
        <v/>
      </c>
      <c r="BN103" s="188" t="str">
        <f>IF(BM103="","",Datos!EO101)</f>
        <v/>
      </c>
      <c r="BO103" s="180" t="str">
        <f t="shared" si="113"/>
        <v/>
      </c>
      <c r="BP103" s="180" t="str">
        <f t="shared" si="114"/>
        <v/>
      </c>
      <c r="BQ103" s="187" t="str">
        <f t="shared" si="115"/>
        <v/>
      </c>
      <c r="BR103" s="187" t="str">
        <f t="shared" si="116"/>
        <v/>
      </c>
      <c r="BS103" s="187" t="str">
        <f t="shared" si="117"/>
        <v/>
      </c>
      <c r="BT103" s="187" t="str">
        <f t="shared" si="118"/>
        <v/>
      </c>
      <c r="BV103" s="115" t="str">
        <f>+Datos!FF101</f>
        <v/>
      </c>
      <c r="BW103" s="188" t="str">
        <f>IF(BV103="","",Datos!FI101)</f>
        <v/>
      </c>
      <c r="BX103" s="180" t="str">
        <f t="shared" si="119"/>
        <v/>
      </c>
      <c r="BY103" s="180" t="str">
        <f t="shared" si="120"/>
        <v/>
      </c>
      <c r="BZ103" s="187" t="str">
        <f t="shared" si="121"/>
        <v/>
      </c>
      <c r="CA103" s="187" t="str">
        <f t="shared" si="122"/>
        <v/>
      </c>
      <c r="CB103" s="187" t="str">
        <f t="shared" si="123"/>
        <v/>
      </c>
      <c r="CC103" s="187" t="str">
        <f t="shared" si="124"/>
        <v/>
      </c>
      <c r="CD103"/>
      <c r="CE103" s="115" t="str">
        <f>+Datos!FZ101</f>
        <v/>
      </c>
      <c r="CF103" s="188" t="str">
        <f>IF(CE103="","",Datos!GC101)</f>
        <v/>
      </c>
      <c r="CG103" s="180" t="str">
        <f t="shared" si="125"/>
        <v/>
      </c>
      <c r="CH103" s="180" t="str">
        <f t="shared" si="126"/>
        <v/>
      </c>
      <c r="CI103" s="187" t="str">
        <f t="shared" si="127"/>
        <v/>
      </c>
      <c r="CJ103" s="187" t="str">
        <f t="shared" si="128"/>
        <v/>
      </c>
      <c r="CK103" s="187" t="str">
        <f t="shared" si="129"/>
        <v/>
      </c>
      <c r="CL103" s="187" t="str">
        <f t="shared" si="130"/>
        <v/>
      </c>
    </row>
    <row r="104" spans="2:90" s="8" customFormat="1" x14ac:dyDescent="0.35">
      <c r="B104" s="115">
        <f>+Datos!B102</f>
        <v>87</v>
      </c>
      <c r="C104" s="115">
        <f>IF(B104="","",Datos!E102)</f>
        <v>119</v>
      </c>
      <c r="D104" s="180"/>
      <c r="E104" s="180">
        <f t="shared" si="72"/>
        <v>10</v>
      </c>
      <c r="F104" s="187" t="e">
        <f t="shared" si="131"/>
        <v>#DIV/0!</v>
      </c>
      <c r="G104" s="187">
        <f t="shared" si="132"/>
        <v>390</v>
      </c>
      <c r="H104" s="187">
        <f t="shared" si="75"/>
        <v>240</v>
      </c>
      <c r="I104" s="187" t="e">
        <f t="shared" si="76"/>
        <v>#DIV/0!</v>
      </c>
      <c r="K104" s="115" t="str">
        <f>+Datos!V102</f>
        <v/>
      </c>
      <c r="L104" s="188" t="str">
        <f>IF(K104="","",Datos!Y102)</f>
        <v/>
      </c>
      <c r="M104" s="180" t="str">
        <f t="shared" si="77"/>
        <v/>
      </c>
      <c r="N104" s="180" t="str">
        <f t="shared" si="78"/>
        <v/>
      </c>
      <c r="O104" s="187" t="str">
        <f t="shared" si="79"/>
        <v/>
      </c>
      <c r="P104" s="187" t="str">
        <f t="shared" si="80"/>
        <v/>
      </c>
      <c r="Q104" s="187" t="str">
        <f t="shared" si="81"/>
        <v/>
      </c>
      <c r="R104" s="187" t="str">
        <f t="shared" si="82"/>
        <v/>
      </c>
      <c r="T104" s="115" t="str">
        <f>+Datos!AP102</f>
        <v/>
      </c>
      <c r="U104" s="188" t="str">
        <f>IF(T104="","",Datos!AS102)</f>
        <v/>
      </c>
      <c r="V104" s="180" t="str">
        <f t="shared" si="83"/>
        <v/>
      </c>
      <c r="W104" s="180" t="str">
        <f t="shared" si="84"/>
        <v/>
      </c>
      <c r="X104" s="187" t="str">
        <f t="shared" si="85"/>
        <v/>
      </c>
      <c r="Y104" s="187" t="str">
        <f t="shared" si="86"/>
        <v/>
      </c>
      <c r="Z104" s="187" t="str">
        <f t="shared" si="87"/>
        <v/>
      </c>
      <c r="AA104" s="187" t="str">
        <f t="shared" si="88"/>
        <v/>
      </c>
      <c r="AC104" s="115" t="str">
        <f>+Datos!BJ102</f>
        <v/>
      </c>
      <c r="AD104" s="188" t="str">
        <f>IF(AC104="","",Datos!BM102)</f>
        <v/>
      </c>
      <c r="AE104" s="180" t="str">
        <f t="shared" si="89"/>
        <v/>
      </c>
      <c r="AF104" s="180" t="str">
        <f t="shared" si="90"/>
        <v/>
      </c>
      <c r="AG104" s="187" t="str">
        <f t="shared" si="91"/>
        <v/>
      </c>
      <c r="AH104" s="187" t="str">
        <f t="shared" si="92"/>
        <v/>
      </c>
      <c r="AI104" s="187" t="str">
        <f t="shared" si="93"/>
        <v/>
      </c>
      <c r="AJ104" s="187" t="str">
        <f t="shared" si="94"/>
        <v/>
      </c>
      <c r="AL104" s="115" t="str">
        <f>+Datos!CD102</f>
        <v/>
      </c>
      <c r="AM104" s="188" t="str">
        <f>IF(AL104="","",Datos!CG102)</f>
        <v/>
      </c>
      <c r="AN104" s="180" t="str">
        <f t="shared" si="95"/>
        <v/>
      </c>
      <c r="AO104" s="180" t="str">
        <f t="shared" si="96"/>
        <v/>
      </c>
      <c r="AP104" s="187" t="str">
        <f t="shared" si="97"/>
        <v/>
      </c>
      <c r="AQ104" s="187" t="str">
        <f t="shared" si="98"/>
        <v/>
      </c>
      <c r="AR104" s="187" t="str">
        <f t="shared" si="99"/>
        <v/>
      </c>
      <c r="AS104" s="187" t="str">
        <f t="shared" si="100"/>
        <v/>
      </c>
      <c r="AU104" s="115" t="str">
        <f>+Datos!CX102</f>
        <v/>
      </c>
      <c r="AV104" s="188" t="str">
        <f>IF(AU104="","",Datos!DA102)</f>
        <v/>
      </c>
      <c r="AW104" s="180" t="str">
        <f t="shared" si="101"/>
        <v/>
      </c>
      <c r="AX104" s="180" t="str">
        <f t="shared" si="102"/>
        <v/>
      </c>
      <c r="AY104" s="187" t="str">
        <f t="shared" si="103"/>
        <v/>
      </c>
      <c r="AZ104" s="187" t="str">
        <f t="shared" si="104"/>
        <v/>
      </c>
      <c r="BA104" s="187" t="str">
        <f t="shared" si="105"/>
        <v/>
      </c>
      <c r="BB104" s="187" t="str">
        <f t="shared" si="106"/>
        <v/>
      </c>
      <c r="BD104" s="115" t="str">
        <f>+Datos!DR102</f>
        <v/>
      </c>
      <c r="BE104" s="188" t="str">
        <f>IF(BD104="","",Datos!DU102)</f>
        <v/>
      </c>
      <c r="BF104" s="180" t="str">
        <f t="shared" si="107"/>
        <v/>
      </c>
      <c r="BG104" s="180" t="str">
        <f t="shared" si="108"/>
        <v/>
      </c>
      <c r="BH104" s="187" t="str">
        <f t="shared" si="109"/>
        <v/>
      </c>
      <c r="BI104" s="187" t="str">
        <f t="shared" si="110"/>
        <v/>
      </c>
      <c r="BJ104" s="187" t="str">
        <f t="shared" si="111"/>
        <v/>
      </c>
      <c r="BK104" s="187" t="str">
        <f t="shared" si="112"/>
        <v/>
      </c>
      <c r="BM104" s="115" t="str">
        <f>+Datos!EL102</f>
        <v/>
      </c>
      <c r="BN104" s="188" t="str">
        <f>IF(BM104="","",Datos!EO102)</f>
        <v/>
      </c>
      <c r="BO104" s="180" t="str">
        <f t="shared" si="113"/>
        <v/>
      </c>
      <c r="BP104" s="180" t="str">
        <f t="shared" si="114"/>
        <v/>
      </c>
      <c r="BQ104" s="187" t="str">
        <f t="shared" si="115"/>
        <v/>
      </c>
      <c r="BR104" s="187" t="str">
        <f t="shared" si="116"/>
        <v/>
      </c>
      <c r="BS104" s="187" t="str">
        <f t="shared" si="117"/>
        <v/>
      </c>
      <c r="BT104" s="187" t="str">
        <f t="shared" si="118"/>
        <v/>
      </c>
      <c r="BV104" s="115" t="str">
        <f>+Datos!FF102</f>
        <v/>
      </c>
      <c r="BW104" s="188" t="str">
        <f>IF(BV104="","",Datos!FI102)</f>
        <v/>
      </c>
      <c r="BX104" s="180" t="str">
        <f t="shared" si="119"/>
        <v/>
      </c>
      <c r="BY104" s="180" t="str">
        <f t="shared" si="120"/>
        <v/>
      </c>
      <c r="BZ104" s="187" t="str">
        <f t="shared" si="121"/>
        <v/>
      </c>
      <c r="CA104" s="187" t="str">
        <f t="shared" si="122"/>
        <v/>
      </c>
      <c r="CB104" s="187" t="str">
        <f t="shared" si="123"/>
        <v/>
      </c>
      <c r="CC104" s="187" t="str">
        <f t="shared" si="124"/>
        <v/>
      </c>
      <c r="CD104"/>
      <c r="CE104" s="115" t="str">
        <f>+Datos!FZ102</f>
        <v/>
      </c>
      <c r="CF104" s="188" t="str">
        <f>IF(CE104="","",Datos!GC102)</f>
        <v/>
      </c>
      <c r="CG104" s="180" t="str">
        <f t="shared" si="125"/>
        <v/>
      </c>
      <c r="CH104" s="180" t="str">
        <f t="shared" si="126"/>
        <v/>
      </c>
      <c r="CI104" s="187" t="str">
        <f t="shared" si="127"/>
        <v/>
      </c>
      <c r="CJ104" s="187" t="str">
        <f t="shared" si="128"/>
        <v/>
      </c>
      <c r="CK104" s="187" t="str">
        <f t="shared" si="129"/>
        <v/>
      </c>
      <c r="CL104" s="187" t="str">
        <f t="shared" si="130"/>
        <v/>
      </c>
    </row>
    <row r="105" spans="2:90" s="8" customFormat="1" x14ac:dyDescent="0.35">
      <c r="B105" s="115">
        <f>+Datos!B103</f>
        <v>88</v>
      </c>
      <c r="C105" s="115">
        <f>IF(B105="","",Datos!E103)</f>
        <v>122.5</v>
      </c>
      <c r="D105" s="180"/>
      <c r="E105" s="180">
        <f t="shared" si="72"/>
        <v>11</v>
      </c>
      <c r="F105" s="187" t="e">
        <f t="shared" si="131"/>
        <v>#DIV/0!</v>
      </c>
      <c r="G105" s="187">
        <f t="shared" si="132"/>
        <v>429</v>
      </c>
      <c r="H105" s="187">
        <f t="shared" si="75"/>
        <v>264</v>
      </c>
      <c r="I105" s="187" t="e">
        <f t="shared" si="76"/>
        <v>#DIV/0!</v>
      </c>
      <c r="K105" s="115" t="str">
        <f>+Datos!V103</f>
        <v/>
      </c>
      <c r="L105" s="188" t="str">
        <f>IF(K105="","",Datos!Y103)</f>
        <v/>
      </c>
      <c r="M105" s="180" t="str">
        <f t="shared" si="77"/>
        <v/>
      </c>
      <c r="N105" s="180" t="str">
        <f t="shared" si="78"/>
        <v/>
      </c>
      <c r="O105" s="187" t="str">
        <f t="shared" si="79"/>
        <v/>
      </c>
      <c r="P105" s="187" t="str">
        <f t="shared" si="80"/>
        <v/>
      </c>
      <c r="Q105" s="187" t="str">
        <f t="shared" si="81"/>
        <v/>
      </c>
      <c r="R105" s="187" t="str">
        <f t="shared" si="82"/>
        <v/>
      </c>
      <c r="T105" s="115" t="str">
        <f>+Datos!AP103</f>
        <v/>
      </c>
      <c r="U105" s="188" t="str">
        <f>IF(T105="","",Datos!AS103)</f>
        <v/>
      </c>
      <c r="V105" s="180" t="str">
        <f t="shared" si="83"/>
        <v/>
      </c>
      <c r="W105" s="180" t="str">
        <f t="shared" si="84"/>
        <v/>
      </c>
      <c r="X105" s="187" t="str">
        <f t="shared" si="85"/>
        <v/>
      </c>
      <c r="Y105" s="187" t="str">
        <f t="shared" si="86"/>
        <v/>
      </c>
      <c r="Z105" s="187" t="str">
        <f t="shared" si="87"/>
        <v/>
      </c>
      <c r="AA105" s="187" t="str">
        <f t="shared" si="88"/>
        <v/>
      </c>
      <c r="AC105" s="115" t="str">
        <f>+Datos!BJ103</f>
        <v/>
      </c>
      <c r="AD105" s="188" t="str">
        <f>IF(AC105="","",Datos!BM103)</f>
        <v/>
      </c>
      <c r="AE105" s="180" t="str">
        <f t="shared" si="89"/>
        <v/>
      </c>
      <c r="AF105" s="180" t="str">
        <f t="shared" si="90"/>
        <v/>
      </c>
      <c r="AG105" s="187" t="str">
        <f t="shared" si="91"/>
        <v/>
      </c>
      <c r="AH105" s="187" t="str">
        <f t="shared" si="92"/>
        <v/>
      </c>
      <c r="AI105" s="187" t="str">
        <f t="shared" si="93"/>
        <v/>
      </c>
      <c r="AJ105" s="187" t="str">
        <f t="shared" si="94"/>
        <v/>
      </c>
      <c r="AL105" s="115" t="str">
        <f>+Datos!CD103</f>
        <v/>
      </c>
      <c r="AM105" s="188" t="str">
        <f>IF(AL105="","",Datos!CG103)</f>
        <v/>
      </c>
      <c r="AN105" s="180" t="str">
        <f t="shared" si="95"/>
        <v/>
      </c>
      <c r="AO105" s="180" t="str">
        <f t="shared" si="96"/>
        <v/>
      </c>
      <c r="AP105" s="187" t="str">
        <f t="shared" si="97"/>
        <v/>
      </c>
      <c r="AQ105" s="187" t="str">
        <f t="shared" si="98"/>
        <v/>
      </c>
      <c r="AR105" s="187" t="str">
        <f t="shared" si="99"/>
        <v/>
      </c>
      <c r="AS105" s="187" t="str">
        <f t="shared" si="100"/>
        <v/>
      </c>
      <c r="AU105" s="115" t="str">
        <f>+Datos!CX103</f>
        <v/>
      </c>
      <c r="AV105" s="188" t="str">
        <f>IF(AU105="","",Datos!DA103)</f>
        <v/>
      </c>
      <c r="AW105" s="180" t="str">
        <f t="shared" si="101"/>
        <v/>
      </c>
      <c r="AX105" s="180" t="str">
        <f t="shared" si="102"/>
        <v/>
      </c>
      <c r="AY105" s="187" t="str">
        <f t="shared" si="103"/>
        <v/>
      </c>
      <c r="AZ105" s="187" t="str">
        <f t="shared" si="104"/>
        <v/>
      </c>
      <c r="BA105" s="187" t="str">
        <f t="shared" si="105"/>
        <v/>
      </c>
      <c r="BB105" s="187" t="str">
        <f t="shared" si="106"/>
        <v/>
      </c>
      <c r="BD105" s="115" t="str">
        <f>+Datos!DR103</f>
        <v/>
      </c>
      <c r="BE105" s="188" t="str">
        <f>IF(BD105="","",Datos!DU103)</f>
        <v/>
      </c>
      <c r="BF105" s="180" t="str">
        <f t="shared" si="107"/>
        <v/>
      </c>
      <c r="BG105" s="180" t="str">
        <f t="shared" si="108"/>
        <v/>
      </c>
      <c r="BH105" s="187" t="str">
        <f t="shared" si="109"/>
        <v/>
      </c>
      <c r="BI105" s="187" t="str">
        <f t="shared" si="110"/>
        <v/>
      </c>
      <c r="BJ105" s="187" t="str">
        <f t="shared" si="111"/>
        <v/>
      </c>
      <c r="BK105" s="187" t="str">
        <f t="shared" si="112"/>
        <v/>
      </c>
      <c r="BM105" s="115" t="str">
        <f>+Datos!EL103</f>
        <v/>
      </c>
      <c r="BN105" s="188" t="str">
        <f>IF(BM105="","",Datos!EO103)</f>
        <v/>
      </c>
      <c r="BO105" s="180" t="str">
        <f t="shared" si="113"/>
        <v/>
      </c>
      <c r="BP105" s="180" t="str">
        <f t="shared" si="114"/>
        <v/>
      </c>
      <c r="BQ105" s="187" t="str">
        <f t="shared" si="115"/>
        <v/>
      </c>
      <c r="BR105" s="187" t="str">
        <f t="shared" si="116"/>
        <v/>
      </c>
      <c r="BS105" s="187" t="str">
        <f t="shared" si="117"/>
        <v/>
      </c>
      <c r="BT105" s="187" t="str">
        <f t="shared" si="118"/>
        <v/>
      </c>
      <c r="BV105" s="115" t="str">
        <f>+Datos!FF103</f>
        <v/>
      </c>
      <c r="BW105" s="188" t="str">
        <f>IF(BV105="","",Datos!FI103)</f>
        <v/>
      </c>
      <c r="BX105" s="180" t="str">
        <f t="shared" si="119"/>
        <v/>
      </c>
      <c r="BY105" s="180" t="str">
        <f t="shared" si="120"/>
        <v/>
      </c>
      <c r="BZ105" s="187" t="str">
        <f t="shared" si="121"/>
        <v/>
      </c>
      <c r="CA105" s="187" t="str">
        <f t="shared" si="122"/>
        <v/>
      </c>
      <c r="CB105" s="187" t="str">
        <f t="shared" si="123"/>
        <v/>
      </c>
      <c r="CC105" s="187" t="str">
        <f t="shared" si="124"/>
        <v/>
      </c>
      <c r="CD105"/>
      <c r="CE105" s="115" t="str">
        <f>+Datos!FZ103</f>
        <v/>
      </c>
      <c r="CF105" s="188" t="str">
        <f>IF(CE105="","",Datos!GC103)</f>
        <v/>
      </c>
      <c r="CG105" s="180" t="str">
        <f t="shared" si="125"/>
        <v/>
      </c>
      <c r="CH105" s="180" t="str">
        <f t="shared" si="126"/>
        <v/>
      </c>
      <c r="CI105" s="187" t="str">
        <f t="shared" si="127"/>
        <v/>
      </c>
      <c r="CJ105" s="187" t="str">
        <f t="shared" si="128"/>
        <v/>
      </c>
      <c r="CK105" s="187" t="str">
        <f t="shared" si="129"/>
        <v/>
      </c>
      <c r="CL105" s="187" t="str">
        <f t="shared" si="130"/>
        <v/>
      </c>
    </row>
    <row r="106" spans="2:90" s="8" customFormat="1" x14ac:dyDescent="0.35">
      <c r="B106" s="115">
        <f>+Datos!B104</f>
        <v>89</v>
      </c>
      <c r="C106" s="115">
        <f>IF(B106="","",Datos!E104)</f>
        <v>124.5</v>
      </c>
      <c r="D106" s="180"/>
      <c r="E106" s="180">
        <f t="shared" si="72"/>
        <v>11</v>
      </c>
      <c r="F106" s="187" t="e">
        <f t="shared" si="131"/>
        <v>#DIV/0!</v>
      </c>
      <c r="G106" s="187">
        <f t="shared" si="132"/>
        <v>429</v>
      </c>
      <c r="H106" s="187">
        <f t="shared" si="75"/>
        <v>264</v>
      </c>
      <c r="I106" s="187" t="e">
        <f t="shared" si="76"/>
        <v>#DIV/0!</v>
      </c>
      <c r="K106" s="115" t="str">
        <f>+Datos!V104</f>
        <v/>
      </c>
      <c r="L106" s="188" t="str">
        <f>IF(K106="","",Datos!Y104)</f>
        <v/>
      </c>
      <c r="M106" s="180" t="str">
        <f t="shared" si="77"/>
        <v/>
      </c>
      <c r="N106" s="180" t="str">
        <f t="shared" si="78"/>
        <v/>
      </c>
      <c r="O106" s="187" t="str">
        <f t="shared" si="79"/>
        <v/>
      </c>
      <c r="P106" s="187" t="str">
        <f t="shared" si="80"/>
        <v/>
      </c>
      <c r="Q106" s="187" t="str">
        <f t="shared" si="81"/>
        <v/>
      </c>
      <c r="R106" s="187" t="str">
        <f t="shared" si="82"/>
        <v/>
      </c>
      <c r="T106" s="115" t="str">
        <f>+Datos!AP104</f>
        <v/>
      </c>
      <c r="U106" s="188" t="str">
        <f>IF(T106="","",Datos!AS104)</f>
        <v/>
      </c>
      <c r="V106" s="180" t="str">
        <f t="shared" si="83"/>
        <v/>
      </c>
      <c r="W106" s="180" t="str">
        <f t="shared" si="84"/>
        <v/>
      </c>
      <c r="X106" s="187" t="str">
        <f t="shared" si="85"/>
        <v/>
      </c>
      <c r="Y106" s="187" t="str">
        <f t="shared" si="86"/>
        <v/>
      </c>
      <c r="Z106" s="187" t="str">
        <f t="shared" si="87"/>
        <v/>
      </c>
      <c r="AA106" s="187" t="str">
        <f t="shared" si="88"/>
        <v/>
      </c>
      <c r="AC106" s="115" t="str">
        <f>+Datos!BJ104</f>
        <v/>
      </c>
      <c r="AD106" s="188" t="str">
        <f>IF(AC106="","",Datos!BM104)</f>
        <v/>
      </c>
      <c r="AE106" s="180" t="str">
        <f t="shared" si="89"/>
        <v/>
      </c>
      <c r="AF106" s="180" t="str">
        <f t="shared" si="90"/>
        <v/>
      </c>
      <c r="AG106" s="187" t="str">
        <f t="shared" si="91"/>
        <v/>
      </c>
      <c r="AH106" s="187" t="str">
        <f t="shared" si="92"/>
        <v/>
      </c>
      <c r="AI106" s="187" t="str">
        <f t="shared" si="93"/>
        <v/>
      </c>
      <c r="AJ106" s="187" t="str">
        <f t="shared" si="94"/>
        <v/>
      </c>
      <c r="AL106" s="115" t="str">
        <f>+Datos!CD104</f>
        <v/>
      </c>
      <c r="AM106" s="188" t="str">
        <f>IF(AL106="","",Datos!CG104)</f>
        <v/>
      </c>
      <c r="AN106" s="180" t="str">
        <f t="shared" si="95"/>
        <v/>
      </c>
      <c r="AO106" s="180" t="str">
        <f t="shared" si="96"/>
        <v/>
      </c>
      <c r="AP106" s="187" t="str">
        <f t="shared" si="97"/>
        <v/>
      </c>
      <c r="AQ106" s="187" t="str">
        <f t="shared" si="98"/>
        <v/>
      </c>
      <c r="AR106" s="187" t="str">
        <f t="shared" si="99"/>
        <v/>
      </c>
      <c r="AS106" s="187" t="str">
        <f t="shared" si="100"/>
        <v/>
      </c>
      <c r="AU106" s="115" t="str">
        <f>+Datos!CX104</f>
        <v/>
      </c>
      <c r="AV106" s="188" t="str">
        <f>IF(AU106="","",Datos!DA104)</f>
        <v/>
      </c>
      <c r="AW106" s="180" t="str">
        <f t="shared" si="101"/>
        <v/>
      </c>
      <c r="AX106" s="180" t="str">
        <f t="shared" si="102"/>
        <v/>
      </c>
      <c r="AY106" s="187" t="str">
        <f t="shared" si="103"/>
        <v/>
      </c>
      <c r="AZ106" s="187" t="str">
        <f t="shared" si="104"/>
        <v/>
      </c>
      <c r="BA106" s="187" t="str">
        <f t="shared" si="105"/>
        <v/>
      </c>
      <c r="BB106" s="187" t="str">
        <f t="shared" si="106"/>
        <v/>
      </c>
      <c r="BD106" s="115" t="str">
        <f>+Datos!DR104</f>
        <v/>
      </c>
      <c r="BE106" s="188" t="str">
        <f>IF(BD106="","",Datos!DU104)</f>
        <v/>
      </c>
      <c r="BF106" s="180" t="str">
        <f t="shared" si="107"/>
        <v/>
      </c>
      <c r="BG106" s="180" t="str">
        <f t="shared" si="108"/>
        <v/>
      </c>
      <c r="BH106" s="187" t="str">
        <f t="shared" si="109"/>
        <v/>
      </c>
      <c r="BI106" s="187" t="str">
        <f t="shared" si="110"/>
        <v/>
      </c>
      <c r="BJ106" s="187" t="str">
        <f t="shared" si="111"/>
        <v/>
      </c>
      <c r="BK106" s="187" t="str">
        <f t="shared" si="112"/>
        <v/>
      </c>
      <c r="BM106" s="115" t="str">
        <f>+Datos!EL104</f>
        <v/>
      </c>
      <c r="BN106" s="188" t="str">
        <f>IF(BM106="","",Datos!EO104)</f>
        <v/>
      </c>
      <c r="BO106" s="180" t="str">
        <f t="shared" si="113"/>
        <v/>
      </c>
      <c r="BP106" s="180" t="str">
        <f t="shared" si="114"/>
        <v/>
      </c>
      <c r="BQ106" s="187" t="str">
        <f t="shared" si="115"/>
        <v/>
      </c>
      <c r="BR106" s="187" t="str">
        <f t="shared" si="116"/>
        <v/>
      </c>
      <c r="BS106" s="187" t="str">
        <f t="shared" si="117"/>
        <v/>
      </c>
      <c r="BT106" s="187" t="str">
        <f t="shared" si="118"/>
        <v/>
      </c>
      <c r="BV106" s="115" t="str">
        <f>+Datos!FF104</f>
        <v/>
      </c>
      <c r="BW106" s="188" t="str">
        <f>IF(BV106="","",Datos!FI104)</f>
        <v/>
      </c>
      <c r="BX106" s="180" t="str">
        <f t="shared" si="119"/>
        <v/>
      </c>
      <c r="BY106" s="180" t="str">
        <f t="shared" si="120"/>
        <v/>
      </c>
      <c r="BZ106" s="187" t="str">
        <f t="shared" si="121"/>
        <v/>
      </c>
      <c r="CA106" s="187" t="str">
        <f t="shared" si="122"/>
        <v/>
      </c>
      <c r="CB106" s="187" t="str">
        <f t="shared" si="123"/>
        <v/>
      </c>
      <c r="CC106" s="187" t="str">
        <f t="shared" si="124"/>
        <v/>
      </c>
      <c r="CD106"/>
      <c r="CE106" s="115" t="str">
        <f>+Datos!FZ104</f>
        <v/>
      </c>
      <c r="CF106" s="188" t="str">
        <f>IF(CE106="","",Datos!GC104)</f>
        <v/>
      </c>
      <c r="CG106" s="180" t="str">
        <f t="shared" si="125"/>
        <v/>
      </c>
      <c r="CH106" s="180" t="str">
        <f t="shared" si="126"/>
        <v/>
      </c>
      <c r="CI106" s="187" t="str">
        <f t="shared" si="127"/>
        <v/>
      </c>
      <c r="CJ106" s="187" t="str">
        <f t="shared" si="128"/>
        <v/>
      </c>
      <c r="CK106" s="187" t="str">
        <f t="shared" si="129"/>
        <v/>
      </c>
      <c r="CL106" s="187" t="str">
        <f t="shared" si="130"/>
        <v/>
      </c>
    </row>
    <row r="107" spans="2:90" s="8" customFormat="1" x14ac:dyDescent="0.35">
      <c r="B107" s="115">
        <f>+Datos!B105</f>
        <v>90</v>
      </c>
      <c r="C107" s="115">
        <f>IF(B107="","",Datos!E105)</f>
        <v>126</v>
      </c>
      <c r="D107" s="180"/>
      <c r="E107" s="180">
        <f t="shared" si="72"/>
        <v>11</v>
      </c>
      <c r="F107" s="187" t="e">
        <f t="shared" si="131"/>
        <v>#DIV/0!</v>
      </c>
      <c r="G107" s="187">
        <f t="shared" si="132"/>
        <v>429</v>
      </c>
      <c r="H107" s="187">
        <f t="shared" si="75"/>
        <v>264</v>
      </c>
      <c r="I107" s="187" t="e">
        <f t="shared" si="76"/>
        <v>#DIV/0!</v>
      </c>
      <c r="K107" s="115" t="str">
        <f>+Datos!V105</f>
        <v/>
      </c>
      <c r="L107" s="188" t="str">
        <f>IF(K107="","",Datos!Y105)</f>
        <v/>
      </c>
      <c r="M107" s="180" t="str">
        <f t="shared" si="77"/>
        <v/>
      </c>
      <c r="N107" s="180" t="str">
        <f t="shared" si="78"/>
        <v/>
      </c>
      <c r="O107" s="187" t="str">
        <f t="shared" si="79"/>
        <v/>
      </c>
      <c r="P107" s="187" t="str">
        <f t="shared" si="80"/>
        <v/>
      </c>
      <c r="Q107" s="187" t="str">
        <f t="shared" si="81"/>
        <v/>
      </c>
      <c r="R107" s="187" t="str">
        <f t="shared" si="82"/>
        <v/>
      </c>
      <c r="T107" s="115" t="str">
        <f>+Datos!AP105</f>
        <v/>
      </c>
      <c r="U107" s="188" t="str">
        <f>IF(T107="","",Datos!AS105)</f>
        <v/>
      </c>
      <c r="V107" s="180" t="str">
        <f t="shared" si="83"/>
        <v/>
      </c>
      <c r="W107" s="180" t="str">
        <f t="shared" si="84"/>
        <v/>
      </c>
      <c r="X107" s="187" t="str">
        <f t="shared" si="85"/>
        <v/>
      </c>
      <c r="Y107" s="187" t="str">
        <f t="shared" si="86"/>
        <v/>
      </c>
      <c r="Z107" s="187" t="str">
        <f t="shared" si="87"/>
        <v/>
      </c>
      <c r="AA107" s="187" t="str">
        <f t="shared" si="88"/>
        <v/>
      </c>
      <c r="AC107" s="115" t="str">
        <f>+Datos!BJ105</f>
        <v/>
      </c>
      <c r="AD107" s="188" t="str">
        <f>IF(AC107="","",Datos!BM105)</f>
        <v/>
      </c>
      <c r="AE107" s="180" t="str">
        <f t="shared" si="89"/>
        <v/>
      </c>
      <c r="AF107" s="180" t="str">
        <f t="shared" si="90"/>
        <v/>
      </c>
      <c r="AG107" s="187" t="str">
        <f t="shared" si="91"/>
        <v/>
      </c>
      <c r="AH107" s="187" t="str">
        <f t="shared" si="92"/>
        <v/>
      </c>
      <c r="AI107" s="187" t="str">
        <f t="shared" si="93"/>
        <v/>
      </c>
      <c r="AJ107" s="187" t="str">
        <f t="shared" si="94"/>
        <v/>
      </c>
      <c r="AL107" s="115" t="str">
        <f>+Datos!CD105</f>
        <v/>
      </c>
      <c r="AM107" s="188" t="str">
        <f>IF(AL107="","",Datos!CG105)</f>
        <v/>
      </c>
      <c r="AN107" s="180" t="str">
        <f t="shared" si="95"/>
        <v/>
      </c>
      <c r="AO107" s="180" t="str">
        <f t="shared" si="96"/>
        <v/>
      </c>
      <c r="AP107" s="187" t="str">
        <f t="shared" si="97"/>
        <v/>
      </c>
      <c r="AQ107" s="187" t="str">
        <f t="shared" si="98"/>
        <v/>
      </c>
      <c r="AR107" s="187" t="str">
        <f t="shared" si="99"/>
        <v/>
      </c>
      <c r="AS107" s="187" t="str">
        <f t="shared" si="100"/>
        <v/>
      </c>
      <c r="AU107" s="115" t="str">
        <f>+Datos!CX105</f>
        <v/>
      </c>
      <c r="AV107" s="188" t="str">
        <f>IF(AU107="","",Datos!DA105)</f>
        <v/>
      </c>
      <c r="AW107" s="180" t="str">
        <f t="shared" si="101"/>
        <v/>
      </c>
      <c r="AX107" s="180" t="str">
        <f t="shared" si="102"/>
        <v/>
      </c>
      <c r="AY107" s="187" t="str">
        <f t="shared" si="103"/>
        <v/>
      </c>
      <c r="AZ107" s="187" t="str">
        <f t="shared" si="104"/>
        <v/>
      </c>
      <c r="BA107" s="187" t="str">
        <f t="shared" si="105"/>
        <v/>
      </c>
      <c r="BB107" s="187" t="str">
        <f t="shared" si="106"/>
        <v/>
      </c>
      <c r="BD107" s="115" t="str">
        <f>+Datos!DR105</f>
        <v/>
      </c>
      <c r="BE107" s="188" t="str">
        <f>IF(BD107="","",Datos!DU105)</f>
        <v/>
      </c>
      <c r="BF107" s="180" t="str">
        <f t="shared" si="107"/>
        <v/>
      </c>
      <c r="BG107" s="180" t="str">
        <f t="shared" si="108"/>
        <v/>
      </c>
      <c r="BH107" s="187" t="str">
        <f t="shared" si="109"/>
        <v/>
      </c>
      <c r="BI107" s="187" t="str">
        <f t="shared" si="110"/>
        <v/>
      </c>
      <c r="BJ107" s="187" t="str">
        <f t="shared" si="111"/>
        <v/>
      </c>
      <c r="BK107" s="187" t="str">
        <f t="shared" si="112"/>
        <v/>
      </c>
      <c r="BM107" s="115" t="str">
        <f>+Datos!EL105</f>
        <v/>
      </c>
      <c r="BN107" s="188" t="str">
        <f>IF(BM107="","",Datos!EO105)</f>
        <v/>
      </c>
      <c r="BO107" s="180" t="str">
        <f t="shared" si="113"/>
        <v/>
      </c>
      <c r="BP107" s="180" t="str">
        <f t="shared" si="114"/>
        <v/>
      </c>
      <c r="BQ107" s="187" t="str">
        <f t="shared" si="115"/>
        <v/>
      </c>
      <c r="BR107" s="187" t="str">
        <f t="shared" si="116"/>
        <v/>
      </c>
      <c r="BS107" s="187" t="str">
        <f t="shared" si="117"/>
        <v/>
      </c>
      <c r="BT107" s="187" t="str">
        <f t="shared" si="118"/>
        <v/>
      </c>
      <c r="BV107" s="115" t="str">
        <f>+Datos!FF105</f>
        <v/>
      </c>
      <c r="BW107" s="188" t="str">
        <f>IF(BV107="","",Datos!FI105)</f>
        <v/>
      </c>
      <c r="BX107" s="180" t="str">
        <f t="shared" si="119"/>
        <v/>
      </c>
      <c r="BY107" s="180" t="str">
        <f t="shared" si="120"/>
        <v/>
      </c>
      <c r="BZ107" s="187" t="str">
        <f t="shared" si="121"/>
        <v/>
      </c>
      <c r="CA107" s="187" t="str">
        <f t="shared" si="122"/>
        <v/>
      </c>
      <c r="CB107" s="187" t="str">
        <f t="shared" si="123"/>
        <v/>
      </c>
      <c r="CC107" s="187" t="str">
        <f t="shared" si="124"/>
        <v/>
      </c>
      <c r="CD107"/>
      <c r="CE107" s="115" t="str">
        <f>+Datos!FZ105</f>
        <v/>
      </c>
      <c r="CF107" s="188" t="str">
        <f>IF(CE107="","",Datos!GC105)</f>
        <v/>
      </c>
      <c r="CG107" s="180" t="str">
        <f t="shared" si="125"/>
        <v/>
      </c>
      <c r="CH107" s="180" t="str">
        <f t="shared" si="126"/>
        <v/>
      </c>
      <c r="CI107" s="187" t="str">
        <f t="shared" si="127"/>
        <v/>
      </c>
      <c r="CJ107" s="187" t="str">
        <f t="shared" si="128"/>
        <v/>
      </c>
      <c r="CK107" s="187" t="str">
        <f t="shared" si="129"/>
        <v/>
      </c>
      <c r="CL107" s="187" t="str">
        <f t="shared" si="130"/>
        <v/>
      </c>
    </row>
    <row r="108" spans="2:90" s="8" customFormat="1" x14ac:dyDescent="0.35">
      <c r="B108" s="115">
        <f>+Datos!B106</f>
        <v>91</v>
      </c>
      <c r="C108" s="115">
        <f>IF(B108="","",Datos!E106)</f>
        <v>127</v>
      </c>
      <c r="D108" s="180"/>
      <c r="E108" s="180">
        <f t="shared" si="72"/>
        <v>11</v>
      </c>
      <c r="F108" s="187" t="e">
        <f t="shared" si="131"/>
        <v>#DIV/0!</v>
      </c>
      <c r="G108" s="187">
        <f t="shared" si="132"/>
        <v>429</v>
      </c>
      <c r="H108" s="187">
        <f t="shared" si="75"/>
        <v>264</v>
      </c>
      <c r="I108" s="187" t="e">
        <f t="shared" si="76"/>
        <v>#DIV/0!</v>
      </c>
      <c r="K108" s="115" t="str">
        <f>+Datos!V106</f>
        <v/>
      </c>
      <c r="L108" s="188" t="str">
        <f>IF(K108="","",Datos!Y106)</f>
        <v/>
      </c>
      <c r="M108" s="180" t="str">
        <f t="shared" si="77"/>
        <v/>
      </c>
      <c r="N108" s="180" t="str">
        <f t="shared" si="78"/>
        <v/>
      </c>
      <c r="O108" s="187" t="str">
        <f t="shared" si="79"/>
        <v/>
      </c>
      <c r="P108" s="187" t="str">
        <f t="shared" si="80"/>
        <v/>
      </c>
      <c r="Q108" s="187" t="str">
        <f t="shared" si="81"/>
        <v/>
      </c>
      <c r="R108" s="187" t="str">
        <f t="shared" si="82"/>
        <v/>
      </c>
      <c r="T108" s="115" t="str">
        <f>+Datos!AP106</f>
        <v/>
      </c>
      <c r="U108" s="188" t="str">
        <f>IF(T108="","",Datos!AS106)</f>
        <v/>
      </c>
      <c r="V108" s="180" t="str">
        <f t="shared" si="83"/>
        <v/>
      </c>
      <c r="W108" s="180" t="str">
        <f t="shared" si="84"/>
        <v/>
      </c>
      <c r="X108" s="187" t="str">
        <f t="shared" si="85"/>
        <v/>
      </c>
      <c r="Y108" s="187" t="str">
        <f t="shared" si="86"/>
        <v/>
      </c>
      <c r="Z108" s="187" t="str">
        <f t="shared" si="87"/>
        <v/>
      </c>
      <c r="AA108" s="187" t="str">
        <f t="shared" si="88"/>
        <v/>
      </c>
      <c r="AC108" s="115" t="str">
        <f>+Datos!BJ106</f>
        <v/>
      </c>
      <c r="AD108" s="188" t="str">
        <f>IF(AC108="","",Datos!BM106)</f>
        <v/>
      </c>
      <c r="AE108" s="180" t="str">
        <f t="shared" si="89"/>
        <v/>
      </c>
      <c r="AF108" s="180" t="str">
        <f t="shared" si="90"/>
        <v/>
      </c>
      <c r="AG108" s="187" t="str">
        <f t="shared" si="91"/>
        <v/>
      </c>
      <c r="AH108" s="187" t="str">
        <f t="shared" si="92"/>
        <v/>
      </c>
      <c r="AI108" s="187" t="str">
        <f t="shared" si="93"/>
        <v/>
      </c>
      <c r="AJ108" s="187" t="str">
        <f t="shared" si="94"/>
        <v/>
      </c>
      <c r="AL108" s="115" t="str">
        <f>+Datos!CD106</f>
        <v/>
      </c>
      <c r="AM108" s="188" t="str">
        <f>IF(AL108="","",Datos!CG106)</f>
        <v/>
      </c>
      <c r="AN108" s="180" t="str">
        <f t="shared" si="95"/>
        <v/>
      </c>
      <c r="AO108" s="180" t="str">
        <f t="shared" si="96"/>
        <v/>
      </c>
      <c r="AP108" s="187" t="str">
        <f t="shared" si="97"/>
        <v/>
      </c>
      <c r="AQ108" s="187" t="str">
        <f t="shared" si="98"/>
        <v/>
      </c>
      <c r="AR108" s="187" t="str">
        <f t="shared" si="99"/>
        <v/>
      </c>
      <c r="AS108" s="187" t="str">
        <f t="shared" si="100"/>
        <v/>
      </c>
      <c r="AU108" s="115" t="str">
        <f>+Datos!CX106</f>
        <v/>
      </c>
      <c r="AV108" s="188" t="str">
        <f>IF(AU108="","",Datos!DA106)</f>
        <v/>
      </c>
      <c r="AW108" s="180" t="str">
        <f t="shared" si="101"/>
        <v/>
      </c>
      <c r="AX108" s="180" t="str">
        <f t="shared" si="102"/>
        <v/>
      </c>
      <c r="AY108" s="187" t="str">
        <f t="shared" si="103"/>
        <v/>
      </c>
      <c r="AZ108" s="187" t="str">
        <f t="shared" si="104"/>
        <v/>
      </c>
      <c r="BA108" s="187" t="str">
        <f t="shared" si="105"/>
        <v/>
      </c>
      <c r="BB108" s="187" t="str">
        <f t="shared" si="106"/>
        <v/>
      </c>
      <c r="BD108" s="115" t="str">
        <f>+Datos!DR106</f>
        <v/>
      </c>
      <c r="BE108" s="188" t="str">
        <f>IF(BD108="","",Datos!DU106)</f>
        <v/>
      </c>
      <c r="BF108" s="180" t="str">
        <f t="shared" si="107"/>
        <v/>
      </c>
      <c r="BG108" s="180" t="str">
        <f t="shared" si="108"/>
        <v/>
      </c>
      <c r="BH108" s="187" t="str">
        <f t="shared" si="109"/>
        <v/>
      </c>
      <c r="BI108" s="187" t="str">
        <f t="shared" si="110"/>
        <v/>
      </c>
      <c r="BJ108" s="187" t="str">
        <f t="shared" si="111"/>
        <v/>
      </c>
      <c r="BK108" s="187" t="str">
        <f t="shared" si="112"/>
        <v/>
      </c>
      <c r="BM108" s="115" t="str">
        <f>+Datos!EL106</f>
        <v/>
      </c>
      <c r="BN108" s="188" t="str">
        <f>IF(BM108="","",Datos!EO106)</f>
        <v/>
      </c>
      <c r="BO108" s="180" t="str">
        <f t="shared" si="113"/>
        <v/>
      </c>
      <c r="BP108" s="180" t="str">
        <f t="shared" si="114"/>
        <v/>
      </c>
      <c r="BQ108" s="187" t="str">
        <f t="shared" si="115"/>
        <v/>
      </c>
      <c r="BR108" s="187" t="str">
        <f t="shared" si="116"/>
        <v/>
      </c>
      <c r="BS108" s="187" t="str">
        <f t="shared" si="117"/>
        <v/>
      </c>
      <c r="BT108" s="187" t="str">
        <f t="shared" si="118"/>
        <v/>
      </c>
      <c r="BV108" s="115" t="str">
        <f>+Datos!FF106</f>
        <v/>
      </c>
      <c r="BW108" s="188" t="str">
        <f>IF(BV108="","",Datos!FI106)</f>
        <v/>
      </c>
      <c r="BX108" s="180" t="str">
        <f t="shared" si="119"/>
        <v/>
      </c>
      <c r="BY108" s="180" t="str">
        <f t="shared" si="120"/>
        <v/>
      </c>
      <c r="BZ108" s="187" t="str">
        <f t="shared" si="121"/>
        <v/>
      </c>
      <c r="CA108" s="187" t="str">
        <f t="shared" si="122"/>
        <v/>
      </c>
      <c r="CB108" s="187" t="str">
        <f t="shared" si="123"/>
        <v/>
      </c>
      <c r="CC108" s="187" t="str">
        <f t="shared" si="124"/>
        <v/>
      </c>
      <c r="CD108"/>
      <c r="CE108" s="115" t="str">
        <f>+Datos!FZ106</f>
        <v/>
      </c>
      <c r="CF108" s="188" t="str">
        <f>IF(CE108="","",Datos!GC106)</f>
        <v/>
      </c>
      <c r="CG108" s="180" t="str">
        <f t="shared" si="125"/>
        <v/>
      </c>
      <c r="CH108" s="180" t="str">
        <f t="shared" si="126"/>
        <v/>
      </c>
      <c r="CI108" s="187" t="str">
        <f t="shared" si="127"/>
        <v/>
      </c>
      <c r="CJ108" s="187" t="str">
        <f t="shared" si="128"/>
        <v/>
      </c>
      <c r="CK108" s="187" t="str">
        <f t="shared" si="129"/>
        <v/>
      </c>
      <c r="CL108" s="187" t="str">
        <f t="shared" si="130"/>
        <v/>
      </c>
    </row>
    <row r="109" spans="2:90" s="8" customFormat="1" x14ac:dyDescent="0.35">
      <c r="B109" s="115">
        <f>+Datos!B107</f>
        <v>92</v>
      </c>
      <c r="C109" s="115">
        <f>IF(B109="","",Datos!E107)</f>
        <v>128</v>
      </c>
      <c r="D109" s="180"/>
      <c r="E109" s="180">
        <f t="shared" si="72"/>
        <v>11</v>
      </c>
      <c r="F109" s="187" t="e">
        <f t="shared" si="131"/>
        <v>#DIV/0!</v>
      </c>
      <c r="G109" s="187">
        <f t="shared" si="132"/>
        <v>429</v>
      </c>
      <c r="H109" s="187">
        <f t="shared" si="75"/>
        <v>264</v>
      </c>
      <c r="I109" s="187" t="e">
        <f t="shared" si="76"/>
        <v>#DIV/0!</v>
      </c>
      <c r="K109" s="115" t="str">
        <f>+Datos!V107</f>
        <v/>
      </c>
      <c r="L109" s="188" t="str">
        <f>IF(K109="","",Datos!Y107)</f>
        <v/>
      </c>
      <c r="M109" s="180" t="str">
        <f t="shared" si="77"/>
        <v/>
      </c>
      <c r="N109" s="180" t="str">
        <f t="shared" si="78"/>
        <v/>
      </c>
      <c r="O109" s="187" t="str">
        <f t="shared" si="79"/>
        <v/>
      </c>
      <c r="P109" s="187" t="str">
        <f t="shared" si="80"/>
        <v/>
      </c>
      <c r="Q109" s="187" t="str">
        <f t="shared" si="81"/>
        <v/>
      </c>
      <c r="R109" s="187" t="str">
        <f t="shared" si="82"/>
        <v/>
      </c>
      <c r="T109" s="115" t="str">
        <f>+Datos!AP107</f>
        <v/>
      </c>
      <c r="U109" s="188" t="str">
        <f>IF(T109="","",Datos!AS107)</f>
        <v/>
      </c>
      <c r="V109" s="180" t="str">
        <f t="shared" si="83"/>
        <v/>
      </c>
      <c r="W109" s="180" t="str">
        <f t="shared" si="84"/>
        <v/>
      </c>
      <c r="X109" s="187" t="str">
        <f t="shared" si="85"/>
        <v/>
      </c>
      <c r="Y109" s="187" t="str">
        <f t="shared" si="86"/>
        <v/>
      </c>
      <c r="Z109" s="187" t="str">
        <f t="shared" si="87"/>
        <v/>
      </c>
      <c r="AA109" s="187" t="str">
        <f t="shared" si="88"/>
        <v/>
      </c>
      <c r="AC109" s="115" t="str">
        <f>+Datos!BJ107</f>
        <v/>
      </c>
      <c r="AD109" s="188" t="str">
        <f>IF(AC109="","",Datos!BM107)</f>
        <v/>
      </c>
      <c r="AE109" s="180" t="str">
        <f t="shared" si="89"/>
        <v/>
      </c>
      <c r="AF109" s="180" t="str">
        <f t="shared" si="90"/>
        <v/>
      </c>
      <c r="AG109" s="187" t="str">
        <f t="shared" si="91"/>
        <v/>
      </c>
      <c r="AH109" s="187" t="str">
        <f t="shared" si="92"/>
        <v/>
      </c>
      <c r="AI109" s="187" t="str">
        <f t="shared" si="93"/>
        <v/>
      </c>
      <c r="AJ109" s="187" t="str">
        <f t="shared" si="94"/>
        <v/>
      </c>
      <c r="AL109" s="115" t="str">
        <f>+Datos!CD107</f>
        <v/>
      </c>
      <c r="AM109" s="188" t="str">
        <f>IF(AL109="","",Datos!CG107)</f>
        <v/>
      </c>
      <c r="AN109" s="180" t="str">
        <f t="shared" si="95"/>
        <v/>
      </c>
      <c r="AO109" s="180" t="str">
        <f t="shared" si="96"/>
        <v/>
      </c>
      <c r="AP109" s="187" t="str">
        <f t="shared" si="97"/>
        <v/>
      </c>
      <c r="AQ109" s="187" t="str">
        <f t="shared" si="98"/>
        <v/>
      </c>
      <c r="AR109" s="187" t="str">
        <f t="shared" si="99"/>
        <v/>
      </c>
      <c r="AS109" s="187" t="str">
        <f t="shared" si="100"/>
        <v/>
      </c>
      <c r="AU109" s="115" t="str">
        <f>+Datos!CX107</f>
        <v/>
      </c>
      <c r="AV109" s="188" t="str">
        <f>IF(AU109="","",Datos!DA107)</f>
        <v/>
      </c>
      <c r="AW109" s="180" t="str">
        <f t="shared" si="101"/>
        <v/>
      </c>
      <c r="AX109" s="180" t="str">
        <f t="shared" si="102"/>
        <v/>
      </c>
      <c r="AY109" s="187" t="str">
        <f t="shared" si="103"/>
        <v/>
      </c>
      <c r="AZ109" s="187" t="str">
        <f t="shared" si="104"/>
        <v/>
      </c>
      <c r="BA109" s="187" t="str">
        <f t="shared" si="105"/>
        <v/>
      </c>
      <c r="BB109" s="187" t="str">
        <f t="shared" si="106"/>
        <v/>
      </c>
      <c r="BD109" s="115" t="str">
        <f>+Datos!DR107</f>
        <v/>
      </c>
      <c r="BE109" s="188" t="str">
        <f>IF(BD109="","",Datos!DU107)</f>
        <v/>
      </c>
      <c r="BF109" s="180" t="str">
        <f t="shared" si="107"/>
        <v/>
      </c>
      <c r="BG109" s="180" t="str">
        <f t="shared" si="108"/>
        <v/>
      </c>
      <c r="BH109" s="187" t="str">
        <f t="shared" si="109"/>
        <v/>
      </c>
      <c r="BI109" s="187" t="str">
        <f t="shared" si="110"/>
        <v/>
      </c>
      <c r="BJ109" s="187" t="str">
        <f t="shared" si="111"/>
        <v/>
      </c>
      <c r="BK109" s="187" t="str">
        <f t="shared" si="112"/>
        <v/>
      </c>
      <c r="BM109" s="115" t="str">
        <f>+Datos!EL107</f>
        <v/>
      </c>
      <c r="BN109" s="188" t="str">
        <f>IF(BM109="","",Datos!EO107)</f>
        <v/>
      </c>
      <c r="BO109" s="180" t="str">
        <f t="shared" si="113"/>
        <v/>
      </c>
      <c r="BP109" s="180" t="str">
        <f t="shared" si="114"/>
        <v/>
      </c>
      <c r="BQ109" s="187" t="str">
        <f t="shared" si="115"/>
        <v/>
      </c>
      <c r="BR109" s="187" t="str">
        <f t="shared" si="116"/>
        <v/>
      </c>
      <c r="BS109" s="187" t="str">
        <f t="shared" si="117"/>
        <v/>
      </c>
      <c r="BT109" s="187" t="str">
        <f t="shared" si="118"/>
        <v/>
      </c>
      <c r="BV109" s="115" t="str">
        <f>+Datos!FF107</f>
        <v/>
      </c>
      <c r="BW109" s="188" t="str">
        <f>IF(BV109="","",Datos!FI107)</f>
        <v/>
      </c>
      <c r="BX109" s="180" t="str">
        <f t="shared" si="119"/>
        <v/>
      </c>
      <c r="BY109" s="180" t="str">
        <f t="shared" si="120"/>
        <v/>
      </c>
      <c r="BZ109" s="187" t="str">
        <f t="shared" si="121"/>
        <v/>
      </c>
      <c r="CA109" s="187" t="str">
        <f t="shared" si="122"/>
        <v/>
      </c>
      <c r="CB109" s="187" t="str">
        <f t="shared" si="123"/>
        <v/>
      </c>
      <c r="CC109" s="187" t="str">
        <f t="shared" si="124"/>
        <v/>
      </c>
      <c r="CD109"/>
      <c r="CE109" s="115" t="str">
        <f>+Datos!FZ107</f>
        <v/>
      </c>
      <c r="CF109" s="188" t="str">
        <f>IF(CE109="","",Datos!GC107)</f>
        <v/>
      </c>
      <c r="CG109" s="180" t="str">
        <f t="shared" si="125"/>
        <v/>
      </c>
      <c r="CH109" s="180" t="str">
        <f t="shared" si="126"/>
        <v/>
      </c>
      <c r="CI109" s="187" t="str">
        <f t="shared" si="127"/>
        <v/>
      </c>
      <c r="CJ109" s="187" t="str">
        <f t="shared" si="128"/>
        <v/>
      </c>
      <c r="CK109" s="187" t="str">
        <f t="shared" si="129"/>
        <v/>
      </c>
      <c r="CL109" s="187" t="str">
        <f t="shared" si="130"/>
        <v/>
      </c>
    </row>
    <row r="110" spans="2:90" s="8" customFormat="1" x14ac:dyDescent="0.35">
      <c r="B110" s="115">
        <f>+Datos!B108</f>
        <v>93</v>
      </c>
      <c r="C110" s="115">
        <f>IF(B110="","",Datos!E108)</f>
        <v>130</v>
      </c>
      <c r="D110" s="180"/>
      <c r="E110" s="180">
        <f t="shared" si="72"/>
        <v>11</v>
      </c>
      <c r="F110" s="187" t="e">
        <f t="shared" si="131"/>
        <v>#DIV/0!</v>
      </c>
      <c r="G110" s="187">
        <f t="shared" si="132"/>
        <v>429</v>
      </c>
      <c r="H110" s="187">
        <f t="shared" si="75"/>
        <v>264</v>
      </c>
      <c r="I110" s="187" t="e">
        <f t="shared" si="76"/>
        <v>#DIV/0!</v>
      </c>
      <c r="K110" s="115" t="str">
        <f>+Datos!V108</f>
        <v/>
      </c>
      <c r="L110" s="188" t="str">
        <f>IF(K110="","",Datos!Y108)</f>
        <v/>
      </c>
      <c r="M110" s="180" t="str">
        <f t="shared" si="77"/>
        <v/>
      </c>
      <c r="N110" s="180" t="str">
        <f t="shared" si="78"/>
        <v/>
      </c>
      <c r="O110" s="187" t="str">
        <f t="shared" si="79"/>
        <v/>
      </c>
      <c r="P110" s="187" t="str">
        <f t="shared" si="80"/>
        <v/>
      </c>
      <c r="Q110" s="187" t="str">
        <f t="shared" si="81"/>
        <v/>
      </c>
      <c r="R110" s="187" t="str">
        <f t="shared" si="82"/>
        <v/>
      </c>
      <c r="T110" s="115" t="str">
        <f>+Datos!AP108</f>
        <v/>
      </c>
      <c r="U110" s="188" t="str">
        <f>IF(T110="","",Datos!AS108)</f>
        <v/>
      </c>
      <c r="V110" s="180" t="str">
        <f t="shared" si="83"/>
        <v/>
      </c>
      <c r="W110" s="180" t="str">
        <f t="shared" si="84"/>
        <v/>
      </c>
      <c r="X110" s="187" t="str">
        <f t="shared" si="85"/>
        <v/>
      </c>
      <c r="Y110" s="187" t="str">
        <f t="shared" si="86"/>
        <v/>
      </c>
      <c r="Z110" s="187" t="str">
        <f t="shared" si="87"/>
        <v/>
      </c>
      <c r="AA110" s="187" t="str">
        <f t="shared" si="88"/>
        <v/>
      </c>
      <c r="AC110" s="115" t="str">
        <f>+Datos!BJ108</f>
        <v/>
      </c>
      <c r="AD110" s="188" t="str">
        <f>IF(AC110="","",Datos!BM108)</f>
        <v/>
      </c>
      <c r="AE110" s="180" t="str">
        <f t="shared" si="89"/>
        <v/>
      </c>
      <c r="AF110" s="180" t="str">
        <f t="shared" si="90"/>
        <v/>
      </c>
      <c r="AG110" s="187" t="str">
        <f t="shared" si="91"/>
        <v/>
      </c>
      <c r="AH110" s="187" t="str">
        <f t="shared" si="92"/>
        <v/>
      </c>
      <c r="AI110" s="187" t="str">
        <f t="shared" si="93"/>
        <v/>
      </c>
      <c r="AJ110" s="187" t="str">
        <f t="shared" si="94"/>
        <v/>
      </c>
      <c r="AL110" s="115" t="str">
        <f>+Datos!CD108</f>
        <v/>
      </c>
      <c r="AM110" s="188" t="str">
        <f>IF(AL110="","",Datos!CG108)</f>
        <v/>
      </c>
      <c r="AN110" s="180" t="str">
        <f t="shared" si="95"/>
        <v/>
      </c>
      <c r="AO110" s="180" t="str">
        <f t="shared" si="96"/>
        <v/>
      </c>
      <c r="AP110" s="187" t="str">
        <f t="shared" si="97"/>
        <v/>
      </c>
      <c r="AQ110" s="187" t="str">
        <f t="shared" si="98"/>
        <v/>
      </c>
      <c r="AR110" s="187" t="str">
        <f t="shared" si="99"/>
        <v/>
      </c>
      <c r="AS110" s="187" t="str">
        <f t="shared" si="100"/>
        <v/>
      </c>
      <c r="AU110" s="115" t="str">
        <f>+Datos!CX108</f>
        <v/>
      </c>
      <c r="AV110" s="188" t="str">
        <f>IF(AU110="","",Datos!DA108)</f>
        <v/>
      </c>
      <c r="AW110" s="180" t="str">
        <f t="shared" si="101"/>
        <v/>
      </c>
      <c r="AX110" s="180" t="str">
        <f t="shared" si="102"/>
        <v/>
      </c>
      <c r="AY110" s="187" t="str">
        <f t="shared" si="103"/>
        <v/>
      </c>
      <c r="AZ110" s="187" t="str">
        <f t="shared" si="104"/>
        <v/>
      </c>
      <c r="BA110" s="187" t="str">
        <f t="shared" si="105"/>
        <v/>
      </c>
      <c r="BB110" s="187" t="str">
        <f t="shared" si="106"/>
        <v/>
      </c>
      <c r="BD110" s="115" t="str">
        <f>+Datos!DR108</f>
        <v/>
      </c>
      <c r="BE110" s="188" t="str">
        <f>IF(BD110="","",Datos!DU108)</f>
        <v/>
      </c>
      <c r="BF110" s="180" t="str">
        <f t="shared" si="107"/>
        <v/>
      </c>
      <c r="BG110" s="180" t="str">
        <f t="shared" si="108"/>
        <v/>
      </c>
      <c r="BH110" s="187" t="str">
        <f t="shared" si="109"/>
        <v/>
      </c>
      <c r="BI110" s="187" t="str">
        <f t="shared" si="110"/>
        <v/>
      </c>
      <c r="BJ110" s="187" t="str">
        <f t="shared" si="111"/>
        <v/>
      </c>
      <c r="BK110" s="187" t="str">
        <f t="shared" si="112"/>
        <v/>
      </c>
      <c r="BM110" s="115" t="str">
        <f>+Datos!EL108</f>
        <v/>
      </c>
      <c r="BN110" s="188" t="str">
        <f>IF(BM110="","",Datos!EO108)</f>
        <v/>
      </c>
      <c r="BO110" s="180" t="str">
        <f t="shared" si="113"/>
        <v/>
      </c>
      <c r="BP110" s="180" t="str">
        <f t="shared" si="114"/>
        <v/>
      </c>
      <c r="BQ110" s="187" t="str">
        <f t="shared" si="115"/>
        <v/>
      </c>
      <c r="BR110" s="187" t="str">
        <f t="shared" si="116"/>
        <v/>
      </c>
      <c r="BS110" s="187" t="str">
        <f t="shared" si="117"/>
        <v/>
      </c>
      <c r="BT110" s="187" t="str">
        <f t="shared" si="118"/>
        <v/>
      </c>
      <c r="BV110" s="115" t="str">
        <f>+Datos!FF108</f>
        <v/>
      </c>
      <c r="BW110" s="188" t="str">
        <f>IF(BV110="","",Datos!FI108)</f>
        <v/>
      </c>
      <c r="BX110" s="180" t="str">
        <f t="shared" si="119"/>
        <v/>
      </c>
      <c r="BY110" s="180" t="str">
        <f t="shared" si="120"/>
        <v/>
      </c>
      <c r="BZ110" s="187" t="str">
        <f t="shared" si="121"/>
        <v/>
      </c>
      <c r="CA110" s="187" t="str">
        <f t="shared" si="122"/>
        <v/>
      </c>
      <c r="CB110" s="187" t="str">
        <f t="shared" si="123"/>
        <v/>
      </c>
      <c r="CC110" s="187" t="str">
        <f t="shared" si="124"/>
        <v/>
      </c>
      <c r="CD110"/>
      <c r="CE110" s="115" t="str">
        <f>+Datos!FZ108</f>
        <v/>
      </c>
      <c r="CF110" s="188" t="str">
        <f>IF(CE110="","",Datos!GC108)</f>
        <v/>
      </c>
      <c r="CG110" s="180" t="str">
        <f t="shared" si="125"/>
        <v/>
      </c>
      <c r="CH110" s="180" t="str">
        <f t="shared" si="126"/>
        <v/>
      </c>
      <c r="CI110" s="187" t="str">
        <f t="shared" si="127"/>
        <v/>
      </c>
      <c r="CJ110" s="187" t="str">
        <f t="shared" si="128"/>
        <v/>
      </c>
      <c r="CK110" s="187" t="str">
        <f t="shared" si="129"/>
        <v/>
      </c>
      <c r="CL110" s="187" t="str">
        <f t="shared" si="130"/>
        <v/>
      </c>
    </row>
    <row r="111" spans="2:90" s="8" customFormat="1" x14ac:dyDescent="0.35">
      <c r="B111" s="115">
        <f>+Datos!B109</f>
        <v>94</v>
      </c>
      <c r="C111" s="115">
        <f>IF(B111="","",Datos!E109)</f>
        <v>131.5</v>
      </c>
      <c r="D111" s="180"/>
      <c r="E111" s="180">
        <f t="shared" si="72"/>
        <v>11</v>
      </c>
      <c r="F111" s="187" t="e">
        <f t="shared" si="131"/>
        <v>#DIV/0!</v>
      </c>
      <c r="G111" s="187">
        <f t="shared" si="132"/>
        <v>429</v>
      </c>
      <c r="H111" s="187">
        <f t="shared" si="75"/>
        <v>264</v>
      </c>
      <c r="I111" s="187" t="e">
        <f t="shared" si="76"/>
        <v>#DIV/0!</v>
      </c>
      <c r="K111" s="115" t="str">
        <f>+Datos!V109</f>
        <v/>
      </c>
      <c r="L111" s="188" t="str">
        <f>IF(K111="","",Datos!Y109)</f>
        <v/>
      </c>
      <c r="M111" s="180" t="str">
        <f t="shared" si="77"/>
        <v/>
      </c>
      <c r="N111" s="180" t="str">
        <f t="shared" si="78"/>
        <v/>
      </c>
      <c r="O111" s="187" t="str">
        <f t="shared" si="79"/>
        <v/>
      </c>
      <c r="P111" s="187" t="str">
        <f t="shared" si="80"/>
        <v/>
      </c>
      <c r="Q111" s="187" t="str">
        <f t="shared" si="81"/>
        <v/>
      </c>
      <c r="R111" s="187" t="str">
        <f t="shared" si="82"/>
        <v/>
      </c>
      <c r="T111" s="115" t="str">
        <f>+Datos!AP109</f>
        <v/>
      </c>
      <c r="U111" s="188" t="str">
        <f>IF(T111="","",Datos!AS109)</f>
        <v/>
      </c>
      <c r="V111" s="180" t="str">
        <f t="shared" si="83"/>
        <v/>
      </c>
      <c r="W111" s="180" t="str">
        <f t="shared" si="84"/>
        <v/>
      </c>
      <c r="X111" s="187" t="str">
        <f t="shared" si="85"/>
        <v/>
      </c>
      <c r="Y111" s="187" t="str">
        <f t="shared" si="86"/>
        <v/>
      </c>
      <c r="Z111" s="187" t="str">
        <f t="shared" si="87"/>
        <v/>
      </c>
      <c r="AA111" s="187" t="str">
        <f t="shared" si="88"/>
        <v/>
      </c>
      <c r="AC111" s="115" t="str">
        <f>+Datos!BJ109</f>
        <v/>
      </c>
      <c r="AD111" s="188" t="str">
        <f>IF(AC111="","",Datos!BM109)</f>
        <v/>
      </c>
      <c r="AE111" s="180" t="str">
        <f t="shared" si="89"/>
        <v/>
      </c>
      <c r="AF111" s="180" t="str">
        <f t="shared" si="90"/>
        <v/>
      </c>
      <c r="AG111" s="187" t="str">
        <f t="shared" si="91"/>
        <v/>
      </c>
      <c r="AH111" s="187" t="str">
        <f t="shared" si="92"/>
        <v/>
      </c>
      <c r="AI111" s="187" t="str">
        <f t="shared" si="93"/>
        <v/>
      </c>
      <c r="AJ111" s="187" t="str">
        <f t="shared" si="94"/>
        <v/>
      </c>
      <c r="AL111" s="115" t="str">
        <f>+Datos!CD109</f>
        <v/>
      </c>
      <c r="AM111" s="188" t="str">
        <f>IF(AL111="","",Datos!CG109)</f>
        <v/>
      </c>
      <c r="AN111" s="180" t="str">
        <f t="shared" si="95"/>
        <v/>
      </c>
      <c r="AO111" s="180" t="str">
        <f t="shared" si="96"/>
        <v/>
      </c>
      <c r="AP111" s="187" t="str">
        <f t="shared" si="97"/>
        <v/>
      </c>
      <c r="AQ111" s="187" t="str">
        <f t="shared" si="98"/>
        <v/>
      </c>
      <c r="AR111" s="187" t="str">
        <f t="shared" si="99"/>
        <v/>
      </c>
      <c r="AS111" s="187" t="str">
        <f t="shared" si="100"/>
        <v/>
      </c>
      <c r="AU111" s="115" t="str">
        <f>+Datos!CX109</f>
        <v/>
      </c>
      <c r="AV111" s="188" t="str">
        <f>IF(AU111="","",Datos!DA109)</f>
        <v/>
      </c>
      <c r="AW111" s="180" t="str">
        <f t="shared" si="101"/>
        <v/>
      </c>
      <c r="AX111" s="180" t="str">
        <f t="shared" si="102"/>
        <v/>
      </c>
      <c r="AY111" s="187" t="str">
        <f t="shared" si="103"/>
        <v/>
      </c>
      <c r="AZ111" s="187" t="str">
        <f t="shared" si="104"/>
        <v/>
      </c>
      <c r="BA111" s="187" t="str">
        <f t="shared" si="105"/>
        <v/>
      </c>
      <c r="BB111" s="187" t="str">
        <f t="shared" si="106"/>
        <v/>
      </c>
      <c r="BD111" s="115" t="str">
        <f>+Datos!DR109</f>
        <v/>
      </c>
      <c r="BE111" s="188" t="str">
        <f>IF(BD111="","",Datos!DU109)</f>
        <v/>
      </c>
      <c r="BF111" s="180" t="str">
        <f t="shared" si="107"/>
        <v/>
      </c>
      <c r="BG111" s="180" t="str">
        <f t="shared" si="108"/>
        <v/>
      </c>
      <c r="BH111" s="187" t="str">
        <f t="shared" si="109"/>
        <v/>
      </c>
      <c r="BI111" s="187" t="str">
        <f t="shared" si="110"/>
        <v/>
      </c>
      <c r="BJ111" s="187" t="str">
        <f t="shared" si="111"/>
        <v/>
      </c>
      <c r="BK111" s="187" t="str">
        <f t="shared" si="112"/>
        <v/>
      </c>
      <c r="BM111" s="115" t="str">
        <f>+Datos!EL109</f>
        <v/>
      </c>
      <c r="BN111" s="188" t="str">
        <f>IF(BM111="","",Datos!EO109)</f>
        <v/>
      </c>
      <c r="BO111" s="180" t="str">
        <f t="shared" si="113"/>
        <v/>
      </c>
      <c r="BP111" s="180" t="str">
        <f t="shared" si="114"/>
        <v/>
      </c>
      <c r="BQ111" s="187" t="str">
        <f t="shared" si="115"/>
        <v/>
      </c>
      <c r="BR111" s="187" t="str">
        <f t="shared" si="116"/>
        <v/>
      </c>
      <c r="BS111" s="187" t="str">
        <f t="shared" si="117"/>
        <v/>
      </c>
      <c r="BT111" s="187" t="str">
        <f t="shared" si="118"/>
        <v/>
      </c>
      <c r="BV111" s="115" t="str">
        <f>+Datos!FF109</f>
        <v/>
      </c>
      <c r="BW111" s="188" t="str">
        <f>IF(BV111="","",Datos!FI109)</f>
        <v/>
      </c>
      <c r="BX111" s="180" t="str">
        <f t="shared" si="119"/>
        <v/>
      </c>
      <c r="BY111" s="180" t="str">
        <f t="shared" si="120"/>
        <v/>
      </c>
      <c r="BZ111" s="187" t="str">
        <f t="shared" si="121"/>
        <v/>
      </c>
      <c r="CA111" s="187" t="str">
        <f t="shared" si="122"/>
        <v/>
      </c>
      <c r="CB111" s="187" t="str">
        <f t="shared" si="123"/>
        <v/>
      </c>
      <c r="CC111" s="187" t="str">
        <f t="shared" si="124"/>
        <v/>
      </c>
      <c r="CD111"/>
      <c r="CE111" s="115" t="str">
        <f>+Datos!FZ109</f>
        <v/>
      </c>
      <c r="CF111" s="188" t="str">
        <f>IF(CE111="","",Datos!GC109)</f>
        <v/>
      </c>
      <c r="CG111" s="180" t="str">
        <f t="shared" si="125"/>
        <v/>
      </c>
      <c r="CH111" s="180" t="str">
        <f t="shared" si="126"/>
        <v/>
      </c>
      <c r="CI111" s="187" t="str">
        <f t="shared" si="127"/>
        <v/>
      </c>
      <c r="CJ111" s="187" t="str">
        <f t="shared" si="128"/>
        <v/>
      </c>
      <c r="CK111" s="187" t="str">
        <f t="shared" si="129"/>
        <v/>
      </c>
      <c r="CL111" s="187" t="str">
        <f t="shared" si="130"/>
        <v/>
      </c>
    </row>
    <row r="112" spans="2:90" s="8" customFormat="1" x14ac:dyDescent="0.35">
      <c r="B112" s="115">
        <f>+Datos!B110</f>
        <v>95</v>
      </c>
      <c r="C112" s="115">
        <f>IF(B112="","",Datos!E110)</f>
        <v>133</v>
      </c>
      <c r="D112" s="180"/>
      <c r="E112" s="180">
        <f t="shared" si="72"/>
        <v>12</v>
      </c>
      <c r="F112" s="187" t="e">
        <f t="shared" si="131"/>
        <v>#DIV/0!</v>
      </c>
      <c r="G112" s="187">
        <f t="shared" si="132"/>
        <v>468</v>
      </c>
      <c r="H112" s="187">
        <f t="shared" si="75"/>
        <v>288</v>
      </c>
      <c r="I112" s="187" t="e">
        <f t="shared" si="76"/>
        <v>#DIV/0!</v>
      </c>
      <c r="K112" s="115" t="str">
        <f>+Datos!V110</f>
        <v/>
      </c>
      <c r="L112" s="188" t="str">
        <f>IF(K112="","",Datos!Y110)</f>
        <v/>
      </c>
      <c r="M112" s="180" t="str">
        <f t="shared" si="77"/>
        <v/>
      </c>
      <c r="N112" s="180" t="str">
        <f t="shared" si="78"/>
        <v/>
      </c>
      <c r="O112" s="187" t="str">
        <f t="shared" si="79"/>
        <v/>
      </c>
      <c r="P112" s="187" t="str">
        <f t="shared" si="80"/>
        <v/>
      </c>
      <c r="Q112" s="187" t="str">
        <f t="shared" si="81"/>
        <v/>
      </c>
      <c r="R112" s="187" t="str">
        <f t="shared" si="82"/>
        <v/>
      </c>
      <c r="T112" s="115" t="str">
        <f>+Datos!AP110</f>
        <v/>
      </c>
      <c r="U112" s="188" t="str">
        <f>IF(T112="","",Datos!AS110)</f>
        <v/>
      </c>
      <c r="V112" s="180" t="str">
        <f t="shared" si="83"/>
        <v/>
      </c>
      <c r="W112" s="180" t="str">
        <f t="shared" si="84"/>
        <v/>
      </c>
      <c r="X112" s="187" t="str">
        <f t="shared" si="85"/>
        <v/>
      </c>
      <c r="Y112" s="187" t="str">
        <f t="shared" si="86"/>
        <v/>
      </c>
      <c r="Z112" s="187" t="str">
        <f t="shared" si="87"/>
        <v/>
      </c>
      <c r="AA112" s="187" t="str">
        <f t="shared" si="88"/>
        <v/>
      </c>
      <c r="AC112" s="115" t="str">
        <f>+Datos!BJ110</f>
        <v/>
      </c>
      <c r="AD112" s="188" t="str">
        <f>IF(AC112="","",Datos!BM110)</f>
        <v/>
      </c>
      <c r="AE112" s="180" t="str">
        <f t="shared" si="89"/>
        <v/>
      </c>
      <c r="AF112" s="180" t="str">
        <f t="shared" si="90"/>
        <v/>
      </c>
      <c r="AG112" s="187" t="str">
        <f t="shared" si="91"/>
        <v/>
      </c>
      <c r="AH112" s="187" t="str">
        <f t="shared" si="92"/>
        <v/>
      </c>
      <c r="AI112" s="187" t="str">
        <f t="shared" si="93"/>
        <v/>
      </c>
      <c r="AJ112" s="187" t="str">
        <f t="shared" si="94"/>
        <v/>
      </c>
      <c r="AL112" s="115" t="str">
        <f>+Datos!CD110</f>
        <v/>
      </c>
      <c r="AM112" s="188" t="str">
        <f>IF(AL112="","",Datos!CG110)</f>
        <v/>
      </c>
      <c r="AN112" s="180" t="str">
        <f t="shared" si="95"/>
        <v/>
      </c>
      <c r="AO112" s="180" t="str">
        <f t="shared" si="96"/>
        <v/>
      </c>
      <c r="AP112" s="187" t="str">
        <f t="shared" si="97"/>
        <v/>
      </c>
      <c r="AQ112" s="187" t="str">
        <f t="shared" si="98"/>
        <v/>
      </c>
      <c r="AR112" s="187" t="str">
        <f t="shared" si="99"/>
        <v/>
      </c>
      <c r="AS112" s="187" t="str">
        <f t="shared" si="100"/>
        <v/>
      </c>
      <c r="AU112" s="115" t="str">
        <f>+Datos!CX110</f>
        <v/>
      </c>
      <c r="AV112" s="188" t="str">
        <f>IF(AU112="","",Datos!DA110)</f>
        <v/>
      </c>
      <c r="AW112" s="180" t="str">
        <f t="shared" si="101"/>
        <v/>
      </c>
      <c r="AX112" s="180" t="str">
        <f t="shared" si="102"/>
        <v/>
      </c>
      <c r="AY112" s="187" t="str">
        <f t="shared" si="103"/>
        <v/>
      </c>
      <c r="AZ112" s="187" t="str">
        <f t="shared" si="104"/>
        <v/>
      </c>
      <c r="BA112" s="187" t="str">
        <f t="shared" si="105"/>
        <v/>
      </c>
      <c r="BB112" s="187" t="str">
        <f t="shared" si="106"/>
        <v/>
      </c>
      <c r="BD112" s="115" t="str">
        <f>+Datos!DR110</f>
        <v/>
      </c>
      <c r="BE112" s="188" t="str">
        <f>IF(BD112="","",Datos!DU110)</f>
        <v/>
      </c>
      <c r="BF112" s="180" t="str">
        <f t="shared" si="107"/>
        <v/>
      </c>
      <c r="BG112" s="180" t="str">
        <f t="shared" si="108"/>
        <v/>
      </c>
      <c r="BH112" s="187" t="str">
        <f t="shared" si="109"/>
        <v/>
      </c>
      <c r="BI112" s="187" t="str">
        <f t="shared" si="110"/>
        <v/>
      </c>
      <c r="BJ112" s="187" t="str">
        <f t="shared" si="111"/>
        <v/>
      </c>
      <c r="BK112" s="187" t="str">
        <f t="shared" si="112"/>
        <v/>
      </c>
      <c r="BM112" s="115" t="str">
        <f>+Datos!EL110</f>
        <v/>
      </c>
      <c r="BN112" s="188" t="str">
        <f>IF(BM112="","",Datos!EO110)</f>
        <v/>
      </c>
      <c r="BO112" s="180" t="str">
        <f t="shared" si="113"/>
        <v/>
      </c>
      <c r="BP112" s="180" t="str">
        <f t="shared" si="114"/>
        <v/>
      </c>
      <c r="BQ112" s="187" t="str">
        <f t="shared" si="115"/>
        <v/>
      </c>
      <c r="BR112" s="187" t="str">
        <f t="shared" si="116"/>
        <v/>
      </c>
      <c r="BS112" s="187" t="str">
        <f t="shared" si="117"/>
        <v/>
      </c>
      <c r="BT112" s="187" t="str">
        <f t="shared" si="118"/>
        <v/>
      </c>
      <c r="BV112" s="115" t="str">
        <f>+Datos!FF110</f>
        <v/>
      </c>
      <c r="BW112" s="188" t="str">
        <f>IF(BV112="","",Datos!FI110)</f>
        <v/>
      </c>
      <c r="BX112" s="180" t="str">
        <f t="shared" si="119"/>
        <v/>
      </c>
      <c r="BY112" s="180" t="str">
        <f t="shared" si="120"/>
        <v/>
      </c>
      <c r="BZ112" s="187" t="str">
        <f t="shared" si="121"/>
        <v/>
      </c>
      <c r="CA112" s="187" t="str">
        <f t="shared" si="122"/>
        <v/>
      </c>
      <c r="CB112" s="187" t="str">
        <f t="shared" si="123"/>
        <v/>
      </c>
      <c r="CC112" s="187" t="str">
        <f t="shared" si="124"/>
        <v/>
      </c>
      <c r="CD112"/>
      <c r="CE112" s="115" t="str">
        <f>+Datos!FZ110</f>
        <v/>
      </c>
      <c r="CF112" s="188" t="str">
        <f>IF(CE112="","",Datos!GC110)</f>
        <v/>
      </c>
      <c r="CG112" s="180" t="str">
        <f t="shared" si="125"/>
        <v/>
      </c>
      <c r="CH112" s="180" t="str">
        <f t="shared" si="126"/>
        <v/>
      </c>
      <c r="CI112" s="187" t="str">
        <f t="shared" si="127"/>
        <v/>
      </c>
      <c r="CJ112" s="187" t="str">
        <f t="shared" si="128"/>
        <v/>
      </c>
      <c r="CK112" s="187" t="str">
        <f t="shared" si="129"/>
        <v/>
      </c>
      <c r="CL112" s="187" t="str">
        <f t="shared" si="130"/>
        <v/>
      </c>
    </row>
    <row r="113" spans="2:90" s="8" customFormat="1" x14ac:dyDescent="0.35">
      <c r="B113" s="115">
        <f>+Datos!B111</f>
        <v>96</v>
      </c>
      <c r="C113" s="115">
        <f>IF(B113="","",Datos!E111)</f>
        <v>134.5</v>
      </c>
      <c r="D113" s="180"/>
      <c r="E113" s="180">
        <f t="shared" si="72"/>
        <v>12</v>
      </c>
      <c r="F113" s="187" t="e">
        <f t="shared" si="131"/>
        <v>#DIV/0!</v>
      </c>
      <c r="G113" s="187">
        <f t="shared" si="132"/>
        <v>468</v>
      </c>
      <c r="H113" s="187">
        <f t="shared" si="75"/>
        <v>288</v>
      </c>
      <c r="I113" s="187" t="e">
        <f t="shared" si="76"/>
        <v>#DIV/0!</v>
      </c>
      <c r="K113" s="115" t="str">
        <f>+Datos!V111</f>
        <v/>
      </c>
      <c r="L113" s="188" t="str">
        <f>IF(K113="","",Datos!Y111)</f>
        <v/>
      </c>
      <c r="M113" s="180" t="str">
        <f t="shared" si="77"/>
        <v/>
      </c>
      <c r="N113" s="180" t="str">
        <f t="shared" si="78"/>
        <v/>
      </c>
      <c r="O113" s="187" t="str">
        <f t="shared" si="79"/>
        <v/>
      </c>
      <c r="P113" s="187" t="str">
        <f t="shared" si="80"/>
        <v/>
      </c>
      <c r="Q113" s="187" t="str">
        <f t="shared" si="81"/>
        <v/>
      </c>
      <c r="R113" s="187" t="str">
        <f t="shared" si="82"/>
        <v/>
      </c>
      <c r="T113" s="115" t="str">
        <f>+Datos!AP111</f>
        <v/>
      </c>
      <c r="U113" s="188" t="str">
        <f>IF(T113="","",Datos!AS111)</f>
        <v/>
      </c>
      <c r="V113" s="180" t="str">
        <f t="shared" si="83"/>
        <v/>
      </c>
      <c r="W113" s="180" t="str">
        <f t="shared" si="84"/>
        <v/>
      </c>
      <c r="X113" s="187" t="str">
        <f t="shared" si="85"/>
        <v/>
      </c>
      <c r="Y113" s="187" t="str">
        <f t="shared" si="86"/>
        <v/>
      </c>
      <c r="Z113" s="187" t="str">
        <f t="shared" si="87"/>
        <v/>
      </c>
      <c r="AA113" s="187" t="str">
        <f t="shared" si="88"/>
        <v/>
      </c>
      <c r="AC113" s="115" t="str">
        <f>+Datos!BJ111</f>
        <v/>
      </c>
      <c r="AD113" s="188" t="str">
        <f>IF(AC113="","",Datos!BM111)</f>
        <v/>
      </c>
      <c r="AE113" s="180" t="str">
        <f t="shared" si="89"/>
        <v/>
      </c>
      <c r="AF113" s="180" t="str">
        <f t="shared" si="90"/>
        <v/>
      </c>
      <c r="AG113" s="187" t="str">
        <f t="shared" si="91"/>
        <v/>
      </c>
      <c r="AH113" s="187" t="str">
        <f t="shared" si="92"/>
        <v/>
      </c>
      <c r="AI113" s="187" t="str">
        <f t="shared" si="93"/>
        <v/>
      </c>
      <c r="AJ113" s="187" t="str">
        <f t="shared" si="94"/>
        <v/>
      </c>
      <c r="AL113" s="115" t="str">
        <f>+Datos!CD111</f>
        <v/>
      </c>
      <c r="AM113" s="188" t="str">
        <f>IF(AL113="","",Datos!CG111)</f>
        <v/>
      </c>
      <c r="AN113" s="180" t="str">
        <f t="shared" si="95"/>
        <v/>
      </c>
      <c r="AO113" s="180" t="str">
        <f t="shared" si="96"/>
        <v/>
      </c>
      <c r="AP113" s="187" t="str">
        <f t="shared" si="97"/>
        <v/>
      </c>
      <c r="AQ113" s="187" t="str">
        <f t="shared" si="98"/>
        <v/>
      </c>
      <c r="AR113" s="187" t="str">
        <f t="shared" si="99"/>
        <v/>
      </c>
      <c r="AS113" s="187" t="str">
        <f t="shared" si="100"/>
        <v/>
      </c>
      <c r="AU113" s="115" t="str">
        <f>+Datos!CX111</f>
        <v/>
      </c>
      <c r="AV113" s="188" t="str">
        <f>IF(AU113="","",Datos!DA111)</f>
        <v/>
      </c>
      <c r="AW113" s="180" t="str">
        <f t="shared" si="101"/>
        <v/>
      </c>
      <c r="AX113" s="180" t="str">
        <f t="shared" si="102"/>
        <v/>
      </c>
      <c r="AY113" s="187" t="str">
        <f t="shared" si="103"/>
        <v/>
      </c>
      <c r="AZ113" s="187" t="str">
        <f t="shared" si="104"/>
        <v/>
      </c>
      <c r="BA113" s="187" t="str">
        <f t="shared" si="105"/>
        <v/>
      </c>
      <c r="BB113" s="187" t="str">
        <f t="shared" si="106"/>
        <v/>
      </c>
      <c r="BD113" s="115" t="str">
        <f>+Datos!DR111</f>
        <v/>
      </c>
      <c r="BE113" s="188" t="str">
        <f>IF(BD113="","",Datos!DU111)</f>
        <v/>
      </c>
      <c r="BF113" s="180" t="str">
        <f t="shared" si="107"/>
        <v/>
      </c>
      <c r="BG113" s="180" t="str">
        <f t="shared" si="108"/>
        <v/>
      </c>
      <c r="BH113" s="187" t="str">
        <f t="shared" si="109"/>
        <v/>
      </c>
      <c r="BI113" s="187" t="str">
        <f t="shared" si="110"/>
        <v/>
      </c>
      <c r="BJ113" s="187" t="str">
        <f t="shared" si="111"/>
        <v/>
      </c>
      <c r="BK113" s="187" t="str">
        <f t="shared" si="112"/>
        <v/>
      </c>
      <c r="BM113" s="115" t="str">
        <f>+Datos!EL111</f>
        <v/>
      </c>
      <c r="BN113" s="188" t="str">
        <f>IF(BM113="","",Datos!EO111)</f>
        <v/>
      </c>
      <c r="BO113" s="180" t="str">
        <f t="shared" si="113"/>
        <v/>
      </c>
      <c r="BP113" s="180" t="str">
        <f t="shared" si="114"/>
        <v/>
      </c>
      <c r="BQ113" s="187" t="str">
        <f t="shared" si="115"/>
        <v/>
      </c>
      <c r="BR113" s="187" t="str">
        <f t="shared" si="116"/>
        <v/>
      </c>
      <c r="BS113" s="187" t="str">
        <f t="shared" si="117"/>
        <v/>
      </c>
      <c r="BT113" s="187" t="str">
        <f t="shared" si="118"/>
        <v/>
      </c>
      <c r="BV113" s="115" t="str">
        <f>+Datos!FF111</f>
        <v/>
      </c>
      <c r="BW113" s="188" t="str">
        <f>IF(BV113="","",Datos!FI111)</f>
        <v/>
      </c>
      <c r="BX113" s="180" t="str">
        <f t="shared" si="119"/>
        <v/>
      </c>
      <c r="BY113" s="180" t="str">
        <f t="shared" si="120"/>
        <v/>
      </c>
      <c r="BZ113" s="187" t="str">
        <f t="shared" si="121"/>
        <v/>
      </c>
      <c r="CA113" s="187" t="str">
        <f t="shared" si="122"/>
        <v/>
      </c>
      <c r="CB113" s="187" t="str">
        <f t="shared" si="123"/>
        <v/>
      </c>
      <c r="CC113" s="187" t="str">
        <f t="shared" si="124"/>
        <v/>
      </c>
      <c r="CD113"/>
      <c r="CE113" s="115" t="str">
        <f>+Datos!FZ111</f>
        <v/>
      </c>
      <c r="CF113" s="188" t="str">
        <f>IF(CE113="","",Datos!GC111)</f>
        <v/>
      </c>
      <c r="CG113" s="180" t="str">
        <f t="shared" si="125"/>
        <v/>
      </c>
      <c r="CH113" s="180" t="str">
        <f t="shared" si="126"/>
        <v/>
      </c>
      <c r="CI113" s="187" t="str">
        <f t="shared" si="127"/>
        <v/>
      </c>
      <c r="CJ113" s="187" t="str">
        <f t="shared" si="128"/>
        <v/>
      </c>
      <c r="CK113" s="187" t="str">
        <f t="shared" si="129"/>
        <v/>
      </c>
      <c r="CL113" s="187" t="str">
        <f t="shared" si="130"/>
        <v/>
      </c>
    </row>
    <row r="114" spans="2:90" s="8" customFormat="1" x14ac:dyDescent="0.35">
      <c r="B114" s="115">
        <f>+Datos!B112</f>
        <v>97</v>
      </c>
      <c r="C114" s="115">
        <f>IF(B114="","",Datos!E112)</f>
        <v>136</v>
      </c>
      <c r="D114" s="180"/>
      <c r="E114" s="180">
        <f t="shared" si="72"/>
        <v>12</v>
      </c>
      <c r="F114" s="187" t="e">
        <f t="shared" si="131"/>
        <v>#DIV/0!</v>
      </c>
      <c r="G114" s="187">
        <f t="shared" si="132"/>
        <v>468</v>
      </c>
      <c r="H114" s="187">
        <f t="shared" si="75"/>
        <v>288</v>
      </c>
      <c r="I114" s="187" t="e">
        <f t="shared" si="76"/>
        <v>#DIV/0!</v>
      </c>
      <c r="K114" s="115" t="str">
        <f>+Datos!V112</f>
        <v/>
      </c>
      <c r="L114" s="188" t="str">
        <f>IF(K114="","",Datos!Y112)</f>
        <v/>
      </c>
      <c r="M114" s="180" t="str">
        <f t="shared" si="77"/>
        <v/>
      </c>
      <c r="N114" s="180" t="str">
        <f t="shared" si="78"/>
        <v/>
      </c>
      <c r="O114" s="187" t="str">
        <f t="shared" si="79"/>
        <v/>
      </c>
      <c r="P114" s="187" t="str">
        <f t="shared" si="80"/>
        <v/>
      </c>
      <c r="Q114" s="187" t="str">
        <f t="shared" si="81"/>
        <v/>
      </c>
      <c r="R114" s="187" t="str">
        <f t="shared" si="82"/>
        <v/>
      </c>
      <c r="T114" s="115" t="str">
        <f>+Datos!AP112</f>
        <v/>
      </c>
      <c r="U114" s="188" t="str">
        <f>IF(T114="","",Datos!AS112)</f>
        <v/>
      </c>
      <c r="V114" s="180" t="str">
        <f t="shared" si="83"/>
        <v/>
      </c>
      <c r="W114" s="180" t="str">
        <f t="shared" si="84"/>
        <v/>
      </c>
      <c r="X114" s="187" t="str">
        <f t="shared" si="85"/>
        <v/>
      </c>
      <c r="Y114" s="187" t="str">
        <f t="shared" si="86"/>
        <v/>
      </c>
      <c r="Z114" s="187" t="str">
        <f t="shared" si="87"/>
        <v/>
      </c>
      <c r="AA114" s="187" t="str">
        <f t="shared" si="88"/>
        <v/>
      </c>
      <c r="AC114" s="115" t="str">
        <f>+Datos!BJ112</f>
        <v/>
      </c>
      <c r="AD114" s="188" t="str">
        <f>IF(AC114="","",Datos!BM112)</f>
        <v/>
      </c>
      <c r="AE114" s="180" t="str">
        <f t="shared" si="89"/>
        <v/>
      </c>
      <c r="AF114" s="180" t="str">
        <f t="shared" si="90"/>
        <v/>
      </c>
      <c r="AG114" s="187" t="str">
        <f t="shared" si="91"/>
        <v/>
      </c>
      <c r="AH114" s="187" t="str">
        <f t="shared" si="92"/>
        <v/>
      </c>
      <c r="AI114" s="187" t="str">
        <f t="shared" si="93"/>
        <v/>
      </c>
      <c r="AJ114" s="187" t="str">
        <f t="shared" si="94"/>
        <v/>
      </c>
      <c r="AL114" s="115" t="str">
        <f>+Datos!CD112</f>
        <v/>
      </c>
      <c r="AM114" s="188" t="str">
        <f>IF(AL114="","",Datos!CG112)</f>
        <v/>
      </c>
      <c r="AN114" s="180" t="str">
        <f t="shared" si="95"/>
        <v/>
      </c>
      <c r="AO114" s="180" t="str">
        <f t="shared" si="96"/>
        <v/>
      </c>
      <c r="AP114" s="187" t="str">
        <f t="shared" si="97"/>
        <v/>
      </c>
      <c r="AQ114" s="187" t="str">
        <f t="shared" si="98"/>
        <v/>
      </c>
      <c r="AR114" s="187" t="str">
        <f t="shared" si="99"/>
        <v/>
      </c>
      <c r="AS114" s="187" t="str">
        <f t="shared" si="100"/>
        <v/>
      </c>
      <c r="AU114" s="115" t="str">
        <f>+Datos!CX112</f>
        <v/>
      </c>
      <c r="AV114" s="188" t="str">
        <f>IF(AU114="","",Datos!DA112)</f>
        <v/>
      </c>
      <c r="AW114" s="180" t="str">
        <f t="shared" si="101"/>
        <v/>
      </c>
      <c r="AX114" s="180" t="str">
        <f t="shared" si="102"/>
        <v/>
      </c>
      <c r="AY114" s="187" t="str">
        <f t="shared" si="103"/>
        <v/>
      </c>
      <c r="AZ114" s="187" t="str">
        <f t="shared" si="104"/>
        <v/>
      </c>
      <c r="BA114" s="187" t="str">
        <f t="shared" si="105"/>
        <v/>
      </c>
      <c r="BB114" s="187" t="str">
        <f t="shared" si="106"/>
        <v/>
      </c>
      <c r="BD114" s="115" t="str">
        <f>+Datos!DR112</f>
        <v/>
      </c>
      <c r="BE114" s="188" t="str">
        <f>IF(BD114="","",Datos!DU112)</f>
        <v/>
      </c>
      <c r="BF114" s="180" t="str">
        <f t="shared" si="107"/>
        <v/>
      </c>
      <c r="BG114" s="180" t="str">
        <f t="shared" si="108"/>
        <v/>
      </c>
      <c r="BH114" s="187" t="str">
        <f t="shared" si="109"/>
        <v/>
      </c>
      <c r="BI114" s="187" t="str">
        <f t="shared" si="110"/>
        <v/>
      </c>
      <c r="BJ114" s="187" t="str">
        <f t="shared" si="111"/>
        <v/>
      </c>
      <c r="BK114" s="187" t="str">
        <f t="shared" si="112"/>
        <v/>
      </c>
      <c r="BM114" s="115" t="str">
        <f>+Datos!EL112</f>
        <v/>
      </c>
      <c r="BN114" s="188" t="str">
        <f>IF(BM114="","",Datos!EO112)</f>
        <v/>
      </c>
      <c r="BO114" s="180" t="str">
        <f t="shared" si="113"/>
        <v/>
      </c>
      <c r="BP114" s="180" t="str">
        <f t="shared" si="114"/>
        <v/>
      </c>
      <c r="BQ114" s="187" t="str">
        <f t="shared" si="115"/>
        <v/>
      </c>
      <c r="BR114" s="187" t="str">
        <f t="shared" si="116"/>
        <v/>
      </c>
      <c r="BS114" s="187" t="str">
        <f t="shared" si="117"/>
        <v/>
      </c>
      <c r="BT114" s="187" t="str">
        <f t="shared" si="118"/>
        <v/>
      </c>
      <c r="BV114" s="115" t="str">
        <f>+Datos!FF112</f>
        <v/>
      </c>
      <c r="BW114" s="188" t="str">
        <f>IF(BV114="","",Datos!FI112)</f>
        <v/>
      </c>
      <c r="BX114" s="180" t="str">
        <f t="shared" si="119"/>
        <v/>
      </c>
      <c r="BY114" s="180" t="str">
        <f t="shared" si="120"/>
        <v/>
      </c>
      <c r="BZ114" s="187" t="str">
        <f t="shared" si="121"/>
        <v/>
      </c>
      <c r="CA114" s="187" t="str">
        <f t="shared" si="122"/>
        <v/>
      </c>
      <c r="CB114" s="187" t="str">
        <f t="shared" si="123"/>
        <v/>
      </c>
      <c r="CC114" s="187" t="str">
        <f t="shared" si="124"/>
        <v/>
      </c>
      <c r="CD114"/>
      <c r="CE114" s="115" t="str">
        <f>+Datos!FZ112</f>
        <v/>
      </c>
      <c r="CF114" s="188" t="str">
        <f>IF(CE114="","",Datos!GC112)</f>
        <v/>
      </c>
      <c r="CG114" s="180" t="str">
        <f t="shared" si="125"/>
        <v/>
      </c>
      <c r="CH114" s="180" t="str">
        <f t="shared" si="126"/>
        <v/>
      </c>
      <c r="CI114" s="187" t="str">
        <f t="shared" si="127"/>
        <v/>
      </c>
      <c r="CJ114" s="187" t="str">
        <f t="shared" si="128"/>
        <v/>
      </c>
      <c r="CK114" s="187" t="str">
        <f t="shared" si="129"/>
        <v/>
      </c>
      <c r="CL114" s="187" t="str">
        <f t="shared" si="130"/>
        <v/>
      </c>
    </row>
    <row r="115" spans="2:90" s="8" customFormat="1" x14ac:dyDescent="0.35">
      <c r="B115" s="115">
        <f>+Datos!B113</f>
        <v>98</v>
      </c>
      <c r="C115" s="115">
        <f>IF(B115="","",Datos!E113)</f>
        <v>137</v>
      </c>
      <c r="D115" s="180"/>
      <c r="E115" s="180">
        <f t="shared" si="72"/>
        <v>12</v>
      </c>
      <c r="F115" s="187" t="e">
        <f t="shared" si="131"/>
        <v>#DIV/0!</v>
      </c>
      <c r="G115" s="187">
        <f t="shared" si="132"/>
        <v>468</v>
      </c>
      <c r="H115" s="187">
        <f t="shared" si="75"/>
        <v>288</v>
      </c>
      <c r="I115" s="187" t="e">
        <f t="shared" si="76"/>
        <v>#DIV/0!</v>
      </c>
      <c r="K115" s="115" t="str">
        <f>+Datos!V113</f>
        <v/>
      </c>
      <c r="L115" s="188" t="str">
        <f>IF(K115="","",Datos!Y113)</f>
        <v/>
      </c>
      <c r="M115" s="180" t="str">
        <f t="shared" si="77"/>
        <v/>
      </c>
      <c r="N115" s="180" t="str">
        <f t="shared" si="78"/>
        <v/>
      </c>
      <c r="O115" s="187" t="str">
        <f t="shared" si="79"/>
        <v/>
      </c>
      <c r="P115" s="187" t="str">
        <f t="shared" si="80"/>
        <v/>
      </c>
      <c r="Q115" s="187" t="str">
        <f t="shared" si="81"/>
        <v/>
      </c>
      <c r="R115" s="187" t="str">
        <f t="shared" si="82"/>
        <v/>
      </c>
      <c r="T115" s="115" t="str">
        <f>+Datos!AP113</f>
        <v/>
      </c>
      <c r="U115" s="188" t="str">
        <f>IF(T115="","",Datos!AS113)</f>
        <v/>
      </c>
      <c r="V115" s="180" t="str">
        <f t="shared" si="83"/>
        <v/>
      </c>
      <c r="W115" s="180" t="str">
        <f t="shared" si="84"/>
        <v/>
      </c>
      <c r="X115" s="187" t="str">
        <f t="shared" si="85"/>
        <v/>
      </c>
      <c r="Y115" s="187" t="str">
        <f t="shared" si="86"/>
        <v/>
      </c>
      <c r="Z115" s="187" t="str">
        <f t="shared" si="87"/>
        <v/>
      </c>
      <c r="AA115" s="187" t="str">
        <f t="shared" si="88"/>
        <v/>
      </c>
      <c r="AC115" s="115" t="str">
        <f>+Datos!BJ113</f>
        <v/>
      </c>
      <c r="AD115" s="188" t="str">
        <f>IF(AC115="","",Datos!BM113)</f>
        <v/>
      </c>
      <c r="AE115" s="180" t="str">
        <f t="shared" si="89"/>
        <v/>
      </c>
      <c r="AF115" s="180" t="str">
        <f t="shared" si="90"/>
        <v/>
      </c>
      <c r="AG115" s="187" t="str">
        <f t="shared" si="91"/>
        <v/>
      </c>
      <c r="AH115" s="187" t="str">
        <f t="shared" si="92"/>
        <v/>
      </c>
      <c r="AI115" s="187" t="str">
        <f t="shared" si="93"/>
        <v/>
      </c>
      <c r="AJ115" s="187" t="str">
        <f t="shared" si="94"/>
        <v/>
      </c>
      <c r="AL115" s="115" t="str">
        <f>+Datos!CD113</f>
        <v/>
      </c>
      <c r="AM115" s="188" t="str">
        <f>IF(AL115="","",Datos!CG113)</f>
        <v/>
      </c>
      <c r="AN115" s="180" t="str">
        <f t="shared" si="95"/>
        <v/>
      </c>
      <c r="AO115" s="180" t="str">
        <f t="shared" si="96"/>
        <v/>
      </c>
      <c r="AP115" s="187" t="str">
        <f t="shared" si="97"/>
        <v/>
      </c>
      <c r="AQ115" s="187" t="str">
        <f t="shared" si="98"/>
        <v/>
      </c>
      <c r="AR115" s="187" t="str">
        <f t="shared" si="99"/>
        <v/>
      </c>
      <c r="AS115" s="187" t="str">
        <f t="shared" si="100"/>
        <v/>
      </c>
      <c r="AU115" s="115" t="str">
        <f>+Datos!CX113</f>
        <v/>
      </c>
      <c r="AV115" s="188" t="str">
        <f>IF(AU115="","",Datos!DA113)</f>
        <v/>
      </c>
      <c r="AW115" s="180" t="str">
        <f t="shared" si="101"/>
        <v/>
      </c>
      <c r="AX115" s="180" t="str">
        <f t="shared" si="102"/>
        <v/>
      </c>
      <c r="AY115" s="187" t="str">
        <f t="shared" si="103"/>
        <v/>
      </c>
      <c r="AZ115" s="187" t="str">
        <f t="shared" si="104"/>
        <v/>
      </c>
      <c r="BA115" s="187" t="str">
        <f t="shared" si="105"/>
        <v/>
      </c>
      <c r="BB115" s="187" t="str">
        <f t="shared" si="106"/>
        <v/>
      </c>
      <c r="BD115" s="115" t="str">
        <f>+Datos!DR113</f>
        <v/>
      </c>
      <c r="BE115" s="188" t="str">
        <f>IF(BD115="","",Datos!DU113)</f>
        <v/>
      </c>
      <c r="BF115" s="180" t="str">
        <f t="shared" si="107"/>
        <v/>
      </c>
      <c r="BG115" s="180" t="str">
        <f t="shared" si="108"/>
        <v/>
      </c>
      <c r="BH115" s="187" t="str">
        <f t="shared" si="109"/>
        <v/>
      </c>
      <c r="BI115" s="187" t="str">
        <f t="shared" si="110"/>
        <v/>
      </c>
      <c r="BJ115" s="187" t="str">
        <f t="shared" si="111"/>
        <v/>
      </c>
      <c r="BK115" s="187" t="str">
        <f t="shared" si="112"/>
        <v/>
      </c>
      <c r="BM115" s="115" t="str">
        <f>+Datos!EL113</f>
        <v/>
      </c>
      <c r="BN115" s="188" t="str">
        <f>IF(BM115="","",Datos!EO113)</f>
        <v/>
      </c>
      <c r="BO115" s="180" t="str">
        <f t="shared" si="113"/>
        <v/>
      </c>
      <c r="BP115" s="180" t="str">
        <f t="shared" si="114"/>
        <v/>
      </c>
      <c r="BQ115" s="187" t="str">
        <f t="shared" si="115"/>
        <v/>
      </c>
      <c r="BR115" s="187" t="str">
        <f t="shared" si="116"/>
        <v/>
      </c>
      <c r="BS115" s="187" t="str">
        <f t="shared" si="117"/>
        <v/>
      </c>
      <c r="BT115" s="187" t="str">
        <f t="shared" si="118"/>
        <v/>
      </c>
      <c r="BV115" s="115" t="str">
        <f>+Datos!FF113</f>
        <v/>
      </c>
      <c r="BW115" s="188" t="str">
        <f>IF(BV115="","",Datos!FI113)</f>
        <v/>
      </c>
      <c r="BX115" s="180" t="str">
        <f t="shared" si="119"/>
        <v/>
      </c>
      <c r="BY115" s="180" t="str">
        <f t="shared" si="120"/>
        <v/>
      </c>
      <c r="BZ115" s="187" t="str">
        <f t="shared" si="121"/>
        <v/>
      </c>
      <c r="CA115" s="187" t="str">
        <f t="shared" si="122"/>
        <v/>
      </c>
      <c r="CB115" s="187" t="str">
        <f t="shared" si="123"/>
        <v/>
      </c>
      <c r="CC115" s="187" t="str">
        <f t="shared" si="124"/>
        <v/>
      </c>
      <c r="CD115"/>
      <c r="CE115" s="115" t="str">
        <f>+Datos!FZ113</f>
        <v/>
      </c>
      <c r="CF115" s="188" t="str">
        <f>IF(CE115="","",Datos!GC113)</f>
        <v/>
      </c>
      <c r="CG115" s="180" t="str">
        <f t="shared" si="125"/>
        <v/>
      </c>
      <c r="CH115" s="180" t="str">
        <f t="shared" si="126"/>
        <v/>
      </c>
      <c r="CI115" s="187" t="str">
        <f t="shared" si="127"/>
        <v/>
      </c>
      <c r="CJ115" s="187" t="str">
        <f t="shared" si="128"/>
        <v/>
      </c>
      <c r="CK115" s="187" t="str">
        <f t="shared" si="129"/>
        <v/>
      </c>
      <c r="CL115" s="187" t="str">
        <f t="shared" si="130"/>
        <v/>
      </c>
    </row>
    <row r="116" spans="2:90" s="8" customFormat="1" x14ac:dyDescent="0.35">
      <c r="B116" s="115">
        <f>+Datos!B114</f>
        <v>99</v>
      </c>
      <c r="C116" s="115">
        <f>IF(B116="","",Datos!E114)</f>
        <v>138.5</v>
      </c>
      <c r="D116" s="180"/>
      <c r="E116" s="180">
        <f t="shared" si="72"/>
        <v>12</v>
      </c>
      <c r="F116" s="187" t="e">
        <f t="shared" si="131"/>
        <v>#DIV/0!</v>
      </c>
      <c r="G116" s="187">
        <f t="shared" si="132"/>
        <v>468</v>
      </c>
      <c r="H116" s="187">
        <f t="shared" si="75"/>
        <v>288</v>
      </c>
      <c r="I116" s="187" t="e">
        <f t="shared" si="76"/>
        <v>#DIV/0!</v>
      </c>
      <c r="K116" s="115" t="str">
        <f>+Datos!V114</f>
        <v/>
      </c>
      <c r="L116" s="188" t="str">
        <f>IF(K116="","",Datos!Y114)</f>
        <v/>
      </c>
      <c r="M116" s="180" t="str">
        <f t="shared" si="77"/>
        <v/>
      </c>
      <c r="N116" s="180" t="str">
        <f t="shared" si="78"/>
        <v/>
      </c>
      <c r="O116" s="187" t="str">
        <f t="shared" si="79"/>
        <v/>
      </c>
      <c r="P116" s="187" t="str">
        <f t="shared" si="80"/>
        <v/>
      </c>
      <c r="Q116" s="187" t="str">
        <f t="shared" si="81"/>
        <v/>
      </c>
      <c r="R116" s="187" t="str">
        <f t="shared" si="82"/>
        <v/>
      </c>
      <c r="T116" s="115" t="str">
        <f>+Datos!AP114</f>
        <v/>
      </c>
      <c r="U116" s="188" t="str">
        <f>IF(T116="","",Datos!AS114)</f>
        <v/>
      </c>
      <c r="V116" s="180" t="str">
        <f t="shared" si="83"/>
        <v/>
      </c>
      <c r="W116" s="180" t="str">
        <f t="shared" si="84"/>
        <v/>
      </c>
      <c r="X116" s="187" t="str">
        <f t="shared" si="85"/>
        <v/>
      </c>
      <c r="Y116" s="187" t="str">
        <f t="shared" si="86"/>
        <v/>
      </c>
      <c r="Z116" s="187" t="str">
        <f t="shared" si="87"/>
        <v/>
      </c>
      <c r="AA116" s="187" t="str">
        <f t="shared" si="88"/>
        <v/>
      </c>
      <c r="AC116" s="115" t="str">
        <f>+Datos!BJ114</f>
        <v/>
      </c>
      <c r="AD116" s="188" t="str">
        <f>IF(AC116="","",Datos!BM114)</f>
        <v/>
      </c>
      <c r="AE116" s="180" t="str">
        <f t="shared" si="89"/>
        <v/>
      </c>
      <c r="AF116" s="180" t="str">
        <f t="shared" si="90"/>
        <v/>
      </c>
      <c r="AG116" s="187" t="str">
        <f t="shared" si="91"/>
        <v/>
      </c>
      <c r="AH116" s="187" t="str">
        <f t="shared" si="92"/>
        <v/>
      </c>
      <c r="AI116" s="187" t="str">
        <f t="shared" si="93"/>
        <v/>
      </c>
      <c r="AJ116" s="187" t="str">
        <f t="shared" si="94"/>
        <v/>
      </c>
      <c r="AL116" s="115" t="str">
        <f>+Datos!CD114</f>
        <v/>
      </c>
      <c r="AM116" s="188" t="str">
        <f>IF(AL116="","",Datos!CG114)</f>
        <v/>
      </c>
      <c r="AN116" s="180" t="str">
        <f t="shared" si="95"/>
        <v/>
      </c>
      <c r="AO116" s="180" t="str">
        <f t="shared" si="96"/>
        <v/>
      </c>
      <c r="AP116" s="187" t="str">
        <f t="shared" si="97"/>
        <v/>
      </c>
      <c r="AQ116" s="187" t="str">
        <f t="shared" si="98"/>
        <v/>
      </c>
      <c r="AR116" s="187" t="str">
        <f t="shared" si="99"/>
        <v/>
      </c>
      <c r="AS116" s="187" t="str">
        <f t="shared" si="100"/>
        <v/>
      </c>
      <c r="AU116" s="115" t="str">
        <f>+Datos!CX114</f>
        <v/>
      </c>
      <c r="AV116" s="188" t="str">
        <f>IF(AU116="","",Datos!DA114)</f>
        <v/>
      </c>
      <c r="AW116" s="180" t="str">
        <f t="shared" si="101"/>
        <v/>
      </c>
      <c r="AX116" s="180" t="str">
        <f t="shared" si="102"/>
        <v/>
      </c>
      <c r="AY116" s="187" t="str">
        <f t="shared" si="103"/>
        <v/>
      </c>
      <c r="AZ116" s="187" t="str">
        <f t="shared" si="104"/>
        <v/>
      </c>
      <c r="BA116" s="187" t="str">
        <f t="shared" si="105"/>
        <v/>
      </c>
      <c r="BB116" s="187" t="str">
        <f t="shared" si="106"/>
        <v/>
      </c>
      <c r="BD116" s="115" t="str">
        <f>+Datos!DR114</f>
        <v/>
      </c>
      <c r="BE116" s="188" t="str">
        <f>IF(BD116="","",Datos!DU114)</f>
        <v/>
      </c>
      <c r="BF116" s="180" t="str">
        <f t="shared" si="107"/>
        <v/>
      </c>
      <c r="BG116" s="180" t="str">
        <f t="shared" si="108"/>
        <v/>
      </c>
      <c r="BH116" s="187" t="str">
        <f t="shared" si="109"/>
        <v/>
      </c>
      <c r="BI116" s="187" t="str">
        <f t="shared" si="110"/>
        <v/>
      </c>
      <c r="BJ116" s="187" t="str">
        <f t="shared" si="111"/>
        <v/>
      </c>
      <c r="BK116" s="187" t="str">
        <f t="shared" si="112"/>
        <v/>
      </c>
      <c r="BM116" s="115" t="str">
        <f>+Datos!EL114</f>
        <v/>
      </c>
      <c r="BN116" s="188" t="str">
        <f>IF(BM116="","",Datos!EO114)</f>
        <v/>
      </c>
      <c r="BO116" s="180" t="str">
        <f t="shared" si="113"/>
        <v/>
      </c>
      <c r="BP116" s="180" t="str">
        <f t="shared" si="114"/>
        <v/>
      </c>
      <c r="BQ116" s="187" t="str">
        <f t="shared" si="115"/>
        <v/>
      </c>
      <c r="BR116" s="187" t="str">
        <f t="shared" si="116"/>
        <v/>
      </c>
      <c r="BS116" s="187" t="str">
        <f t="shared" si="117"/>
        <v/>
      </c>
      <c r="BT116" s="187" t="str">
        <f t="shared" si="118"/>
        <v/>
      </c>
      <c r="BV116" s="115" t="str">
        <f>+Datos!FF114</f>
        <v/>
      </c>
      <c r="BW116" s="188" t="str">
        <f>IF(BV116="","",Datos!FI114)</f>
        <v/>
      </c>
      <c r="BX116" s="180" t="str">
        <f t="shared" si="119"/>
        <v/>
      </c>
      <c r="BY116" s="180" t="str">
        <f t="shared" si="120"/>
        <v/>
      </c>
      <c r="BZ116" s="187" t="str">
        <f t="shared" si="121"/>
        <v/>
      </c>
      <c r="CA116" s="187" t="str">
        <f t="shared" si="122"/>
        <v/>
      </c>
      <c r="CB116" s="187" t="str">
        <f t="shared" si="123"/>
        <v/>
      </c>
      <c r="CC116" s="187" t="str">
        <f t="shared" si="124"/>
        <v/>
      </c>
      <c r="CD116"/>
      <c r="CE116" s="115" t="str">
        <f>+Datos!FZ114</f>
        <v/>
      </c>
      <c r="CF116" s="188" t="str">
        <f>IF(CE116="","",Datos!GC114)</f>
        <v/>
      </c>
      <c r="CG116" s="180" t="str">
        <f t="shared" si="125"/>
        <v/>
      </c>
      <c r="CH116" s="180" t="str">
        <f t="shared" si="126"/>
        <v/>
      </c>
      <c r="CI116" s="187" t="str">
        <f t="shared" si="127"/>
        <v/>
      </c>
      <c r="CJ116" s="187" t="str">
        <f t="shared" si="128"/>
        <v/>
      </c>
      <c r="CK116" s="187" t="str">
        <f t="shared" si="129"/>
        <v/>
      </c>
      <c r="CL116" s="187" t="str">
        <f t="shared" si="130"/>
        <v/>
      </c>
    </row>
    <row r="117" spans="2:90" s="8" customFormat="1" x14ac:dyDescent="0.35">
      <c r="B117" s="115">
        <f>+Datos!B115</f>
        <v>100</v>
      </c>
      <c r="C117" s="115">
        <f>IF(B117="","",Datos!E115)</f>
        <v>140</v>
      </c>
      <c r="D117" s="180"/>
      <c r="E117" s="180">
        <f t="shared" si="72"/>
        <v>12</v>
      </c>
      <c r="F117" s="187" t="e">
        <f t="shared" si="131"/>
        <v>#DIV/0!</v>
      </c>
      <c r="G117" s="187">
        <f t="shared" si="132"/>
        <v>468</v>
      </c>
      <c r="H117" s="187">
        <f t="shared" si="75"/>
        <v>288</v>
      </c>
      <c r="I117" s="187" t="e">
        <f t="shared" si="76"/>
        <v>#DIV/0!</v>
      </c>
      <c r="K117" s="115" t="str">
        <f>+Datos!V115</f>
        <v/>
      </c>
      <c r="L117" s="188" t="str">
        <f>IF(K117="","",Datos!Y115)</f>
        <v/>
      </c>
      <c r="M117" s="180" t="str">
        <f t="shared" si="77"/>
        <v/>
      </c>
      <c r="N117" s="180" t="str">
        <f t="shared" si="78"/>
        <v/>
      </c>
      <c r="O117" s="187" t="str">
        <f t="shared" si="79"/>
        <v/>
      </c>
      <c r="P117" s="187" t="str">
        <f t="shared" si="80"/>
        <v/>
      </c>
      <c r="Q117" s="187" t="str">
        <f t="shared" si="81"/>
        <v/>
      </c>
      <c r="R117" s="187" t="str">
        <f t="shared" si="82"/>
        <v/>
      </c>
      <c r="T117" s="115" t="str">
        <f>+Datos!AP115</f>
        <v/>
      </c>
      <c r="U117" s="188" t="str">
        <f>IF(T117="","",Datos!AS115)</f>
        <v/>
      </c>
      <c r="V117" s="180" t="str">
        <f t="shared" si="83"/>
        <v/>
      </c>
      <c r="W117" s="180" t="str">
        <f t="shared" si="84"/>
        <v/>
      </c>
      <c r="X117" s="187" t="str">
        <f t="shared" si="85"/>
        <v/>
      </c>
      <c r="Y117" s="187" t="str">
        <f t="shared" si="86"/>
        <v/>
      </c>
      <c r="Z117" s="187" t="str">
        <f t="shared" si="87"/>
        <v/>
      </c>
      <c r="AA117" s="187" t="str">
        <f t="shared" si="88"/>
        <v/>
      </c>
      <c r="AC117" s="115" t="str">
        <f>+Datos!BJ115</f>
        <v/>
      </c>
      <c r="AD117" s="188" t="str">
        <f>IF(AC117="","",Datos!BM115)</f>
        <v/>
      </c>
      <c r="AE117" s="180" t="str">
        <f t="shared" si="89"/>
        <v/>
      </c>
      <c r="AF117" s="180" t="str">
        <f t="shared" si="90"/>
        <v/>
      </c>
      <c r="AG117" s="187" t="str">
        <f t="shared" si="91"/>
        <v/>
      </c>
      <c r="AH117" s="187" t="str">
        <f t="shared" si="92"/>
        <v/>
      </c>
      <c r="AI117" s="187" t="str">
        <f t="shared" si="93"/>
        <v/>
      </c>
      <c r="AJ117" s="187" t="str">
        <f t="shared" si="94"/>
        <v/>
      </c>
      <c r="AL117" s="115" t="str">
        <f>+Datos!CD115</f>
        <v/>
      </c>
      <c r="AM117" s="188" t="str">
        <f>IF(AL117="","",Datos!CG115)</f>
        <v/>
      </c>
      <c r="AN117" s="180" t="str">
        <f t="shared" si="95"/>
        <v/>
      </c>
      <c r="AO117" s="180" t="str">
        <f t="shared" si="96"/>
        <v/>
      </c>
      <c r="AP117" s="187" t="str">
        <f t="shared" si="97"/>
        <v/>
      </c>
      <c r="AQ117" s="187" t="str">
        <f t="shared" si="98"/>
        <v/>
      </c>
      <c r="AR117" s="187" t="str">
        <f t="shared" si="99"/>
        <v/>
      </c>
      <c r="AS117" s="187" t="str">
        <f t="shared" si="100"/>
        <v/>
      </c>
      <c r="AU117" s="115" t="str">
        <f>+Datos!CX115</f>
        <v/>
      </c>
      <c r="AV117" s="188" t="str">
        <f>IF(AU117="","",Datos!DA115)</f>
        <v/>
      </c>
      <c r="AW117" s="180" t="str">
        <f t="shared" si="101"/>
        <v/>
      </c>
      <c r="AX117" s="180" t="str">
        <f t="shared" si="102"/>
        <v/>
      </c>
      <c r="AY117" s="187" t="str">
        <f t="shared" si="103"/>
        <v/>
      </c>
      <c r="AZ117" s="187" t="str">
        <f t="shared" si="104"/>
        <v/>
      </c>
      <c r="BA117" s="187" t="str">
        <f t="shared" si="105"/>
        <v/>
      </c>
      <c r="BB117" s="187" t="str">
        <f t="shared" si="106"/>
        <v/>
      </c>
      <c r="BD117" s="115" t="str">
        <f>+Datos!DR115</f>
        <v/>
      </c>
      <c r="BE117" s="188" t="str">
        <f>IF(BD117="","",Datos!DU115)</f>
        <v/>
      </c>
      <c r="BF117" s="180" t="str">
        <f t="shared" si="107"/>
        <v/>
      </c>
      <c r="BG117" s="180" t="str">
        <f t="shared" si="108"/>
        <v/>
      </c>
      <c r="BH117" s="187" t="str">
        <f t="shared" si="109"/>
        <v/>
      </c>
      <c r="BI117" s="187" t="str">
        <f t="shared" si="110"/>
        <v/>
      </c>
      <c r="BJ117" s="187" t="str">
        <f t="shared" si="111"/>
        <v/>
      </c>
      <c r="BK117" s="187" t="str">
        <f t="shared" si="112"/>
        <v/>
      </c>
      <c r="BM117" s="115" t="str">
        <f>+Datos!EL115</f>
        <v/>
      </c>
      <c r="BN117" s="188" t="str">
        <f>IF(BM117="","",Datos!EO115)</f>
        <v/>
      </c>
      <c r="BO117" s="180" t="str">
        <f t="shared" si="113"/>
        <v/>
      </c>
      <c r="BP117" s="180" t="str">
        <f t="shared" si="114"/>
        <v/>
      </c>
      <c r="BQ117" s="187" t="str">
        <f t="shared" si="115"/>
        <v/>
      </c>
      <c r="BR117" s="187" t="str">
        <f t="shared" si="116"/>
        <v/>
      </c>
      <c r="BS117" s="187" t="str">
        <f t="shared" si="117"/>
        <v/>
      </c>
      <c r="BT117" s="187" t="str">
        <f t="shared" si="118"/>
        <v/>
      </c>
      <c r="BV117" s="115" t="str">
        <f>+Datos!FF115</f>
        <v/>
      </c>
      <c r="BW117" s="188" t="str">
        <f>IF(BV117="","",Datos!FI115)</f>
        <v/>
      </c>
      <c r="BX117" s="180" t="str">
        <f t="shared" si="119"/>
        <v/>
      </c>
      <c r="BY117" s="180" t="str">
        <f t="shared" si="120"/>
        <v/>
      </c>
      <c r="BZ117" s="187" t="str">
        <f t="shared" si="121"/>
        <v/>
      </c>
      <c r="CA117" s="187" t="str">
        <f t="shared" si="122"/>
        <v/>
      </c>
      <c r="CB117" s="187" t="str">
        <f t="shared" si="123"/>
        <v/>
      </c>
      <c r="CC117" s="187" t="str">
        <f t="shared" si="124"/>
        <v/>
      </c>
      <c r="CD117"/>
      <c r="CE117" s="115" t="str">
        <f>+Datos!FZ115</f>
        <v/>
      </c>
      <c r="CF117" s="188" t="str">
        <f>IF(CE117="","",Datos!GC115)</f>
        <v/>
      </c>
      <c r="CG117" s="180" t="str">
        <f t="shared" si="125"/>
        <v/>
      </c>
      <c r="CH117" s="180" t="str">
        <f t="shared" si="126"/>
        <v/>
      </c>
      <c r="CI117" s="187" t="str">
        <f t="shared" si="127"/>
        <v/>
      </c>
      <c r="CJ117" s="187" t="str">
        <f t="shared" si="128"/>
        <v/>
      </c>
      <c r="CK117" s="187" t="str">
        <f t="shared" si="129"/>
        <v/>
      </c>
      <c r="CL117" s="187" t="str">
        <f t="shared" si="130"/>
        <v/>
      </c>
    </row>
    <row r="118" spans="2:90" s="8" customFormat="1" x14ac:dyDescent="0.35">
      <c r="B118" s="115">
        <f>+Datos!B116</f>
        <v>101</v>
      </c>
      <c r="C118" s="115">
        <f>IF(B118="","",Datos!E116)</f>
        <v>140</v>
      </c>
      <c r="D118" s="180"/>
      <c r="E118" s="180">
        <f t="shared" si="72"/>
        <v>12</v>
      </c>
      <c r="F118" s="187" t="e">
        <f t="shared" si="131"/>
        <v>#DIV/0!</v>
      </c>
      <c r="G118" s="187">
        <f t="shared" si="132"/>
        <v>468</v>
      </c>
      <c r="H118" s="187">
        <f t="shared" si="75"/>
        <v>288</v>
      </c>
      <c r="I118" s="187" t="e">
        <f t="shared" si="76"/>
        <v>#DIV/0!</v>
      </c>
      <c r="K118" s="115" t="str">
        <f>+Datos!V116</f>
        <v/>
      </c>
      <c r="L118" s="188" t="str">
        <f>IF(K118="","",Datos!Y116)</f>
        <v/>
      </c>
      <c r="M118" s="180" t="str">
        <f t="shared" si="77"/>
        <v/>
      </c>
      <c r="N118" s="180" t="str">
        <f t="shared" si="78"/>
        <v/>
      </c>
      <c r="O118" s="187" t="str">
        <f t="shared" si="79"/>
        <v/>
      </c>
      <c r="P118" s="187" t="str">
        <f t="shared" si="80"/>
        <v/>
      </c>
      <c r="Q118" s="187" t="str">
        <f t="shared" si="81"/>
        <v/>
      </c>
      <c r="R118" s="187" t="str">
        <f t="shared" si="82"/>
        <v/>
      </c>
      <c r="T118" s="115" t="str">
        <f>+Datos!AP116</f>
        <v/>
      </c>
      <c r="U118" s="188" t="str">
        <f>IF(T118="","",Datos!AS116)</f>
        <v/>
      </c>
      <c r="V118" s="180" t="str">
        <f t="shared" si="83"/>
        <v/>
      </c>
      <c r="W118" s="180" t="str">
        <f t="shared" si="84"/>
        <v/>
      </c>
      <c r="X118" s="187" t="str">
        <f t="shared" si="85"/>
        <v/>
      </c>
      <c r="Y118" s="187" t="str">
        <f t="shared" si="86"/>
        <v/>
      </c>
      <c r="Z118" s="187" t="str">
        <f t="shared" si="87"/>
        <v/>
      </c>
      <c r="AA118" s="187" t="str">
        <f t="shared" si="88"/>
        <v/>
      </c>
      <c r="AC118" s="115" t="str">
        <f>+Datos!BJ116</f>
        <v/>
      </c>
      <c r="AD118" s="188" t="str">
        <f>IF(AC118="","",Datos!BM116)</f>
        <v/>
      </c>
      <c r="AE118" s="180" t="str">
        <f t="shared" si="89"/>
        <v/>
      </c>
      <c r="AF118" s="180" t="str">
        <f t="shared" si="90"/>
        <v/>
      </c>
      <c r="AG118" s="187" t="str">
        <f t="shared" si="91"/>
        <v/>
      </c>
      <c r="AH118" s="187" t="str">
        <f t="shared" si="92"/>
        <v/>
      </c>
      <c r="AI118" s="187" t="str">
        <f t="shared" si="93"/>
        <v/>
      </c>
      <c r="AJ118" s="187" t="str">
        <f t="shared" si="94"/>
        <v/>
      </c>
      <c r="AL118" s="115" t="str">
        <f>+Datos!CD116</f>
        <v/>
      </c>
      <c r="AM118" s="188" t="str">
        <f>IF(AL118="","",Datos!CG116)</f>
        <v/>
      </c>
      <c r="AN118" s="180" t="str">
        <f t="shared" si="95"/>
        <v/>
      </c>
      <c r="AO118" s="180" t="str">
        <f t="shared" si="96"/>
        <v/>
      </c>
      <c r="AP118" s="187" t="str">
        <f t="shared" si="97"/>
        <v/>
      </c>
      <c r="AQ118" s="187" t="str">
        <f t="shared" si="98"/>
        <v/>
      </c>
      <c r="AR118" s="187" t="str">
        <f t="shared" si="99"/>
        <v/>
      </c>
      <c r="AS118" s="187" t="str">
        <f t="shared" si="100"/>
        <v/>
      </c>
      <c r="AU118" s="115" t="str">
        <f>+Datos!CX116</f>
        <v/>
      </c>
      <c r="AV118" s="188" t="str">
        <f>IF(AU118="","",Datos!DA116)</f>
        <v/>
      </c>
      <c r="AW118" s="180" t="str">
        <f t="shared" si="101"/>
        <v/>
      </c>
      <c r="AX118" s="180" t="str">
        <f t="shared" si="102"/>
        <v/>
      </c>
      <c r="AY118" s="187" t="str">
        <f t="shared" si="103"/>
        <v/>
      </c>
      <c r="AZ118" s="187" t="str">
        <f t="shared" si="104"/>
        <v/>
      </c>
      <c r="BA118" s="187" t="str">
        <f t="shared" si="105"/>
        <v/>
      </c>
      <c r="BB118" s="187" t="str">
        <f t="shared" si="106"/>
        <v/>
      </c>
      <c r="BD118" s="115" t="str">
        <f>+Datos!DR116</f>
        <v/>
      </c>
      <c r="BE118" s="188" t="str">
        <f>IF(BD118="","",Datos!DU116)</f>
        <v/>
      </c>
      <c r="BF118" s="180" t="str">
        <f t="shared" si="107"/>
        <v/>
      </c>
      <c r="BG118" s="180" t="str">
        <f t="shared" si="108"/>
        <v/>
      </c>
      <c r="BH118" s="187" t="str">
        <f t="shared" si="109"/>
        <v/>
      </c>
      <c r="BI118" s="187" t="str">
        <f t="shared" si="110"/>
        <v/>
      </c>
      <c r="BJ118" s="187" t="str">
        <f t="shared" si="111"/>
        <v/>
      </c>
      <c r="BK118" s="187" t="str">
        <f t="shared" si="112"/>
        <v/>
      </c>
      <c r="BM118" s="115" t="str">
        <f>+Datos!EL116</f>
        <v/>
      </c>
      <c r="BN118" s="188" t="str">
        <f>IF(BM118="","",Datos!EO116)</f>
        <v/>
      </c>
      <c r="BO118" s="180" t="str">
        <f t="shared" si="113"/>
        <v/>
      </c>
      <c r="BP118" s="180" t="str">
        <f t="shared" si="114"/>
        <v/>
      </c>
      <c r="BQ118" s="187" t="str">
        <f t="shared" si="115"/>
        <v/>
      </c>
      <c r="BR118" s="187" t="str">
        <f t="shared" si="116"/>
        <v/>
      </c>
      <c r="BS118" s="187" t="str">
        <f t="shared" si="117"/>
        <v/>
      </c>
      <c r="BT118" s="187" t="str">
        <f t="shared" si="118"/>
        <v/>
      </c>
      <c r="BV118" s="115" t="str">
        <f>+Datos!FF116</f>
        <v/>
      </c>
      <c r="BW118" s="188" t="str">
        <f>IF(BV118="","",Datos!FI116)</f>
        <v/>
      </c>
      <c r="BX118" s="180" t="str">
        <f t="shared" si="119"/>
        <v/>
      </c>
      <c r="BY118" s="180" t="str">
        <f t="shared" si="120"/>
        <v/>
      </c>
      <c r="BZ118" s="187" t="str">
        <f t="shared" si="121"/>
        <v/>
      </c>
      <c r="CA118" s="187" t="str">
        <f t="shared" si="122"/>
        <v/>
      </c>
      <c r="CB118" s="187" t="str">
        <f t="shared" si="123"/>
        <v/>
      </c>
      <c r="CC118" s="187" t="str">
        <f t="shared" si="124"/>
        <v/>
      </c>
      <c r="CD118"/>
      <c r="CE118" s="115" t="str">
        <f>+Datos!FZ116</f>
        <v/>
      </c>
      <c r="CF118" s="188" t="str">
        <f>IF(CE118="","",Datos!GC116)</f>
        <v/>
      </c>
      <c r="CG118" s="180" t="str">
        <f t="shared" si="125"/>
        <v/>
      </c>
      <c r="CH118" s="180" t="str">
        <f t="shared" si="126"/>
        <v/>
      </c>
      <c r="CI118" s="187" t="str">
        <f t="shared" si="127"/>
        <v/>
      </c>
      <c r="CJ118" s="187" t="str">
        <f t="shared" si="128"/>
        <v/>
      </c>
      <c r="CK118" s="187" t="str">
        <f t="shared" si="129"/>
        <v/>
      </c>
      <c r="CL118" s="187" t="str">
        <f t="shared" si="130"/>
        <v/>
      </c>
    </row>
    <row r="119" spans="2:90" s="8" customFormat="1" x14ac:dyDescent="0.35">
      <c r="B119" s="115">
        <f>+Datos!B117</f>
        <v>102</v>
      </c>
      <c r="C119" s="115">
        <f>IF(B119="","",Datos!E117)</f>
        <v>140.5</v>
      </c>
      <c r="D119" s="180"/>
      <c r="E119" s="180">
        <f t="shared" si="72"/>
        <v>12</v>
      </c>
      <c r="F119" s="187" t="e">
        <f t="shared" si="131"/>
        <v>#DIV/0!</v>
      </c>
      <c r="G119" s="187">
        <f t="shared" si="132"/>
        <v>468</v>
      </c>
      <c r="H119" s="187">
        <f t="shared" si="75"/>
        <v>288</v>
      </c>
      <c r="I119" s="187" t="e">
        <f t="shared" si="76"/>
        <v>#DIV/0!</v>
      </c>
      <c r="K119" s="115" t="str">
        <f>+Datos!V117</f>
        <v/>
      </c>
      <c r="L119" s="188" t="str">
        <f>IF(K119="","",Datos!Y117)</f>
        <v/>
      </c>
      <c r="M119" s="180" t="str">
        <f t="shared" si="77"/>
        <v/>
      </c>
      <c r="N119" s="180" t="str">
        <f t="shared" si="78"/>
        <v/>
      </c>
      <c r="O119" s="187" t="str">
        <f t="shared" si="79"/>
        <v/>
      </c>
      <c r="P119" s="187" t="str">
        <f t="shared" si="80"/>
        <v/>
      </c>
      <c r="Q119" s="187" t="str">
        <f t="shared" si="81"/>
        <v/>
      </c>
      <c r="R119" s="187" t="str">
        <f t="shared" si="82"/>
        <v/>
      </c>
      <c r="T119" s="115" t="str">
        <f>+Datos!AP117</f>
        <v/>
      </c>
      <c r="U119" s="188" t="str">
        <f>IF(T119="","",Datos!AS117)</f>
        <v/>
      </c>
      <c r="V119" s="180" t="str">
        <f t="shared" si="83"/>
        <v/>
      </c>
      <c r="W119" s="180" t="str">
        <f t="shared" si="84"/>
        <v/>
      </c>
      <c r="X119" s="187" t="str">
        <f t="shared" si="85"/>
        <v/>
      </c>
      <c r="Y119" s="187" t="str">
        <f t="shared" si="86"/>
        <v/>
      </c>
      <c r="Z119" s="187" t="str">
        <f t="shared" si="87"/>
        <v/>
      </c>
      <c r="AA119" s="187" t="str">
        <f t="shared" si="88"/>
        <v/>
      </c>
      <c r="AC119" s="115" t="str">
        <f>+Datos!BJ117</f>
        <v/>
      </c>
      <c r="AD119" s="188" t="str">
        <f>IF(AC119="","",Datos!BM117)</f>
        <v/>
      </c>
      <c r="AE119" s="180" t="str">
        <f t="shared" si="89"/>
        <v/>
      </c>
      <c r="AF119" s="180" t="str">
        <f t="shared" si="90"/>
        <v/>
      </c>
      <c r="AG119" s="187" t="str">
        <f t="shared" si="91"/>
        <v/>
      </c>
      <c r="AH119" s="187" t="str">
        <f t="shared" si="92"/>
        <v/>
      </c>
      <c r="AI119" s="187" t="str">
        <f t="shared" si="93"/>
        <v/>
      </c>
      <c r="AJ119" s="187" t="str">
        <f t="shared" si="94"/>
        <v/>
      </c>
      <c r="AL119" s="115" t="str">
        <f>+Datos!CD117</f>
        <v/>
      </c>
      <c r="AM119" s="188" t="str">
        <f>IF(AL119="","",Datos!CG117)</f>
        <v/>
      </c>
      <c r="AN119" s="180" t="str">
        <f t="shared" si="95"/>
        <v/>
      </c>
      <c r="AO119" s="180" t="str">
        <f t="shared" si="96"/>
        <v/>
      </c>
      <c r="AP119" s="187" t="str">
        <f t="shared" si="97"/>
        <v/>
      </c>
      <c r="AQ119" s="187" t="str">
        <f t="shared" si="98"/>
        <v/>
      </c>
      <c r="AR119" s="187" t="str">
        <f t="shared" si="99"/>
        <v/>
      </c>
      <c r="AS119" s="187" t="str">
        <f t="shared" si="100"/>
        <v/>
      </c>
      <c r="AU119" s="115" t="str">
        <f>+Datos!CX117</f>
        <v/>
      </c>
      <c r="AV119" s="188" t="str">
        <f>IF(AU119="","",Datos!DA117)</f>
        <v/>
      </c>
      <c r="AW119" s="180" t="str">
        <f t="shared" si="101"/>
        <v/>
      </c>
      <c r="AX119" s="180" t="str">
        <f t="shared" si="102"/>
        <v/>
      </c>
      <c r="AY119" s="187" t="str">
        <f t="shared" si="103"/>
        <v/>
      </c>
      <c r="AZ119" s="187" t="str">
        <f t="shared" si="104"/>
        <v/>
      </c>
      <c r="BA119" s="187" t="str">
        <f t="shared" si="105"/>
        <v/>
      </c>
      <c r="BB119" s="187" t="str">
        <f t="shared" si="106"/>
        <v/>
      </c>
      <c r="BD119" s="115" t="str">
        <f>+Datos!DR117</f>
        <v/>
      </c>
      <c r="BE119" s="188" t="str">
        <f>IF(BD119="","",Datos!DU117)</f>
        <v/>
      </c>
      <c r="BF119" s="180" t="str">
        <f t="shared" si="107"/>
        <v/>
      </c>
      <c r="BG119" s="180" t="str">
        <f t="shared" si="108"/>
        <v/>
      </c>
      <c r="BH119" s="187" t="str">
        <f t="shared" si="109"/>
        <v/>
      </c>
      <c r="BI119" s="187" t="str">
        <f t="shared" si="110"/>
        <v/>
      </c>
      <c r="BJ119" s="187" t="str">
        <f t="shared" si="111"/>
        <v/>
      </c>
      <c r="BK119" s="187" t="str">
        <f t="shared" si="112"/>
        <v/>
      </c>
      <c r="BM119" s="115" t="str">
        <f>+Datos!EL117</f>
        <v/>
      </c>
      <c r="BN119" s="188" t="str">
        <f>IF(BM119="","",Datos!EO117)</f>
        <v/>
      </c>
      <c r="BO119" s="180" t="str">
        <f t="shared" si="113"/>
        <v/>
      </c>
      <c r="BP119" s="180" t="str">
        <f t="shared" si="114"/>
        <v/>
      </c>
      <c r="BQ119" s="187" t="str">
        <f t="shared" si="115"/>
        <v/>
      </c>
      <c r="BR119" s="187" t="str">
        <f t="shared" si="116"/>
        <v/>
      </c>
      <c r="BS119" s="187" t="str">
        <f t="shared" si="117"/>
        <v/>
      </c>
      <c r="BT119" s="187" t="str">
        <f t="shared" si="118"/>
        <v/>
      </c>
      <c r="BV119" s="115" t="str">
        <f>+Datos!FF117</f>
        <v/>
      </c>
      <c r="BW119" s="188" t="str">
        <f>IF(BV119="","",Datos!FI117)</f>
        <v/>
      </c>
      <c r="BX119" s="180" t="str">
        <f t="shared" si="119"/>
        <v/>
      </c>
      <c r="BY119" s="180" t="str">
        <f t="shared" si="120"/>
        <v/>
      </c>
      <c r="BZ119" s="187" t="str">
        <f t="shared" si="121"/>
        <v/>
      </c>
      <c r="CA119" s="187" t="str">
        <f t="shared" si="122"/>
        <v/>
      </c>
      <c r="CB119" s="187" t="str">
        <f t="shared" si="123"/>
        <v/>
      </c>
      <c r="CC119" s="187" t="str">
        <f t="shared" si="124"/>
        <v/>
      </c>
      <c r="CD119"/>
      <c r="CE119" s="115" t="str">
        <f>+Datos!FZ117</f>
        <v/>
      </c>
      <c r="CF119" s="188" t="str">
        <f>IF(CE119="","",Datos!GC117)</f>
        <v/>
      </c>
      <c r="CG119" s="180" t="str">
        <f t="shared" si="125"/>
        <v/>
      </c>
      <c r="CH119" s="180" t="str">
        <f t="shared" si="126"/>
        <v/>
      </c>
      <c r="CI119" s="187" t="str">
        <f t="shared" si="127"/>
        <v/>
      </c>
      <c r="CJ119" s="187" t="str">
        <f t="shared" si="128"/>
        <v/>
      </c>
      <c r="CK119" s="187" t="str">
        <f t="shared" si="129"/>
        <v/>
      </c>
      <c r="CL119" s="187" t="str">
        <f t="shared" si="130"/>
        <v/>
      </c>
    </row>
    <row r="120" spans="2:90" s="8" customFormat="1" x14ac:dyDescent="0.35">
      <c r="B120" s="115">
        <f>+Datos!B118</f>
        <v>103</v>
      </c>
      <c r="C120" s="115">
        <f>IF(B120="","",Datos!E118)</f>
        <v>142</v>
      </c>
      <c r="D120" s="180"/>
      <c r="E120" s="180">
        <f t="shared" si="72"/>
        <v>12</v>
      </c>
      <c r="F120" s="187" t="e">
        <f t="shared" si="131"/>
        <v>#DIV/0!</v>
      </c>
      <c r="G120" s="187">
        <f t="shared" si="132"/>
        <v>468</v>
      </c>
      <c r="H120" s="187">
        <f t="shared" si="75"/>
        <v>288</v>
      </c>
      <c r="I120" s="187" t="e">
        <f t="shared" si="76"/>
        <v>#DIV/0!</v>
      </c>
      <c r="K120" s="115" t="str">
        <f>+Datos!V118</f>
        <v/>
      </c>
      <c r="L120" s="188" t="str">
        <f>IF(K120="","",Datos!Y118)</f>
        <v/>
      </c>
      <c r="M120" s="180" t="str">
        <f t="shared" si="77"/>
        <v/>
      </c>
      <c r="N120" s="180" t="str">
        <f t="shared" si="78"/>
        <v/>
      </c>
      <c r="O120" s="187" t="str">
        <f t="shared" si="79"/>
        <v/>
      </c>
      <c r="P120" s="187" t="str">
        <f t="shared" si="80"/>
        <v/>
      </c>
      <c r="Q120" s="187" t="str">
        <f t="shared" si="81"/>
        <v/>
      </c>
      <c r="R120" s="187" t="str">
        <f t="shared" si="82"/>
        <v/>
      </c>
      <c r="T120" s="115" t="str">
        <f>+Datos!AP118</f>
        <v/>
      </c>
      <c r="U120" s="188" t="str">
        <f>IF(T120="","",Datos!AS118)</f>
        <v/>
      </c>
      <c r="V120" s="180" t="str">
        <f t="shared" si="83"/>
        <v/>
      </c>
      <c r="W120" s="180" t="str">
        <f t="shared" si="84"/>
        <v/>
      </c>
      <c r="X120" s="187" t="str">
        <f t="shared" si="85"/>
        <v/>
      </c>
      <c r="Y120" s="187" t="str">
        <f t="shared" si="86"/>
        <v/>
      </c>
      <c r="Z120" s="187" t="str">
        <f t="shared" si="87"/>
        <v/>
      </c>
      <c r="AA120" s="187" t="str">
        <f t="shared" si="88"/>
        <v/>
      </c>
      <c r="AC120" s="115" t="str">
        <f>+Datos!BJ118</f>
        <v/>
      </c>
      <c r="AD120" s="188" t="str">
        <f>IF(AC120="","",Datos!BM118)</f>
        <v/>
      </c>
      <c r="AE120" s="180" t="str">
        <f t="shared" si="89"/>
        <v/>
      </c>
      <c r="AF120" s="180" t="str">
        <f t="shared" si="90"/>
        <v/>
      </c>
      <c r="AG120" s="187" t="str">
        <f t="shared" si="91"/>
        <v/>
      </c>
      <c r="AH120" s="187" t="str">
        <f t="shared" si="92"/>
        <v/>
      </c>
      <c r="AI120" s="187" t="str">
        <f t="shared" si="93"/>
        <v/>
      </c>
      <c r="AJ120" s="187" t="str">
        <f t="shared" si="94"/>
        <v/>
      </c>
      <c r="AL120" s="115" t="str">
        <f>+Datos!CD118</f>
        <v/>
      </c>
      <c r="AM120" s="188" t="str">
        <f>IF(AL120="","",Datos!CG118)</f>
        <v/>
      </c>
      <c r="AN120" s="180" t="str">
        <f t="shared" si="95"/>
        <v/>
      </c>
      <c r="AO120" s="180" t="str">
        <f t="shared" si="96"/>
        <v/>
      </c>
      <c r="AP120" s="187" t="str">
        <f t="shared" si="97"/>
        <v/>
      </c>
      <c r="AQ120" s="187" t="str">
        <f t="shared" si="98"/>
        <v/>
      </c>
      <c r="AR120" s="187" t="str">
        <f t="shared" si="99"/>
        <v/>
      </c>
      <c r="AS120" s="187" t="str">
        <f t="shared" si="100"/>
        <v/>
      </c>
      <c r="AU120" s="115" t="str">
        <f>+Datos!CX118</f>
        <v/>
      </c>
      <c r="AV120" s="188" t="str">
        <f>IF(AU120="","",Datos!DA118)</f>
        <v/>
      </c>
      <c r="AW120" s="180" t="str">
        <f t="shared" si="101"/>
        <v/>
      </c>
      <c r="AX120" s="180" t="str">
        <f t="shared" si="102"/>
        <v/>
      </c>
      <c r="AY120" s="187" t="str">
        <f t="shared" si="103"/>
        <v/>
      </c>
      <c r="AZ120" s="187" t="str">
        <f t="shared" si="104"/>
        <v/>
      </c>
      <c r="BA120" s="187" t="str">
        <f t="shared" si="105"/>
        <v/>
      </c>
      <c r="BB120" s="187" t="str">
        <f t="shared" si="106"/>
        <v/>
      </c>
      <c r="BD120" s="115" t="str">
        <f>+Datos!DR118</f>
        <v/>
      </c>
      <c r="BE120" s="188" t="str">
        <f>IF(BD120="","",Datos!DU118)</f>
        <v/>
      </c>
      <c r="BF120" s="180" t="str">
        <f t="shared" si="107"/>
        <v/>
      </c>
      <c r="BG120" s="180" t="str">
        <f t="shared" si="108"/>
        <v/>
      </c>
      <c r="BH120" s="187" t="str">
        <f t="shared" si="109"/>
        <v/>
      </c>
      <c r="BI120" s="187" t="str">
        <f t="shared" si="110"/>
        <v/>
      </c>
      <c r="BJ120" s="187" t="str">
        <f t="shared" si="111"/>
        <v/>
      </c>
      <c r="BK120" s="187" t="str">
        <f t="shared" si="112"/>
        <v/>
      </c>
      <c r="BM120" s="115" t="str">
        <f>+Datos!EL118</f>
        <v/>
      </c>
      <c r="BN120" s="188" t="str">
        <f>IF(BM120="","",Datos!EO118)</f>
        <v/>
      </c>
      <c r="BO120" s="180" t="str">
        <f t="shared" si="113"/>
        <v/>
      </c>
      <c r="BP120" s="180" t="str">
        <f t="shared" si="114"/>
        <v/>
      </c>
      <c r="BQ120" s="187" t="str">
        <f t="shared" si="115"/>
        <v/>
      </c>
      <c r="BR120" s="187" t="str">
        <f t="shared" si="116"/>
        <v/>
      </c>
      <c r="BS120" s="187" t="str">
        <f t="shared" si="117"/>
        <v/>
      </c>
      <c r="BT120" s="187" t="str">
        <f t="shared" si="118"/>
        <v/>
      </c>
      <c r="BV120" s="115" t="str">
        <f>+Datos!FF118</f>
        <v/>
      </c>
      <c r="BW120" s="188" t="str">
        <f>IF(BV120="","",Datos!FI118)</f>
        <v/>
      </c>
      <c r="BX120" s="180" t="str">
        <f t="shared" si="119"/>
        <v/>
      </c>
      <c r="BY120" s="180" t="str">
        <f t="shared" si="120"/>
        <v/>
      </c>
      <c r="BZ120" s="187" t="str">
        <f t="shared" si="121"/>
        <v/>
      </c>
      <c r="CA120" s="187" t="str">
        <f t="shared" si="122"/>
        <v/>
      </c>
      <c r="CB120" s="187" t="str">
        <f t="shared" si="123"/>
        <v/>
      </c>
      <c r="CC120" s="187" t="str">
        <f t="shared" si="124"/>
        <v/>
      </c>
      <c r="CD120"/>
      <c r="CE120" s="115" t="str">
        <f>+Datos!FZ118</f>
        <v/>
      </c>
      <c r="CF120" s="188" t="str">
        <f>IF(CE120="","",Datos!GC118)</f>
        <v/>
      </c>
      <c r="CG120" s="180" t="str">
        <f t="shared" si="125"/>
        <v/>
      </c>
      <c r="CH120" s="180" t="str">
        <f t="shared" si="126"/>
        <v/>
      </c>
      <c r="CI120" s="187" t="str">
        <f t="shared" si="127"/>
        <v/>
      </c>
      <c r="CJ120" s="187" t="str">
        <f t="shared" si="128"/>
        <v/>
      </c>
      <c r="CK120" s="187" t="str">
        <f t="shared" si="129"/>
        <v/>
      </c>
      <c r="CL120" s="187" t="str">
        <f t="shared" si="130"/>
        <v/>
      </c>
    </row>
    <row r="121" spans="2:90" s="8" customFormat="1" x14ac:dyDescent="0.35">
      <c r="B121" s="115">
        <f>+Datos!B119</f>
        <v>104</v>
      </c>
      <c r="C121" s="115">
        <f>IF(B121="","",Datos!E119)</f>
        <v>144</v>
      </c>
      <c r="D121" s="180"/>
      <c r="E121" s="180">
        <f t="shared" si="72"/>
        <v>12</v>
      </c>
      <c r="F121" s="187" t="e">
        <f t="shared" si="131"/>
        <v>#DIV/0!</v>
      </c>
      <c r="G121" s="187">
        <f t="shared" si="132"/>
        <v>468</v>
      </c>
      <c r="H121" s="187">
        <f t="shared" si="75"/>
        <v>288</v>
      </c>
      <c r="I121" s="187" t="e">
        <f t="shared" si="76"/>
        <v>#DIV/0!</v>
      </c>
      <c r="K121" s="115" t="str">
        <f>+Datos!V119</f>
        <v/>
      </c>
      <c r="L121" s="188" t="str">
        <f>IF(K121="","",Datos!Y119)</f>
        <v/>
      </c>
      <c r="M121" s="180" t="str">
        <f t="shared" si="77"/>
        <v/>
      </c>
      <c r="N121" s="180" t="str">
        <f t="shared" si="78"/>
        <v/>
      </c>
      <c r="O121" s="187" t="str">
        <f t="shared" si="79"/>
        <v/>
      </c>
      <c r="P121" s="187" t="str">
        <f t="shared" si="80"/>
        <v/>
      </c>
      <c r="Q121" s="187" t="str">
        <f t="shared" si="81"/>
        <v/>
      </c>
      <c r="R121" s="187" t="str">
        <f t="shared" si="82"/>
        <v/>
      </c>
      <c r="T121" s="115" t="str">
        <f>+Datos!AP119</f>
        <v/>
      </c>
      <c r="U121" s="188" t="str">
        <f>IF(T121="","",Datos!AS119)</f>
        <v/>
      </c>
      <c r="V121" s="180" t="str">
        <f t="shared" si="83"/>
        <v/>
      </c>
      <c r="W121" s="180" t="str">
        <f t="shared" si="84"/>
        <v/>
      </c>
      <c r="X121" s="187" t="str">
        <f t="shared" si="85"/>
        <v/>
      </c>
      <c r="Y121" s="187" t="str">
        <f t="shared" si="86"/>
        <v/>
      </c>
      <c r="Z121" s="187" t="str">
        <f t="shared" si="87"/>
        <v/>
      </c>
      <c r="AA121" s="187" t="str">
        <f t="shared" si="88"/>
        <v/>
      </c>
      <c r="AC121" s="115" t="str">
        <f>+Datos!BJ119</f>
        <v/>
      </c>
      <c r="AD121" s="188" t="str">
        <f>IF(AC121="","",Datos!BM119)</f>
        <v/>
      </c>
      <c r="AE121" s="180" t="str">
        <f t="shared" si="89"/>
        <v/>
      </c>
      <c r="AF121" s="180" t="str">
        <f t="shared" si="90"/>
        <v/>
      </c>
      <c r="AG121" s="187" t="str">
        <f t="shared" si="91"/>
        <v/>
      </c>
      <c r="AH121" s="187" t="str">
        <f t="shared" si="92"/>
        <v/>
      </c>
      <c r="AI121" s="187" t="str">
        <f t="shared" si="93"/>
        <v/>
      </c>
      <c r="AJ121" s="187" t="str">
        <f t="shared" si="94"/>
        <v/>
      </c>
      <c r="AL121" s="115" t="str">
        <f>+Datos!CD119</f>
        <v/>
      </c>
      <c r="AM121" s="188" t="str">
        <f>IF(AL121="","",Datos!CG119)</f>
        <v/>
      </c>
      <c r="AN121" s="180" t="str">
        <f t="shared" si="95"/>
        <v/>
      </c>
      <c r="AO121" s="180" t="str">
        <f t="shared" si="96"/>
        <v/>
      </c>
      <c r="AP121" s="187" t="str">
        <f t="shared" si="97"/>
        <v/>
      </c>
      <c r="AQ121" s="187" t="str">
        <f t="shared" si="98"/>
        <v/>
      </c>
      <c r="AR121" s="187" t="str">
        <f t="shared" si="99"/>
        <v/>
      </c>
      <c r="AS121" s="187" t="str">
        <f t="shared" si="100"/>
        <v/>
      </c>
      <c r="AU121" s="115" t="str">
        <f>+Datos!CX119</f>
        <v/>
      </c>
      <c r="AV121" s="188" t="str">
        <f>IF(AU121="","",Datos!DA119)</f>
        <v/>
      </c>
      <c r="AW121" s="180" t="str">
        <f t="shared" si="101"/>
        <v/>
      </c>
      <c r="AX121" s="180" t="str">
        <f t="shared" si="102"/>
        <v/>
      </c>
      <c r="AY121" s="187" t="str">
        <f t="shared" si="103"/>
        <v/>
      </c>
      <c r="AZ121" s="187" t="str">
        <f t="shared" si="104"/>
        <v/>
      </c>
      <c r="BA121" s="187" t="str">
        <f t="shared" si="105"/>
        <v/>
      </c>
      <c r="BB121" s="187" t="str">
        <f t="shared" si="106"/>
        <v/>
      </c>
      <c r="BD121" s="115" t="str">
        <f>+Datos!DR119</f>
        <v/>
      </c>
      <c r="BE121" s="188" t="str">
        <f>IF(BD121="","",Datos!DU119)</f>
        <v/>
      </c>
      <c r="BF121" s="180" t="str">
        <f t="shared" si="107"/>
        <v/>
      </c>
      <c r="BG121" s="180" t="str">
        <f t="shared" si="108"/>
        <v/>
      </c>
      <c r="BH121" s="187" t="str">
        <f t="shared" si="109"/>
        <v/>
      </c>
      <c r="BI121" s="187" t="str">
        <f t="shared" si="110"/>
        <v/>
      </c>
      <c r="BJ121" s="187" t="str">
        <f t="shared" si="111"/>
        <v/>
      </c>
      <c r="BK121" s="187" t="str">
        <f t="shared" si="112"/>
        <v/>
      </c>
      <c r="BM121" s="115" t="str">
        <f>+Datos!EL119</f>
        <v/>
      </c>
      <c r="BN121" s="188" t="str">
        <f>IF(BM121="","",Datos!EO119)</f>
        <v/>
      </c>
      <c r="BO121" s="180" t="str">
        <f t="shared" si="113"/>
        <v/>
      </c>
      <c r="BP121" s="180" t="str">
        <f t="shared" si="114"/>
        <v/>
      </c>
      <c r="BQ121" s="187" t="str">
        <f t="shared" si="115"/>
        <v/>
      </c>
      <c r="BR121" s="187" t="str">
        <f t="shared" si="116"/>
        <v/>
      </c>
      <c r="BS121" s="187" t="str">
        <f t="shared" si="117"/>
        <v/>
      </c>
      <c r="BT121" s="187" t="str">
        <f t="shared" si="118"/>
        <v/>
      </c>
      <c r="BV121" s="115" t="str">
        <f>+Datos!FF119</f>
        <v/>
      </c>
      <c r="BW121" s="188" t="str">
        <f>IF(BV121="","",Datos!FI119)</f>
        <v/>
      </c>
      <c r="BX121" s="180" t="str">
        <f t="shared" si="119"/>
        <v/>
      </c>
      <c r="BY121" s="180" t="str">
        <f t="shared" si="120"/>
        <v/>
      </c>
      <c r="BZ121" s="187" t="str">
        <f t="shared" si="121"/>
        <v/>
      </c>
      <c r="CA121" s="187" t="str">
        <f t="shared" si="122"/>
        <v/>
      </c>
      <c r="CB121" s="187" t="str">
        <f t="shared" si="123"/>
        <v/>
      </c>
      <c r="CC121" s="187" t="str">
        <f t="shared" si="124"/>
        <v/>
      </c>
      <c r="CD121"/>
      <c r="CE121" s="115" t="str">
        <f>+Datos!FZ119</f>
        <v/>
      </c>
      <c r="CF121" s="188" t="str">
        <f>IF(CE121="","",Datos!GC119)</f>
        <v/>
      </c>
      <c r="CG121" s="180" t="str">
        <f t="shared" si="125"/>
        <v/>
      </c>
      <c r="CH121" s="180" t="str">
        <f t="shared" si="126"/>
        <v/>
      </c>
      <c r="CI121" s="187" t="str">
        <f t="shared" si="127"/>
        <v/>
      </c>
      <c r="CJ121" s="187" t="str">
        <f t="shared" si="128"/>
        <v/>
      </c>
      <c r="CK121" s="187" t="str">
        <f t="shared" si="129"/>
        <v/>
      </c>
      <c r="CL121" s="187" t="str">
        <f t="shared" si="130"/>
        <v/>
      </c>
    </row>
    <row r="122" spans="2:90" s="8" customFormat="1" x14ac:dyDescent="0.35">
      <c r="B122" s="115">
        <f>+Datos!B120</f>
        <v>105</v>
      </c>
      <c r="C122" s="115">
        <f>IF(B122="","",Datos!E120)</f>
        <v>145</v>
      </c>
      <c r="D122" s="180"/>
      <c r="E122" s="180">
        <f t="shared" si="72"/>
        <v>13</v>
      </c>
      <c r="F122" s="187" t="e">
        <f t="shared" si="131"/>
        <v>#DIV/0!</v>
      </c>
      <c r="G122" s="187">
        <f t="shared" si="132"/>
        <v>507</v>
      </c>
      <c r="H122" s="187">
        <f t="shared" si="75"/>
        <v>312</v>
      </c>
      <c r="I122" s="187" t="e">
        <f t="shared" si="76"/>
        <v>#DIV/0!</v>
      </c>
      <c r="K122" s="115" t="str">
        <f>+Datos!V120</f>
        <v/>
      </c>
      <c r="L122" s="188" t="str">
        <f>IF(K122="","",Datos!Y120)</f>
        <v/>
      </c>
      <c r="M122" s="180" t="str">
        <f t="shared" si="77"/>
        <v/>
      </c>
      <c r="N122" s="180" t="str">
        <f t="shared" si="78"/>
        <v/>
      </c>
      <c r="O122" s="187" t="str">
        <f t="shared" si="79"/>
        <v/>
      </c>
      <c r="P122" s="187" t="str">
        <f t="shared" si="80"/>
        <v/>
      </c>
      <c r="Q122" s="187" t="str">
        <f t="shared" si="81"/>
        <v/>
      </c>
      <c r="R122" s="187" t="str">
        <f t="shared" si="82"/>
        <v/>
      </c>
      <c r="T122" s="115" t="str">
        <f>+Datos!AP120</f>
        <v/>
      </c>
      <c r="U122" s="188" t="str">
        <f>IF(T122="","",Datos!AS120)</f>
        <v/>
      </c>
      <c r="V122" s="180" t="str">
        <f t="shared" si="83"/>
        <v/>
      </c>
      <c r="W122" s="180" t="str">
        <f t="shared" si="84"/>
        <v/>
      </c>
      <c r="X122" s="187" t="str">
        <f t="shared" si="85"/>
        <v/>
      </c>
      <c r="Y122" s="187" t="str">
        <f t="shared" si="86"/>
        <v/>
      </c>
      <c r="Z122" s="187" t="str">
        <f t="shared" si="87"/>
        <v/>
      </c>
      <c r="AA122" s="187" t="str">
        <f t="shared" si="88"/>
        <v/>
      </c>
      <c r="AC122" s="115" t="str">
        <f>+Datos!BJ120</f>
        <v/>
      </c>
      <c r="AD122" s="188" t="str">
        <f>IF(AC122="","",Datos!BM120)</f>
        <v/>
      </c>
      <c r="AE122" s="180" t="str">
        <f t="shared" si="89"/>
        <v/>
      </c>
      <c r="AF122" s="180" t="str">
        <f t="shared" si="90"/>
        <v/>
      </c>
      <c r="AG122" s="187" t="str">
        <f t="shared" si="91"/>
        <v/>
      </c>
      <c r="AH122" s="187" t="str">
        <f t="shared" si="92"/>
        <v/>
      </c>
      <c r="AI122" s="187" t="str">
        <f t="shared" si="93"/>
        <v/>
      </c>
      <c r="AJ122" s="187" t="str">
        <f t="shared" si="94"/>
        <v/>
      </c>
      <c r="AL122" s="115" t="str">
        <f>+Datos!CD120</f>
        <v/>
      </c>
      <c r="AM122" s="188" t="str">
        <f>IF(AL122="","",Datos!CG120)</f>
        <v/>
      </c>
      <c r="AN122" s="180" t="str">
        <f t="shared" si="95"/>
        <v/>
      </c>
      <c r="AO122" s="180" t="str">
        <f t="shared" si="96"/>
        <v/>
      </c>
      <c r="AP122" s="187" t="str">
        <f t="shared" si="97"/>
        <v/>
      </c>
      <c r="AQ122" s="187" t="str">
        <f t="shared" si="98"/>
        <v/>
      </c>
      <c r="AR122" s="187" t="str">
        <f t="shared" si="99"/>
        <v/>
      </c>
      <c r="AS122" s="187" t="str">
        <f t="shared" si="100"/>
        <v/>
      </c>
      <c r="AU122" s="115" t="str">
        <f>+Datos!CX120</f>
        <v/>
      </c>
      <c r="AV122" s="188" t="str">
        <f>IF(AU122="","",Datos!DA120)</f>
        <v/>
      </c>
      <c r="AW122" s="180" t="str">
        <f t="shared" si="101"/>
        <v/>
      </c>
      <c r="AX122" s="180" t="str">
        <f t="shared" si="102"/>
        <v/>
      </c>
      <c r="AY122" s="187" t="str">
        <f t="shared" si="103"/>
        <v/>
      </c>
      <c r="AZ122" s="187" t="str">
        <f t="shared" si="104"/>
        <v/>
      </c>
      <c r="BA122" s="187" t="str">
        <f t="shared" si="105"/>
        <v/>
      </c>
      <c r="BB122" s="187" t="str">
        <f t="shared" si="106"/>
        <v/>
      </c>
      <c r="BD122" s="115" t="str">
        <f>+Datos!DR120</f>
        <v/>
      </c>
      <c r="BE122" s="188" t="str">
        <f>IF(BD122="","",Datos!DU120)</f>
        <v/>
      </c>
      <c r="BF122" s="180" t="str">
        <f t="shared" si="107"/>
        <v/>
      </c>
      <c r="BG122" s="180" t="str">
        <f t="shared" si="108"/>
        <v/>
      </c>
      <c r="BH122" s="187" t="str">
        <f t="shared" si="109"/>
        <v/>
      </c>
      <c r="BI122" s="187" t="str">
        <f t="shared" si="110"/>
        <v/>
      </c>
      <c r="BJ122" s="187" t="str">
        <f t="shared" si="111"/>
        <v/>
      </c>
      <c r="BK122" s="187" t="str">
        <f t="shared" si="112"/>
        <v/>
      </c>
      <c r="BM122" s="115" t="str">
        <f>+Datos!EL120</f>
        <v/>
      </c>
      <c r="BN122" s="188" t="str">
        <f>IF(BM122="","",Datos!EO120)</f>
        <v/>
      </c>
      <c r="BO122" s="180" t="str">
        <f t="shared" si="113"/>
        <v/>
      </c>
      <c r="BP122" s="180" t="str">
        <f t="shared" si="114"/>
        <v/>
      </c>
      <c r="BQ122" s="187" t="str">
        <f t="shared" si="115"/>
        <v/>
      </c>
      <c r="BR122" s="187" t="str">
        <f t="shared" si="116"/>
        <v/>
      </c>
      <c r="BS122" s="187" t="str">
        <f t="shared" si="117"/>
        <v/>
      </c>
      <c r="BT122" s="187" t="str">
        <f t="shared" si="118"/>
        <v/>
      </c>
      <c r="BV122" s="115" t="str">
        <f>+Datos!FF120</f>
        <v/>
      </c>
      <c r="BW122" s="188" t="str">
        <f>IF(BV122="","",Datos!FI120)</f>
        <v/>
      </c>
      <c r="BX122" s="180" t="str">
        <f t="shared" si="119"/>
        <v/>
      </c>
      <c r="BY122" s="180" t="str">
        <f t="shared" si="120"/>
        <v/>
      </c>
      <c r="BZ122" s="187" t="str">
        <f t="shared" si="121"/>
        <v/>
      </c>
      <c r="CA122" s="187" t="str">
        <f t="shared" si="122"/>
        <v/>
      </c>
      <c r="CB122" s="187" t="str">
        <f t="shared" si="123"/>
        <v/>
      </c>
      <c r="CC122" s="187" t="str">
        <f t="shared" si="124"/>
        <v/>
      </c>
      <c r="CD122"/>
      <c r="CE122" s="115" t="str">
        <f>+Datos!FZ120</f>
        <v/>
      </c>
      <c r="CF122" s="188" t="str">
        <f>IF(CE122="","",Datos!GC120)</f>
        <v/>
      </c>
      <c r="CG122" s="180" t="str">
        <f t="shared" si="125"/>
        <v/>
      </c>
      <c r="CH122" s="180" t="str">
        <f t="shared" si="126"/>
        <v/>
      </c>
      <c r="CI122" s="187" t="str">
        <f t="shared" si="127"/>
        <v/>
      </c>
      <c r="CJ122" s="187" t="str">
        <f t="shared" si="128"/>
        <v/>
      </c>
      <c r="CK122" s="187" t="str">
        <f t="shared" si="129"/>
        <v/>
      </c>
      <c r="CL122" s="187" t="str">
        <f t="shared" si="130"/>
        <v/>
      </c>
    </row>
    <row r="123" spans="2:90" s="8" customFormat="1" x14ac:dyDescent="0.35">
      <c r="B123" s="115">
        <f>+Datos!B121</f>
        <v>106</v>
      </c>
      <c r="C123" s="115">
        <f>IF(B123="","",Datos!E121)</f>
        <v>146</v>
      </c>
      <c r="D123" s="180"/>
      <c r="E123" s="180">
        <f t="shared" si="72"/>
        <v>13</v>
      </c>
      <c r="F123" s="187" t="e">
        <f t="shared" si="131"/>
        <v>#DIV/0!</v>
      </c>
      <c r="G123" s="187">
        <f t="shared" si="132"/>
        <v>507</v>
      </c>
      <c r="H123" s="187">
        <f t="shared" si="75"/>
        <v>312</v>
      </c>
      <c r="I123" s="187" t="e">
        <f t="shared" si="76"/>
        <v>#DIV/0!</v>
      </c>
      <c r="K123" s="115" t="str">
        <f>+Datos!V121</f>
        <v/>
      </c>
      <c r="L123" s="188" t="str">
        <f>IF(K123="","",Datos!Y121)</f>
        <v/>
      </c>
      <c r="M123" s="180" t="str">
        <f t="shared" si="77"/>
        <v/>
      </c>
      <c r="N123" s="180" t="str">
        <f t="shared" si="78"/>
        <v/>
      </c>
      <c r="O123" s="187" t="str">
        <f t="shared" si="79"/>
        <v/>
      </c>
      <c r="P123" s="187" t="str">
        <f t="shared" si="80"/>
        <v/>
      </c>
      <c r="Q123" s="187" t="str">
        <f t="shared" si="81"/>
        <v/>
      </c>
      <c r="R123" s="187" t="str">
        <f t="shared" si="82"/>
        <v/>
      </c>
      <c r="T123" s="115" t="str">
        <f>+Datos!AP121</f>
        <v/>
      </c>
      <c r="U123" s="188" t="str">
        <f>IF(T123="","",Datos!AS121)</f>
        <v/>
      </c>
      <c r="V123" s="180" t="str">
        <f t="shared" si="83"/>
        <v/>
      </c>
      <c r="W123" s="180" t="str">
        <f t="shared" si="84"/>
        <v/>
      </c>
      <c r="X123" s="187" t="str">
        <f t="shared" si="85"/>
        <v/>
      </c>
      <c r="Y123" s="187" t="str">
        <f t="shared" si="86"/>
        <v/>
      </c>
      <c r="Z123" s="187" t="str">
        <f t="shared" si="87"/>
        <v/>
      </c>
      <c r="AA123" s="187" t="str">
        <f t="shared" si="88"/>
        <v/>
      </c>
      <c r="AC123" s="115" t="str">
        <f>+Datos!BJ121</f>
        <v/>
      </c>
      <c r="AD123" s="188" t="str">
        <f>IF(AC123="","",Datos!BM121)</f>
        <v/>
      </c>
      <c r="AE123" s="180" t="str">
        <f t="shared" si="89"/>
        <v/>
      </c>
      <c r="AF123" s="180" t="str">
        <f t="shared" si="90"/>
        <v/>
      </c>
      <c r="AG123" s="187" t="str">
        <f t="shared" si="91"/>
        <v/>
      </c>
      <c r="AH123" s="187" t="str">
        <f t="shared" si="92"/>
        <v/>
      </c>
      <c r="AI123" s="187" t="str">
        <f t="shared" si="93"/>
        <v/>
      </c>
      <c r="AJ123" s="187" t="str">
        <f t="shared" si="94"/>
        <v/>
      </c>
      <c r="AL123" s="115" t="str">
        <f>+Datos!CD121</f>
        <v/>
      </c>
      <c r="AM123" s="188" t="str">
        <f>IF(AL123="","",Datos!CG121)</f>
        <v/>
      </c>
      <c r="AN123" s="180" t="str">
        <f t="shared" si="95"/>
        <v/>
      </c>
      <c r="AO123" s="180" t="str">
        <f t="shared" si="96"/>
        <v/>
      </c>
      <c r="AP123" s="187" t="str">
        <f t="shared" si="97"/>
        <v/>
      </c>
      <c r="AQ123" s="187" t="str">
        <f t="shared" si="98"/>
        <v/>
      </c>
      <c r="AR123" s="187" t="str">
        <f t="shared" si="99"/>
        <v/>
      </c>
      <c r="AS123" s="187" t="str">
        <f t="shared" si="100"/>
        <v/>
      </c>
      <c r="AU123" s="115" t="str">
        <f>+Datos!CX121</f>
        <v/>
      </c>
      <c r="AV123" s="188" t="str">
        <f>IF(AU123="","",Datos!DA121)</f>
        <v/>
      </c>
      <c r="AW123" s="180" t="str">
        <f t="shared" si="101"/>
        <v/>
      </c>
      <c r="AX123" s="180" t="str">
        <f t="shared" si="102"/>
        <v/>
      </c>
      <c r="AY123" s="187" t="str">
        <f t="shared" si="103"/>
        <v/>
      </c>
      <c r="AZ123" s="187" t="str">
        <f t="shared" si="104"/>
        <v/>
      </c>
      <c r="BA123" s="187" t="str">
        <f t="shared" si="105"/>
        <v/>
      </c>
      <c r="BB123" s="187" t="str">
        <f t="shared" si="106"/>
        <v/>
      </c>
      <c r="BD123" s="115" t="str">
        <f>+Datos!DR121</f>
        <v/>
      </c>
      <c r="BE123" s="188" t="str">
        <f>IF(BD123="","",Datos!DU121)</f>
        <v/>
      </c>
      <c r="BF123" s="180" t="str">
        <f t="shared" si="107"/>
        <v/>
      </c>
      <c r="BG123" s="180" t="str">
        <f t="shared" si="108"/>
        <v/>
      </c>
      <c r="BH123" s="187" t="str">
        <f t="shared" si="109"/>
        <v/>
      </c>
      <c r="BI123" s="187" t="str">
        <f t="shared" si="110"/>
        <v/>
      </c>
      <c r="BJ123" s="187" t="str">
        <f t="shared" si="111"/>
        <v/>
      </c>
      <c r="BK123" s="187" t="str">
        <f t="shared" si="112"/>
        <v/>
      </c>
      <c r="BM123" s="115" t="str">
        <f>+Datos!EL121</f>
        <v/>
      </c>
      <c r="BN123" s="188" t="str">
        <f>IF(BM123="","",Datos!EO121)</f>
        <v/>
      </c>
      <c r="BO123" s="180" t="str">
        <f t="shared" si="113"/>
        <v/>
      </c>
      <c r="BP123" s="180" t="str">
        <f t="shared" si="114"/>
        <v/>
      </c>
      <c r="BQ123" s="187" t="str">
        <f t="shared" si="115"/>
        <v/>
      </c>
      <c r="BR123" s="187" t="str">
        <f t="shared" si="116"/>
        <v/>
      </c>
      <c r="BS123" s="187" t="str">
        <f t="shared" si="117"/>
        <v/>
      </c>
      <c r="BT123" s="187" t="str">
        <f t="shared" si="118"/>
        <v/>
      </c>
      <c r="BV123" s="115" t="str">
        <f>+Datos!FF121</f>
        <v/>
      </c>
      <c r="BW123" s="188" t="str">
        <f>IF(BV123="","",Datos!FI121)</f>
        <v/>
      </c>
      <c r="BX123" s="180" t="str">
        <f t="shared" si="119"/>
        <v/>
      </c>
      <c r="BY123" s="180" t="str">
        <f t="shared" si="120"/>
        <v/>
      </c>
      <c r="BZ123" s="187" t="str">
        <f t="shared" si="121"/>
        <v/>
      </c>
      <c r="CA123" s="187" t="str">
        <f t="shared" si="122"/>
        <v/>
      </c>
      <c r="CB123" s="187" t="str">
        <f t="shared" si="123"/>
        <v/>
      </c>
      <c r="CC123" s="187" t="str">
        <f t="shared" si="124"/>
        <v/>
      </c>
      <c r="CD123"/>
      <c r="CE123" s="115" t="str">
        <f>+Datos!FZ121</f>
        <v/>
      </c>
      <c r="CF123" s="188" t="str">
        <f>IF(CE123="","",Datos!GC121)</f>
        <v/>
      </c>
      <c r="CG123" s="180" t="str">
        <f t="shared" si="125"/>
        <v/>
      </c>
      <c r="CH123" s="180" t="str">
        <f t="shared" si="126"/>
        <v/>
      </c>
      <c r="CI123" s="187" t="str">
        <f t="shared" si="127"/>
        <v/>
      </c>
      <c r="CJ123" s="187" t="str">
        <f t="shared" si="128"/>
        <v/>
      </c>
      <c r="CK123" s="187" t="str">
        <f t="shared" si="129"/>
        <v/>
      </c>
      <c r="CL123" s="187" t="str">
        <f t="shared" si="130"/>
        <v/>
      </c>
    </row>
    <row r="124" spans="2:90" s="8" customFormat="1" x14ac:dyDescent="0.35">
      <c r="B124" s="115" t="str">
        <f>+Datos!B122</f>
        <v/>
      </c>
      <c r="C124" s="115" t="str">
        <f>IF(B124="","",Datos!E122)</f>
        <v/>
      </c>
      <c r="D124" s="180"/>
      <c r="E124" s="180" t="str">
        <f t="shared" si="72"/>
        <v/>
      </c>
      <c r="F124" s="187" t="str">
        <f t="shared" si="131"/>
        <v/>
      </c>
      <c r="G124" s="187" t="str">
        <f t="shared" si="132"/>
        <v/>
      </c>
      <c r="H124" s="187" t="str">
        <f t="shared" si="75"/>
        <v/>
      </c>
      <c r="I124" s="187" t="str">
        <f t="shared" si="76"/>
        <v/>
      </c>
      <c r="K124" s="115" t="str">
        <f>+Datos!V122</f>
        <v/>
      </c>
      <c r="L124" s="188" t="str">
        <f>IF(K124="","",Datos!Y122)</f>
        <v/>
      </c>
      <c r="M124" s="180" t="str">
        <f t="shared" si="77"/>
        <v/>
      </c>
      <c r="N124" s="180" t="str">
        <f t="shared" si="78"/>
        <v/>
      </c>
      <c r="O124" s="187" t="str">
        <f t="shared" si="79"/>
        <v/>
      </c>
      <c r="P124" s="187" t="str">
        <f t="shared" si="80"/>
        <v/>
      </c>
      <c r="Q124" s="187" t="str">
        <f t="shared" si="81"/>
        <v/>
      </c>
      <c r="R124" s="187" t="str">
        <f t="shared" si="82"/>
        <v/>
      </c>
      <c r="T124" s="115" t="str">
        <f>+Datos!AP122</f>
        <v/>
      </c>
      <c r="U124" s="188" t="str">
        <f>IF(T124="","",Datos!AS122)</f>
        <v/>
      </c>
      <c r="V124" s="180" t="str">
        <f t="shared" si="83"/>
        <v/>
      </c>
      <c r="W124" s="180" t="str">
        <f t="shared" si="84"/>
        <v/>
      </c>
      <c r="X124" s="187" t="str">
        <f t="shared" si="85"/>
        <v/>
      </c>
      <c r="Y124" s="187" t="str">
        <f t="shared" si="86"/>
        <v/>
      </c>
      <c r="Z124" s="187" t="str">
        <f t="shared" si="87"/>
        <v/>
      </c>
      <c r="AA124" s="187" t="str">
        <f t="shared" si="88"/>
        <v/>
      </c>
      <c r="AC124" s="115" t="str">
        <f>+Datos!BJ122</f>
        <v/>
      </c>
      <c r="AD124" s="188" t="str">
        <f>IF(AC124="","",Datos!BM122)</f>
        <v/>
      </c>
      <c r="AE124" s="180" t="str">
        <f t="shared" si="89"/>
        <v/>
      </c>
      <c r="AF124" s="180" t="str">
        <f t="shared" si="90"/>
        <v/>
      </c>
      <c r="AG124" s="187" t="str">
        <f t="shared" si="91"/>
        <v/>
      </c>
      <c r="AH124" s="187" t="str">
        <f t="shared" si="92"/>
        <v/>
      </c>
      <c r="AI124" s="187" t="str">
        <f t="shared" si="93"/>
        <v/>
      </c>
      <c r="AJ124" s="187" t="str">
        <f t="shared" si="94"/>
        <v/>
      </c>
      <c r="AL124" s="115" t="str">
        <f>+Datos!CD122</f>
        <v/>
      </c>
      <c r="AM124" s="188" t="str">
        <f>IF(AL124="","",Datos!CG122)</f>
        <v/>
      </c>
      <c r="AN124" s="180" t="str">
        <f t="shared" si="95"/>
        <v/>
      </c>
      <c r="AO124" s="180" t="str">
        <f t="shared" si="96"/>
        <v/>
      </c>
      <c r="AP124" s="187" t="str">
        <f t="shared" si="97"/>
        <v/>
      </c>
      <c r="AQ124" s="187" t="str">
        <f t="shared" si="98"/>
        <v/>
      </c>
      <c r="AR124" s="187" t="str">
        <f t="shared" si="99"/>
        <v/>
      </c>
      <c r="AS124" s="187" t="str">
        <f t="shared" si="100"/>
        <v/>
      </c>
      <c r="AU124" s="115" t="str">
        <f>+Datos!CX122</f>
        <v/>
      </c>
      <c r="AV124" s="188" t="str">
        <f>IF(AU124="","",Datos!DA122)</f>
        <v/>
      </c>
      <c r="AW124" s="180" t="str">
        <f t="shared" si="101"/>
        <v/>
      </c>
      <c r="AX124" s="180" t="str">
        <f t="shared" si="102"/>
        <v/>
      </c>
      <c r="AY124" s="187" t="str">
        <f t="shared" si="103"/>
        <v/>
      </c>
      <c r="AZ124" s="187" t="str">
        <f t="shared" si="104"/>
        <v/>
      </c>
      <c r="BA124" s="187" t="str">
        <f t="shared" si="105"/>
        <v/>
      </c>
      <c r="BB124" s="187" t="str">
        <f t="shared" si="106"/>
        <v/>
      </c>
      <c r="BD124" s="115" t="str">
        <f>+Datos!DR122</f>
        <v/>
      </c>
      <c r="BE124" s="188" t="str">
        <f>IF(BD124="","",Datos!DU122)</f>
        <v/>
      </c>
      <c r="BF124" s="180" t="str">
        <f t="shared" si="107"/>
        <v/>
      </c>
      <c r="BG124" s="180" t="str">
        <f t="shared" si="108"/>
        <v/>
      </c>
      <c r="BH124" s="187" t="str">
        <f t="shared" si="109"/>
        <v/>
      </c>
      <c r="BI124" s="187" t="str">
        <f t="shared" si="110"/>
        <v/>
      </c>
      <c r="BJ124" s="187" t="str">
        <f t="shared" si="111"/>
        <v/>
      </c>
      <c r="BK124" s="187" t="str">
        <f t="shared" si="112"/>
        <v/>
      </c>
      <c r="BM124" s="115" t="str">
        <f>+Datos!EL122</f>
        <v/>
      </c>
      <c r="BN124" s="188" t="str">
        <f>IF(BM124="","",Datos!EO122)</f>
        <v/>
      </c>
      <c r="BO124" s="180" t="str">
        <f t="shared" si="113"/>
        <v/>
      </c>
      <c r="BP124" s="180" t="str">
        <f t="shared" si="114"/>
        <v/>
      </c>
      <c r="BQ124" s="187" t="str">
        <f t="shared" si="115"/>
        <v/>
      </c>
      <c r="BR124" s="187" t="str">
        <f t="shared" si="116"/>
        <v/>
      </c>
      <c r="BS124" s="187" t="str">
        <f t="shared" si="117"/>
        <v/>
      </c>
      <c r="BT124" s="187" t="str">
        <f t="shared" si="118"/>
        <v/>
      </c>
      <c r="BV124" s="115" t="str">
        <f>+Datos!FF122</f>
        <v/>
      </c>
      <c r="BW124" s="188" t="str">
        <f>IF(BV124="","",Datos!FI122)</f>
        <v/>
      </c>
      <c r="BX124" s="180" t="str">
        <f t="shared" si="119"/>
        <v/>
      </c>
      <c r="BY124" s="180" t="str">
        <f t="shared" si="120"/>
        <v/>
      </c>
      <c r="BZ124" s="187" t="str">
        <f t="shared" si="121"/>
        <v/>
      </c>
      <c r="CA124" s="187" t="str">
        <f t="shared" si="122"/>
        <v/>
      </c>
      <c r="CB124" s="187" t="str">
        <f t="shared" si="123"/>
        <v/>
      </c>
      <c r="CC124" s="187" t="str">
        <f t="shared" si="124"/>
        <v/>
      </c>
      <c r="CD124"/>
      <c r="CE124" s="115" t="str">
        <f>+Datos!FZ122</f>
        <v/>
      </c>
      <c r="CF124" s="188" t="str">
        <f>IF(CE124="","",Datos!GC122)</f>
        <v/>
      </c>
      <c r="CG124" s="180" t="str">
        <f t="shared" si="125"/>
        <v/>
      </c>
      <c r="CH124" s="180" t="str">
        <f t="shared" si="126"/>
        <v/>
      </c>
      <c r="CI124" s="187" t="str">
        <f t="shared" si="127"/>
        <v/>
      </c>
      <c r="CJ124" s="187" t="str">
        <f t="shared" si="128"/>
        <v/>
      </c>
      <c r="CK124" s="187" t="str">
        <f t="shared" si="129"/>
        <v/>
      </c>
      <c r="CL124" s="187" t="str">
        <f t="shared" si="130"/>
        <v/>
      </c>
    </row>
    <row r="125" spans="2:90" s="8" customFormat="1" x14ac:dyDescent="0.35">
      <c r="B125" s="115" t="str">
        <f>+Datos!B123</f>
        <v/>
      </c>
      <c r="C125" s="115" t="str">
        <f>IF(B125="","",Datos!E123)</f>
        <v/>
      </c>
      <c r="D125" s="180"/>
      <c r="E125" s="180" t="str">
        <f t="shared" si="72"/>
        <v/>
      </c>
      <c r="F125" s="187" t="str">
        <f t="shared" si="131"/>
        <v/>
      </c>
      <c r="G125" s="187" t="str">
        <f t="shared" si="132"/>
        <v/>
      </c>
      <c r="H125" s="187" t="str">
        <f t="shared" si="75"/>
        <v/>
      </c>
      <c r="I125" s="187" t="str">
        <f t="shared" si="76"/>
        <v/>
      </c>
      <c r="K125" s="115" t="str">
        <f>+Datos!V123</f>
        <v/>
      </c>
      <c r="L125" s="188" t="str">
        <f>IF(K125="","",Datos!Y123)</f>
        <v/>
      </c>
      <c r="M125" s="180" t="str">
        <f t="shared" si="77"/>
        <v/>
      </c>
      <c r="N125" s="180" t="str">
        <f t="shared" si="78"/>
        <v/>
      </c>
      <c r="O125" s="187" t="str">
        <f t="shared" si="79"/>
        <v/>
      </c>
      <c r="P125" s="187" t="str">
        <f t="shared" si="80"/>
        <v/>
      </c>
      <c r="Q125" s="187" t="str">
        <f t="shared" si="81"/>
        <v/>
      </c>
      <c r="R125" s="187" t="str">
        <f t="shared" si="82"/>
        <v/>
      </c>
      <c r="T125" s="115" t="str">
        <f>+Datos!AP123</f>
        <v/>
      </c>
      <c r="U125" s="188" t="str">
        <f>IF(T125="","",Datos!AS123)</f>
        <v/>
      </c>
      <c r="V125" s="180" t="str">
        <f t="shared" si="83"/>
        <v/>
      </c>
      <c r="W125" s="180" t="str">
        <f t="shared" si="84"/>
        <v/>
      </c>
      <c r="X125" s="187" t="str">
        <f t="shared" si="85"/>
        <v/>
      </c>
      <c r="Y125" s="187" t="str">
        <f t="shared" si="86"/>
        <v/>
      </c>
      <c r="Z125" s="187" t="str">
        <f t="shared" si="87"/>
        <v/>
      </c>
      <c r="AA125" s="187" t="str">
        <f t="shared" si="88"/>
        <v/>
      </c>
      <c r="AC125" s="115" t="str">
        <f>+Datos!BJ123</f>
        <v/>
      </c>
      <c r="AD125" s="188" t="str">
        <f>IF(AC125="","",Datos!BM123)</f>
        <v/>
      </c>
      <c r="AE125" s="180" t="str">
        <f t="shared" si="89"/>
        <v/>
      </c>
      <c r="AF125" s="180" t="str">
        <f t="shared" si="90"/>
        <v/>
      </c>
      <c r="AG125" s="187" t="str">
        <f t="shared" si="91"/>
        <v/>
      </c>
      <c r="AH125" s="187" t="str">
        <f t="shared" si="92"/>
        <v/>
      </c>
      <c r="AI125" s="187" t="str">
        <f t="shared" si="93"/>
        <v/>
      </c>
      <c r="AJ125" s="187" t="str">
        <f t="shared" si="94"/>
        <v/>
      </c>
      <c r="AL125" s="115" t="str">
        <f>+Datos!CD123</f>
        <v/>
      </c>
      <c r="AM125" s="188" t="str">
        <f>IF(AL125="","",Datos!CG123)</f>
        <v/>
      </c>
      <c r="AN125" s="180" t="str">
        <f t="shared" si="95"/>
        <v/>
      </c>
      <c r="AO125" s="180" t="str">
        <f t="shared" si="96"/>
        <v/>
      </c>
      <c r="AP125" s="187" t="str">
        <f t="shared" si="97"/>
        <v/>
      </c>
      <c r="AQ125" s="187" t="str">
        <f t="shared" si="98"/>
        <v/>
      </c>
      <c r="AR125" s="187" t="str">
        <f t="shared" si="99"/>
        <v/>
      </c>
      <c r="AS125" s="187" t="str">
        <f t="shared" si="100"/>
        <v/>
      </c>
      <c r="AU125" s="115" t="str">
        <f>+Datos!CX123</f>
        <v/>
      </c>
      <c r="AV125" s="188" t="str">
        <f>IF(AU125="","",Datos!DA123)</f>
        <v/>
      </c>
      <c r="AW125" s="180" t="str">
        <f t="shared" si="101"/>
        <v/>
      </c>
      <c r="AX125" s="180" t="str">
        <f t="shared" si="102"/>
        <v/>
      </c>
      <c r="AY125" s="187" t="str">
        <f t="shared" si="103"/>
        <v/>
      </c>
      <c r="AZ125" s="187" t="str">
        <f t="shared" si="104"/>
        <v/>
      </c>
      <c r="BA125" s="187" t="str">
        <f t="shared" si="105"/>
        <v/>
      </c>
      <c r="BB125" s="187" t="str">
        <f t="shared" si="106"/>
        <v/>
      </c>
      <c r="BD125" s="115" t="str">
        <f>+Datos!DR123</f>
        <v/>
      </c>
      <c r="BE125" s="188" t="str">
        <f>IF(BD125="","",Datos!DU123)</f>
        <v/>
      </c>
      <c r="BF125" s="180" t="str">
        <f t="shared" si="107"/>
        <v/>
      </c>
      <c r="BG125" s="180" t="str">
        <f t="shared" si="108"/>
        <v/>
      </c>
      <c r="BH125" s="187" t="str">
        <f t="shared" si="109"/>
        <v/>
      </c>
      <c r="BI125" s="187" t="str">
        <f t="shared" si="110"/>
        <v/>
      </c>
      <c r="BJ125" s="187" t="str">
        <f t="shared" si="111"/>
        <v/>
      </c>
      <c r="BK125" s="187" t="str">
        <f t="shared" si="112"/>
        <v/>
      </c>
      <c r="BM125" s="115" t="str">
        <f>+Datos!EL123</f>
        <v/>
      </c>
      <c r="BN125" s="188" t="str">
        <f>IF(BM125="","",Datos!EO123)</f>
        <v/>
      </c>
      <c r="BO125" s="180" t="str">
        <f t="shared" si="113"/>
        <v/>
      </c>
      <c r="BP125" s="180" t="str">
        <f t="shared" si="114"/>
        <v/>
      </c>
      <c r="BQ125" s="187" t="str">
        <f t="shared" si="115"/>
        <v/>
      </c>
      <c r="BR125" s="187" t="str">
        <f t="shared" si="116"/>
        <v/>
      </c>
      <c r="BS125" s="187" t="str">
        <f t="shared" si="117"/>
        <v/>
      </c>
      <c r="BT125" s="187" t="str">
        <f t="shared" si="118"/>
        <v/>
      </c>
      <c r="BV125" s="115" t="str">
        <f>+Datos!FF123</f>
        <v/>
      </c>
      <c r="BW125" s="188" t="str">
        <f>IF(BV125="","",Datos!FI123)</f>
        <v/>
      </c>
      <c r="BX125" s="180" t="str">
        <f t="shared" si="119"/>
        <v/>
      </c>
      <c r="BY125" s="180" t="str">
        <f t="shared" si="120"/>
        <v/>
      </c>
      <c r="BZ125" s="187" t="str">
        <f t="shared" si="121"/>
        <v/>
      </c>
      <c r="CA125" s="187" t="str">
        <f t="shared" si="122"/>
        <v/>
      </c>
      <c r="CB125" s="187" t="str">
        <f t="shared" si="123"/>
        <v/>
      </c>
      <c r="CC125" s="187" t="str">
        <f t="shared" si="124"/>
        <v/>
      </c>
      <c r="CD125"/>
      <c r="CE125" s="115" t="str">
        <f>+Datos!FZ123</f>
        <v/>
      </c>
      <c r="CF125" s="188" t="str">
        <f>IF(CE125="","",Datos!GC123)</f>
        <v/>
      </c>
      <c r="CG125" s="180" t="str">
        <f t="shared" si="125"/>
        <v/>
      </c>
      <c r="CH125" s="180" t="str">
        <f t="shared" si="126"/>
        <v/>
      </c>
      <c r="CI125" s="187" t="str">
        <f t="shared" si="127"/>
        <v/>
      </c>
      <c r="CJ125" s="187" t="str">
        <f t="shared" si="128"/>
        <v/>
      </c>
      <c r="CK125" s="187" t="str">
        <f t="shared" si="129"/>
        <v/>
      </c>
      <c r="CL125" s="187" t="str">
        <f t="shared" si="130"/>
        <v/>
      </c>
    </row>
    <row r="126" spans="2:90" s="8" customFormat="1" x14ac:dyDescent="0.35">
      <c r="B126" s="115" t="str">
        <f>+Datos!B124</f>
        <v/>
      </c>
      <c r="C126" s="115" t="str">
        <f>IF(B126="","",Datos!E124)</f>
        <v/>
      </c>
      <c r="D126" s="180"/>
      <c r="E126" s="180" t="str">
        <f t="shared" si="72"/>
        <v/>
      </c>
      <c r="F126" s="187" t="str">
        <f t="shared" si="131"/>
        <v/>
      </c>
      <c r="G126" s="187" t="str">
        <f t="shared" si="132"/>
        <v/>
      </c>
      <c r="H126" s="187" t="str">
        <f t="shared" si="75"/>
        <v/>
      </c>
      <c r="I126" s="187" t="str">
        <f t="shared" si="76"/>
        <v/>
      </c>
      <c r="K126" s="115" t="str">
        <f>+Datos!V124</f>
        <v/>
      </c>
      <c r="L126" s="188" t="str">
        <f>IF(K126="","",Datos!Y124)</f>
        <v/>
      </c>
      <c r="M126" s="180" t="str">
        <f t="shared" si="77"/>
        <v/>
      </c>
      <c r="N126" s="180" t="str">
        <f t="shared" si="78"/>
        <v/>
      </c>
      <c r="O126" s="187" t="str">
        <f t="shared" si="79"/>
        <v/>
      </c>
      <c r="P126" s="187" t="str">
        <f t="shared" si="80"/>
        <v/>
      </c>
      <c r="Q126" s="187" t="str">
        <f t="shared" si="81"/>
        <v/>
      </c>
      <c r="R126" s="187" t="str">
        <f t="shared" si="82"/>
        <v/>
      </c>
      <c r="T126" s="115" t="str">
        <f>+Datos!AP124</f>
        <v/>
      </c>
      <c r="U126" s="188" t="str">
        <f>IF(T126="","",Datos!AS124)</f>
        <v/>
      </c>
      <c r="V126" s="180" t="str">
        <f t="shared" si="83"/>
        <v/>
      </c>
      <c r="W126" s="180" t="str">
        <f t="shared" si="84"/>
        <v/>
      </c>
      <c r="X126" s="187" t="str">
        <f t="shared" si="85"/>
        <v/>
      </c>
      <c r="Y126" s="187" t="str">
        <f t="shared" si="86"/>
        <v/>
      </c>
      <c r="Z126" s="187" t="str">
        <f t="shared" si="87"/>
        <v/>
      </c>
      <c r="AA126" s="187" t="str">
        <f t="shared" si="88"/>
        <v/>
      </c>
      <c r="AC126" s="115" t="str">
        <f>+Datos!BJ124</f>
        <v/>
      </c>
      <c r="AD126" s="188" t="str">
        <f>IF(AC126="","",Datos!BM124)</f>
        <v/>
      </c>
      <c r="AE126" s="180" t="str">
        <f t="shared" si="89"/>
        <v/>
      </c>
      <c r="AF126" s="180" t="str">
        <f t="shared" si="90"/>
        <v/>
      </c>
      <c r="AG126" s="187" t="str">
        <f t="shared" si="91"/>
        <v/>
      </c>
      <c r="AH126" s="187" t="str">
        <f t="shared" si="92"/>
        <v/>
      </c>
      <c r="AI126" s="187" t="str">
        <f t="shared" si="93"/>
        <v/>
      </c>
      <c r="AJ126" s="187" t="str">
        <f t="shared" si="94"/>
        <v/>
      </c>
      <c r="AL126" s="115" t="str">
        <f>+Datos!CD124</f>
        <v/>
      </c>
      <c r="AM126" s="188" t="str">
        <f>IF(AL126="","",Datos!CG124)</f>
        <v/>
      </c>
      <c r="AN126" s="180" t="str">
        <f t="shared" si="95"/>
        <v/>
      </c>
      <c r="AO126" s="180" t="str">
        <f t="shared" si="96"/>
        <v/>
      </c>
      <c r="AP126" s="187" t="str">
        <f t="shared" si="97"/>
        <v/>
      </c>
      <c r="AQ126" s="187" t="str">
        <f t="shared" si="98"/>
        <v/>
      </c>
      <c r="AR126" s="187" t="str">
        <f t="shared" si="99"/>
        <v/>
      </c>
      <c r="AS126" s="187" t="str">
        <f t="shared" si="100"/>
        <v/>
      </c>
      <c r="AU126" s="115" t="str">
        <f>+Datos!CX124</f>
        <v/>
      </c>
      <c r="AV126" s="188" t="str">
        <f>IF(AU126="","",Datos!DA124)</f>
        <v/>
      </c>
      <c r="AW126" s="180" t="str">
        <f t="shared" si="101"/>
        <v/>
      </c>
      <c r="AX126" s="180" t="str">
        <f t="shared" si="102"/>
        <v/>
      </c>
      <c r="AY126" s="187" t="str">
        <f t="shared" si="103"/>
        <v/>
      </c>
      <c r="AZ126" s="187" t="str">
        <f t="shared" si="104"/>
        <v/>
      </c>
      <c r="BA126" s="187" t="str">
        <f t="shared" si="105"/>
        <v/>
      </c>
      <c r="BB126" s="187" t="str">
        <f t="shared" si="106"/>
        <v/>
      </c>
      <c r="BD126" s="115" t="str">
        <f>+Datos!DR124</f>
        <v/>
      </c>
      <c r="BE126" s="188" t="str">
        <f>IF(BD126="","",Datos!DU124)</f>
        <v/>
      </c>
      <c r="BF126" s="180" t="str">
        <f t="shared" si="107"/>
        <v/>
      </c>
      <c r="BG126" s="180" t="str">
        <f t="shared" si="108"/>
        <v/>
      </c>
      <c r="BH126" s="187" t="str">
        <f t="shared" si="109"/>
        <v/>
      </c>
      <c r="BI126" s="187" t="str">
        <f t="shared" si="110"/>
        <v/>
      </c>
      <c r="BJ126" s="187" t="str">
        <f t="shared" si="111"/>
        <v/>
      </c>
      <c r="BK126" s="187" t="str">
        <f t="shared" si="112"/>
        <v/>
      </c>
      <c r="BM126" s="115" t="str">
        <f>+Datos!EL124</f>
        <v/>
      </c>
      <c r="BN126" s="188" t="str">
        <f>IF(BM126="","",Datos!EO124)</f>
        <v/>
      </c>
      <c r="BO126" s="180" t="str">
        <f t="shared" si="113"/>
        <v/>
      </c>
      <c r="BP126" s="180" t="str">
        <f t="shared" si="114"/>
        <v/>
      </c>
      <c r="BQ126" s="187" t="str">
        <f t="shared" si="115"/>
        <v/>
      </c>
      <c r="BR126" s="187" t="str">
        <f t="shared" si="116"/>
        <v/>
      </c>
      <c r="BS126" s="187" t="str">
        <f t="shared" si="117"/>
        <v/>
      </c>
      <c r="BT126" s="187" t="str">
        <f t="shared" si="118"/>
        <v/>
      </c>
      <c r="BV126" s="115" t="str">
        <f>+Datos!FF124</f>
        <v/>
      </c>
      <c r="BW126" s="188" t="str">
        <f>IF(BV126="","",Datos!FI124)</f>
        <v/>
      </c>
      <c r="BX126" s="180" t="str">
        <f t="shared" si="119"/>
        <v/>
      </c>
      <c r="BY126" s="180" t="str">
        <f t="shared" si="120"/>
        <v/>
      </c>
      <c r="BZ126" s="187" t="str">
        <f t="shared" si="121"/>
        <v/>
      </c>
      <c r="CA126" s="187" t="str">
        <f t="shared" si="122"/>
        <v/>
      </c>
      <c r="CB126" s="187" t="str">
        <f t="shared" si="123"/>
        <v/>
      </c>
      <c r="CC126" s="187" t="str">
        <f t="shared" si="124"/>
        <v/>
      </c>
      <c r="CD126"/>
      <c r="CE126" s="115" t="str">
        <f>+Datos!FZ124</f>
        <v/>
      </c>
      <c r="CF126" s="188" t="str">
        <f>IF(CE126="","",Datos!GC124)</f>
        <v/>
      </c>
      <c r="CG126" s="180" t="str">
        <f t="shared" si="125"/>
        <v/>
      </c>
      <c r="CH126" s="180" t="str">
        <f t="shared" si="126"/>
        <v/>
      </c>
      <c r="CI126" s="187" t="str">
        <f t="shared" si="127"/>
        <v/>
      </c>
      <c r="CJ126" s="187" t="str">
        <f t="shared" si="128"/>
        <v/>
      </c>
      <c r="CK126" s="187" t="str">
        <f t="shared" si="129"/>
        <v/>
      </c>
      <c r="CL126" s="187" t="str">
        <f t="shared" si="130"/>
        <v/>
      </c>
    </row>
    <row r="127" spans="2:90" s="8" customFormat="1" x14ac:dyDescent="0.35">
      <c r="B127" s="115" t="str">
        <f>+Datos!B125</f>
        <v/>
      </c>
      <c r="C127" s="115" t="str">
        <f>IF(B127="","",Datos!E125)</f>
        <v/>
      </c>
      <c r="D127" s="180"/>
      <c r="E127" s="180" t="str">
        <f t="shared" si="72"/>
        <v/>
      </c>
      <c r="F127" s="187" t="str">
        <f t="shared" si="131"/>
        <v/>
      </c>
      <c r="G127" s="187" t="str">
        <f t="shared" si="132"/>
        <v/>
      </c>
      <c r="H127" s="187" t="str">
        <f t="shared" si="75"/>
        <v/>
      </c>
      <c r="I127" s="187" t="str">
        <f t="shared" si="76"/>
        <v/>
      </c>
      <c r="K127" s="115" t="str">
        <f>+Datos!V125</f>
        <v/>
      </c>
      <c r="L127" s="188" t="str">
        <f>IF(K127="","",Datos!Y125)</f>
        <v/>
      </c>
      <c r="M127" s="180" t="str">
        <f t="shared" si="77"/>
        <v/>
      </c>
      <c r="N127" s="180" t="str">
        <f t="shared" si="78"/>
        <v/>
      </c>
      <c r="O127" s="187" t="str">
        <f t="shared" si="79"/>
        <v/>
      </c>
      <c r="P127" s="187" t="str">
        <f t="shared" si="80"/>
        <v/>
      </c>
      <c r="Q127" s="187" t="str">
        <f t="shared" si="81"/>
        <v/>
      </c>
      <c r="R127" s="187" t="str">
        <f t="shared" si="82"/>
        <v/>
      </c>
      <c r="T127" s="115" t="str">
        <f>+Datos!AP125</f>
        <v/>
      </c>
      <c r="U127" s="188" t="str">
        <f>IF(T127="","",Datos!AS125)</f>
        <v/>
      </c>
      <c r="V127" s="180" t="str">
        <f t="shared" si="83"/>
        <v/>
      </c>
      <c r="W127" s="180" t="str">
        <f t="shared" si="84"/>
        <v/>
      </c>
      <c r="X127" s="187" t="str">
        <f t="shared" si="85"/>
        <v/>
      </c>
      <c r="Y127" s="187" t="str">
        <f t="shared" si="86"/>
        <v/>
      </c>
      <c r="Z127" s="187" t="str">
        <f t="shared" si="87"/>
        <v/>
      </c>
      <c r="AA127" s="187" t="str">
        <f t="shared" si="88"/>
        <v/>
      </c>
      <c r="AC127" s="115" t="str">
        <f>+Datos!BJ125</f>
        <v/>
      </c>
      <c r="AD127" s="188" t="str">
        <f>IF(AC127="","",Datos!BM125)</f>
        <v/>
      </c>
      <c r="AE127" s="180" t="str">
        <f t="shared" si="89"/>
        <v/>
      </c>
      <c r="AF127" s="180" t="str">
        <f t="shared" si="90"/>
        <v/>
      </c>
      <c r="AG127" s="187" t="str">
        <f t="shared" si="91"/>
        <v/>
      </c>
      <c r="AH127" s="187" t="str">
        <f t="shared" si="92"/>
        <v/>
      </c>
      <c r="AI127" s="187" t="str">
        <f t="shared" si="93"/>
        <v/>
      </c>
      <c r="AJ127" s="187" t="str">
        <f t="shared" si="94"/>
        <v/>
      </c>
      <c r="AL127" s="115" t="str">
        <f>+Datos!CD125</f>
        <v/>
      </c>
      <c r="AM127" s="188" t="str">
        <f>IF(AL127="","",Datos!CG125)</f>
        <v/>
      </c>
      <c r="AN127" s="180" t="str">
        <f t="shared" si="95"/>
        <v/>
      </c>
      <c r="AO127" s="180" t="str">
        <f t="shared" si="96"/>
        <v/>
      </c>
      <c r="AP127" s="187" t="str">
        <f t="shared" si="97"/>
        <v/>
      </c>
      <c r="AQ127" s="187" t="str">
        <f t="shared" si="98"/>
        <v/>
      </c>
      <c r="AR127" s="187" t="str">
        <f t="shared" si="99"/>
        <v/>
      </c>
      <c r="AS127" s="187" t="str">
        <f t="shared" si="100"/>
        <v/>
      </c>
      <c r="AU127" s="115" t="str">
        <f>+Datos!CX125</f>
        <v/>
      </c>
      <c r="AV127" s="188" t="str">
        <f>IF(AU127="","",Datos!DA125)</f>
        <v/>
      </c>
      <c r="AW127" s="180" t="str">
        <f t="shared" si="101"/>
        <v/>
      </c>
      <c r="AX127" s="180" t="str">
        <f t="shared" si="102"/>
        <v/>
      </c>
      <c r="AY127" s="187" t="str">
        <f t="shared" si="103"/>
        <v/>
      </c>
      <c r="AZ127" s="187" t="str">
        <f t="shared" si="104"/>
        <v/>
      </c>
      <c r="BA127" s="187" t="str">
        <f t="shared" si="105"/>
        <v/>
      </c>
      <c r="BB127" s="187" t="str">
        <f t="shared" si="106"/>
        <v/>
      </c>
      <c r="BD127" s="115" t="str">
        <f>+Datos!DR125</f>
        <v/>
      </c>
      <c r="BE127" s="188" t="str">
        <f>IF(BD127="","",Datos!DU125)</f>
        <v/>
      </c>
      <c r="BF127" s="180" t="str">
        <f t="shared" si="107"/>
        <v/>
      </c>
      <c r="BG127" s="180" t="str">
        <f t="shared" si="108"/>
        <v/>
      </c>
      <c r="BH127" s="187" t="str">
        <f t="shared" si="109"/>
        <v/>
      </c>
      <c r="BI127" s="187" t="str">
        <f t="shared" si="110"/>
        <v/>
      </c>
      <c r="BJ127" s="187" t="str">
        <f t="shared" si="111"/>
        <v/>
      </c>
      <c r="BK127" s="187" t="str">
        <f t="shared" si="112"/>
        <v/>
      </c>
      <c r="BM127" s="115" t="str">
        <f>+Datos!EL125</f>
        <v/>
      </c>
      <c r="BN127" s="188" t="str">
        <f>IF(BM127="","",Datos!EO125)</f>
        <v/>
      </c>
      <c r="BO127" s="180" t="str">
        <f t="shared" si="113"/>
        <v/>
      </c>
      <c r="BP127" s="180" t="str">
        <f t="shared" si="114"/>
        <v/>
      </c>
      <c r="BQ127" s="187" t="str">
        <f t="shared" si="115"/>
        <v/>
      </c>
      <c r="BR127" s="187" t="str">
        <f t="shared" si="116"/>
        <v/>
      </c>
      <c r="BS127" s="187" t="str">
        <f t="shared" si="117"/>
        <v/>
      </c>
      <c r="BT127" s="187" t="str">
        <f t="shared" si="118"/>
        <v/>
      </c>
      <c r="BV127" s="115" t="str">
        <f>+Datos!FF125</f>
        <v/>
      </c>
      <c r="BW127" s="188" t="str">
        <f>IF(BV127="","",Datos!FI125)</f>
        <v/>
      </c>
      <c r="BX127" s="180" t="str">
        <f t="shared" si="119"/>
        <v/>
      </c>
      <c r="BY127" s="180" t="str">
        <f t="shared" si="120"/>
        <v/>
      </c>
      <c r="BZ127" s="187" t="str">
        <f t="shared" si="121"/>
        <v/>
      </c>
      <c r="CA127" s="187" t="str">
        <f t="shared" si="122"/>
        <v/>
      </c>
      <c r="CB127" s="187" t="str">
        <f t="shared" si="123"/>
        <v/>
      </c>
      <c r="CC127" s="187" t="str">
        <f t="shared" si="124"/>
        <v/>
      </c>
      <c r="CD127"/>
      <c r="CE127" s="115" t="str">
        <f>+Datos!FZ125</f>
        <v/>
      </c>
      <c r="CF127" s="188" t="str">
        <f>IF(CE127="","",Datos!GC125)</f>
        <v/>
      </c>
      <c r="CG127" s="180" t="str">
        <f t="shared" si="125"/>
        <v/>
      </c>
      <c r="CH127" s="180" t="str">
        <f t="shared" si="126"/>
        <v/>
      </c>
      <c r="CI127" s="187" t="str">
        <f t="shared" si="127"/>
        <v/>
      </c>
      <c r="CJ127" s="187" t="str">
        <f t="shared" si="128"/>
        <v/>
      </c>
      <c r="CK127" s="187" t="str">
        <f t="shared" si="129"/>
        <v/>
      </c>
      <c r="CL127" s="187" t="str">
        <f t="shared" si="130"/>
        <v/>
      </c>
    </row>
    <row r="128" spans="2:90" s="8" customFormat="1" x14ac:dyDescent="0.35">
      <c r="B128" s="115" t="str">
        <f>+Datos!B126</f>
        <v/>
      </c>
      <c r="C128" s="115" t="str">
        <f>IF(B128="","",Datos!E126)</f>
        <v/>
      </c>
      <c r="D128" s="180"/>
      <c r="E128" s="180" t="str">
        <f t="shared" si="72"/>
        <v/>
      </c>
      <c r="F128" s="187" t="str">
        <f t="shared" si="131"/>
        <v/>
      </c>
      <c r="G128" s="187" t="str">
        <f t="shared" si="132"/>
        <v/>
      </c>
      <c r="H128" s="187" t="str">
        <f t="shared" si="75"/>
        <v/>
      </c>
      <c r="I128" s="187" t="str">
        <f t="shared" si="76"/>
        <v/>
      </c>
      <c r="K128" s="115" t="str">
        <f>+Datos!V126</f>
        <v/>
      </c>
      <c r="L128" s="188" t="str">
        <f>IF(K128="","",Datos!Y126)</f>
        <v/>
      </c>
      <c r="M128" s="180" t="str">
        <f t="shared" si="77"/>
        <v/>
      </c>
      <c r="N128" s="180" t="str">
        <f t="shared" si="78"/>
        <v/>
      </c>
      <c r="O128" s="187" t="str">
        <f t="shared" si="79"/>
        <v/>
      </c>
      <c r="P128" s="187" t="str">
        <f t="shared" si="80"/>
        <v/>
      </c>
      <c r="Q128" s="187" t="str">
        <f t="shared" si="81"/>
        <v/>
      </c>
      <c r="R128" s="187" t="str">
        <f t="shared" si="82"/>
        <v/>
      </c>
      <c r="T128" s="115" t="str">
        <f>+Datos!AP126</f>
        <v/>
      </c>
      <c r="U128" s="188" t="str">
        <f>IF(T128="","",Datos!AS126)</f>
        <v/>
      </c>
      <c r="V128" s="180" t="str">
        <f t="shared" si="83"/>
        <v/>
      </c>
      <c r="W128" s="180" t="str">
        <f t="shared" si="84"/>
        <v/>
      </c>
      <c r="X128" s="187" t="str">
        <f t="shared" si="85"/>
        <v/>
      </c>
      <c r="Y128" s="187" t="str">
        <f t="shared" si="86"/>
        <v/>
      </c>
      <c r="Z128" s="187" t="str">
        <f t="shared" si="87"/>
        <v/>
      </c>
      <c r="AA128" s="187" t="str">
        <f t="shared" si="88"/>
        <v/>
      </c>
      <c r="AC128" s="115" t="str">
        <f>+Datos!BJ126</f>
        <v/>
      </c>
      <c r="AD128" s="188" t="str">
        <f>IF(AC128="","",Datos!BM126)</f>
        <v/>
      </c>
      <c r="AE128" s="180" t="str">
        <f t="shared" si="89"/>
        <v/>
      </c>
      <c r="AF128" s="180" t="str">
        <f t="shared" si="90"/>
        <v/>
      </c>
      <c r="AG128" s="187" t="str">
        <f t="shared" si="91"/>
        <v/>
      </c>
      <c r="AH128" s="187" t="str">
        <f t="shared" si="92"/>
        <v/>
      </c>
      <c r="AI128" s="187" t="str">
        <f t="shared" si="93"/>
        <v/>
      </c>
      <c r="AJ128" s="187" t="str">
        <f t="shared" si="94"/>
        <v/>
      </c>
      <c r="AL128" s="115" t="str">
        <f>+Datos!CD126</f>
        <v/>
      </c>
      <c r="AM128" s="188" t="str">
        <f>IF(AL128="","",Datos!CG126)</f>
        <v/>
      </c>
      <c r="AN128" s="180" t="str">
        <f t="shared" si="95"/>
        <v/>
      </c>
      <c r="AO128" s="180" t="str">
        <f t="shared" si="96"/>
        <v/>
      </c>
      <c r="AP128" s="187" t="str">
        <f t="shared" si="97"/>
        <v/>
      </c>
      <c r="AQ128" s="187" t="str">
        <f t="shared" si="98"/>
        <v/>
      </c>
      <c r="AR128" s="187" t="str">
        <f t="shared" si="99"/>
        <v/>
      </c>
      <c r="AS128" s="187" t="str">
        <f t="shared" si="100"/>
        <v/>
      </c>
      <c r="AU128" s="115" t="str">
        <f>+Datos!CX126</f>
        <v/>
      </c>
      <c r="AV128" s="188" t="str">
        <f>IF(AU128="","",Datos!DA126)</f>
        <v/>
      </c>
      <c r="AW128" s="180" t="str">
        <f t="shared" si="101"/>
        <v/>
      </c>
      <c r="AX128" s="180" t="str">
        <f t="shared" si="102"/>
        <v/>
      </c>
      <c r="AY128" s="187" t="str">
        <f t="shared" si="103"/>
        <v/>
      </c>
      <c r="AZ128" s="187" t="str">
        <f t="shared" si="104"/>
        <v/>
      </c>
      <c r="BA128" s="187" t="str">
        <f t="shared" si="105"/>
        <v/>
      </c>
      <c r="BB128" s="187" t="str">
        <f t="shared" si="106"/>
        <v/>
      </c>
      <c r="BD128" s="115" t="str">
        <f>+Datos!DR126</f>
        <v/>
      </c>
      <c r="BE128" s="188" t="str">
        <f>IF(BD128="","",Datos!DU126)</f>
        <v/>
      </c>
      <c r="BF128" s="180" t="str">
        <f t="shared" si="107"/>
        <v/>
      </c>
      <c r="BG128" s="180" t="str">
        <f t="shared" si="108"/>
        <v/>
      </c>
      <c r="BH128" s="187" t="str">
        <f t="shared" si="109"/>
        <v/>
      </c>
      <c r="BI128" s="187" t="str">
        <f t="shared" si="110"/>
        <v/>
      </c>
      <c r="BJ128" s="187" t="str">
        <f t="shared" si="111"/>
        <v/>
      </c>
      <c r="BK128" s="187" t="str">
        <f t="shared" si="112"/>
        <v/>
      </c>
      <c r="BM128" s="115" t="str">
        <f>+Datos!EL126</f>
        <v/>
      </c>
      <c r="BN128" s="188" t="str">
        <f>IF(BM128="","",Datos!EO126)</f>
        <v/>
      </c>
      <c r="BO128" s="180" t="str">
        <f t="shared" si="113"/>
        <v/>
      </c>
      <c r="BP128" s="180" t="str">
        <f t="shared" si="114"/>
        <v/>
      </c>
      <c r="BQ128" s="187" t="str">
        <f t="shared" si="115"/>
        <v/>
      </c>
      <c r="BR128" s="187" t="str">
        <f t="shared" si="116"/>
        <v/>
      </c>
      <c r="BS128" s="187" t="str">
        <f t="shared" si="117"/>
        <v/>
      </c>
      <c r="BT128" s="187" t="str">
        <f t="shared" si="118"/>
        <v/>
      </c>
      <c r="BV128" s="115" t="str">
        <f>+Datos!FF126</f>
        <v/>
      </c>
      <c r="BW128" s="188" t="str">
        <f>IF(BV128="","",Datos!FI126)</f>
        <v/>
      </c>
      <c r="BX128" s="180" t="str">
        <f t="shared" si="119"/>
        <v/>
      </c>
      <c r="BY128" s="180" t="str">
        <f t="shared" si="120"/>
        <v/>
      </c>
      <c r="BZ128" s="187" t="str">
        <f t="shared" si="121"/>
        <v/>
      </c>
      <c r="CA128" s="187" t="str">
        <f t="shared" si="122"/>
        <v/>
      </c>
      <c r="CB128" s="187" t="str">
        <f t="shared" si="123"/>
        <v/>
      </c>
      <c r="CC128" s="187" t="str">
        <f t="shared" si="124"/>
        <v/>
      </c>
      <c r="CD128"/>
      <c r="CE128" s="115" t="str">
        <f>+Datos!FZ126</f>
        <v/>
      </c>
      <c r="CF128" s="188" t="str">
        <f>IF(CE128="","",Datos!GC126)</f>
        <v/>
      </c>
      <c r="CG128" s="180" t="str">
        <f t="shared" si="125"/>
        <v/>
      </c>
      <c r="CH128" s="180" t="str">
        <f t="shared" si="126"/>
        <v/>
      </c>
      <c r="CI128" s="187" t="str">
        <f t="shared" si="127"/>
        <v/>
      </c>
      <c r="CJ128" s="187" t="str">
        <f t="shared" si="128"/>
        <v/>
      </c>
      <c r="CK128" s="187" t="str">
        <f t="shared" si="129"/>
        <v/>
      </c>
      <c r="CL128" s="187" t="str">
        <f t="shared" si="130"/>
        <v/>
      </c>
    </row>
    <row r="129" spans="2:90" s="8" customFormat="1" x14ac:dyDescent="0.35">
      <c r="B129" s="115" t="str">
        <f>+Datos!B127</f>
        <v/>
      </c>
      <c r="C129" s="115" t="str">
        <f>IF(B129="","",Datos!E127)</f>
        <v/>
      </c>
      <c r="D129" s="180"/>
      <c r="E129" s="180" t="str">
        <f t="shared" si="72"/>
        <v/>
      </c>
      <c r="F129" s="187" t="str">
        <f t="shared" si="131"/>
        <v/>
      </c>
      <c r="G129" s="187" t="str">
        <f t="shared" si="132"/>
        <v/>
      </c>
      <c r="H129" s="187" t="str">
        <f t="shared" si="75"/>
        <v/>
      </c>
      <c r="I129" s="187" t="str">
        <f t="shared" si="76"/>
        <v/>
      </c>
      <c r="K129" s="115" t="str">
        <f>+Datos!V127</f>
        <v/>
      </c>
      <c r="L129" s="188" t="str">
        <f>IF(K129="","",Datos!Y127)</f>
        <v/>
      </c>
      <c r="M129" s="180" t="str">
        <f t="shared" si="77"/>
        <v/>
      </c>
      <c r="N129" s="180" t="str">
        <f t="shared" si="78"/>
        <v/>
      </c>
      <c r="O129" s="187" t="str">
        <f t="shared" si="79"/>
        <v/>
      </c>
      <c r="P129" s="187" t="str">
        <f t="shared" si="80"/>
        <v/>
      </c>
      <c r="Q129" s="187" t="str">
        <f t="shared" si="81"/>
        <v/>
      </c>
      <c r="R129" s="187" t="str">
        <f t="shared" si="82"/>
        <v/>
      </c>
      <c r="T129" s="115" t="str">
        <f>+Datos!AP127</f>
        <v/>
      </c>
      <c r="U129" s="188" t="str">
        <f>IF(T129="","",Datos!AS127)</f>
        <v/>
      </c>
      <c r="V129" s="180" t="str">
        <f t="shared" si="83"/>
        <v/>
      </c>
      <c r="W129" s="180" t="str">
        <f t="shared" si="84"/>
        <v/>
      </c>
      <c r="X129" s="187" t="str">
        <f t="shared" si="85"/>
        <v/>
      </c>
      <c r="Y129" s="187" t="str">
        <f t="shared" si="86"/>
        <v/>
      </c>
      <c r="Z129" s="187" t="str">
        <f t="shared" si="87"/>
        <v/>
      </c>
      <c r="AA129" s="187" t="str">
        <f t="shared" si="88"/>
        <v/>
      </c>
      <c r="AC129" s="115" t="str">
        <f>+Datos!BJ127</f>
        <v/>
      </c>
      <c r="AD129" s="188" t="str">
        <f>IF(AC129="","",Datos!BM127)</f>
        <v/>
      </c>
      <c r="AE129" s="180" t="str">
        <f t="shared" si="89"/>
        <v/>
      </c>
      <c r="AF129" s="180" t="str">
        <f t="shared" si="90"/>
        <v/>
      </c>
      <c r="AG129" s="187" t="str">
        <f t="shared" si="91"/>
        <v/>
      </c>
      <c r="AH129" s="187" t="str">
        <f t="shared" si="92"/>
        <v/>
      </c>
      <c r="AI129" s="187" t="str">
        <f t="shared" si="93"/>
        <v/>
      </c>
      <c r="AJ129" s="187" t="str">
        <f t="shared" si="94"/>
        <v/>
      </c>
      <c r="AL129" s="115" t="str">
        <f>+Datos!CD127</f>
        <v/>
      </c>
      <c r="AM129" s="188" t="str">
        <f>IF(AL129="","",Datos!CG127)</f>
        <v/>
      </c>
      <c r="AN129" s="180" t="str">
        <f t="shared" si="95"/>
        <v/>
      </c>
      <c r="AO129" s="180" t="str">
        <f t="shared" si="96"/>
        <v/>
      </c>
      <c r="AP129" s="187" t="str">
        <f t="shared" si="97"/>
        <v/>
      </c>
      <c r="AQ129" s="187" t="str">
        <f t="shared" si="98"/>
        <v/>
      </c>
      <c r="AR129" s="187" t="str">
        <f t="shared" si="99"/>
        <v/>
      </c>
      <c r="AS129" s="187" t="str">
        <f t="shared" si="100"/>
        <v/>
      </c>
      <c r="AU129" s="115" t="str">
        <f>+Datos!CX127</f>
        <v/>
      </c>
      <c r="AV129" s="188" t="str">
        <f>IF(AU129="","",Datos!DA127)</f>
        <v/>
      </c>
      <c r="AW129" s="180" t="str">
        <f t="shared" si="101"/>
        <v/>
      </c>
      <c r="AX129" s="180" t="str">
        <f t="shared" si="102"/>
        <v/>
      </c>
      <c r="AY129" s="187" t="str">
        <f t="shared" si="103"/>
        <v/>
      </c>
      <c r="AZ129" s="187" t="str">
        <f t="shared" si="104"/>
        <v/>
      </c>
      <c r="BA129" s="187" t="str">
        <f t="shared" si="105"/>
        <v/>
      </c>
      <c r="BB129" s="187" t="str">
        <f t="shared" si="106"/>
        <v/>
      </c>
      <c r="BD129" s="115" t="str">
        <f>+Datos!DR127</f>
        <v/>
      </c>
      <c r="BE129" s="188" t="str">
        <f>IF(BD129="","",Datos!DU127)</f>
        <v/>
      </c>
      <c r="BF129" s="180" t="str">
        <f t="shared" si="107"/>
        <v/>
      </c>
      <c r="BG129" s="180" t="str">
        <f t="shared" si="108"/>
        <v/>
      </c>
      <c r="BH129" s="187" t="str">
        <f t="shared" si="109"/>
        <v/>
      </c>
      <c r="BI129" s="187" t="str">
        <f t="shared" si="110"/>
        <v/>
      </c>
      <c r="BJ129" s="187" t="str">
        <f t="shared" si="111"/>
        <v/>
      </c>
      <c r="BK129" s="187" t="str">
        <f t="shared" si="112"/>
        <v/>
      </c>
      <c r="BM129" s="115" t="str">
        <f>+Datos!EL127</f>
        <v/>
      </c>
      <c r="BN129" s="188" t="str">
        <f>IF(BM129="","",Datos!EO127)</f>
        <v/>
      </c>
      <c r="BO129" s="180" t="str">
        <f t="shared" si="113"/>
        <v/>
      </c>
      <c r="BP129" s="180" t="str">
        <f t="shared" si="114"/>
        <v/>
      </c>
      <c r="BQ129" s="187" t="str">
        <f t="shared" si="115"/>
        <v/>
      </c>
      <c r="BR129" s="187" t="str">
        <f t="shared" si="116"/>
        <v/>
      </c>
      <c r="BS129" s="187" t="str">
        <f t="shared" si="117"/>
        <v/>
      </c>
      <c r="BT129" s="187" t="str">
        <f t="shared" si="118"/>
        <v/>
      </c>
      <c r="BV129" s="115" t="str">
        <f>+Datos!FF127</f>
        <v/>
      </c>
      <c r="BW129" s="188" t="str">
        <f>IF(BV129="","",Datos!FI127)</f>
        <v/>
      </c>
      <c r="BX129" s="180" t="str">
        <f t="shared" si="119"/>
        <v/>
      </c>
      <c r="BY129" s="180" t="str">
        <f t="shared" si="120"/>
        <v/>
      </c>
      <c r="BZ129" s="187" t="str">
        <f t="shared" si="121"/>
        <v/>
      </c>
      <c r="CA129" s="187" t="str">
        <f t="shared" si="122"/>
        <v/>
      </c>
      <c r="CB129" s="187" t="str">
        <f t="shared" si="123"/>
        <v/>
      </c>
      <c r="CC129" s="187" t="str">
        <f t="shared" si="124"/>
        <v/>
      </c>
      <c r="CD129"/>
      <c r="CE129" s="115" t="str">
        <f>+Datos!FZ127</f>
        <v/>
      </c>
      <c r="CF129" s="188" t="str">
        <f>IF(CE129="","",Datos!GC127)</f>
        <v/>
      </c>
      <c r="CG129" s="180" t="str">
        <f t="shared" si="125"/>
        <v/>
      </c>
      <c r="CH129" s="180" t="str">
        <f t="shared" si="126"/>
        <v/>
      </c>
      <c r="CI129" s="187" t="str">
        <f t="shared" si="127"/>
        <v/>
      </c>
      <c r="CJ129" s="187" t="str">
        <f t="shared" si="128"/>
        <v/>
      </c>
      <c r="CK129" s="187" t="str">
        <f t="shared" si="129"/>
        <v/>
      </c>
      <c r="CL129" s="187" t="str">
        <f t="shared" si="130"/>
        <v/>
      </c>
    </row>
    <row r="130" spans="2:90" s="8" customFormat="1" x14ac:dyDescent="0.35">
      <c r="B130" s="115" t="str">
        <f>+Datos!B128</f>
        <v/>
      </c>
      <c r="C130" s="115" t="str">
        <f>IF(B130="","",Datos!E128)</f>
        <v/>
      </c>
      <c r="D130" s="180"/>
      <c r="E130" s="180" t="str">
        <f t="shared" si="72"/>
        <v/>
      </c>
      <c r="F130" s="187" t="str">
        <f t="shared" si="131"/>
        <v/>
      </c>
      <c r="G130" s="187" t="str">
        <f t="shared" si="132"/>
        <v/>
      </c>
      <c r="H130" s="187" t="str">
        <f t="shared" si="75"/>
        <v/>
      </c>
      <c r="I130" s="187" t="str">
        <f t="shared" si="76"/>
        <v/>
      </c>
      <c r="K130" s="115" t="str">
        <f>+Datos!V128</f>
        <v/>
      </c>
      <c r="L130" s="188" t="str">
        <f>IF(K130="","",Datos!Y128)</f>
        <v/>
      </c>
      <c r="M130" s="180" t="str">
        <f t="shared" si="77"/>
        <v/>
      </c>
      <c r="N130" s="180" t="str">
        <f t="shared" si="78"/>
        <v/>
      </c>
      <c r="O130" s="187" t="str">
        <f t="shared" si="79"/>
        <v/>
      </c>
      <c r="P130" s="187" t="str">
        <f t="shared" si="80"/>
        <v/>
      </c>
      <c r="Q130" s="187" t="str">
        <f t="shared" si="81"/>
        <v/>
      </c>
      <c r="R130" s="187" t="str">
        <f t="shared" si="82"/>
        <v/>
      </c>
      <c r="T130" s="115" t="str">
        <f>+Datos!AP128</f>
        <v/>
      </c>
      <c r="U130" s="188" t="str">
        <f>IF(T130="","",Datos!AS128)</f>
        <v/>
      </c>
      <c r="V130" s="180" t="str">
        <f t="shared" si="83"/>
        <v/>
      </c>
      <c r="W130" s="180" t="str">
        <f t="shared" si="84"/>
        <v/>
      </c>
      <c r="X130" s="187" t="str">
        <f t="shared" si="85"/>
        <v/>
      </c>
      <c r="Y130" s="187" t="str">
        <f t="shared" si="86"/>
        <v/>
      </c>
      <c r="Z130" s="187" t="str">
        <f t="shared" si="87"/>
        <v/>
      </c>
      <c r="AA130" s="187" t="str">
        <f t="shared" si="88"/>
        <v/>
      </c>
      <c r="AC130" s="115" t="str">
        <f>+Datos!BJ128</f>
        <v/>
      </c>
      <c r="AD130" s="188" t="str">
        <f>IF(AC130="","",Datos!BM128)</f>
        <v/>
      </c>
      <c r="AE130" s="180" t="str">
        <f t="shared" si="89"/>
        <v/>
      </c>
      <c r="AF130" s="180" t="str">
        <f t="shared" si="90"/>
        <v/>
      </c>
      <c r="AG130" s="187" t="str">
        <f t="shared" si="91"/>
        <v/>
      </c>
      <c r="AH130" s="187" t="str">
        <f t="shared" si="92"/>
        <v/>
      </c>
      <c r="AI130" s="187" t="str">
        <f t="shared" si="93"/>
        <v/>
      </c>
      <c r="AJ130" s="187" t="str">
        <f t="shared" si="94"/>
        <v/>
      </c>
      <c r="AL130" s="115" t="str">
        <f>+Datos!CD128</f>
        <v/>
      </c>
      <c r="AM130" s="188" t="str">
        <f>IF(AL130="","",Datos!CG128)</f>
        <v/>
      </c>
      <c r="AN130" s="180" t="str">
        <f t="shared" si="95"/>
        <v/>
      </c>
      <c r="AO130" s="180" t="str">
        <f t="shared" si="96"/>
        <v/>
      </c>
      <c r="AP130" s="187" t="str">
        <f t="shared" si="97"/>
        <v/>
      </c>
      <c r="AQ130" s="187" t="str">
        <f t="shared" si="98"/>
        <v/>
      </c>
      <c r="AR130" s="187" t="str">
        <f t="shared" si="99"/>
        <v/>
      </c>
      <c r="AS130" s="187" t="str">
        <f t="shared" si="100"/>
        <v/>
      </c>
      <c r="AU130" s="115" t="str">
        <f>+Datos!CX128</f>
        <v/>
      </c>
      <c r="AV130" s="188" t="str">
        <f>IF(AU130="","",Datos!DA128)</f>
        <v/>
      </c>
      <c r="AW130" s="180" t="str">
        <f t="shared" si="101"/>
        <v/>
      </c>
      <c r="AX130" s="180" t="str">
        <f t="shared" si="102"/>
        <v/>
      </c>
      <c r="AY130" s="187" t="str">
        <f t="shared" si="103"/>
        <v/>
      </c>
      <c r="AZ130" s="187" t="str">
        <f t="shared" si="104"/>
        <v/>
      </c>
      <c r="BA130" s="187" t="str">
        <f t="shared" si="105"/>
        <v/>
      </c>
      <c r="BB130" s="187" t="str">
        <f t="shared" si="106"/>
        <v/>
      </c>
      <c r="BD130" s="115" t="str">
        <f>+Datos!DR128</f>
        <v/>
      </c>
      <c r="BE130" s="188" t="str">
        <f>IF(BD130="","",Datos!DU128)</f>
        <v/>
      </c>
      <c r="BF130" s="180" t="str">
        <f t="shared" si="107"/>
        <v/>
      </c>
      <c r="BG130" s="180" t="str">
        <f t="shared" si="108"/>
        <v/>
      </c>
      <c r="BH130" s="187" t="str">
        <f t="shared" si="109"/>
        <v/>
      </c>
      <c r="BI130" s="187" t="str">
        <f t="shared" si="110"/>
        <v/>
      </c>
      <c r="BJ130" s="187" t="str">
        <f t="shared" si="111"/>
        <v/>
      </c>
      <c r="BK130" s="187" t="str">
        <f t="shared" si="112"/>
        <v/>
      </c>
      <c r="BM130" s="115" t="str">
        <f>+Datos!EL128</f>
        <v/>
      </c>
      <c r="BN130" s="188" t="str">
        <f>IF(BM130="","",Datos!EO128)</f>
        <v/>
      </c>
      <c r="BO130" s="180" t="str">
        <f t="shared" si="113"/>
        <v/>
      </c>
      <c r="BP130" s="180" t="str">
        <f t="shared" si="114"/>
        <v/>
      </c>
      <c r="BQ130" s="187" t="str">
        <f t="shared" si="115"/>
        <v/>
      </c>
      <c r="BR130" s="187" t="str">
        <f t="shared" si="116"/>
        <v/>
      </c>
      <c r="BS130" s="187" t="str">
        <f t="shared" si="117"/>
        <v/>
      </c>
      <c r="BT130" s="187" t="str">
        <f t="shared" si="118"/>
        <v/>
      </c>
      <c r="BV130" s="115" t="str">
        <f>+Datos!FF128</f>
        <v/>
      </c>
      <c r="BW130" s="188" t="str">
        <f>IF(BV130="","",Datos!FI128)</f>
        <v/>
      </c>
      <c r="BX130" s="180" t="str">
        <f t="shared" si="119"/>
        <v/>
      </c>
      <c r="BY130" s="180" t="str">
        <f t="shared" si="120"/>
        <v/>
      </c>
      <c r="BZ130" s="187" t="str">
        <f t="shared" si="121"/>
        <v/>
      </c>
      <c r="CA130" s="187" t="str">
        <f t="shared" si="122"/>
        <v/>
      </c>
      <c r="CB130" s="187" t="str">
        <f t="shared" si="123"/>
        <v/>
      </c>
      <c r="CC130" s="187" t="str">
        <f t="shared" si="124"/>
        <v/>
      </c>
      <c r="CD130"/>
      <c r="CE130" s="115" t="str">
        <f>+Datos!FZ128</f>
        <v/>
      </c>
      <c r="CF130" s="188" t="str">
        <f>IF(CE130="","",Datos!GC128)</f>
        <v/>
      </c>
      <c r="CG130" s="180" t="str">
        <f t="shared" si="125"/>
        <v/>
      </c>
      <c r="CH130" s="180" t="str">
        <f t="shared" si="126"/>
        <v/>
      </c>
      <c r="CI130" s="187" t="str">
        <f t="shared" si="127"/>
        <v/>
      </c>
      <c r="CJ130" s="187" t="str">
        <f t="shared" si="128"/>
        <v/>
      </c>
      <c r="CK130" s="187" t="str">
        <f t="shared" si="129"/>
        <v/>
      </c>
      <c r="CL130" s="187" t="str">
        <f t="shared" si="130"/>
        <v/>
      </c>
    </row>
    <row r="131" spans="2:90" s="8" customFormat="1" x14ac:dyDescent="0.35">
      <c r="B131" s="115" t="str">
        <f>+Datos!B129</f>
        <v/>
      </c>
      <c r="C131" s="115" t="str">
        <f>IF(B131="","",Datos!E129)</f>
        <v/>
      </c>
      <c r="D131" s="180"/>
      <c r="E131" s="180" t="str">
        <f t="shared" si="72"/>
        <v/>
      </c>
      <c r="F131" s="187" t="str">
        <f t="shared" si="131"/>
        <v/>
      </c>
      <c r="G131" s="187" t="str">
        <f t="shared" si="132"/>
        <v/>
      </c>
      <c r="H131" s="187" t="str">
        <f t="shared" si="75"/>
        <v/>
      </c>
      <c r="I131" s="187" t="str">
        <f t="shared" si="76"/>
        <v/>
      </c>
      <c r="K131" s="115" t="str">
        <f>+Datos!V129</f>
        <v/>
      </c>
      <c r="L131" s="188" t="str">
        <f>IF(K131="","",Datos!Y129)</f>
        <v/>
      </c>
      <c r="M131" s="180" t="str">
        <f t="shared" si="77"/>
        <v/>
      </c>
      <c r="N131" s="180" t="str">
        <f t="shared" si="78"/>
        <v/>
      </c>
      <c r="O131" s="187" t="str">
        <f t="shared" si="79"/>
        <v/>
      </c>
      <c r="P131" s="187" t="str">
        <f t="shared" si="80"/>
        <v/>
      </c>
      <c r="Q131" s="187" t="str">
        <f t="shared" si="81"/>
        <v/>
      </c>
      <c r="R131" s="187" t="str">
        <f t="shared" si="82"/>
        <v/>
      </c>
      <c r="T131" s="115" t="str">
        <f>+Datos!AP129</f>
        <v/>
      </c>
      <c r="U131" s="188" t="str">
        <f>IF(T131="","",Datos!AS129)</f>
        <v/>
      </c>
      <c r="V131" s="180" t="str">
        <f t="shared" si="83"/>
        <v/>
      </c>
      <c r="W131" s="180" t="str">
        <f t="shared" si="84"/>
        <v/>
      </c>
      <c r="X131" s="187" t="str">
        <f t="shared" si="85"/>
        <v/>
      </c>
      <c r="Y131" s="187" t="str">
        <f t="shared" si="86"/>
        <v/>
      </c>
      <c r="Z131" s="187" t="str">
        <f t="shared" si="87"/>
        <v/>
      </c>
      <c r="AA131" s="187" t="str">
        <f t="shared" si="88"/>
        <v/>
      </c>
      <c r="AC131" s="115" t="str">
        <f>+Datos!BJ129</f>
        <v/>
      </c>
      <c r="AD131" s="188" t="str">
        <f>IF(AC131="","",Datos!BM129)</f>
        <v/>
      </c>
      <c r="AE131" s="180" t="str">
        <f t="shared" si="89"/>
        <v/>
      </c>
      <c r="AF131" s="180" t="str">
        <f t="shared" si="90"/>
        <v/>
      </c>
      <c r="AG131" s="187" t="str">
        <f t="shared" si="91"/>
        <v/>
      </c>
      <c r="AH131" s="187" t="str">
        <f t="shared" si="92"/>
        <v/>
      </c>
      <c r="AI131" s="187" t="str">
        <f t="shared" si="93"/>
        <v/>
      </c>
      <c r="AJ131" s="187" t="str">
        <f t="shared" si="94"/>
        <v/>
      </c>
      <c r="AL131" s="115" t="str">
        <f>+Datos!CD129</f>
        <v/>
      </c>
      <c r="AM131" s="188" t="str">
        <f>IF(AL131="","",Datos!CG129)</f>
        <v/>
      </c>
      <c r="AN131" s="180" t="str">
        <f t="shared" si="95"/>
        <v/>
      </c>
      <c r="AO131" s="180" t="str">
        <f t="shared" si="96"/>
        <v/>
      </c>
      <c r="AP131" s="187" t="str">
        <f t="shared" si="97"/>
        <v/>
      </c>
      <c r="AQ131" s="187" t="str">
        <f t="shared" si="98"/>
        <v/>
      </c>
      <c r="AR131" s="187" t="str">
        <f t="shared" si="99"/>
        <v/>
      </c>
      <c r="AS131" s="187" t="str">
        <f t="shared" si="100"/>
        <v/>
      </c>
      <c r="AU131" s="115" t="str">
        <f>+Datos!CX129</f>
        <v/>
      </c>
      <c r="AV131" s="188" t="str">
        <f>IF(AU131="","",Datos!DA129)</f>
        <v/>
      </c>
      <c r="AW131" s="180" t="str">
        <f t="shared" si="101"/>
        <v/>
      </c>
      <c r="AX131" s="180" t="str">
        <f t="shared" si="102"/>
        <v/>
      </c>
      <c r="AY131" s="187" t="str">
        <f t="shared" si="103"/>
        <v/>
      </c>
      <c r="AZ131" s="187" t="str">
        <f t="shared" si="104"/>
        <v/>
      </c>
      <c r="BA131" s="187" t="str">
        <f t="shared" si="105"/>
        <v/>
      </c>
      <c r="BB131" s="187" t="str">
        <f t="shared" si="106"/>
        <v/>
      </c>
      <c r="BD131" s="115" t="str">
        <f>+Datos!DR129</f>
        <v/>
      </c>
      <c r="BE131" s="188" t="str">
        <f>IF(BD131="","",Datos!DU129)</f>
        <v/>
      </c>
      <c r="BF131" s="180" t="str">
        <f t="shared" si="107"/>
        <v/>
      </c>
      <c r="BG131" s="180" t="str">
        <f t="shared" si="108"/>
        <v/>
      </c>
      <c r="BH131" s="187" t="str">
        <f t="shared" si="109"/>
        <v/>
      </c>
      <c r="BI131" s="187" t="str">
        <f t="shared" si="110"/>
        <v/>
      </c>
      <c r="BJ131" s="187" t="str">
        <f t="shared" si="111"/>
        <v/>
      </c>
      <c r="BK131" s="187" t="str">
        <f t="shared" si="112"/>
        <v/>
      </c>
      <c r="BM131" s="115" t="str">
        <f>+Datos!EL129</f>
        <v/>
      </c>
      <c r="BN131" s="188" t="str">
        <f>IF(BM131="","",Datos!EO129)</f>
        <v/>
      </c>
      <c r="BO131" s="180" t="str">
        <f t="shared" si="113"/>
        <v/>
      </c>
      <c r="BP131" s="180" t="str">
        <f t="shared" si="114"/>
        <v/>
      </c>
      <c r="BQ131" s="187" t="str">
        <f t="shared" si="115"/>
        <v/>
      </c>
      <c r="BR131" s="187" t="str">
        <f t="shared" si="116"/>
        <v/>
      </c>
      <c r="BS131" s="187" t="str">
        <f t="shared" si="117"/>
        <v/>
      </c>
      <c r="BT131" s="187" t="str">
        <f t="shared" si="118"/>
        <v/>
      </c>
      <c r="BV131" s="115" t="str">
        <f>+Datos!FF129</f>
        <v/>
      </c>
      <c r="BW131" s="188" t="str">
        <f>IF(BV131="","",Datos!FI129)</f>
        <v/>
      </c>
      <c r="BX131" s="180" t="str">
        <f t="shared" si="119"/>
        <v/>
      </c>
      <c r="BY131" s="180" t="str">
        <f t="shared" si="120"/>
        <v/>
      </c>
      <c r="BZ131" s="187" t="str">
        <f t="shared" si="121"/>
        <v/>
      </c>
      <c r="CA131" s="187" t="str">
        <f t="shared" si="122"/>
        <v/>
      </c>
      <c r="CB131" s="187" t="str">
        <f t="shared" si="123"/>
        <v/>
      </c>
      <c r="CC131" s="187" t="str">
        <f t="shared" si="124"/>
        <v/>
      </c>
      <c r="CD131"/>
      <c r="CE131" s="115" t="str">
        <f>+Datos!FZ129</f>
        <v/>
      </c>
      <c r="CF131" s="188" t="str">
        <f>IF(CE131="","",Datos!GC129)</f>
        <v/>
      </c>
      <c r="CG131" s="180" t="str">
        <f t="shared" si="125"/>
        <v/>
      </c>
      <c r="CH131" s="180" t="str">
        <f t="shared" si="126"/>
        <v/>
      </c>
      <c r="CI131" s="187" t="str">
        <f t="shared" si="127"/>
        <v/>
      </c>
      <c r="CJ131" s="187" t="str">
        <f t="shared" si="128"/>
        <v/>
      </c>
      <c r="CK131" s="187" t="str">
        <f t="shared" si="129"/>
        <v/>
      </c>
      <c r="CL131" s="187" t="str">
        <f t="shared" si="130"/>
        <v/>
      </c>
    </row>
    <row r="132" spans="2:90" s="8" customFormat="1" x14ac:dyDescent="0.35">
      <c r="B132" s="115" t="str">
        <f>+Datos!B130</f>
        <v/>
      </c>
      <c r="C132" s="115" t="str">
        <f>IF(B132="","",Datos!E130)</f>
        <v/>
      </c>
      <c r="D132" s="180"/>
      <c r="E132" s="180" t="str">
        <f t="shared" si="72"/>
        <v/>
      </c>
      <c r="F132" s="187" t="str">
        <f t="shared" si="131"/>
        <v/>
      </c>
      <c r="G132" s="187" t="str">
        <f t="shared" si="132"/>
        <v/>
      </c>
      <c r="H132" s="187" t="str">
        <f t="shared" si="75"/>
        <v/>
      </c>
      <c r="I132" s="187" t="str">
        <f t="shared" si="76"/>
        <v/>
      </c>
      <c r="K132" s="115" t="str">
        <f>+Datos!V130</f>
        <v/>
      </c>
      <c r="L132" s="188" t="str">
        <f>IF(K132="","",Datos!Y130)</f>
        <v/>
      </c>
      <c r="M132" s="180" t="str">
        <f t="shared" si="77"/>
        <v/>
      </c>
      <c r="N132" s="180" t="str">
        <f t="shared" si="78"/>
        <v/>
      </c>
      <c r="O132" s="187" t="str">
        <f t="shared" si="79"/>
        <v/>
      </c>
      <c r="P132" s="187" t="str">
        <f t="shared" si="80"/>
        <v/>
      </c>
      <c r="Q132" s="187" t="str">
        <f t="shared" si="81"/>
        <v/>
      </c>
      <c r="R132" s="187" t="str">
        <f t="shared" si="82"/>
        <v/>
      </c>
      <c r="T132" s="115" t="str">
        <f>+Datos!AP130</f>
        <v/>
      </c>
      <c r="U132" s="188" t="str">
        <f>IF(T132="","",Datos!AS130)</f>
        <v/>
      </c>
      <c r="V132" s="180" t="str">
        <f t="shared" si="83"/>
        <v/>
      </c>
      <c r="W132" s="180" t="str">
        <f t="shared" si="84"/>
        <v/>
      </c>
      <c r="X132" s="187" t="str">
        <f t="shared" si="85"/>
        <v/>
      </c>
      <c r="Y132" s="187" t="str">
        <f t="shared" si="86"/>
        <v/>
      </c>
      <c r="Z132" s="187" t="str">
        <f t="shared" si="87"/>
        <v/>
      </c>
      <c r="AA132" s="187" t="str">
        <f t="shared" si="88"/>
        <v/>
      </c>
      <c r="AC132" s="115" t="str">
        <f>+Datos!BJ130</f>
        <v/>
      </c>
      <c r="AD132" s="188" t="str">
        <f>IF(AC132="","",Datos!BM130)</f>
        <v/>
      </c>
      <c r="AE132" s="180" t="str">
        <f t="shared" si="89"/>
        <v/>
      </c>
      <c r="AF132" s="180" t="str">
        <f t="shared" si="90"/>
        <v/>
      </c>
      <c r="AG132" s="187" t="str">
        <f t="shared" si="91"/>
        <v/>
      </c>
      <c r="AH132" s="187" t="str">
        <f t="shared" si="92"/>
        <v/>
      </c>
      <c r="AI132" s="187" t="str">
        <f t="shared" si="93"/>
        <v/>
      </c>
      <c r="AJ132" s="187" t="str">
        <f t="shared" si="94"/>
        <v/>
      </c>
      <c r="AL132" s="115" t="str">
        <f>+Datos!CD130</f>
        <v/>
      </c>
      <c r="AM132" s="188" t="str">
        <f>IF(AL132="","",Datos!CG130)</f>
        <v/>
      </c>
      <c r="AN132" s="180" t="str">
        <f t="shared" si="95"/>
        <v/>
      </c>
      <c r="AO132" s="180" t="str">
        <f t="shared" si="96"/>
        <v/>
      </c>
      <c r="AP132" s="187" t="str">
        <f t="shared" si="97"/>
        <v/>
      </c>
      <c r="AQ132" s="187" t="str">
        <f t="shared" si="98"/>
        <v/>
      </c>
      <c r="AR132" s="187" t="str">
        <f t="shared" si="99"/>
        <v/>
      </c>
      <c r="AS132" s="187" t="str">
        <f t="shared" si="100"/>
        <v/>
      </c>
      <c r="AU132" s="115" t="str">
        <f>+Datos!CX130</f>
        <v/>
      </c>
      <c r="AV132" s="188" t="str">
        <f>IF(AU132="","",Datos!DA130)</f>
        <v/>
      </c>
      <c r="AW132" s="180" t="str">
        <f t="shared" si="101"/>
        <v/>
      </c>
      <c r="AX132" s="180" t="str">
        <f t="shared" si="102"/>
        <v/>
      </c>
      <c r="AY132" s="187" t="str">
        <f t="shared" si="103"/>
        <v/>
      </c>
      <c r="AZ132" s="187" t="str">
        <f t="shared" si="104"/>
        <v/>
      </c>
      <c r="BA132" s="187" t="str">
        <f t="shared" si="105"/>
        <v/>
      </c>
      <c r="BB132" s="187" t="str">
        <f t="shared" si="106"/>
        <v/>
      </c>
      <c r="BD132" s="115" t="str">
        <f>+Datos!DR130</f>
        <v/>
      </c>
      <c r="BE132" s="188" t="str">
        <f>IF(BD132="","",Datos!DU130)</f>
        <v/>
      </c>
      <c r="BF132" s="180" t="str">
        <f t="shared" si="107"/>
        <v/>
      </c>
      <c r="BG132" s="180" t="str">
        <f t="shared" si="108"/>
        <v/>
      </c>
      <c r="BH132" s="187" t="str">
        <f t="shared" si="109"/>
        <v/>
      </c>
      <c r="BI132" s="187" t="str">
        <f t="shared" si="110"/>
        <v/>
      </c>
      <c r="BJ132" s="187" t="str">
        <f t="shared" si="111"/>
        <v/>
      </c>
      <c r="BK132" s="187" t="str">
        <f t="shared" si="112"/>
        <v/>
      </c>
      <c r="BM132" s="115" t="str">
        <f>+Datos!EL130</f>
        <v/>
      </c>
      <c r="BN132" s="188" t="str">
        <f>IF(BM132="","",Datos!EO130)</f>
        <v/>
      </c>
      <c r="BO132" s="180" t="str">
        <f t="shared" si="113"/>
        <v/>
      </c>
      <c r="BP132" s="180" t="str">
        <f t="shared" si="114"/>
        <v/>
      </c>
      <c r="BQ132" s="187" t="str">
        <f t="shared" si="115"/>
        <v/>
      </c>
      <c r="BR132" s="187" t="str">
        <f t="shared" si="116"/>
        <v/>
      </c>
      <c r="BS132" s="187" t="str">
        <f t="shared" si="117"/>
        <v/>
      </c>
      <c r="BT132" s="187" t="str">
        <f t="shared" si="118"/>
        <v/>
      </c>
      <c r="BV132" s="115" t="str">
        <f>+Datos!FF130</f>
        <v/>
      </c>
      <c r="BW132" s="188" t="str">
        <f>IF(BV132="","",Datos!FI130)</f>
        <v/>
      </c>
      <c r="BX132" s="180" t="str">
        <f t="shared" si="119"/>
        <v/>
      </c>
      <c r="BY132" s="180" t="str">
        <f t="shared" si="120"/>
        <v/>
      </c>
      <c r="BZ132" s="187" t="str">
        <f t="shared" si="121"/>
        <v/>
      </c>
      <c r="CA132" s="187" t="str">
        <f t="shared" si="122"/>
        <v/>
      </c>
      <c r="CB132" s="187" t="str">
        <f t="shared" si="123"/>
        <v/>
      </c>
      <c r="CC132" s="187" t="str">
        <f t="shared" si="124"/>
        <v/>
      </c>
      <c r="CD132"/>
      <c r="CE132" s="115" t="str">
        <f>+Datos!FZ130</f>
        <v/>
      </c>
      <c r="CF132" s="188" t="str">
        <f>IF(CE132="","",Datos!GC130)</f>
        <v/>
      </c>
      <c r="CG132" s="180" t="str">
        <f t="shared" si="125"/>
        <v/>
      </c>
      <c r="CH132" s="180" t="str">
        <f t="shared" si="126"/>
        <v/>
      </c>
      <c r="CI132" s="187" t="str">
        <f t="shared" si="127"/>
        <v/>
      </c>
      <c r="CJ132" s="187" t="str">
        <f t="shared" si="128"/>
        <v/>
      </c>
      <c r="CK132" s="187" t="str">
        <f t="shared" si="129"/>
        <v/>
      </c>
      <c r="CL132" s="187" t="str">
        <f t="shared" si="130"/>
        <v/>
      </c>
    </row>
    <row r="133" spans="2:90" s="8" customFormat="1" x14ac:dyDescent="0.35">
      <c r="B133" s="115" t="str">
        <f>+Datos!B131</f>
        <v/>
      </c>
      <c r="C133" s="115" t="str">
        <f>IF(B133="","",Datos!E131)</f>
        <v/>
      </c>
      <c r="D133" s="180"/>
      <c r="E133" s="180" t="str">
        <f t="shared" si="72"/>
        <v/>
      </c>
      <c r="F133" s="187" t="str">
        <f t="shared" si="131"/>
        <v/>
      </c>
      <c r="G133" s="187" t="str">
        <f t="shared" si="132"/>
        <v/>
      </c>
      <c r="H133" s="187" t="str">
        <f t="shared" si="75"/>
        <v/>
      </c>
      <c r="I133" s="187" t="str">
        <f t="shared" si="76"/>
        <v/>
      </c>
      <c r="K133" s="115" t="str">
        <f>+Datos!V131</f>
        <v/>
      </c>
      <c r="L133" s="188" t="str">
        <f>IF(K133="","",Datos!Y131)</f>
        <v/>
      </c>
      <c r="M133" s="180" t="str">
        <f t="shared" si="77"/>
        <v/>
      </c>
      <c r="N133" s="180" t="str">
        <f t="shared" si="78"/>
        <v/>
      </c>
      <c r="O133" s="187" t="str">
        <f t="shared" si="79"/>
        <v/>
      </c>
      <c r="P133" s="187" t="str">
        <f t="shared" si="80"/>
        <v/>
      </c>
      <c r="Q133" s="187" t="str">
        <f t="shared" si="81"/>
        <v/>
      </c>
      <c r="R133" s="187" t="str">
        <f t="shared" si="82"/>
        <v/>
      </c>
      <c r="T133" s="115" t="str">
        <f>+Datos!AP131</f>
        <v/>
      </c>
      <c r="U133" s="188" t="str">
        <f>IF(T133="","",Datos!AS131)</f>
        <v/>
      </c>
      <c r="V133" s="180" t="str">
        <f t="shared" si="83"/>
        <v/>
      </c>
      <c r="W133" s="180" t="str">
        <f t="shared" si="84"/>
        <v/>
      </c>
      <c r="X133" s="187" t="str">
        <f t="shared" si="85"/>
        <v/>
      </c>
      <c r="Y133" s="187" t="str">
        <f t="shared" si="86"/>
        <v/>
      </c>
      <c r="Z133" s="187" t="str">
        <f t="shared" si="87"/>
        <v/>
      </c>
      <c r="AA133" s="187" t="str">
        <f t="shared" si="88"/>
        <v/>
      </c>
      <c r="AC133" s="115" t="str">
        <f>+Datos!BJ131</f>
        <v/>
      </c>
      <c r="AD133" s="188" t="str">
        <f>IF(AC133="","",Datos!BM131)</f>
        <v/>
      </c>
      <c r="AE133" s="180" t="str">
        <f t="shared" si="89"/>
        <v/>
      </c>
      <c r="AF133" s="180" t="str">
        <f t="shared" si="90"/>
        <v/>
      </c>
      <c r="AG133" s="187" t="str">
        <f t="shared" si="91"/>
        <v/>
      </c>
      <c r="AH133" s="187" t="str">
        <f t="shared" si="92"/>
        <v/>
      </c>
      <c r="AI133" s="187" t="str">
        <f t="shared" si="93"/>
        <v/>
      </c>
      <c r="AJ133" s="187" t="str">
        <f t="shared" si="94"/>
        <v/>
      </c>
      <c r="AL133" s="115" t="str">
        <f>+Datos!CD131</f>
        <v/>
      </c>
      <c r="AM133" s="188" t="str">
        <f>IF(AL133="","",Datos!CG131)</f>
        <v/>
      </c>
      <c r="AN133" s="180" t="str">
        <f t="shared" si="95"/>
        <v/>
      </c>
      <c r="AO133" s="180" t="str">
        <f t="shared" si="96"/>
        <v/>
      </c>
      <c r="AP133" s="187" t="str">
        <f t="shared" si="97"/>
        <v/>
      </c>
      <c r="AQ133" s="187" t="str">
        <f t="shared" si="98"/>
        <v/>
      </c>
      <c r="AR133" s="187" t="str">
        <f t="shared" si="99"/>
        <v/>
      </c>
      <c r="AS133" s="187" t="str">
        <f t="shared" si="100"/>
        <v/>
      </c>
      <c r="AU133" s="115" t="str">
        <f>+Datos!CX131</f>
        <v/>
      </c>
      <c r="AV133" s="188" t="str">
        <f>IF(AU133="","",Datos!DA131)</f>
        <v/>
      </c>
      <c r="AW133" s="180" t="str">
        <f t="shared" si="101"/>
        <v/>
      </c>
      <c r="AX133" s="180" t="str">
        <f t="shared" si="102"/>
        <v/>
      </c>
      <c r="AY133" s="187" t="str">
        <f t="shared" si="103"/>
        <v/>
      </c>
      <c r="AZ133" s="187" t="str">
        <f t="shared" si="104"/>
        <v/>
      </c>
      <c r="BA133" s="187" t="str">
        <f t="shared" si="105"/>
        <v/>
      </c>
      <c r="BB133" s="187" t="str">
        <f t="shared" si="106"/>
        <v/>
      </c>
      <c r="BD133" s="115" t="str">
        <f>+Datos!DR131</f>
        <v/>
      </c>
      <c r="BE133" s="188" t="str">
        <f>IF(BD133="","",Datos!DU131)</f>
        <v/>
      </c>
      <c r="BF133" s="180" t="str">
        <f t="shared" si="107"/>
        <v/>
      </c>
      <c r="BG133" s="180" t="str">
        <f t="shared" si="108"/>
        <v/>
      </c>
      <c r="BH133" s="187" t="str">
        <f t="shared" si="109"/>
        <v/>
      </c>
      <c r="BI133" s="187" t="str">
        <f t="shared" si="110"/>
        <v/>
      </c>
      <c r="BJ133" s="187" t="str">
        <f t="shared" si="111"/>
        <v/>
      </c>
      <c r="BK133" s="187" t="str">
        <f t="shared" si="112"/>
        <v/>
      </c>
      <c r="BM133" s="115" t="str">
        <f>+Datos!EL131</f>
        <v/>
      </c>
      <c r="BN133" s="188" t="str">
        <f>IF(BM133="","",Datos!EO131)</f>
        <v/>
      </c>
      <c r="BO133" s="180" t="str">
        <f t="shared" si="113"/>
        <v/>
      </c>
      <c r="BP133" s="180" t="str">
        <f t="shared" si="114"/>
        <v/>
      </c>
      <c r="BQ133" s="187" t="str">
        <f t="shared" si="115"/>
        <v/>
      </c>
      <c r="BR133" s="187" t="str">
        <f t="shared" si="116"/>
        <v/>
      </c>
      <c r="BS133" s="187" t="str">
        <f t="shared" si="117"/>
        <v/>
      </c>
      <c r="BT133" s="187" t="str">
        <f t="shared" si="118"/>
        <v/>
      </c>
      <c r="BV133" s="115" t="str">
        <f>+Datos!FF131</f>
        <v/>
      </c>
      <c r="BW133" s="188" t="str">
        <f>IF(BV133="","",Datos!FI131)</f>
        <v/>
      </c>
      <c r="BX133" s="180" t="str">
        <f t="shared" si="119"/>
        <v/>
      </c>
      <c r="BY133" s="180" t="str">
        <f t="shared" si="120"/>
        <v/>
      </c>
      <c r="BZ133" s="187" t="str">
        <f t="shared" si="121"/>
        <v/>
      </c>
      <c r="CA133" s="187" t="str">
        <f t="shared" si="122"/>
        <v/>
      </c>
      <c r="CB133" s="187" t="str">
        <f t="shared" si="123"/>
        <v/>
      </c>
      <c r="CC133" s="187" t="str">
        <f t="shared" si="124"/>
        <v/>
      </c>
      <c r="CD133"/>
      <c r="CE133" s="115" t="str">
        <f>+Datos!FZ131</f>
        <v/>
      </c>
      <c r="CF133" s="188" t="str">
        <f>IF(CE133="","",Datos!GC131)</f>
        <v/>
      </c>
      <c r="CG133" s="180" t="str">
        <f t="shared" si="125"/>
        <v/>
      </c>
      <c r="CH133" s="180" t="str">
        <f t="shared" si="126"/>
        <v/>
      </c>
      <c r="CI133" s="187" t="str">
        <f t="shared" si="127"/>
        <v/>
      </c>
      <c r="CJ133" s="187" t="str">
        <f t="shared" si="128"/>
        <v/>
      </c>
      <c r="CK133" s="187" t="str">
        <f t="shared" si="129"/>
        <v/>
      </c>
      <c r="CL133" s="187" t="str">
        <f t="shared" si="130"/>
        <v/>
      </c>
    </row>
    <row r="134" spans="2:90" s="8" customFormat="1" x14ac:dyDescent="0.35">
      <c r="B134" s="115" t="str">
        <f>+Datos!B132</f>
        <v/>
      </c>
      <c r="C134" s="115" t="str">
        <f>IF(B134="","",Datos!E132)</f>
        <v/>
      </c>
      <c r="D134" s="180"/>
      <c r="E134" s="180" t="str">
        <f t="shared" si="72"/>
        <v/>
      </c>
      <c r="F134" s="187" t="str">
        <f t="shared" si="131"/>
        <v/>
      </c>
      <c r="G134" s="187" t="str">
        <f t="shared" si="132"/>
        <v/>
      </c>
      <c r="H134" s="187" t="str">
        <f t="shared" si="75"/>
        <v/>
      </c>
      <c r="I134" s="187" t="str">
        <f t="shared" si="76"/>
        <v/>
      </c>
      <c r="K134" s="115" t="str">
        <f>+Datos!V132</f>
        <v/>
      </c>
      <c r="L134" s="188" t="str">
        <f>IF(K134="","",Datos!Y132)</f>
        <v/>
      </c>
      <c r="M134" s="180" t="str">
        <f t="shared" si="77"/>
        <v/>
      </c>
      <c r="N134" s="180" t="str">
        <f t="shared" si="78"/>
        <v/>
      </c>
      <c r="O134" s="187" t="str">
        <f t="shared" si="79"/>
        <v/>
      </c>
      <c r="P134" s="187" t="str">
        <f t="shared" si="80"/>
        <v/>
      </c>
      <c r="Q134" s="187" t="str">
        <f t="shared" si="81"/>
        <v/>
      </c>
      <c r="R134" s="187" t="str">
        <f t="shared" si="82"/>
        <v/>
      </c>
      <c r="T134" s="115" t="str">
        <f>+Datos!AP132</f>
        <v/>
      </c>
      <c r="U134" s="188" t="str">
        <f>IF(T134="","",Datos!AS132)</f>
        <v/>
      </c>
      <c r="V134" s="180" t="str">
        <f t="shared" si="83"/>
        <v/>
      </c>
      <c r="W134" s="180" t="str">
        <f t="shared" si="84"/>
        <v/>
      </c>
      <c r="X134" s="187" t="str">
        <f t="shared" si="85"/>
        <v/>
      </c>
      <c r="Y134" s="187" t="str">
        <f t="shared" si="86"/>
        <v/>
      </c>
      <c r="Z134" s="187" t="str">
        <f t="shared" si="87"/>
        <v/>
      </c>
      <c r="AA134" s="187" t="str">
        <f t="shared" si="88"/>
        <v/>
      </c>
      <c r="AC134" s="115" t="str">
        <f>+Datos!BJ132</f>
        <v/>
      </c>
      <c r="AD134" s="188" t="str">
        <f>IF(AC134="","",Datos!BM132)</f>
        <v/>
      </c>
      <c r="AE134" s="180" t="str">
        <f t="shared" si="89"/>
        <v/>
      </c>
      <c r="AF134" s="180" t="str">
        <f t="shared" si="90"/>
        <v/>
      </c>
      <c r="AG134" s="187" t="str">
        <f t="shared" si="91"/>
        <v/>
      </c>
      <c r="AH134" s="187" t="str">
        <f t="shared" si="92"/>
        <v/>
      </c>
      <c r="AI134" s="187" t="str">
        <f t="shared" si="93"/>
        <v/>
      </c>
      <c r="AJ134" s="187" t="str">
        <f t="shared" si="94"/>
        <v/>
      </c>
      <c r="AL134" s="115" t="str">
        <f>+Datos!CD132</f>
        <v/>
      </c>
      <c r="AM134" s="188" t="str">
        <f>IF(AL134="","",Datos!CG132)</f>
        <v/>
      </c>
      <c r="AN134" s="180" t="str">
        <f t="shared" si="95"/>
        <v/>
      </c>
      <c r="AO134" s="180" t="str">
        <f t="shared" si="96"/>
        <v/>
      </c>
      <c r="AP134" s="187" t="str">
        <f t="shared" si="97"/>
        <v/>
      </c>
      <c r="AQ134" s="187" t="str">
        <f t="shared" si="98"/>
        <v/>
      </c>
      <c r="AR134" s="187" t="str">
        <f t="shared" si="99"/>
        <v/>
      </c>
      <c r="AS134" s="187" t="str">
        <f t="shared" si="100"/>
        <v/>
      </c>
      <c r="AU134" s="115" t="str">
        <f>+Datos!CX132</f>
        <v/>
      </c>
      <c r="AV134" s="188" t="str">
        <f>IF(AU134="","",Datos!DA132)</f>
        <v/>
      </c>
      <c r="AW134" s="180" t="str">
        <f t="shared" si="101"/>
        <v/>
      </c>
      <c r="AX134" s="180" t="str">
        <f t="shared" si="102"/>
        <v/>
      </c>
      <c r="AY134" s="187" t="str">
        <f t="shared" si="103"/>
        <v/>
      </c>
      <c r="AZ134" s="187" t="str">
        <f t="shared" si="104"/>
        <v/>
      </c>
      <c r="BA134" s="187" t="str">
        <f t="shared" si="105"/>
        <v/>
      </c>
      <c r="BB134" s="187" t="str">
        <f t="shared" si="106"/>
        <v/>
      </c>
      <c r="BD134" s="115" t="str">
        <f>+Datos!DR132</f>
        <v/>
      </c>
      <c r="BE134" s="188" t="str">
        <f>IF(BD134="","",Datos!DU132)</f>
        <v/>
      </c>
      <c r="BF134" s="180" t="str">
        <f t="shared" si="107"/>
        <v/>
      </c>
      <c r="BG134" s="180" t="str">
        <f t="shared" si="108"/>
        <v/>
      </c>
      <c r="BH134" s="187" t="str">
        <f t="shared" si="109"/>
        <v/>
      </c>
      <c r="BI134" s="187" t="str">
        <f t="shared" si="110"/>
        <v/>
      </c>
      <c r="BJ134" s="187" t="str">
        <f t="shared" si="111"/>
        <v/>
      </c>
      <c r="BK134" s="187" t="str">
        <f t="shared" si="112"/>
        <v/>
      </c>
      <c r="BM134" s="115" t="str">
        <f>+Datos!EL132</f>
        <v/>
      </c>
      <c r="BN134" s="188" t="str">
        <f>IF(BM134="","",Datos!EO132)</f>
        <v/>
      </c>
      <c r="BO134" s="180" t="str">
        <f t="shared" si="113"/>
        <v/>
      </c>
      <c r="BP134" s="180" t="str">
        <f t="shared" si="114"/>
        <v/>
      </c>
      <c r="BQ134" s="187" t="str">
        <f t="shared" si="115"/>
        <v/>
      </c>
      <c r="BR134" s="187" t="str">
        <f t="shared" si="116"/>
        <v/>
      </c>
      <c r="BS134" s="187" t="str">
        <f t="shared" si="117"/>
        <v/>
      </c>
      <c r="BT134" s="187" t="str">
        <f t="shared" si="118"/>
        <v/>
      </c>
      <c r="BV134" s="115" t="str">
        <f>+Datos!FF132</f>
        <v/>
      </c>
      <c r="BW134" s="188" t="str">
        <f>IF(BV134="","",Datos!FI132)</f>
        <v/>
      </c>
      <c r="BX134" s="180" t="str">
        <f t="shared" si="119"/>
        <v/>
      </c>
      <c r="BY134" s="180" t="str">
        <f t="shared" si="120"/>
        <v/>
      </c>
      <c r="BZ134" s="187" t="str">
        <f t="shared" si="121"/>
        <v/>
      </c>
      <c r="CA134" s="187" t="str">
        <f t="shared" si="122"/>
        <v/>
      </c>
      <c r="CB134" s="187" t="str">
        <f t="shared" si="123"/>
        <v/>
      </c>
      <c r="CC134" s="187" t="str">
        <f t="shared" si="124"/>
        <v/>
      </c>
      <c r="CD134"/>
      <c r="CE134" s="115" t="str">
        <f>+Datos!FZ132</f>
        <v/>
      </c>
      <c r="CF134" s="188" t="str">
        <f>IF(CE134="","",Datos!GC132)</f>
        <v/>
      </c>
      <c r="CG134" s="180" t="str">
        <f t="shared" si="125"/>
        <v/>
      </c>
      <c r="CH134" s="180" t="str">
        <f t="shared" si="126"/>
        <v/>
      </c>
      <c r="CI134" s="187" t="str">
        <f t="shared" si="127"/>
        <v/>
      </c>
      <c r="CJ134" s="187" t="str">
        <f t="shared" si="128"/>
        <v/>
      </c>
      <c r="CK134" s="187" t="str">
        <f t="shared" si="129"/>
        <v/>
      </c>
      <c r="CL134" s="187" t="str">
        <f t="shared" si="130"/>
        <v/>
      </c>
    </row>
    <row r="135" spans="2:90" s="8" customFormat="1" x14ac:dyDescent="0.35">
      <c r="B135" s="115" t="str">
        <f>+Datos!B133</f>
        <v/>
      </c>
      <c r="C135" s="115" t="str">
        <f>IF(B135="","",Datos!E133)</f>
        <v/>
      </c>
      <c r="D135" s="180"/>
      <c r="E135" s="180" t="str">
        <f t="shared" si="72"/>
        <v/>
      </c>
      <c r="F135" s="187" t="str">
        <f t="shared" si="131"/>
        <v/>
      </c>
      <c r="G135" s="187" t="str">
        <f t="shared" si="132"/>
        <v/>
      </c>
      <c r="H135" s="187" t="str">
        <f t="shared" si="75"/>
        <v/>
      </c>
      <c r="I135" s="187" t="str">
        <f t="shared" si="76"/>
        <v/>
      </c>
      <c r="K135" s="115" t="str">
        <f>+Datos!V133</f>
        <v/>
      </c>
      <c r="L135" s="188" t="str">
        <f>IF(K135="","",Datos!Y133)</f>
        <v/>
      </c>
      <c r="M135" s="180" t="str">
        <f t="shared" si="77"/>
        <v/>
      </c>
      <c r="N135" s="180" t="str">
        <f t="shared" si="78"/>
        <v/>
      </c>
      <c r="O135" s="187" t="str">
        <f t="shared" si="79"/>
        <v/>
      </c>
      <c r="P135" s="187" t="str">
        <f t="shared" si="80"/>
        <v/>
      </c>
      <c r="Q135" s="187" t="str">
        <f t="shared" si="81"/>
        <v/>
      </c>
      <c r="R135" s="187" t="str">
        <f t="shared" si="82"/>
        <v/>
      </c>
      <c r="T135" s="115" t="str">
        <f>+Datos!AP133</f>
        <v/>
      </c>
      <c r="U135" s="188" t="str">
        <f>IF(T135="","",Datos!AS133)</f>
        <v/>
      </c>
      <c r="V135" s="180" t="str">
        <f t="shared" si="83"/>
        <v/>
      </c>
      <c r="W135" s="180" t="str">
        <f t="shared" si="84"/>
        <v/>
      </c>
      <c r="X135" s="187" t="str">
        <f t="shared" si="85"/>
        <v/>
      </c>
      <c r="Y135" s="187" t="str">
        <f t="shared" si="86"/>
        <v/>
      </c>
      <c r="Z135" s="187" t="str">
        <f t="shared" si="87"/>
        <v/>
      </c>
      <c r="AA135" s="187" t="str">
        <f t="shared" si="88"/>
        <v/>
      </c>
      <c r="AC135" s="115" t="str">
        <f>+Datos!BJ133</f>
        <v/>
      </c>
      <c r="AD135" s="188" t="str">
        <f>IF(AC135="","",Datos!BM133)</f>
        <v/>
      </c>
      <c r="AE135" s="180" t="str">
        <f t="shared" si="89"/>
        <v/>
      </c>
      <c r="AF135" s="180" t="str">
        <f t="shared" si="90"/>
        <v/>
      </c>
      <c r="AG135" s="187" t="str">
        <f t="shared" si="91"/>
        <v/>
      </c>
      <c r="AH135" s="187" t="str">
        <f t="shared" si="92"/>
        <v/>
      </c>
      <c r="AI135" s="187" t="str">
        <f t="shared" si="93"/>
        <v/>
      </c>
      <c r="AJ135" s="187" t="str">
        <f t="shared" si="94"/>
        <v/>
      </c>
      <c r="AL135" s="115" t="str">
        <f>+Datos!CD133</f>
        <v/>
      </c>
      <c r="AM135" s="188" t="str">
        <f>IF(AL135="","",Datos!CG133)</f>
        <v/>
      </c>
      <c r="AN135" s="180" t="str">
        <f t="shared" si="95"/>
        <v/>
      </c>
      <c r="AO135" s="180" t="str">
        <f t="shared" si="96"/>
        <v/>
      </c>
      <c r="AP135" s="187" t="str">
        <f t="shared" si="97"/>
        <v/>
      </c>
      <c r="AQ135" s="187" t="str">
        <f t="shared" si="98"/>
        <v/>
      </c>
      <c r="AR135" s="187" t="str">
        <f t="shared" si="99"/>
        <v/>
      </c>
      <c r="AS135" s="187" t="str">
        <f t="shared" si="100"/>
        <v/>
      </c>
      <c r="AU135" s="115" t="str">
        <f>+Datos!CX133</f>
        <v/>
      </c>
      <c r="AV135" s="188" t="str">
        <f>IF(AU135="","",Datos!DA133)</f>
        <v/>
      </c>
      <c r="AW135" s="180" t="str">
        <f t="shared" si="101"/>
        <v/>
      </c>
      <c r="AX135" s="180" t="str">
        <f t="shared" si="102"/>
        <v/>
      </c>
      <c r="AY135" s="187" t="str">
        <f t="shared" si="103"/>
        <v/>
      </c>
      <c r="AZ135" s="187" t="str">
        <f t="shared" si="104"/>
        <v/>
      </c>
      <c r="BA135" s="187" t="str">
        <f t="shared" si="105"/>
        <v/>
      </c>
      <c r="BB135" s="187" t="str">
        <f t="shared" si="106"/>
        <v/>
      </c>
      <c r="BD135" s="115" t="str">
        <f>+Datos!DR133</f>
        <v/>
      </c>
      <c r="BE135" s="188" t="str">
        <f>IF(BD135="","",Datos!DU133)</f>
        <v/>
      </c>
      <c r="BF135" s="180" t="str">
        <f t="shared" si="107"/>
        <v/>
      </c>
      <c r="BG135" s="180" t="str">
        <f t="shared" si="108"/>
        <v/>
      </c>
      <c r="BH135" s="187" t="str">
        <f t="shared" si="109"/>
        <v/>
      </c>
      <c r="BI135" s="187" t="str">
        <f t="shared" si="110"/>
        <v/>
      </c>
      <c r="BJ135" s="187" t="str">
        <f t="shared" si="111"/>
        <v/>
      </c>
      <c r="BK135" s="187" t="str">
        <f t="shared" si="112"/>
        <v/>
      </c>
      <c r="BM135" s="115" t="str">
        <f>+Datos!EL133</f>
        <v/>
      </c>
      <c r="BN135" s="188" t="str">
        <f>IF(BM135="","",Datos!EO133)</f>
        <v/>
      </c>
      <c r="BO135" s="180" t="str">
        <f t="shared" si="113"/>
        <v/>
      </c>
      <c r="BP135" s="180" t="str">
        <f t="shared" si="114"/>
        <v/>
      </c>
      <c r="BQ135" s="187" t="str">
        <f t="shared" si="115"/>
        <v/>
      </c>
      <c r="BR135" s="187" t="str">
        <f t="shared" si="116"/>
        <v/>
      </c>
      <c r="BS135" s="187" t="str">
        <f t="shared" si="117"/>
        <v/>
      </c>
      <c r="BT135" s="187" t="str">
        <f t="shared" si="118"/>
        <v/>
      </c>
      <c r="BV135" s="115" t="str">
        <f>+Datos!FF133</f>
        <v/>
      </c>
      <c r="BW135" s="188" t="str">
        <f>IF(BV135="","",Datos!FI133)</f>
        <v/>
      </c>
      <c r="BX135" s="180" t="str">
        <f t="shared" si="119"/>
        <v/>
      </c>
      <c r="BY135" s="180" t="str">
        <f t="shared" si="120"/>
        <v/>
      </c>
      <c r="BZ135" s="187" t="str">
        <f t="shared" si="121"/>
        <v/>
      </c>
      <c r="CA135" s="187" t="str">
        <f t="shared" si="122"/>
        <v/>
      </c>
      <c r="CB135" s="187" t="str">
        <f t="shared" si="123"/>
        <v/>
      </c>
      <c r="CC135" s="187" t="str">
        <f t="shared" si="124"/>
        <v/>
      </c>
      <c r="CD135"/>
      <c r="CE135" s="115" t="str">
        <f>+Datos!FZ133</f>
        <v/>
      </c>
      <c r="CF135" s="188" t="str">
        <f>IF(CE135="","",Datos!GC133)</f>
        <v/>
      </c>
      <c r="CG135" s="180" t="str">
        <f t="shared" si="125"/>
        <v/>
      </c>
      <c r="CH135" s="180" t="str">
        <f t="shared" si="126"/>
        <v/>
      </c>
      <c r="CI135" s="187" t="str">
        <f t="shared" si="127"/>
        <v/>
      </c>
      <c r="CJ135" s="187" t="str">
        <f t="shared" si="128"/>
        <v/>
      </c>
      <c r="CK135" s="187" t="str">
        <f t="shared" si="129"/>
        <v/>
      </c>
      <c r="CL135" s="187" t="str">
        <f t="shared" si="130"/>
        <v/>
      </c>
    </row>
    <row r="136" spans="2:90" s="8" customFormat="1" x14ac:dyDescent="0.35">
      <c r="B136" s="115" t="str">
        <f>+Datos!B134</f>
        <v/>
      </c>
      <c r="C136" s="115" t="str">
        <f>IF(B136="","",Datos!E134)</f>
        <v/>
      </c>
      <c r="D136" s="180"/>
      <c r="E136" s="180" t="str">
        <f t="shared" si="72"/>
        <v/>
      </c>
      <c r="F136" s="187" t="str">
        <f t="shared" si="131"/>
        <v/>
      </c>
      <c r="G136" s="187" t="str">
        <f t="shared" si="132"/>
        <v/>
      </c>
      <c r="H136" s="187" t="str">
        <f t="shared" si="75"/>
        <v/>
      </c>
      <c r="I136" s="187" t="str">
        <f t="shared" si="76"/>
        <v/>
      </c>
      <c r="K136" s="115" t="str">
        <f>+Datos!V134</f>
        <v/>
      </c>
      <c r="L136" s="188" t="str">
        <f>IF(K136="","",Datos!Y134)</f>
        <v/>
      </c>
      <c r="M136" s="180" t="str">
        <f t="shared" si="77"/>
        <v/>
      </c>
      <c r="N136" s="180" t="str">
        <f t="shared" si="78"/>
        <v/>
      </c>
      <c r="O136" s="187" t="str">
        <f t="shared" si="79"/>
        <v/>
      </c>
      <c r="P136" s="187" t="str">
        <f t="shared" si="80"/>
        <v/>
      </c>
      <c r="Q136" s="187" t="str">
        <f t="shared" si="81"/>
        <v/>
      </c>
      <c r="R136" s="187" t="str">
        <f t="shared" si="82"/>
        <v/>
      </c>
      <c r="T136" s="115" t="str">
        <f>+Datos!AP134</f>
        <v/>
      </c>
      <c r="U136" s="188" t="str">
        <f>IF(T136="","",Datos!AS134)</f>
        <v/>
      </c>
      <c r="V136" s="180" t="str">
        <f t="shared" si="83"/>
        <v/>
      </c>
      <c r="W136" s="180" t="str">
        <f t="shared" si="84"/>
        <v/>
      </c>
      <c r="X136" s="187" t="str">
        <f t="shared" si="85"/>
        <v/>
      </c>
      <c r="Y136" s="187" t="str">
        <f t="shared" si="86"/>
        <v/>
      </c>
      <c r="Z136" s="187" t="str">
        <f t="shared" si="87"/>
        <v/>
      </c>
      <c r="AA136" s="187" t="str">
        <f t="shared" si="88"/>
        <v/>
      </c>
      <c r="AC136" s="115" t="str">
        <f>+Datos!BJ134</f>
        <v/>
      </c>
      <c r="AD136" s="188" t="str">
        <f>IF(AC136="","",Datos!BM134)</f>
        <v/>
      </c>
      <c r="AE136" s="180" t="str">
        <f t="shared" si="89"/>
        <v/>
      </c>
      <c r="AF136" s="180" t="str">
        <f t="shared" si="90"/>
        <v/>
      </c>
      <c r="AG136" s="187" t="str">
        <f t="shared" si="91"/>
        <v/>
      </c>
      <c r="AH136" s="187" t="str">
        <f t="shared" si="92"/>
        <v/>
      </c>
      <c r="AI136" s="187" t="str">
        <f t="shared" si="93"/>
        <v/>
      </c>
      <c r="AJ136" s="187" t="str">
        <f t="shared" si="94"/>
        <v/>
      </c>
      <c r="AL136" s="115" t="str">
        <f>+Datos!CD134</f>
        <v/>
      </c>
      <c r="AM136" s="188" t="str">
        <f>IF(AL136="","",Datos!CG134)</f>
        <v/>
      </c>
      <c r="AN136" s="180" t="str">
        <f t="shared" si="95"/>
        <v/>
      </c>
      <c r="AO136" s="180" t="str">
        <f t="shared" si="96"/>
        <v/>
      </c>
      <c r="AP136" s="187" t="str">
        <f t="shared" si="97"/>
        <v/>
      </c>
      <c r="AQ136" s="187" t="str">
        <f t="shared" si="98"/>
        <v/>
      </c>
      <c r="AR136" s="187" t="str">
        <f t="shared" si="99"/>
        <v/>
      </c>
      <c r="AS136" s="187" t="str">
        <f t="shared" si="100"/>
        <v/>
      </c>
      <c r="AU136" s="115" t="str">
        <f>+Datos!CX134</f>
        <v/>
      </c>
      <c r="AV136" s="188" t="str">
        <f>IF(AU136="","",Datos!DA134)</f>
        <v/>
      </c>
      <c r="AW136" s="180" t="str">
        <f t="shared" si="101"/>
        <v/>
      </c>
      <c r="AX136" s="180" t="str">
        <f t="shared" si="102"/>
        <v/>
      </c>
      <c r="AY136" s="187" t="str">
        <f t="shared" si="103"/>
        <v/>
      </c>
      <c r="AZ136" s="187" t="str">
        <f t="shared" si="104"/>
        <v/>
      </c>
      <c r="BA136" s="187" t="str">
        <f t="shared" si="105"/>
        <v/>
      </c>
      <c r="BB136" s="187" t="str">
        <f t="shared" si="106"/>
        <v/>
      </c>
      <c r="BD136" s="115" t="str">
        <f>+Datos!DR134</f>
        <v/>
      </c>
      <c r="BE136" s="188" t="str">
        <f>IF(BD136="","",Datos!DU134)</f>
        <v/>
      </c>
      <c r="BF136" s="180" t="str">
        <f t="shared" si="107"/>
        <v/>
      </c>
      <c r="BG136" s="180" t="str">
        <f t="shared" si="108"/>
        <v/>
      </c>
      <c r="BH136" s="187" t="str">
        <f t="shared" si="109"/>
        <v/>
      </c>
      <c r="BI136" s="187" t="str">
        <f t="shared" si="110"/>
        <v/>
      </c>
      <c r="BJ136" s="187" t="str">
        <f t="shared" si="111"/>
        <v/>
      </c>
      <c r="BK136" s="187" t="str">
        <f t="shared" si="112"/>
        <v/>
      </c>
      <c r="BM136" s="115" t="str">
        <f>+Datos!EL134</f>
        <v/>
      </c>
      <c r="BN136" s="188" t="str">
        <f>IF(BM136="","",Datos!EO134)</f>
        <v/>
      </c>
      <c r="BO136" s="180" t="str">
        <f t="shared" si="113"/>
        <v/>
      </c>
      <c r="BP136" s="180" t="str">
        <f t="shared" si="114"/>
        <v/>
      </c>
      <c r="BQ136" s="187" t="str">
        <f t="shared" si="115"/>
        <v/>
      </c>
      <c r="BR136" s="187" t="str">
        <f t="shared" si="116"/>
        <v/>
      </c>
      <c r="BS136" s="187" t="str">
        <f t="shared" si="117"/>
        <v/>
      </c>
      <c r="BT136" s="187" t="str">
        <f t="shared" si="118"/>
        <v/>
      </c>
      <c r="BV136" s="115" t="str">
        <f>+Datos!FF134</f>
        <v/>
      </c>
      <c r="BW136" s="188" t="str">
        <f>IF(BV136="","",Datos!FI134)</f>
        <v/>
      </c>
      <c r="BX136" s="180" t="str">
        <f t="shared" si="119"/>
        <v/>
      </c>
      <c r="BY136" s="180" t="str">
        <f t="shared" si="120"/>
        <v/>
      </c>
      <c r="BZ136" s="187" t="str">
        <f t="shared" si="121"/>
        <v/>
      </c>
      <c r="CA136" s="187" t="str">
        <f t="shared" si="122"/>
        <v/>
      </c>
      <c r="CB136" s="187" t="str">
        <f t="shared" si="123"/>
        <v/>
      </c>
      <c r="CC136" s="187" t="str">
        <f t="shared" si="124"/>
        <v/>
      </c>
      <c r="CD136"/>
      <c r="CE136" s="115" t="str">
        <f>+Datos!FZ134</f>
        <v/>
      </c>
      <c r="CF136" s="188" t="str">
        <f>IF(CE136="","",Datos!GC134)</f>
        <v/>
      </c>
      <c r="CG136" s="180" t="str">
        <f t="shared" si="125"/>
        <v/>
      </c>
      <c r="CH136" s="180" t="str">
        <f t="shared" si="126"/>
        <v/>
      </c>
      <c r="CI136" s="187" t="str">
        <f t="shared" si="127"/>
        <v/>
      </c>
      <c r="CJ136" s="187" t="str">
        <f t="shared" si="128"/>
        <v/>
      </c>
      <c r="CK136" s="187" t="str">
        <f t="shared" si="129"/>
        <v/>
      </c>
      <c r="CL136" s="187" t="str">
        <f t="shared" si="130"/>
        <v/>
      </c>
    </row>
    <row r="137" spans="2:90" s="8" customFormat="1" x14ac:dyDescent="0.35">
      <c r="B137" s="115" t="str">
        <f>+Datos!B135</f>
        <v/>
      </c>
      <c r="C137" s="115" t="str">
        <f>IF(B137="","",Datos!E135)</f>
        <v/>
      </c>
      <c r="D137" s="180"/>
      <c r="E137" s="180" t="str">
        <f t="shared" si="72"/>
        <v/>
      </c>
      <c r="F137" s="187" t="str">
        <f t="shared" si="131"/>
        <v/>
      </c>
      <c r="G137" s="187" t="str">
        <f t="shared" si="132"/>
        <v/>
      </c>
      <c r="H137" s="187" t="str">
        <f t="shared" si="75"/>
        <v/>
      </c>
      <c r="I137" s="187" t="str">
        <f t="shared" si="76"/>
        <v/>
      </c>
      <c r="K137" s="115" t="str">
        <f>+Datos!V135</f>
        <v/>
      </c>
      <c r="L137" s="188" t="str">
        <f>IF(K137="","",Datos!Y135)</f>
        <v/>
      </c>
      <c r="M137" s="180" t="str">
        <f t="shared" si="77"/>
        <v/>
      </c>
      <c r="N137" s="180" t="str">
        <f t="shared" si="78"/>
        <v/>
      </c>
      <c r="O137" s="187" t="str">
        <f t="shared" si="79"/>
        <v/>
      </c>
      <c r="P137" s="187" t="str">
        <f t="shared" si="80"/>
        <v/>
      </c>
      <c r="Q137" s="187" t="str">
        <f t="shared" si="81"/>
        <v/>
      </c>
      <c r="R137" s="187" t="str">
        <f t="shared" si="82"/>
        <v/>
      </c>
      <c r="T137" s="115" t="str">
        <f>+Datos!AP135</f>
        <v/>
      </c>
      <c r="U137" s="188" t="str">
        <f>IF(T137="","",Datos!AS135)</f>
        <v/>
      </c>
      <c r="V137" s="180" t="str">
        <f t="shared" si="83"/>
        <v/>
      </c>
      <c r="W137" s="180" t="str">
        <f t="shared" si="84"/>
        <v/>
      </c>
      <c r="X137" s="187" t="str">
        <f t="shared" si="85"/>
        <v/>
      </c>
      <c r="Y137" s="187" t="str">
        <f t="shared" si="86"/>
        <v/>
      </c>
      <c r="Z137" s="187" t="str">
        <f t="shared" si="87"/>
        <v/>
      </c>
      <c r="AA137" s="187" t="str">
        <f t="shared" si="88"/>
        <v/>
      </c>
      <c r="AC137" s="115" t="str">
        <f>+Datos!BJ135</f>
        <v/>
      </c>
      <c r="AD137" s="188" t="str">
        <f>IF(AC137="","",Datos!BM135)</f>
        <v/>
      </c>
      <c r="AE137" s="180" t="str">
        <f t="shared" si="89"/>
        <v/>
      </c>
      <c r="AF137" s="180" t="str">
        <f t="shared" si="90"/>
        <v/>
      </c>
      <c r="AG137" s="187" t="str">
        <f t="shared" si="91"/>
        <v/>
      </c>
      <c r="AH137" s="187" t="str">
        <f t="shared" si="92"/>
        <v/>
      </c>
      <c r="AI137" s="187" t="str">
        <f t="shared" si="93"/>
        <v/>
      </c>
      <c r="AJ137" s="187" t="str">
        <f t="shared" si="94"/>
        <v/>
      </c>
      <c r="AL137" s="115" t="str">
        <f>+Datos!CD135</f>
        <v/>
      </c>
      <c r="AM137" s="188" t="str">
        <f>IF(AL137="","",Datos!CG135)</f>
        <v/>
      </c>
      <c r="AN137" s="180" t="str">
        <f t="shared" si="95"/>
        <v/>
      </c>
      <c r="AO137" s="180" t="str">
        <f t="shared" si="96"/>
        <v/>
      </c>
      <c r="AP137" s="187" t="str">
        <f t="shared" si="97"/>
        <v/>
      </c>
      <c r="AQ137" s="187" t="str">
        <f t="shared" si="98"/>
        <v/>
      </c>
      <c r="AR137" s="187" t="str">
        <f t="shared" si="99"/>
        <v/>
      </c>
      <c r="AS137" s="187" t="str">
        <f t="shared" si="100"/>
        <v/>
      </c>
      <c r="AU137" s="115" t="str">
        <f>+Datos!CX135</f>
        <v/>
      </c>
      <c r="AV137" s="188" t="str">
        <f>IF(AU137="","",Datos!DA135)</f>
        <v/>
      </c>
      <c r="AW137" s="180" t="str">
        <f t="shared" si="101"/>
        <v/>
      </c>
      <c r="AX137" s="180" t="str">
        <f t="shared" si="102"/>
        <v/>
      </c>
      <c r="AY137" s="187" t="str">
        <f t="shared" si="103"/>
        <v/>
      </c>
      <c r="AZ137" s="187" t="str">
        <f t="shared" si="104"/>
        <v/>
      </c>
      <c r="BA137" s="187" t="str">
        <f t="shared" si="105"/>
        <v/>
      </c>
      <c r="BB137" s="187" t="str">
        <f t="shared" si="106"/>
        <v/>
      </c>
      <c r="BD137" s="115" t="str">
        <f>+Datos!DR135</f>
        <v/>
      </c>
      <c r="BE137" s="188" t="str">
        <f>IF(BD137="","",Datos!DU135)</f>
        <v/>
      </c>
      <c r="BF137" s="180" t="str">
        <f t="shared" si="107"/>
        <v/>
      </c>
      <c r="BG137" s="180" t="str">
        <f t="shared" si="108"/>
        <v/>
      </c>
      <c r="BH137" s="187" t="str">
        <f t="shared" si="109"/>
        <v/>
      </c>
      <c r="BI137" s="187" t="str">
        <f t="shared" si="110"/>
        <v/>
      </c>
      <c r="BJ137" s="187" t="str">
        <f t="shared" si="111"/>
        <v/>
      </c>
      <c r="BK137" s="187" t="str">
        <f t="shared" si="112"/>
        <v/>
      </c>
      <c r="BM137" s="115" t="str">
        <f>+Datos!EL135</f>
        <v/>
      </c>
      <c r="BN137" s="188" t="str">
        <f>IF(BM137="","",Datos!EO135)</f>
        <v/>
      </c>
      <c r="BO137" s="180" t="str">
        <f t="shared" si="113"/>
        <v/>
      </c>
      <c r="BP137" s="180" t="str">
        <f t="shared" si="114"/>
        <v/>
      </c>
      <c r="BQ137" s="187" t="str">
        <f t="shared" si="115"/>
        <v/>
      </c>
      <c r="BR137" s="187" t="str">
        <f t="shared" si="116"/>
        <v/>
      </c>
      <c r="BS137" s="187" t="str">
        <f t="shared" si="117"/>
        <v/>
      </c>
      <c r="BT137" s="187" t="str">
        <f t="shared" si="118"/>
        <v/>
      </c>
      <c r="BV137" s="115" t="str">
        <f>+Datos!FF135</f>
        <v/>
      </c>
      <c r="BW137" s="188" t="str">
        <f>IF(BV137="","",Datos!FI135)</f>
        <v/>
      </c>
      <c r="BX137" s="180" t="str">
        <f t="shared" si="119"/>
        <v/>
      </c>
      <c r="BY137" s="180" t="str">
        <f t="shared" si="120"/>
        <v/>
      </c>
      <c r="BZ137" s="187" t="str">
        <f t="shared" si="121"/>
        <v/>
      </c>
      <c r="CA137" s="187" t="str">
        <f t="shared" si="122"/>
        <v/>
      </c>
      <c r="CB137" s="187" t="str">
        <f t="shared" si="123"/>
        <v/>
      </c>
      <c r="CC137" s="187" t="str">
        <f t="shared" si="124"/>
        <v/>
      </c>
      <c r="CD137"/>
      <c r="CE137" s="115" t="str">
        <f>+Datos!FZ135</f>
        <v/>
      </c>
      <c r="CF137" s="188" t="str">
        <f>IF(CE137="","",Datos!GC135)</f>
        <v/>
      </c>
      <c r="CG137" s="180" t="str">
        <f t="shared" si="125"/>
        <v/>
      </c>
      <c r="CH137" s="180" t="str">
        <f t="shared" si="126"/>
        <v/>
      </c>
      <c r="CI137" s="187" t="str">
        <f t="shared" si="127"/>
        <v/>
      </c>
      <c r="CJ137" s="187" t="str">
        <f t="shared" si="128"/>
        <v/>
      </c>
      <c r="CK137" s="187" t="str">
        <f t="shared" si="129"/>
        <v/>
      </c>
      <c r="CL137" s="187" t="str">
        <f t="shared" si="130"/>
        <v/>
      </c>
    </row>
    <row r="138" spans="2:90" s="8" customFormat="1" x14ac:dyDescent="0.35">
      <c r="B138" s="115" t="str">
        <f>+Datos!B136</f>
        <v/>
      </c>
      <c r="C138" s="115" t="str">
        <f>IF(B138="","",Datos!E136)</f>
        <v/>
      </c>
      <c r="D138" s="180"/>
      <c r="E138" s="180" t="str">
        <f t="shared" si="72"/>
        <v/>
      </c>
      <c r="F138" s="187" t="str">
        <f t="shared" si="131"/>
        <v/>
      </c>
      <c r="G138" s="187" t="str">
        <f t="shared" si="132"/>
        <v/>
      </c>
      <c r="H138" s="187" t="str">
        <f t="shared" si="75"/>
        <v/>
      </c>
      <c r="I138" s="187" t="str">
        <f t="shared" si="76"/>
        <v/>
      </c>
      <c r="K138" s="115" t="str">
        <f>+Datos!V136</f>
        <v/>
      </c>
      <c r="L138" s="188" t="str">
        <f>IF(K138="","",Datos!Y136)</f>
        <v/>
      </c>
      <c r="M138" s="180" t="str">
        <f t="shared" si="77"/>
        <v/>
      </c>
      <c r="N138" s="180" t="str">
        <f t="shared" si="78"/>
        <v/>
      </c>
      <c r="O138" s="187" t="str">
        <f t="shared" si="79"/>
        <v/>
      </c>
      <c r="P138" s="187" t="str">
        <f t="shared" si="80"/>
        <v/>
      </c>
      <c r="Q138" s="187" t="str">
        <f t="shared" si="81"/>
        <v/>
      </c>
      <c r="R138" s="187" t="str">
        <f t="shared" si="82"/>
        <v/>
      </c>
      <c r="T138" s="115" t="str">
        <f>+Datos!AP136</f>
        <v/>
      </c>
      <c r="U138" s="188" t="str">
        <f>IF(T138="","",Datos!AS136)</f>
        <v/>
      </c>
      <c r="V138" s="180" t="str">
        <f t="shared" si="83"/>
        <v/>
      </c>
      <c r="W138" s="180" t="str">
        <f t="shared" si="84"/>
        <v/>
      </c>
      <c r="X138" s="187" t="str">
        <f t="shared" si="85"/>
        <v/>
      </c>
      <c r="Y138" s="187" t="str">
        <f t="shared" si="86"/>
        <v/>
      </c>
      <c r="Z138" s="187" t="str">
        <f t="shared" si="87"/>
        <v/>
      </c>
      <c r="AA138" s="187" t="str">
        <f t="shared" si="88"/>
        <v/>
      </c>
      <c r="AC138" s="115" t="str">
        <f>+Datos!BJ136</f>
        <v/>
      </c>
      <c r="AD138" s="188" t="str">
        <f>IF(AC138="","",Datos!BM136)</f>
        <v/>
      </c>
      <c r="AE138" s="180" t="str">
        <f t="shared" si="89"/>
        <v/>
      </c>
      <c r="AF138" s="180" t="str">
        <f t="shared" si="90"/>
        <v/>
      </c>
      <c r="AG138" s="187" t="str">
        <f t="shared" si="91"/>
        <v/>
      </c>
      <c r="AH138" s="187" t="str">
        <f t="shared" si="92"/>
        <v/>
      </c>
      <c r="AI138" s="187" t="str">
        <f t="shared" si="93"/>
        <v/>
      </c>
      <c r="AJ138" s="187" t="str">
        <f t="shared" si="94"/>
        <v/>
      </c>
      <c r="AL138" s="115" t="str">
        <f>+Datos!CD136</f>
        <v/>
      </c>
      <c r="AM138" s="188" t="str">
        <f>IF(AL138="","",Datos!CG136)</f>
        <v/>
      </c>
      <c r="AN138" s="180" t="str">
        <f t="shared" si="95"/>
        <v/>
      </c>
      <c r="AO138" s="180" t="str">
        <f t="shared" si="96"/>
        <v/>
      </c>
      <c r="AP138" s="187" t="str">
        <f t="shared" si="97"/>
        <v/>
      </c>
      <c r="AQ138" s="187" t="str">
        <f t="shared" si="98"/>
        <v/>
      </c>
      <c r="AR138" s="187" t="str">
        <f t="shared" si="99"/>
        <v/>
      </c>
      <c r="AS138" s="187" t="str">
        <f t="shared" si="100"/>
        <v/>
      </c>
      <c r="AU138" s="115" t="str">
        <f>+Datos!CX136</f>
        <v/>
      </c>
      <c r="AV138" s="188" t="str">
        <f>IF(AU138="","",Datos!DA136)</f>
        <v/>
      </c>
      <c r="AW138" s="180" t="str">
        <f t="shared" si="101"/>
        <v/>
      </c>
      <c r="AX138" s="180" t="str">
        <f t="shared" si="102"/>
        <v/>
      </c>
      <c r="AY138" s="187" t="str">
        <f t="shared" si="103"/>
        <v/>
      </c>
      <c r="AZ138" s="187" t="str">
        <f t="shared" si="104"/>
        <v/>
      </c>
      <c r="BA138" s="187" t="str">
        <f t="shared" si="105"/>
        <v/>
      </c>
      <c r="BB138" s="187" t="str">
        <f t="shared" si="106"/>
        <v/>
      </c>
      <c r="BD138" s="115" t="str">
        <f>+Datos!DR136</f>
        <v/>
      </c>
      <c r="BE138" s="188" t="str">
        <f>IF(BD138="","",Datos!DU136)</f>
        <v/>
      </c>
      <c r="BF138" s="180" t="str">
        <f t="shared" si="107"/>
        <v/>
      </c>
      <c r="BG138" s="180" t="str">
        <f t="shared" si="108"/>
        <v/>
      </c>
      <c r="BH138" s="187" t="str">
        <f t="shared" si="109"/>
        <v/>
      </c>
      <c r="BI138" s="187" t="str">
        <f t="shared" si="110"/>
        <v/>
      </c>
      <c r="BJ138" s="187" t="str">
        <f t="shared" si="111"/>
        <v/>
      </c>
      <c r="BK138" s="187" t="str">
        <f t="shared" si="112"/>
        <v/>
      </c>
      <c r="BM138" s="115" t="str">
        <f>+Datos!EL136</f>
        <v/>
      </c>
      <c r="BN138" s="188" t="str">
        <f>IF(BM138="","",Datos!EO136)</f>
        <v/>
      </c>
      <c r="BO138" s="180" t="str">
        <f t="shared" si="113"/>
        <v/>
      </c>
      <c r="BP138" s="180" t="str">
        <f t="shared" si="114"/>
        <v/>
      </c>
      <c r="BQ138" s="187" t="str">
        <f t="shared" si="115"/>
        <v/>
      </c>
      <c r="BR138" s="187" t="str">
        <f t="shared" si="116"/>
        <v/>
      </c>
      <c r="BS138" s="187" t="str">
        <f t="shared" si="117"/>
        <v/>
      </c>
      <c r="BT138" s="187" t="str">
        <f t="shared" si="118"/>
        <v/>
      </c>
      <c r="BV138" s="115" t="str">
        <f>+Datos!FF136</f>
        <v/>
      </c>
      <c r="BW138" s="188" t="str">
        <f>IF(BV138="","",Datos!FI136)</f>
        <v/>
      </c>
      <c r="BX138" s="180" t="str">
        <f t="shared" si="119"/>
        <v/>
      </c>
      <c r="BY138" s="180" t="str">
        <f t="shared" si="120"/>
        <v/>
      </c>
      <c r="BZ138" s="187" t="str">
        <f t="shared" si="121"/>
        <v/>
      </c>
      <c r="CA138" s="187" t="str">
        <f t="shared" si="122"/>
        <v/>
      </c>
      <c r="CB138" s="187" t="str">
        <f t="shared" si="123"/>
        <v/>
      </c>
      <c r="CC138" s="187" t="str">
        <f t="shared" si="124"/>
        <v/>
      </c>
      <c r="CD138"/>
      <c r="CE138" s="115" t="str">
        <f>+Datos!FZ136</f>
        <v/>
      </c>
      <c r="CF138" s="188" t="str">
        <f>IF(CE138="","",Datos!GC136)</f>
        <v/>
      </c>
      <c r="CG138" s="180" t="str">
        <f t="shared" si="125"/>
        <v/>
      </c>
      <c r="CH138" s="180" t="str">
        <f t="shared" si="126"/>
        <v/>
      </c>
      <c r="CI138" s="187" t="str">
        <f t="shared" si="127"/>
        <v/>
      </c>
      <c r="CJ138" s="187" t="str">
        <f t="shared" si="128"/>
        <v/>
      </c>
      <c r="CK138" s="187" t="str">
        <f t="shared" si="129"/>
        <v/>
      </c>
      <c r="CL138" s="187" t="str">
        <f t="shared" si="130"/>
        <v/>
      </c>
    </row>
    <row r="139" spans="2:90" s="8" customFormat="1" x14ac:dyDescent="0.35">
      <c r="B139" s="115" t="str">
        <f>+Datos!B137</f>
        <v/>
      </c>
      <c r="C139" s="115" t="str">
        <f>IF(B139="","",Datos!E137)</f>
        <v/>
      </c>
      <c r="D139" s="180"/>
      <c r="E139" s="180" t="str">
        <f t="shared" si="72"/>
        <v/>
      </c>
      <c r="F139" s="187" t="str">
        <f t="shared" si="131"/>
        <v/>
      </c>
      <c r="G139" s="187" t="str">
        <f t="shared" si="132"/>
        <v/>
      </c>
      <c r="H139" s="187" t="str">
        <f t="shared" si="75"/>
        <v/>
      </c>
      <c r="I139" s="187" t="str">
        <f t="shared" si="76"/>
        <v/>
      </c>
      <c r="K139" s="115" t="str">
        <f>+Datos!V137</f>
        <v/>
      </c>
      <c r="L139" s="188" t="str">
        <f>IF(K139="","",Datos!Y137)</f>
        <v/>
      </c>
      <c r="M139" s="180" t="str">
        <f t="shared" si="77"/>
        <v/>
      </c>
      <c r="N139" s="180" t="str">
        <f t="shared" si="78"/>
        <v/>
      </c>
      <c r="O139" s="187" t="str">
        <f t="shared" si="79"/>
        <v/>
      </c>
      <c r="P139" s="187" t="str">
        <f t="shared" si="80"/>
        <v/>
      </c>
      <c r="Q139" s="187" t="str">
        <f t="shared" si="81"/>
        <v/>
      </c>
      <c r="R139" s="187" t="str">
        <f t="shared" si="82"/>
        <v/>
      </c>
      <c r="T139" s="115" t="str">
        <f>+Datos!AP137</f>
        <v/>
      </c>
      <c r="U139" s="188" t="str">
        <f>IF(T139="","",Datos!AS137)</f>
        <v/>
      </c>
      <c r="V139" s="180" t="str">
        <f t="shared" si="83"/>
        <v/>
      </c>
      <c r="W139" s="180" t="str">
        <f t="shared" si="84"/>
        <v/>
      </c>
      <c r="X139" s="187" t="str">
        <f t="shared" si="85"/>
        <v/>
      </c>
      <c r="Y139" s="187" t="str">
        <f t="shared" si="86"/>
        <v/>
      </c>
      <c r="Z139" s="187" t="str">
        <f t="shared" si="87"/>
        <v/>
      </c>
      <c r="AA139" s="187" t="str">
        <f t="shared" si="88"/>
        <v/>
      </c>
      <c r="AC139" s="115" t="str">
        <f>+Datos!BJ137</f>
        <v/>
      </c>
      <c r="AD139" s="188" t="str">
        <f>IF(AC139="","",Datos!BM137)</f>
        <v/>
      </c>
      <c r="AE139" s="180" t="str">
        <f t="shared" si="89"/>
        <v/>
      </c>
      <c r="AF139" s="180" t="str">
        <f t="shared" si="90"/>
        <v/>
      </c>
      <c r="AG139" s="187" t="str">
        <f t="shared" si="91"/>
        <v/>
      </c>
      <c r="AH139" s="187" t="str">
        <f t="shared" si="92"/>
        <v/>
      </c>
      <c r="AI139" s="187" t="str">
        <f t="shared" si="93"/>
        <v/>
      </c>
      <c r="AJ139" s="187" t="str">
        <f t="shared" si="94"/>
        <v/>
      </c>
      <c r="AL139" s="115" t="str">
        <f>+Datos!CD137</f>
        <v/>
      </c>
      <c r="AM139" s="188" t="str">
        <f>IF(AL139="","",Datos!CG137)</f>
        <v/>
      </c>
      <c r="AN139" s="180" t="str">
        <f t="shared" si="95"/>
        <v/>
      </c>
      <c r="AO139" s="180" t="str">
        <f t="shared" si="96"/>
        <v/>
      </c>
      <c r="AP139" s="187" t="str">
        <f t="shared" si="97"/>
        <v/>
      </c>
      <c r="AQ139" s="187" t="str">
        <f t="shared" si="98"/>
        <v/>
      </c>
      <c r="AR139" s="187" t="str">
        <f t="shared" si="99"/>
        <v/>
      </c>
      <c r="AS139" s="187" t="str">
        <f t="shared" si="100"/>
        <v/>
      </c>
      <c r="AU139" s="115" t="str">
        <f>+Datos!CX137</f>
        <v/>
      </c>
      <c r="AV139" s="188" t="str">
        <f>IF(AU139="","",Datos!DA137)</f>
        <v/>
      </c>
      <c r="AW139" s="180" t="str">
        <f t="shared" si="101"/>
        <v/>
      </c>
      <c r="AX139" s="180" t="str">
        <f t="shared" si="102"/>
        <v/>
      </c>
      <c r="AY139" s="187" t="str">
        <f t="shared" si="103"/>
        <v/>
      </c>
      <c r="AZ139" s="187" t="str">
        <f t="shared" si="104"/>
        <v/>
      </c>
      <c r="BA139" s="187" t="str">
        <f t="shared" si="105"/>
        <v/>
      </c>
      <c r="BB139" s="187" t="str">
        <f t="shared" si="106"/>
        <v/>
      </c>
      <c r="BD139" s="115" t="str">
        <f>+Datos!DR137</f>
        <v/>
      </c>
      <c r="BE139" s="188" t="str">
        <f>IF(BD139="","",Datos!DU137)</f>
        <v/>
      </c>
      <c r="BF139" s="180" t="str">
        <f t="shared" si="107"/>
        <v/>
      </c>
      <c r="BG139" s="180" t="str">
        <f t="shared" si="108"/>
        <v/>
      </c>
      <c r="BH139" s="187" t="str">
        <f t="shared" si="109"/>
        <v/>
      </c>
      <c r="BI139" s="187" t="str">
        <f t="shared" si="110"/>
        <v/>
      </c>
      <c r="BJ139" s="187" t="str">
        <f t="shared" si="111"/>
        <v/>
      </c>
      <c r="BK139" s="187" t="str">
        <f t="shared" si="112"/>
        <v/>
      </c>
      <c r="BM139" s="115" t="str">
        <f>+Datos!EL137</f>
        <v/>
      </c>
      <c r="BN139" s="188" t="str">
        <f>IF(BM139="","",Datos!EO137)</f>
        <v/>
      </c>
      <c r="BO139" s="180" t="str">
        <f t="shared" si="113"/>
        <v/>
      </c>
      <c r="BP139" s="180" t="str">
        <f t="shared" si="114"/>
        <v/>
      </c>
      <c r="BQ139" s="187" t="str">
        <f t="shared" si="115"/>
        <v/>
      </c>
      <c r="BR139" s="187" t="str">
        <f t="shared" si="116"/>
        <v/>
      </c>
      <c r="BS139" s="187" t="str">
        <f t="shared" si="117"/>
        <v/>
      </c>
      <c r="BT139" s="187" t="str">
        <f t="shared" si="118"/>
        <v/>
      </c>
      <c r="BV139" s="115" t="str">
        <f>+Datos!FF137</f>
        <v/>
      </c>
      <c r="BW139" s="188" t="str">
        <f>IF(BV139="","",Datos!FI137)</f>
        <v/>
      </c>
      <c r="BX139" s="180" t="str">
        <f t="shared" si="119"/>
        <v/>
      </c>
      <c r="BY139" s="180" t="str">
        <f t="shared" si="120"/>
        <v/>
      </c>
      <c r="BZ139" s="187" t="str">
        <f t="shared" si="121"/>
        <v/>
      </c>
      <c r="CA139" s="187" t="str">
        <f t="shared" si="122"/>
        <v/>
      </c>
      <c r="CB139" s="187" t="str">
        <f t="shared" si="123"/>
        <v/>
      </c>
      <c r="CC139" s="187" t="str">
        <f t="shared" si="124"/>
        <v/>
      </c>
      <c r="CD139"/>
      <c r="CE139" s="115" t="str">
        <f>+Datos!FZ137</f>
        <v/>
      </c>
      <c r="CF139" s="188" t="str">
        <f>IF(CE139="","",Datos!GC137)</f>
        <v/>
      </c>
      <c r="CG139" s="180" t="str">
        <f t="shared" si="125"/>
        <v/>
      </c>
      <c r="CH139" s="180" t="str">
        <f t="shared" si="126"/>
        <v/>
      </c>
      <c r="CI139" s="187" t="str">
        <f t="shared" si="127"/>
        <v/>
      </c>
      <c r="CJ139" s="187" t="str">
        <f t="shared" si="128"/>
        <v/>
      </c>
      <c r="CK139" s="187" t="str">
        <f t="shared" si="129"/>
        <v/>
      </c>
      <c r="CL139" s="187" t="str">
        <f t="shared" si="130"/>
        <v/>
      </c>
    </row>
    <row r="140" spans="2:90" s="8" customFormat="1" x14ac:dyDescent="0.35">
      <c r="B140" s="115" t="str">
        <f>+Datos!B138</f>
        <v/>
      </c>
      <c r="C140" s="115" t="str">
        <f>IF(B140="","",Datos!E138)</f>
        <v/>
      </c>
      <c r="D140" s="180"/>
      <c r="E140" s="180" t="str">
        <f t="shared" si="72"/>
        <v/>
      </c>
      <c r="F140" s="187" t="str">
        <f t="shared" si="131"/>
        <v/>
      </c>
      <c r="G140" s="187" t="str">
        <f t="shared" si="132"/>
        <v/>
      </c>
      <c r="H140" s="187" t="str">
        <f t="shared" si="75"/>
        <v/>
      </c>
      <c r="I140" s="187" t="str">
        <f t="shared" si="76"/>
        <v/>
      </c>
      <c r="K140" s="115" t="str">
        <f>+Datos!V138</f>
        <v/>
      </c>
      <c r="L140" s="188" t="str">
        <f>IF(K140="","",Datos!Y138)</f>
        <v/>
      </c>
      <c r="M140" s="180" t="str">
        <f t="shared" si="77"/>
        <v/>
      </c>
      <c r="N140" s="180" t="str">
        <f t="shared" si="78"/>
        <v/>
      </c>
      <c r="O140" s="187" t="str">
        <f t="shared" si="79"/>
        <v/>
      </c>
      <c r="P140" s="187" t="str">
        <f t="shared" si="80"/>
        <v/>
      </c>
      <c r="Q140" s="187" t="str">
        <f t="shared" si="81"/>
        <v/>
      </c>
      <c r="R140" s="187" t="str">
        <f t="shared" si="82"/>
        <v/>
      </c>
      <c r="T140" s="115" t="str">
        <f>+Datos!AP138</f>
        <v/>
      </c>
      <c r="U140" s="188" t="str">
        <f>IF(T140="","",Datos!AS138)</f>
        <v/>
      </c>
      <c r="V140" s="180" t="str">
        <f t="shared" si="83"/>
        <v/>
      </c>
      <c r="W140" s="180" t="str">
        <f t="shared" si="84"/>
        <v/>
      </c>
      <c r="X140" s="187" t="str">
        <f t="shared" si="85"/>
        <v/>
      </c>
      <c r="Y140" s="187" t="str">
        <f t="shared" si="86"/>
        <v/>
      </c>
      <c r="Z140" s="187" t="str">
        <f t="shared" si="87"/>
        <v/>
      </c>
      <c r="AA140" s="187" t="str">
        <f t="shared" si="88"/>
        <v/>
      </c>
      <c r="AC140" s="115" t="str">
        <f>+Datos!BJ138</f>
        <v/>
      </c>
      <c r="AD140" s="188" t="str">
        <f>IF(AC140="","",Datos!BM138)</f>
        <v/>
      </c>
      <c r="AE140" s="180" t="str">
        <f t="shared" si="89"/>
        <v/>
      </c>
      <c r="AF140" s="180" t="str">
        <f t="shared" si="90"/>
        <v/>
      </c>
      <c r="AG140" s="187" t="str">
        <f t="shared" si="91"/>
        <v/>
      </c>
      <c r="AH140" s="187" t="str">
        <f t="shared" si="92"/>
        <v/>
      </c>
      <c r="AI140" s="187" t="str">
        <f t="shared" si="93"/>
        <v/>
      </c>
      <c r="AJ140" s="187" t="str">
        <f t="shared" si="94"/>
        <v/>
      </c>
      <c r="AL140" s="115" t="str">
        <f>+Datos!CD138</f>
        <v/>
      </c>
      <c r="AM140" s="188" t="str">
        <f>IF(AL140="","",Datos!CG138)</f>
        <v/>
      </c>
      <c r="AN140" s="180" t="str">
        <f t="shared" si="95"/>
        <v/>
      </c>
      <c r="AO140" s="180" t="str">
        <f t="shared" si="96"/>
        <v/>
      </c>
      <c r="AP140" s="187" t="str">
        <f t="shared" si="97"/>
        <v/>
      </c>
      <c r="AQ140" s="187" t="str">
        <f t="shared" si="98"/>
        <v/>
      </c>
      <c r="AR140" s="187" t="str">
        <f t="shared" si="99"/>
        <v/>
      </c>
      <c r="AS140" s="187" t="str">
        <f t="shared" si="100"/>
        <v/>
      </c>
      <c r="AU140" s="115" t="str">
        <f>+Datos!CX138</f>
        <v/>
      </c>
      <c r="AV140" s="188" t="str">
        <f>IF(AU140="","",Datos!DA138)</f>
        <v/>
      </c>
      <c r="AW140" s="180" t="str">
        <f t="shared" si="101"/>
        <v/>
      </c>
      <c r="AX140" s="180" t="str">
        <f t="shared" si="102"/>
        <v/>
      </c>
      <c r="AY140" s="187" t="str">
        <f t="shared" si="103"/>
        <v/>
      </c>
      <c r="AZ140" s="187" t="str">
        <f t="shared" si="104"/>
        <v/>
      </c>
      <c r="BA140" s="187" t="str">
        <f t="shared" si="105"/>
        <v/>
      </c>
      <c r="BB140" s="187" t="str">
        <f t="shared" si="106"/>
        <v/>
      </c>
      <c r="BD140" s="115" t="str">
        <f>+Datos!DR138</f>
        <v/>
      </c>
      <c r="BE140" s="188" t="str">
        <f>IF(BD140="","",Datos!DU138)</f>
        <v/>
      </c>
      <c r="BF140" s="180" t="str">
        <f t="shared" si="107"/>
        <v/>
      </c>
      <c r="BG140" s="180" t="str">
        <f t="shared" si="108"/>
        <v/>
      </c>
      <c r="BH140" s="187" t="str">
        <f t="shared" si="109"/>
        <v/>
      </c>
      <c r="BI140" s="187" t="str">
        <f t="shared" si="110"/>
        <v/>
      </c>
      <c r="BJ140" s="187" t="str">
        <f t="shared" si="111"/>
        <v/>
      </c>
      <c r="BK140" s="187" t="str">
        <f t="shared" si="112"/>
        <v/>
      </c>
      <c r="BM140" s="115" t="str">
        <f>+Datos!EL138</f>
        <v/>
      </c>
      <c r="BN140" s="188" t="str">
        <f>IF(BM140="","",Datos!EO138)</f>
        <v/>
      </c>
      <c r="BO140" s="180" t="str">
        <f t="shared" si="113"/>
        <v/>
      </c>
      <c r="BP140" s="180" t="str">
        <f t="shared" si="114"/>
        <v/>
      </c>
      <c r="BQ140" s="187" t="str">
        <f t="shared" si="115"/>
        <v/>
      </c>
      <c r="BR140" s="187" t="str">
        <f t="shared" si="116"/>
        <v/>
      </c>
      <c r="BS140" s="187" t="str">
        <f t="shared" si="117"/>
        <v/>
      </c>
      <c r="BT140" s="187" t="str">
        <f t="shared" si="118"/>
        <v/>
      </c>
      <c r="BV140" s="115" t="str">
        <f>+Datos!FF138</f>
        <v/>
      </c>
      <c r="BW140" s="188" t="str">
        <f>IF(BV140="","",Datos!FI138)</f>
        <v/>
      </c>
      <c r="BX140" s="180" t="str">
        <f t="shared" si="119"/>
        <v/>
      </c>
      <c r="BY140" s="180" t="str">
        <f t="shared" si="120"/>
        <v/>
      </c>
      <c r="BZ140" s="187" t="str">
        <f t="shared" si="121"/>
        <v/>
      </c>
      <c r="CA140" s="187" t="str">
        <f t="shared" si="122"/>
        <v/>
      </c>
      <c r="CB140" s="187" t="str">
        <f t="shared" si="123"/>
        <v/>
      </c>
      <c r="CC140" s="187" t="str">
        <f t="shared" si="124"/>
        <v/>
      </c>
      <c r="CD140"/>
      <c r="CE140" s="115" t="str">
        <f>+Datos!FZ138</f>
        <v/>
      </c>
      <c r="CF140" s="188" t="str">
        <f>IF(CE140="","",Datos!GC138)</f>
        <v/>
      </c>
      <c r="CG140" s="180" t="str">
        <f t="shared" si="125"/>
        <v/>
      </c>
      <c r="CH140" s="180" t="str">
        <f t="shared" si="126"/>
        <v/>
      </c>
      <c r="CI140" s="187" t="str">
        <f t="shared" si="127"/>
        <v/>
      </c>
      <c r="CJ140" s="187" t="str">
        <f t="shared" si="128"/>
        <v/>
      </c>
      <c r="CK140" s="187" t="str">
        <f t="shared" si="129"/>
        <v/>
      </c>
      <c r="CL140" s="187" t="str">
        <f t="shared" si="130"/>
        <v/>
      </c>
    </row>
    <row r="141" spans="2:90" s="8" customFormat="1" x14ac:dyDescent="0.35">
      <c r="B141" s="115" t="str">
        <f>+Datos!B139</f>
        <v/>
      </c>
      <c r="C141" s="115" t="str">
        <f>IF(B141="","",Datos!E139)</f>
        <v/>
      </c>
      <c r="D141" s="180"/>
      <c r="E141" s="180" t="str">
        <f t="shared" si="72"/>
        <v/>
      </c>
      <c r="F141" s="187" t="str">
        <f t="shared" si="131"/>
        <v/>
      </c>
      <c r="G141" s="187" t="str">
        <f t="shared" si="132"/>
        <v/>
      </c>
      <c r="H141" s="187" t="str">
        <f t="shared" si="75"/>
        <v/>
      </c>
      <c r="I141" s="187" t="str">
        <f t="shared" si="76"/>
        <v/>
      </c>
      <c r="K141" s="115" t="str">
        <f>+Datos!V139</f>
        <v/>
      </c>
      <c r="L141" s="188" t="str">
        <f>IF(K141="","",Datos!Y139)</f>
        <v/>
      </c>
      <c r="M141" s="180" t="str">
        <f t="shared" si="77"/>
        <v/>
      </c>
      <c r="N141" s="180" t="str">
        <f t="shared" si="78"/>
        <v/>
      </c>
      <c r="O141" s="187" t="str">
        <f t="shared" si="79"/>
        <v/>
      </c>
      <c r="P141" s="187" t="str">
        <f t="shared" si="80"/>
        <v/>
      </c>
      <c r="Q141" s="187" t="str">
        <f t="shared" si="81"/>
        <v/>
      </c>
      <c r="R141" s="187" t="str">
        <f t="shared" si="82"/>
        <v/>
      </c>
      <c r="T141" s="115" t="str">
        <f>+Datos!AP139</f>
        <v/>
      </c>
      <c r="U141" s="188" t="str">
        <f>IF(T141="","",Datos!AS139)</f>
        <v/>
      </c>
      <c r="V141" s="180" t="str">
        <f t="shared" si="83"/>
        <v/>
      </c>
      <c r="W141" s="180" t="str">
        <f t="shared" si="84"/>
        <v/>
      </c>
      <c r="X141" s="187" t="str">
        <f t="shared" si="85"/>
        <v/>
      </c>
      <c r="Y141" s="187" t="str">
        <f t="shared" si="86"/>
        <v/>
      </c>
      <c r="Z141" s="187" t="str">
        <f t="shared" si="87"/>
        <v/>
      </c>
      <c r="AA141" s="187" t="str">
        <f t="shared" si="88"/>
        <v/>
      </c>
      <c r="AC141" s="115" t="str">
        <f>+Datos!BJ139</f>
        <v/>
      </c>
      <c r="AD141" s="188" t="str">
        <f>IF(AC141="","",Datos!BM139)</f>
        <v/>
      </c>
      <c r="AE141" s="180" t="str">
        <f t="shared" si="89"/>
        <v/>
      </c>
      <c r="AF141" s="180" t="str">
        <f t="shared" si="90"/>
        <v/>
      </c>
      <c r="AG141" s="187" t="str">
        <f t="shared" si="91"/>
        <v/>
      </c>
      <c r="AH141" s="187" t="str">
        <f t="shared" si="92"/>
        <v/>
      </c>
      <c r="AI141" s="187" t="str">
        <f t="shared" si="93"/>
        <v/>
      </c>
      <c r="AJ141" s="187" t="str">
        <f t="shared" si="94"/>
        <v/>
      </c>
      <c r="AL141" s="115" t="str">
        <f>+Datos!CD139</f>
        <v/>
      </c>
      <c r="AM141" s="188" t="str">
        <f>IF(AL141="","",Datos!CG139)</f>
        <v/>
      </c>
      <c r="AN141" s="180" t="str">
        <f t="shared" si="95"/>
        <v/>
      </c>
      <c r="AO141" s="180" t="str">
        <f t="shared" si="96"/>
        <v/>
      </c>
      <c r="AP141" s="187" t="str">
        <f t="shared" si="97"/>
        <v/>
      </c>
      <c r="AQ141" s="187" t="str">
        <f t="shared" si="98"/>
        <v/>
      </c>
      <c r="AR141" s="187" t="str">
        <f t="shared" si="99"/>
        <v/>
      </c>
      <c r="AS141" s="187" t="str">
        <f t="shared" si="100"/>
        <v/>
      </c>
      <c r="AU141" s="115" t="str">
        <f>+Datos!CX139</f>
        <v/>
      </c>
      <c r="AV141" s="188" t="str">
        <f>IF(AU141="","",Datos!DA139)</f>
        <v/>
      </c>
      <c r="AW141" s="180" t="str">
        <f t="shared" si="101"/>
        <v/>
      </c>
      <c r="AX141" s="180" t="str">
        <f t="shared" si="102"/>
        <v/>
      </c>
      <c r="AY141" s="187" t="str">
        <f t="shared" si="103"/>
        <v/>
      </c>
      <c r="AZ141" s="187" t="str">
        <f t="shared" si="104"/>
        <v/>
      </c>
      <c r="BA141" s="187" t="str">
        <f t="shared" si="105"/>
        <v/>
      </c>
      <c r="BB141" s="187" t="str">
        <f t="shared" si="106"/>
        <v/>
      </c>
      <c r="BD141" s="115" t="str">
        <f>+Datos!DR139</f>
        <v/>
      </c>
      <c r="BE141" s="188" t="str">
        <f>IF(BD141="","",Datos!DU139)</f>
        <v/>
      </c>
      <c r="BF141" s="180" t="str">
        <f t="shared" si="107"/>
        <v/>
      </c>
      <c r="BG141" s="180" t="str">
        <f t="shared" si="108"/>
        <v/>
      </c>
      <c r="BH141" s="187" t="str">
        <f t="shared" si="109"/>
        <v/>
      </c>
      <c r="BI141" s="187" t="str">
        <f t="shared" si="110"/>
        <v/>
      </c>
      <c r="BJ141" s="187" t="str">
        <f t="shared" si="111"/>
        <v/>
      </c>
      <c r="BK141" s="187" t="str">
        <f t="shared" si="112"/>
        <v/>
      </c>
      <c r="BM141" s="115" t="str">
        <f>+Datos!EL139</f>
        <v/>
      </c>
      <c r="BN141" s="188" t="str">
        <f>IF(BM141="","",Datos!EO139)</f>
        <v/>
      </c>
      <c r="BO141" s="180" t="str">
        <f t="shared" si="113"/>
        <v/>
      </c>
      <c r="BP141" s="180" t="str">
        <f t="shared" si="114"/>
        <v/>
      </c>
      <c r="BQ141" s="187" t="str">
        <f t="shared" si="115"/>
        <v/>
      </c>
      <c r="BR141" s="187" t="str">
        <f t="shared" si="116"/>
        <v/>
      </c>
      <c r="BS141" s="187" t="str">
        <f t="shared" si="117"/>
        <v/>
      </c>
      <c r="BT141" s="187" t="str">
        <f t="shared" si="118"/>
        <v/>
      </c>
      <c r="BV141" s="115" t="str">
        <f>+Datos!FF139</f>
        <v/>
      </c>
      <c r="BW141" s="188" t="str">
        <f>IF(BV141="","",Datos!FI139)</f>
        <v/>
      </c>
      <c r="BX141" s="180" t="str">
        <f t="shared" si="119"/>
        <v/>
      </c>
      <c r="BY141" s="180" t="str">
        <f t="shared" si="120"/>
        <v/>
      </c>
      <c r="BZ141" s="187" t="str">
        <f t="shared" si="121"/>
        <v/>
      </c>
      <c r="CA141" s="187" t="str">
        <f t="shared" si="122"/>
        <v/>
      </c>
      <c r="CB141" s="187" t="str">
        <f t="shared" si="123"/>
        <v/>
      </c>
      <c r="CC141" s="187" t="str">
        <f t="shared" si="124"/>
        <v/>
      </c>
      <c r="CD141"/>
      <c r="CE141" s="115" t="str">
        <f>+Datos!FZ139</f>
        <v/>
      </c>
      <c r="CF141" s="188" t="str">
        <f>IF(CE141="","",Datos!GC139)</f>
        <v/>
      </c>
      <c r="CG141" s="180" t="str">
        <f t="shared" si="125"/>
        <v/>
      </c>
      <c r="CH141" s="180" t="str">
        <f t="shared" si="126"/>
        <v/>
      </c>
      <c r="CI141" s="187" t="str">
        <f t="shared" si="127"/>
        <v/>
      </c>
      <c r="CJ141" s="187" t="str">
        <f t="shared" si="128"/>
        <v/>
      </c>
      <c r="CK141" s="187" t="str">
        <f t="shared" si="129"/>
        <v/>
      </c>
      <c r="CL141" s="187" t="str">
        <f t="shared" si="130"/>
        <v/>
      </c>
    </row>
    <row r="142" spans="2:90" s="8" customFormat="1" x14ac:dyDescent="0.35">
      <c r="B142" s="115" t="str">
        <f>+Datos!B140</f>
        <v/>
      </c>
      <c r="C142" s="115" t="str">
        <f>IF(B142="","",Datos!E140)</f>
        <v/>
      </c>
      <c r="D142" s="180"/>
      <c r="E142" s="180" t="str">
        <f t="shared" si="72"/>
        <v/>
      </c>
      <c r="F142" s="187" t="str">
        <f t="shared" si="131"/>
        <v/>
      </c>
      <c r="G142" s="187" t="str">
        <f t="shared" si="132"/>
        <v/>
      </c>
      <c r="H142" s="187" t="str">
        <f t="shared" si="75"/>
        <v/>
      </c>
      <c r="I142" s="187" t="str">
        <f t="shared" si="76"/>
        <v/>
      </c>
      <c r="K142" s="115" t="str">
        <f>+Datos!V140</f>
        <v/>
      </c>
      <c r="L142" s="188" t="str">
        <f>IF(K142="","",Datos!Y140)</f>
        <v/>
      </c>
      <c r="M142" s="180" t="str">
        <f t="shared" si="77"/>
        <v/>
      </c>
      <c r="N142" s="180" t="str">
        <f t="shared" si="78"/>
        <v/>
      </c>
      <c r="O142" s="187" t="str">
        <f t="shared" si="79"/>
        <v/>
      </c>
      <c r="P142" s="187" t="str">
        <f t="shared" si="80"/>
        <v/>
      </c>
      <c r="Q142" s="187" t="str">
        <f t="shared" si="81"/>
        <v/>
      </c>
      <c r="R142" s="187" t="str">
        <f t="shared" si="82"/>
        <v/>
      </c>
      <c r="T142" s="115" t="str">
        <f>+Datos!AP140</f>
        <v/>
      </c>
      <c r="U142" s="188" t="str">
        <f>IF(T142="","",Datos!AS140)</f>
        <v/>
      </c>
      <c r="V142" s="180" t="str">
        <f t="shared" si="83"/>
        <v/>
      </c>
      <c r="W142" s="180" t="str">
        <f t="shared" si="84"/>
        <v/>
      </c>
      <c r="X142" s="187" t="str">
        <f t="shared" si="85"/>
        <v/>
      </c>
      <c r="Y142" s="187" t="str">
        <f t="shared" si="86"/>
        <v/>
      </c>
      <c r="Z142" s="187" t="str">
        <f t="shared" si="87"/>
        <v/>
      </c>
      <c r="AA142" s="187" t="str">
        <f t="shared" si="88"/>
        <v/>
      </c>
      <c r="AC142" s="115" t="str">
        <f>+Datos!BJ140</f>
        <v/>
      </c>
      <c r="AD142" s="188" t="str">
        <f>IF(AC142="","",Datos!BM140)</f>
        <v/>
      </c>
      <c r="AE142" s="180" t="str">
        <f t="shared" si="89"/>
        <v/>
      </c>
      <c r="AF142" s="180" t="str">
        <f t="shared" si="90"/>
        <v/>
      </c>
      <c r="AG142" s="187" t="str">
        <f t="shared" si="91"/>
        <v/>
      </c>
      <c r="AH142" s="187" t="str">
        <f t="shared" si="92"/>
        <v/>
      </c>
      <c r="AI142" s="187" t="str">
        <f t="shared" si="93"/>
        <v/>
      </c>
      <c r="AJ142" s="187" t="str">
        <f t="shared" si="94"/>
        <v/>
      </c>
      <c r="AL142" s="115" t="str">
        <f>+Datos!CD140</f>
        <v/>
      </c>
      <c r="AM142" s="188" t="str">
        <f>IF(AL142="","",Datos!CG140)</f>
        <v/>
      </c>
      <c r="AN142" s="180" t="str">
        <f t="shared" si="95"/>
        <v/>
      </c>
      <c r="AO142" s="180" t="str">
        <f t="shared" si="96"/>
        <v/>
      </c>
      <c r="AP142" s="187" t="str">
        <f t="shared" si="97"/>
        <v/>
      </c>
      <c r="AQ142" s="187" t="str">
        <f t="shared" si="98"/>
        <v/>
      </c>
      <c r="AR142" s="187" t="str">
        <f t="shared" si="99"/>
        <v/>
      </c>
      <c r="AS142" s="187" t="str">
        <f t="shared" si="100"/>
        <v/>
      </c>
      <c r="AU142" s="115" t="str">
        <f>+Datos!CX140</f>
        <v/>
      </c>
      <c r="AV142" s="188" t="str">
        <f>IF(AU142="","",Datos!DA140)</f>
        <v/>
      </c>
      <c r="AW142" s="180" t="str">
        <f t="shared" si="101"/>
        <v/>
      </c>
      <c r="AX142" s="180" t="str">
        <f t="shared" si="102"/>
        <v/>
      </c>
      <c r="AY142" s="187" t="str">
        <f t="shared" si="103"/>
        <v/>
      </c>
      <c r="AZ142" s="187" t="str">
        <f t="shared" si="104"/>
        <v/>
      </c>
      <c r="BA142" s="187" t="str">
        <f t="shared" si="105"/>
        <v/>
      </c>
      <c r="BB142" s="187" t="str">
        <f t="shared" si="106"/>
        <v/>
      </c>
      <c r="BD142" s="115" t="str">
        <f>+Datos!DR140</f>
        <v/>
      </c>
      <c r="BE142" s="188" t="str">
        <f>IF(BD142="","",Datos!DU140)</f>
        <v/>
      </c>
      <c r="BF142" s="180" t="str">
        <f t="shared" si="107"/>
        <v/>
      </c>
      <c r="BG142" s="180" t="str">
        <f t="shared" si="108"/>
        <v/>
      </c>
      <c r="BH142" s="187" t="str">
        <f t="shared" si="109"/>
        <v/>
      </c>
      <c r="BI142" s="187" t="str">
        <f t="shared" si="110"/>
        <v/>
      </c>
      <c r="BJ142" s="187" t="str">
        <f t="shared" si="111"/>
        <v/>
      </c>
      <c r="BK142" s="187" t="str">
        <f t="shared" si="112"/>
        <v/>
      </c>
      <c r="BM142" s="115" t="str">
        <f>+Datos!EL140</f>
        <v/>
      </c>
      <c r="BN142" s="188" t="str">
        <f>IF(BM142="","",Datos!EO140)</f>
        <v/>
      </c>
      <c r="BO142" s="180" t="str">
        <f t="shared" si="113"/>
        <v/>
      </c>
      <c r="BP142" s="180" t="str">
        <f t="shared" si="114"/>
        <v/>
      </c>
      <c r="BQ142" s="187" t="str">
        <f t="shared" si="115"/>
        <v/>
      </c>
      <c r="BR142" s="187" t="str">
        <f t="shared" si="116"/>
        <v/>
      </c>
      <c r="BS142" s="187" t="str">
        <f t="shared" si="117"/>
        <v/>
      </c>
      <c r="BT142" s="187" t="str">
        <f t="shared" si="118"/>
        <v/>
      </c>
      <c r="BV142" s="115" t="str">
        <f>+Datos!FF140</f>
        <v/>
      </c>
      <c r="BW142" s="188" t="str">
        <f>IF(BV142="","",Datos!FI140)</f>
        <v/>
      </c>
      <c r="BX142" s="180" t="str">
        <f t="shared" si="119"/>
        <v/>
      </c>
      <c r="BY142" s="180" t="str">
        <f t="shared" si="120"/>
        <v/>
      </c>
      <c r="BZ142" s="187" t="str">
        <f t="shared" si="121"/>
        <v/>
      </c>
      <c r="CA142" s="187" t="str">
        <f t="shared" si="122"/>
        <v/>
      </c>
      <c r="CB142" s="187" t="str">
        <f t="shared" si="123"/>
        <v/>
      </c>
      <c r="CC142" s="187" t="str">
        <f t="shared" si="124"/>
        <v/>
      </c>
      <c r="CD142"/>
      <c r="CE142" s="115" t="str">
        <f>+Datos!FZ140</f>
        <v/>
      </c>
      <c r="CF142" s="188" t="str">
        <f>IF(CE142="","",Datos!GC140)</f>
        <v/>
      </c>
      <c r="CG142" s="180" t="str">
        <f t="shared" si="125"/>
        <v/>
      </c>
      <c r="CH142" s="180" t="str">
        <f t="shared" si="126"/>
        <v/>
      </c>
      <c r="CI142" s="187" t="str">
        <f t="shared" si="127"/>
        <v/>
      </c>
      <c r="CJ142" s="187" t="str">
        <f t="shared" si="128"/>
        <v/>
      </c>
      <c r="CK142" s="187" t="str">
        <f t="shared" si="129"/>
        <v/>
      </c>
      <c r="CL142" s="187" t="str">
        <f t="shared" si="130"/>
        <v/>
      </c>
    </row>
    <row r="143" spans="2:90" s="8" customFormat="1" x14ac:dyDescent="0.35">
      <c r="B143" s="115" t="str">
        <f>+Datos!B141</f>
        <v/>
      </c>
      <c r="C143" s="115" t="str">
        <f>IF(B143="","",Datos!E141)</f>
        <v/>
      </c>
      <c r="D143" s="180"/>
      <c r="E143" s="180" t="str">
        <f t="shared" si="72"/>
        <v/>
      </c>
      <c r="F143" s="187" t="str">
        <f t="shared" si="131"/>
        <v/>
      </c>
      <c r="G143" s="187" t="str">
        <f t="shared" si="132"/>
        <v/>
      </c>
      <c r="H143" s="187" t="str">
        <f t="shared" si="75"/>
        <v/>
      </c>
      <c r="I143" s="187" t="str">
        <f t="shared" si="76"/>
        <v/>
      </c>
      <c r="K143" s="115" t="str">
        <f>+Datos!V141</f>
        <v/>
      </c>
      <c r="L143" s="188" t="str">
        <f>IF(K143="","",Datos!Y141)</f>
        <v/>
      </c>
      <c r="M143" s="180" t="str">
        <f t="shared" si="77"/>
        <v/>
      </c>
      <c r="N143" s="180" t="str">
        <f t="shared" si="78"/>
        <v/>
      </c>
      <c r="O143" s="187" t="str">
        <f t="shared" si="79"/>
        <v/>
      </c>
      <c r="P143" s="187" t="str">
        <f t="shared" si="80"/>
        <v/>
      </c>
      <c r="Q143" s="187" t="str">
        <f t="shared" si="81"/>
        <v/>
      </c>
      <c r="R143" s="187" t="str">
        <f t="shared" si="82"/>
        <v/>
      </c>
      <c r="T143" s="115" t="str">
        <f>+Datos!AP141</f>
        <v/>
      </c>
      <c r="U143" s="188" t="str">
        <f>IF(T143="","",Datos!AS141)</f>
        <v/>
      </c>
      <c r="V143" s="180" t="str">
        <f t="shared" si="83"/>
        <v/>
      </c>
      <c r="W143" s="180" t="str">
        <f t="shared" si="84"/>
        <v/>
      </c>
      <c r="X143" s="187" t="str">
        <f t="shared" si="85"/>
        <v/>
      </c>
      <c r="Y143" s="187" t="str">
        <f t="shared" si="86"/>
        <v/>
      </c>
      <c r="Z143" s="187" t="str">
        <f t="shared" si="87"/>
        <v/>
      </c>
      <c r="AA143" s="187" t="str">
        <f t="shared" si="88"/>
        <v/>
      </c>
      <c r="AC143" s="115" t="str">
        <f>+Datos!BJ141</f>
        <v/>
      </c>
      <c r="AD143" s="188" t="str">
        <f>IF(AC143="","",Datos!BM141)</f>
        <v/>
      </c>
      <c r="AE143" s="180" t="str">
        <f t="shared" si="89"/>
        <v/>
      </c>
      <c r="AF143" s="180" t="str">
        <f t="shared" si="90"/>
        <v/>
      </c>
      <c r="AG143" s="187" t="str">
        <f t="shared" si="91"/>
        <v/>
      </c>
      <c r="AH143" s="187" t="str">
        <f t="shared" si="92"/>
        <v/>
      </c>
      <c r="AI143" s="187" t="str">
        <f t="shared" si="93"/>
        <v/>
      </c>
      <c r="AJ143" s="187" t="str">
        <f t="shared" si="94"/>
        <v/>
      </c>
      <c r="AL143" s="115" t="str">
        <f>+Datos!CD141</f>
        <v/>
      </c>
      <c r="AM143" s="188" t="str">
        <f>IF(AL143="","",Datos!CG141)</f>
        <v/>
      </c>
      <c r="AN143" s="180" t="str">
        <f t="shared" si="95"/>
        <v/>
      </c>
      <c r="AO143" s="180" t="str">
        <f t="shared" si="96"/>
        <v/>
      </c>
      <c r="AP143" s="187" t="str">
        <f t="shared" si="97"/>
        <v/>
      </c>
      <c r="AQ143" s="187" t="str">
        <f t="shared" si="98"/>
        <v/>
      </c>
      <c r="AR143" s="187" t="str">
        <f t="shared" si="99"/>
        <v/>
      </c>
      <c r="AS143" s="187" t="str">
        <f t="shared" si="100"/>
        <v/>
      </c>
      <c r="AU143" s="115" t="str">
        <f>+Datos!CX141</f>
        <v/>
      </c>
      <c r="AV143" s="188" t="str">
        <f>IF(AU143="","",Datos!DA141)</f>
        <v/>
      </c>
      <c r="AW143" s="180" t="str">
        <f t="shared" si="101"/>
        <v/>
      </c>
      <c r="AX143" s="180" t="str">
        <f t="shared" si="102"/>
        <v/>
      </c>
      <c r="AY143" s="187" t="str">
        <f t="shared" si="103"/>
        <v/>
      </c>
      <c r="AZ143" s="187" t="str">
        <f t="shared" si="104"/>
        <v/>
      </c>
      <c r="BA143" s="187" t="str">
        <f t="shared" si="105"/>
        <v/>
      </c>
      <c r="BB143" s="187" t="str">
        <f t="shared" si="106"/>
        <v/>
      </c>
      <c r="BD143" s="115" t="str">
        <f>+Datos!DR141</f>
        <v/>
      </c>
      <c r="BE143" s="188" t="str">
        <f>IF(BD143="","",Datos!DU141)</f>
        <v/>
      </c>
      <c r="BF143" s="180" t="str">
        <f t="shared" si="107"/>
        <v/>
      </c>
      <c r="BG143" s="180" t="str">
        <f t="shared" si="108"/>
        <v/>
      </c>
      <c r="BH143" s="187" t="str">
        <f t="shared" si="109"/>
        <v/>
      </c>
      <c r="BI143" s="187" t="str">
        <f t="shared" si="110"/>
        <v/>
      </c>
      <c r="BJ143" s="187" t="str">
        <f t="shared" si="111"/>
        <v/>
      </c>
      <c r="BK143" s="187" t="str">
        <f t="shared" si="112"/>
        <v/>
      </c>
      <c r="BM143" s="115" t="str">
        <f>+Datos!EL141</f>
        <v/>
      </c>
      <c r="BN143" s="188" t="str">
        <f>IF(BM143="","",Datos!EO141)</f>
        <v/>
      </c>
      <c r="BO143" s="180" t="str">
        <f t="shared" si="113"/>
        <v/>
      </c>
      <c r="BP143" s="180" t="str">
        <f t="shared" si="114"/>
        <v/>
      </c>
      <c r="BQ143" s="187" t="str">
        <f t="shared" si="115"/>
        <v/>
      </c>
      <c r="BR143" s="187" t="str">
        <f t="shared" si="116"/>
        <v/>
      </c>
      <c r="BS143" s="187" t="str">
        <f t="shared" si="117"/>
        <v/>
      </c>
      <c r="BT143" s="187" t="str">
        <f t="shared" si="118"/>
        <v/>
      </c>
      <c r="BV143" s="115" t="str">
        <f>+Datos!FF141</f>
        <v/>
      </c>
      <c r="BW143" s="188" t="str">
        <f>IF(BV143="","",Datos!FI141)</f>
        <v/>
      </c>
      <c r="BX143" s="180" t="str">
        <f t="shared" si="119"/>
        <v/>
      </c>
      <c r="BY143" s="180" t="str">
        <f t="shared" si="120"/>
        <v/>
      </c>
      <c r="BZ143" s="187" t="str">
        <f t="shared" si="121"/>
        <v/>
      </c>
      <c r="CA143" s="187" t="str">
        <f t="shared" si="122"/>
        <v/>
      </c>
      <c r="CB143" s="187" t="str">
        <f t="shared" si="123"/>
        <v/>
      </c>
      <c r="CC143" s="187" t="str">
        <f t="shared" si="124"/>
        <v/>
      </c>
      <c r="CD143"/>
      <c r="CE143" s="115" t="str">
        <f>+Datos!FZ141</f>
        <v/>
      </c>
      <c r="CF143" s="188" t="str">
        <f>IF(CE143="","",Datos!GC141)</f>
        <v/>
      </c>
      <c r="CG143" s="180" t="str">
        <f t="shared" si="125"/>
        <v/>
      </c>
      <c r="CH143" s="180" t="str">
        <f t="shared" si="126"/>
        <v/>
      </c>
      <c r="CI143" s="187" t="str">
        <f t="shared" si="127"/>
        <v/>
      </c>
      <c r="CJ143" s="187" t="str">
        <f t="shared" si="128"/>
        <v/>
      </c>
      <c r="CK143" s="187" t="str">
        <f t="shared" si="129"/>
        <v/>
      </c>
      <c r="CL143" s="187" t="str">
        <f t="shared" si="130"/>
        <v/>
      </c>
    </row>
    <row r="144" spans="2:90" s="8" customFormat="1" x14ac:dyDescent="0.35">
      <c r="B144" s="115" t="str">
        <f>+Datos!B142</f>
        <v/>
      </c>
      <c r="C144" s="115" t="str">
        <f>IF(B144="","",Datos!E142)</f>
        <v/>
      </c>
      <c r="D144" s="180"/>
      <c r="E144" s="180" t="str">
        <f t="shared" si="72"/>
        <v/>
      </c>
      <c r="F144" s="187" t="str">
        <f t="shared" si="131"/>
        <v/>
      </c>
      <c r="G144" s="187" t="str">
        <f t="shared" si="132"/>
        <v/>
      </c>
      <c r="H144" s="187" t="str">
        <f t="shared" si="75"/>
        <v/>
      </c>
      <c r="I144" s="187" t="str">
        <f t="shared" si="76"/>
        <v/>
      </c>
      <c r="K144" s="115" t="str">
        <f>+Datos!V142</f>
        <v/>
      </c>
      <c r="L144" s="188" t="str">
        <f>IF(K144="","",Datos!Y142)</f>
        <v/>
      </c>
      <c r="M144" s="180" t="str">
        <f t="shared" si="77"/>
        <v/>
      </c>
      <c r="N144" s="180" t="str">
        <f t="shared" si="78"/>
        <v/>
      </c>
      <c r="O144" s="187" t="str">
        <f t="shared" si="79"/>
        <v/>
      </c>
      <c r="P144" s="187" t="str">
        <f t="shared" si="80"/>
        <v/>
      </c>
      <c r="Q144" s="187" t="str">
        <f t="shared" si="81"/>
        <v/>
      </c>
      <c r="R144" s="187" t="str">
        <f t="shared" si="82"/>
        <v/>
      </c>
      <c r="T144" s="115" t="str">
        <f>+Datos!AP142</f>
        <v/>
      </c>
      <c r="U144" s="188" t="str">
        <f>IF(T144="","",Datos!AS142)</f>
        <v/>
      </c>
      <c r="V144" s="180" t="str">
        <f t="shared" si="83"/>
        <v/>
      </c>
      <c r="W144" s="180" t="str">
        <f t="shared" si="84"/>
        <v/>
      </c>
      <c r="X144" s="187" t="str">
        <f t="shared" si="85"/>
        <v/>
      </c>
      <c r="Y144" s="187" t="str">
        <f t="shared" si="86"/>
        <v/>
      </c>
      <c r="Z144" s="187" t="str">
        <f t="shared" si="87"/>
        <v/>
      </c>
      <c r="AA144" s="187" t="str">
        <f t="shared" si="88"/>
        <v/>
      </c>
      <c r="AC144" s="115" t="str">
        <f>+Datos!BJ142</f>
        <v/>
      </c>
      <c r="AD144" s="188" t="str">
        <f>IF(AC144="","",Datos!BM142)</f>
        <v/>
      </c>
      <c r="AE144" s="180" t="str">
        <f t="shared" si="89"/>
        <v/>
      </c>
      <c r="AF144" s="180" t="str">
        <f t="shared" si="90"/>
        <v/>
      </c>
      <c r="AG144" s="187" t="str">
        <f t="shared" si="91"/>
        <v/>
      </c>
      <c r="AH144" s="187" t="str">
        <f t="shared" si="92"/>
        <v/>
      </c>
      <c r="AI144" s="187" t="str">
        <f t="shared" si="93"/>
        <v/>
      </c>
      <c r="AJ144" s="187" t="str">
        <f t="shared" si="94"/>
        <v/>
      </c>
      <c r="AL144" s="115" t="str">
        <f>+Datos!CD142</f>
        <v/>
      </c>
      <c r="AM144" s="188" t="str">
        <f>IF(AL144="","",Datos!CG142)</f>
        <v/>
      </c>
      <c r="AN144" s="180" t="str">
        <f t="shared" si="95"/>
        <v/>
      </c>
      <c r="AO144" s="180" t="str">
        <f t="shared" si="96"/>
        <v/>
      </c>
      <c r="AP144" s="187" t="str">
        <f t="shared" si="97"/>
        <v/>
      </c>
      <c r="AQ144" s="187" t="str">
        <f t="shared" si="98"/>
        <v/>
      </c>
      <c r="AR144" s="187" t="str">
        <f t="shared" si="99"/>
        <v/>
      </c>
      <c r="AS144" s="187" t="str">
        <f t="shared" si="100"/>
        <v/>
      </c>
      <c r="AU144" s="115" t="str">
        <f>+Datos!CX142</f>
        <v/>
      </c>
      <c r="AV144" s="188" t="str">
        <f>IF(AU144="","",Datos!DA142)</f>
        <v/>
      </c>
      <c r="AW144" s="180" t="str">
        <f t="shared" si="101"/>
        <v/>
      </c>
      <c r="AX144" s="180" t="str">
        <f t="shared" si="102"/>
        <v/>
      </c>
      <c r="AY144" s="187" t="str">
        <f t="shared" si="103"/>
        <v/>
      </c>
      <c r="AZ144" s="187" t="str">
        <f t="shared" si="104"/>
        <v/>
      </c>
      <c r="BA144" s="187" t="str">
        <f t="shared" si="105"/>
        <v/>
      </c>
      <c r="BB144" s="187" t="str">
        <f t="shared" si="106"/>
        <v/>
      </c>
      <c r="BD144" s="115" t="str">
        <f>+Datos!DR142</f>
        <v/>
      </c>
      <c r="BE144" s="188" t="str">
        <f>IF(BD144="","",Datos!DU142)</f>
        <v/>
      </c>
      <c r="BF144" s="180" t="str">
        <f t="shared" si="107"/>
        <v/>
      </c>
      <c r="BG144" s="180" t="str">
        <f t="shared" si="108"/>
        <v/>
      </c>
      <c r="BH144" s="187" t="str">
        <f t="shared" si="109"/>
        <v/>
      </c>
      <c r="BI144" s="187" t="str">
        <f t="shared" si="110"/>
        <v/>
      </c>
      <c r="BJ144" s="187" t="str">
        <f t="shared" si="111"/>
        <v/>
      </c>
      <c r="BK144" s="187" t="str">
        <f t="shared" si="112"/>
        <v/>
      </c>
      <c r="BM144" s="115" t="str">
        <f>+Datos!EL142</f>
        <v/>
      </c>
      <c r="BN144" s="188" t="str">
        <f>IF(BM144="","",Datos!EO142)</f>
        <v/>
      </c>
      <c r="BO144" s="180" t="str">
        <f t="shared" si="113"/>
        <v/>
      </c>
      <c r="BP144" s="180" t="str">
        <f t="shared" si="114"/>
        <v/>
      </c>
      <c r="BQ144" s="187" t="str">
        <f t="shared" si="115"/>
        <v/>
      </c>
      <c r="BR144" s="187" t="str">
        <f t="shared" si="116"/>
        <v/>
      </c>
      <c r="BS144" s="187" t="str">
        <f t="shared" si="117"/>
        <v/>
      </c>
      <c r="BT144" s="187" t="str">
        <f t="shared" si="118"/>
        <v/>
      </c>
      <c r="BV144" s="115" t="str">
        <f>+Datos!FF142</f>
        <v/>
      </c>
      <c r="BW144" s="188" t="str">
        <f>IF(BV144="","",Datos!FI142)</f>
        <v/>
      </c>
      <c r="BX144" s="180" t="str">
        <f t="shared" si="119"/>
        <v/>
      </c>
      <c r="BY144" s="180" t="str">
        <f t="shared" si="120"/>
        <v/>
      </c>
      <c r="BZ144" s="187" t="str">
        <f t="shared" si="121"/>
        <v/>
      </c>
      <c r="CA144" s="187" t="str">
        <f t="shared" si="122"/>
        <v/>
      </c>
      <c r="CB144" s="187" t="str">
        <f t="shared" si="123"/>
        <v/>
      </c>
      <c r="CC144" s="187" t="str">
        <f t="shared" si="124"/>
        <v/>
      </c>
      <c r="CD144"/>
      <c r="CE144" s="115" t="str">
        <f>+Datos!FZ142</f>
        <v/>
      </c>
      <c r="CF144" s="188" t="str">
        <f>IF(CE144="","",Datos!GC142)</f>
        <v/>
      </c>
      <c r="CG144" s="180" t="str">
        <f t="shared" si="125"/>
        <v/>
      </c>
      <c r="CH144" s="180" t="str">
        <f t="shared" si="126"/>
        <v/>
      </c>
      <c r="CI144" s="187" t="str">
        <f t="shared" si="127"/>
        <v/>
      </c>
      <c r="CJ144" s="187" t="str">
        <f t="shared" si="128"/>
        <v/>
      </c>
      <c r="CK144" s="187" t="str">
        <f t="shared" si="129"/>
        <v/>
      </c>
      <c r="CL144" s="187" t="str">
        <f t="shared" si="130"/>
        <v/>
      </c>
    </row>
    <row r="145" spans="2:90" s="8" customFormat="1" x14ac:dyDescent="0.35">
      <c r="B145" s="115" t="str">
        <f>+Datos!B143</f>
        <v/>
      </c>
      <c r="C145" s="115" t="str">
        <f>IF(B145="","",Datos!E143)</f>
        <v/>
      </c>
      <c r="D145" s="180"/>
      <c r="E145" s="180" t="str">
        <f t="shared" si="72"/>
        <v/>
      </c>
      <c r="F145" s="187" t="str">
        <f t="shared" si="131"/>
        <v/>
      </c>
      <c r="G145" s="187" t="str">
        <f t="shared" si="132"/>
        <v/>
      </c>
      <c r="H145" s="187" t="str">
        <f t="shared" si="75"/>
        <v/>
      </c>
      <c r="I145" s="187" t="str">
        <f t="shared" si="76"/>
        <v/>
      </c>
      <c r="K145" s="115" t="str">
        <f>+Datos!V143</f>
        <v/>
      </c>
      <c r="L145" s="188" t="str">
        <f>IF(K145="","",Datos!Y143)</f>
        <v/>
      </c>
      <c r="M145" s="180" t="str">
        <f t="shared" si="77"/>
        <v/>
      </c>
      <c r="N145" s="180" t="str">
        <f t="shared" si="78"/>
        <v/>
      </c>
      <c r="O145" s="187" t="str">
        <f t="shared" si="79"/>
        <v/>
      </c>
      <c r="P145" s="187" t="str">
        <f t="shared" si="80"/>
        <v/>
      </c>
      <c r="Q145" s="187" t="str">
        <f t="shared" si="81"/>
        <v/>
      </c>
      <c r="R145" s="187" t="str">
        <f t="shared" si="82"/>
        <v/>
      </c>
      <c r="T145" s="115" t="str">
        <f>+Datos!AP143</f>
        <v/>
      </c>
      <c r="U145" s="188" t="str">
        <f>IF(T145="","",Datos!AS143)</f>
        <v/>
      </c>
      <c r="V145" s="180" t="str">
        <f t="shared" si="83"/>
        <v/>
      </c>
      <c r="W145" s="180" t="str">
        <f t="shared" si="84"/>
        <v/>
      </c>
      <c r="X145" s="187" t="str">
        <f t="shared" si="85"/>
        <v/>
      </c>
      <c r="Y145" s="187" t="str">
        <f t="shared" si="86"/>
        <v/>
      </c>
      <c r="Z145" s="187" t="str">
        <f t="shared" si="87"/>
        <v/>
      </c>
      <c r="AA145" s="187" t="str">
        <f t="shared" si="88"/>
        <v/>
      </c>
      <c r="AC145" s="115" t="str">
        <f>+Datos!BJ143</f>
        <v/>
      </c>
      <c r="AD145" s="188" t="str">
        <f>IF(AC145="","",Datos!BM143)</f>
        <v/>
      </c>
      <c r="AE145" s="180" t="str">
        <f t="shared" si="89"/>
        <v/>
      </c>
      <c r="AF145" s="180" t="str">
        <f t="shared" si="90"/>
        <v/>
      </c>
      <c r="AG145" s="187" t="str">
        <f t="shared" si="91"/>
        <v/>
      </c>
      <c r="AH145" s="187" t="str">
        <f t="shared" si="92"/>
        <v/>
      </c>
      <c r="AI145" s="187" t="str">
        <f t="shared" si="93"/>
        <v/>
      </c>
      <c r="AJ145" s="187" t="str">
        <f t="shared" si="94"/>
        <v/>
      </c>
      <c r="AL145" s="115" t="str">
        <f>+Datos!CD143</f>
        <v/>
      </c>
      <c r="AM145" s="188" t="str">
        <f>IF(AL145="","",Datos!CG143)</f>
        <v/>
      </c>
      <c r="AN145" s="180" t="str">
        <f t="shared" si="95"/>
        <v/>
      </c>
      <c r="AO145" s="180" t="str">
        <f t="shared" si="96"/>
        <v/>
      </c>
      <c r="AP145" s="187" t="str">
        <f t="shared" si="97"/>
        <v/>
      </c>
      <c r="AQ145" s="187" t="str">
        <f t="shared" si="98"/>
        <v/>
      </c>
      <c r="AR145" s="187" t="str">
        <f t="shared" si="99"/>
        <v/>
      </c>
      <c r="AS145" s="187" t="str">
        <f t="shared" si="100"/>
        <v/>
      </c>
      <c r="AU145" s="115" t="str">
        <f>+Datos!CX143</f>
        <v/>
      </c>
      <c r="AV145" s="188" t="str">
        <f>IF(AU145="","",Datos!DA143)</f>
        <v/>
      </c>
      <c r="AW145" s="180" t="str">
        <f t="shared" si="101"/>
        <v/>
      </c>
      <c r="AX145" s="180" t="str">
        <f t="shared" si="102"/>
        <v/>
      </c>
      <c r="AY145" s="187" t="str">
        <f t="shared" si="103"/>
        <v/>
      </c>
      <c r="AZ145" s="187" t="str">
        <f t="shared" si="104"/>
        <v/>
      </c>
      <c r="BA145" s="187" t="str">
        <f t="shared" si="105"/>
        <v/>
      </c>
      <c r="BB145" s="187" t="str">
        <f t="shared" si="106"/>
        <v/>
      </c>
      <c r="BD145" s="115" t="str">
        <f>+Datos!DR143</f>
        <v/>
      </c>
      <c r="BE145" s="188" t="str">
        <f>IF(BD145="","",Datos!DU143)</f>
        <v/>
      </c>
      <c r="BF145" s="180" t="str">
        <f t="shared" si="107"/>
        <v/>
      </c>
      <c r="BG145" s="180" t="str">
        <f t="shared" si="108"/>
        <v/>
      </c>
      <c r="BH145" s="187" t="str">
        <f t="shared" si="109"/>
        <v/>
      </c>
      <c r="BI145" s="187" t="str">
        <f t="shared" si="110"/>
        <v/>
      </c>
      <c r="BJ145" s="187" t="str">
        <f t="shared" si="111"/>
        <v/>
      </c>
      <c r="BK145" s="187" t="str">
        <f t="shared" si="112"/>
        <v/>
      </c>
      <c r="BM145" s="115" t="str">
        <f>+Datos!EL143</f>
        <v/>
      </c>
      <c r="BN145" s="188" t="str">
        <f>IF(BM145="","",Datos!EO143)</f>
        <v/>
      </c>
      <c r="BO145" s="180" t="str">
        <f t="shared" si="113"/>
        <v/>
      </c>
      <c r="BP145" s="180" t="str">
        <f t="shared" si="114"/>
        <v/>
      </c>
      <c r="BQ145" s="187" t="str">
        <f t="shared" si="115"/>
        <v/>
      </c>
      <c r="BR145" s="187" t="str">
        <f t="shared" si="116"/>
        <v/>
      </c>
      <c r="BS145" s="187" t="str">
        <f t="shared" si="117"/>
        <v/>
      </c>
      <c r="BT145" s="187" t="str">
        <f t="shared" si="118"/>
        <v/>
      </c>
      <c r="BV145" s="115" t="str">
        <f>+Datos!FF143</f>
        <v/>
      </c>
      <c r="BW145" s="188" t="str">
        <f>IF(BV145="","",Datos!FI143)</f>
        <v/>
      </c>
      <c r="BX145" s="180" t="str">
        <f t="shared" si="119"/>
        <v/>
      </c>
      <c r="BY145" s="180" t="str">
        <f t="shared" si="120"/>
        <v/>
      </c>
      <c r="BZ145" s="187" t="str">
        <f t="shared" si="121"/>
        <v/>
      </c>
      <c r="CA145" s="187" t="str">
        <f t="shared" si="122"/>
        <v/>
      </c>
      <c r="CB145" s="187" t="str">
        <f t="shared" si="123"/>
        <v/>
      </c>
      <c r="CC145" s="187" t="str">
        <f t="shared" si="124"/>
        <v/>
      </c>
      <c r="CD145"/>
      <c r="CE145" s="115" t="str">
        <f>+Datos!FZ143</f>
        <v/>
      </c>
      <c r="CF145" s="188" t="str">
        <f>IF(CE145="","",Datos!GC143)</f>
        <v/>
      </c>
      <c r="CG145" s="180" t="str">
        <f t="shared" si="125"/>
        <v/>
      </c>
      <c r="CH145" s="180" t="str">
        <f t="shared" si="126"/>
        <v/>
      </c>
      <c r="CI145" s="187" t="str">
        <f t="shared" si="127"/>
        <v/>
      </c>
      <c r="CJ145" s="187" t="str">
        <f t="shared" si="128"/>
        <v/>
      </c>
      <c r="CK145" s="187" t="str">
        <f t="shared" si="129"/>
        <v/>
      </c>
      <c r="CL145" s="187" t="str">
        <f t="shared" si="130"/>
        <v/>
      </c>
    </row>
    <row r="146" spans="2:90" s="8" customFormat="1" x14ac:dyDescent="0.35">
      <c r="B146" s="115" t="str">
        <f>+Datos!B144</f>
        <v/>
      </c>
      <c r="C146" s="115" t="str">
        <f>IF(B146="","",Datos!E144)</f>
        <v/>
      </c>
      <c r="D146" s="180"/>
      <c r="E146" s="180" t="str">
        <f t="shared" si="72"/>
        <v/>
      </c>
      <c r="F146" s="187" t="str">
        <f t="shared" si="131"/>
        <v/>
      </c>
      <c r="G146" s="187" t="str">
        <f t="shared" si="132"/>
        <v/>
      </c>
      <c r="H146" s="187" t="str">
        <f t="shared" si="75"/>
        <v/>
      </c>
      <c r="I146" s="187" t="str">
        <f t="shared" si="76"/>
        <v/>
      </c>
      <c r="K146" s="115" t="str">
        <f>+Datos!V144</f>
        <v/>
      </c>
      <c r="L146" s="188" t="str">
        <f>IF(K146="","",Datos!Y144)</f>
        <v/>
      </c>
      <c r="M146" s="180" t="str">
        <f t="shared" si="77"/>
        <v/>
      </c>
      <c r="N146" s="180" t="str">
        <f t="shared" si="78"/>
        <v/>
      </c>
      <c r="O146" s="187" t="str">
        <f t="shared" si="79"/>
        <v/>
      </c>
      <c r="P146" s="187" t="str">
        <f t="shared" si="80"/>
        <v/>
      </c>
      <c r="Q146" s="187" t="str">
        <f t="shared" si="81"/>
        <v/>
      </c>
      <c r="R146" s="187" t="str">
        <f t="shared" si="82"/>
        <v/>
      </c>
      <c r="T146" s="115" t="str">
        <f>+Datos!AP144</f>
        <v/>
      </c>
      <c r="U146" s="188" t="str">
        <f>IF(T146="","",Datos!AS144)</f>
        <v/>
      </c>
      <c r="V146" s="180" t="str">
        <f t="shared" si="83"/>
        <v/>
      </c>
      <c r="W146" s="180" t="str">
        <f t="shared" si="84"/>
        <v/>
      </c>
      <c r="X146" s="187" t="str">
        <f t="shared" si="85"/>
        <v/>
      </c>
      <c r="Y146" s="187" t="str">
        <f t="shared" si="86"/>
        <v/>
      </c>
      <c r="Z146" s="187" t="str">
        <f t="shared" si="87"/>
        <v/>
      </c>
      <c r="AA146" s="187" t="str">
        <f t="shared" si="88"/>
        <v/>
      </c>
      <c r="AC146" s="115" t="str">
        <f>+Datos!BJ144</f>
        <v/>
      </c>
      <c r="AD146" s="188" t="str">
        <f>IF(AC146="","",Datos!BM144)</f>
        <v/>
      </c>
      <c r="AE146" s="180" t="str">
        <f t="shared" si="89"/>
        <v/>
      </c>
      <c r="AF146" s="180" t="str">
        <f t="shared" si="90"/>
        <v/>
      </c>
      <c r="AG146" s="187" t="str">
        <f t="shared" si="91"/>
        <v/>
      </c>
      <c r="AH146" s="187" t="str">
        <f t="shared" si="92"/>
        <v/>
      </c>
      <c r="AI146" s="187" t="str">
        <f t="shared" si="93"/>
        <v/>
      </c>
      <c r="AJ146" s="187" t="str">
        <f t="shared" si="94"/>
        <v/>
      </c>
      <c r="AL146" s="115" t="str">
        <f>+Datos!CD144</f>
        <v/>
      </c>
      <c r="AM146" s="188" t="str">
        <f>IF(AL146="","",Datos!CG144)</f>
        <v/>
      </c>
      <c r="AN146" s="180" t="str">
        <f t="shared" si="95"/>
        <v/>
      </c>
      <c r="AO146" s="180" t="str">
        <f t="shared" si="96"/>
        <v/>
      </c>
      <c r="AP146" s="187" t="str">
        <f t="shared" si="97"/>
        <v/>
      </c>
      <c r="AQ146" s="187" t="str">
        <f t="shared" si="98"/>
        <v/>
      </c>
      <c r="AR146" s="187" t="str">
        <f t="shared" si="99"/>
        <v/>
      </c>
      <c r="AS146" s="187" t="str">
        <f t="shared" si="100"/>
        <v/>
      </c>
      <c r="AU146" s="115" t="str">
        <f>+Datos!CX144</f>
        <v/>
      </c>
      <c r="AV146" s="188" t="str">
        <f>IF(AU146="","",Datos!DA144)</f>
        <v/>
      </c>
      <c r="AW146" s="180" t="str">
        <f t="shared" si="101"/>
        <v/>
      </c>
      <c r="AX146" s="180" t="str">
        <f t="shared" si="102"/>
        <v/>
      </c>
      <c r="AY146" s="187" t="str">
        <f t="shared" si="103"/>
        <v/>
      </c>
      <c r="AZ146" s="187" t="str">
        <f t="shared" si="104"/>
        <v/>
      </c>
      <c r="BA146" s="187" t="str">
        <f t="shared" si="105"/>
        <v/>
      </c>
      <c r="BB146" s="187" t="str">
        <f t="shared" si="106"/>
        <v/>
      </c>
      <c r="BD146" s="115" t="str">
        <f>+Datos!DR144</f>
        <v/>
      </c>
      <c r="BE146" s="188" t="str">
        <f>IF(BD146="","",Datos!DU144)</f>
        <v/>
      </c>
      <c r="BF146" s="180" t="str">
        <f t="shared" si="107"/>
        <v/>
      </c>
      <c r="BG146" s="180" t="str">
        <f t="shared" si="108"/>
        <v/>
      </c>
      <c r="BH146" s="187" t="str">
        <f t="shared" si="109"/>
        <v/>
      </c>
      <c r="BI146" s="187" t="str">
        <f t="shared" si="110"/>
        <v/>
      </c>
      <c r="BJ146" s="187" t="str">
        <f t="shared" si="111"/>
        <v/>
      </c>
      <c r="BK146" s="187" t="str">
        <f t="shared" si="112"/>
        <v/>
      </c>
      <c r="BM146" s="115" t="str">
        <f>+Datos!EL144</f>
        <v/>
      </c>
      <c r="BN146" s="188" t="str">
        <f>IF(BM146="","",Datos!EO144)</f>
        <v/>
      </c>
      <c r="BO146" s="180" t="str">
        <f t="shared" si="113"/>
        <v/>
      </c>
      <c r="BP146" s="180" t="str">
        <f t="shared" si="114"/>
        <v/>
      </c>
      <c r="BQ146" s="187" t="str">
        <f t="shared" si="115"/>
        <v/>
      </c>
      <c r="BR146" s="187" t="str">
        <f t="shared" si="116"/>
        <v/>
      </c>
      <c r="BS146" s="187" t="str">
        <f t="shared" si="117"/>
        <v/>
      </c>
      <c r="BT146" s="187" t="str">
        <f t="shared" si="118"/>
        <v/>
      </c>
      <c r="BV146" s="115" t="str">
        <f>+Datos!FF144</f>
        <v/>
      </c>
      <c r="BW146" s="188" t="str">
        <f>IF(BV146="","",Datos!FI144)</f>
        <v/>
      </c>
      <c r="BX146" s="180" t="str">
        <f t="shared" si="119"/>
        <v/>
      </c>
      <c r="BY146" s="180" t="str">
        <f t="shared" si="120"/>
        <v/>
      </c>
      <c r="BZ146" s="187" t="str">
        <f t="shared" si="121"/>
        <v/>
      </c>
      <c r="CA146" s="187" t="str">
        <f t="shared" si="122"/>
        <v/>
      </c>
      <c r="CB146" s="187" t="str">
        <f t="shared" si="123"/>
        <v/>
      </c>
      <c r="CC146" s="187" t="str">
        <f t="shared" si="124"/>
        <v/>
      </c>
      <c r="CD146"/>
      <c r="CE146" s="115" t="str">
        <f>+Datos!FZ144</f>
        <v/>
      </c>
      <c r="CF146" s="188" t="str">
        <f>IF(CE146="","",Datos!GC144)</f>
        <v/>
      </c>
      <c r="CG146" s="180" t="str">
        <f t="shared" si="125"/>
        <v/>
      </c>
      <c r="CH146" s="180" t="str">
        <f t="shared" si="126"/>
        <v/>
      </c>
      <c r="CI146" s="187" t="str">
        <f t="shared" si="127"/>
        <v/>
      </c>
      <c r="CJ146" s="187" t="str">
        <f t="shared" si="128"/>
        <v/>
      </c>
      <c r="CK146" s="187" t="str">
        <f t="shared" si="129"/>
        <v/>
      </c>
      <c r="CL146" s="187" t="str">
        <f t="shared" si="130"/>
        <v/>
      </c>
    </row>
    <row r="147" spans="2:90" s="8" customFormat="1" x14ac:dyDescent="0.35">
      <c r="B147" s="115" t="str">
        <f>+Datos!B145</f>
        <v/>
      </c>
      <c r="C147" s="115" t="str">
        <f>IF(B147="","",Datos!E145)</f>
        <v/>
      </c>
      <c r="D147" s="180"/>
      <c r="E147" s="180" t="str">
        <f t="shared" ref="E147:E173" si="133">IF(C147="","",ROUNDUP(C147/C$14,0))</f>
        <v/>
      </c>
      <c r="F147" s="187" t="str">
        <f t="shared" ref="F147:F173" si="134">IF(E147="","",((C$14/C$15)*3+6+3)*E147)</f>
        <v/>
      </c>
      <c r="G147" s="187" t="str">
        <f t="shared" ref="G147:G173" si="135">IF(E147="","",E147*3*2*6.5)</f>
        <v/>
      </c>
      <c r="H147" s="187" t="str">
        <f t="shared" ref="H147:H173" si="136">IF(E147="","",E147*(C$14)*2)</f>
        <v/>
      </c>
      <c r="I147" s="187" t="str">
        <f t="shared" ref="I147:I173" si="137">IF(E147="","",(((C$14/C$15)+2)*2)*E147)</f>
        <v/>
      </c>
      <c r="K147" s="115" t="str">
        <f>+Datos!V145</f>
        <v/>
      </c>
      <c r="L147" s="188" t="str">
        <f>IF(K147="","",Datos!Y145)</f>
        <v/>
      </c>
      <c r="M147" s="180" t="str">
        <f t="shared" ref="M147:M173" si="138">IF(L147="","",L147*L$13*2)</f>
        <v/>
      </c>
      <c r="N147" s="180" t="str">
        <f t="shared" ref="N147:N173" si="139">IF(L147="","",L147/L$14)</f>
        <v/>
      </c>
      <c r="O147" s="187" t="str">
        <f t="shared" ref="O147:O173" si="140">IF(N147="","",((L$14/L$15)*3+6+3)*N147)</f>
        <v/>
      </c>
      <c r="P147" s="187" t="str">
        <f t="shared" ref="P147:P173" si="141">IF(N147="","",N147*3*2*6.5)</f>
        <v/>
      </c>
      <c r="Q147" s="187" t="str">
        <f t="shared" ref="Q147:Q173" si="142">IF(N147="","",N147*(L$14)*2)</f>
        <v/>
      </c>
      <c r="R147" s="187" t="str">
        <f t="shared" ref="R147:R173" si="143">IF(N147="","",(((L$14/L$15)+2)*2)*N147)</f>
        <v/>
      </c>
      <c r="T147" s="115" t="str">
        <f>+Datos!AP145</f>
        <v/>
      </c>
      <c r="U147" s="188" t="str">
        <f>IF(T147="","",Datos!AS145)</f>
        <v/>
      </c>
      <c r="V147" s="180" t="str">
        <f t="shared" ref="V147:V173" si="144">IF(U147="","",U147*U$13*2)</f>
        <v/>
      </c>
      <c r="W147" s="180" t="str">
        <f t="shared" ref="W147:W173" si="145">IF(U147="","",U147/U$14)</f>
        <v/>
      </c>
      <c r="X147" s="187" t="str">
        <f t="shared" ref="X147:X173" si="146">IF(W147="","",((U$14/U$15)*3+6+3)*W147)</f>
        <v/>
      </c>
      <c r="Y147" s="187" t="str">
        <f t="shared" ref="Y147:Y173" si="147">IF(W147="","",W147*3*2*6.5)</f>
        <v/>
      </c>
      <c r="Z147" s="187" t="str">
        <f t="shared" ref="Z147:Z173" si="148">IF(W147="","",W147*(U$14)*2)</f>
        <v/>
      </c>
      <c r="AA147" s="187" t="str">
        <f t="shared" ref="AA147:AA173" si="149">IF(W147="","",(((U$14/U$15)+2)*2)*W147)</f>
        <v/>
      </c>
      <c r="AC147" s="115" t="str">
        <f>+Datos!BJ145</f>
        <v/>
      </c>
      <c r="AD147" s="188" t="str">
        <f>IF(AC147="","",Datos!BM145)</f>
        <v/>
      </c>
      <c r="AE147" s="180" t="str">
        <f t="shared" ref="AE147:AE173" si="150">IF(AD147="","",AD147*AD$13*2)</f>
        <v/>
      </c>
      <c r="AF147" s="180" t="str">
        <f t="shared" ref="AF147:AF173" si="151">IF(AD147="","",AD147/AD$14)</f>
        <v/>
      </c>
      <c r="AG147" s="187" t="str">
        <f t="shared" ref="AG147:AG173" si="152">IF(AF147="","",((AD$14/AD$15)*3+6+3)*AF147)</f>
        <v/>
      </c>
      <c r="AH147" s="187" t="str">
        <f t="shared" ref="AH147:AH173" si="153">IF(AF147="","",AF147*3*2*6.5)</f>
        <v/>
      </c>
      <c r="AI147" s="187" t="str">
        <f t="shared" ref="AI147:AI173" si="154">IF(AF147="","",AF147*(AD$14)*2)</f>
        <v/>
      </c>
      <c r="AJ147" s="187" t="str">
        <f t="shared" ref="AJ147:AJ173" si="155">IF(AF147="","",(((AD$14/AD$15)+2)*2)*AF147)</f>
        <v/>
      </c>
      <c r="AL147" s="115" t="str">
        <f>+Datos!CD145</f>
        <v/>
      </c>
      <c r="AM147" s="188" t="str">
        <f>IF(AL147="","",Datos!CG145)</f>
        <v/>
      </c>
      <c r="AN147" s="180" t="str">
        <f t="shared" ref="AN147:AN173" si="156">IF(AM147="","",AM147*AM$13*2)</f>
        <v/>
      </c>
      <c r="AO147" s="180" t="str">
        <f t="shared" ref="AO147:AO173" si="157">IF(AM147="","",AM147/AM$14)</f>
        <v/>
      </c>
      <c r="AP147" s="187" t="str">
        <f t="shared" ref="AP147:AP173" si="158">IF(AO147="","",((AM$14/AM$15)*3+6+3)*AO147)</f>
        <v/>
      </c>
      <c r="AQ147" s="187" t="str">
        <f t="shared" ref="AQ147:AQ173" si="159">IF(AO147="","",AO147*3*2*6.5)</f>
        <v/>
      </c>
      <c r="AR147" s="187" t="str">
        <f t="shared" ref="AR147:AR173" si="160">IF(AO147="","",AO147*(AM$14)*2)</f>
        <v/>
      </c>
      <c r="AS147" s="187" t="str">
        <f t="shared" ref="AS147:AS173" si="161">IF(AO147="","",(((AM$14/AM$15)+2)*2)*AO147)</f>
        <v/>
      </c>
      <c r="AU147" s="115" t="str">
        <f>+Datos!CX145</f>
        <v/>
      </c>
      <c r="AV147" s="188" t="str">
        <f>IF(AU147="","",Datos!DA145)</f>
        <v/>
      </c>
      <c r="AW147" s="180" t="str">
        <f t="shared" ref="AW147:AW173" si="162">IF(AV147="","",AV147*AV$13*2)</f>
        <v/>
      </c>
      <c r="AX147" s="180" t="str">
        <f t="shared" ref="AX147:AX173" si="163">IF(AV147="","",AV147/AV$14)</f>
        <v/>
      </c>
      <c r="AY147" s="187" t="str">
        <f t="shared" ref="AY147:AY173" si="164">IF(AX147="","",((AV$14/AV$15)*3+6+3)*AX147)</f>
        <v/>
      </c>
      <c r="AZ147" s="187" t="str">
        <f t="shared" ref="AZ147:AZ173" si="165">IF(AX147="","",AX147*3*2*6.5)</f>
        <v/>
      </c>
      <c r="BA147" s="187" t="str">
        <f t="shared" ref="BA147:BA173" si="166">IF(AX147="","",AX147*(AV$14)*2)</f>
        <v/>
      </c>
      <c r="BB147" s="187" t="str">
        <f t="shared" ref="BB147:BB173" si="167">IF(AX147="","",(((AV$14/AV$15)+2)*2)*AX147)</f>
        <v/>
      </c>
      <c r="BD147" s="115" t="str">
        <f>+Datos!DR145</f>
        <v/>
      </c>
      <c r="BE147" s="188" t="str">
        <f>IF(BD147="","",Datos!DU145)</f>
        <v/>
      </c>
      <c r="BF147" s="180" t="str">
        <f t="shared" ref="BF147:BF173" si="168">IF(BE147="","",BE147*BE$13*2)</f>
        <v/>
      </c>
      <c r="BG147" s="180" t="str">
        <f t="shared" ref="BG147:BG173" si="169">IF(BE147="","",BE147/BE$14)</f>
        <v/>
      </c>
      <c r="BH147" s="187" t="str">
        <f t="shared" ref="BH147:BH173" si="170">IF(BG147="","",((BE$14/BE$15)*3+6+3)*BG147)</f>
        <v/>
      </c>
      <c r="BI147" s="187" t="str">
        <f t="shared" ref="BI147:BI173" si="171">IF(BG147="","",BG147*3*2*6.5)</f>
        <v/>
      </c>
      <c r="BJ147" s="187" t="str">
        <f t="shared" ref="BJ147:BJ173" si="172">IF(BG147="","",BG147*(BE$14)*2)</f>
        <v/>
      </c>
      <c r="BK147" s="187" t="str">
        <f t="shared" ref="BK147:BK173" si="173">IF(BG147="","",(((BE$14/BE$15)+2)*2)*BG147)</f>
        <v/>
      </c>
      <c r="BM147" s="115" t="str">
        <f>+Datos!EL145</f>
        <v/>
      </c>
      <c r="BN147" s="188" t="str">
        <f>IF(BM147="","",Datos!EO145)</f>
        <v/>
      </c>
      <c r="BO147" s="180" t="str">
        <f t="shared" ref="BO147:BO173" si="174">IF(BN147="","",BN147*BN$13*2)</f>
        <v/>
      </c>
      <c r="BP147" s="180" t="str">
        <f t="shared" ref="BP147:BP173" si="175">IF(BN147="","",BN147/BN$14)</f>
        <v/>
      </c>
      <c r="BQ147" s="187" t="str">
        <f t="shared" ref="BQ147:BQ173" si="176">IF(BP147="","",((BN$14/BN$15)*3+6+3)*BP147)</f>
        <v/>
      </c>
      <c r="BR147" s="187" t="str">
        <f t="shared" ref="BR147:BR173" si="177">IF(BP147="","",BP147*3*2*6.5)</f>
        <v/>
      </c>
      <c r="BS147" s="187" t="str">
        <f t="shared" ref="BS147:BS173" si="178">IF(BP147="","",BP147*(BN$14)*2)</f>
        <v/>
      </c>
      <c r="BT147" s="187" t="str">
        <f t="shared" ref="BT147:BT173" si="179">IF(BP147="","",(((BN$14/BN$15)+2)*2)*BP147)</f>
        <v/>
      </c>
      <c r="BV147" s="115" t="str">
        <f>+Datos!FF145</f>
        <v/>
      </c>
      <c r="BW147" s="188" t="str">
        <f>IF(BV147="","",Datos!FI145)</f>
        <v/>
      </c>
      <c r="BX147" s="180" t="str">
        <f t="shared" ref="BX147:BX173" si="180">IF(BW147="","",BW147*BW$13*2)</f>
        <v/>
      </c>
      <c r="BY147" s="180" t="str">
        <f t="shared" ref="BY147:BY173" si="181">IF(BW147="","",BW147/BW$14)</f>
        <v/>
      </c>
      <c r="BZ147" s="187" t="str">
        <f t="shared" ref="BZ147:BZ173" si="182">IF(BY147="","",((BW$14/BW$15)*3+6+3)*BY147)</f>
        <v/>
      </c>
      <c r="CA147" s="187" t="str">
        <f t="shared" ref="CA147:CA173" si="183">IF(BY147="","",BY147*3*2*6.5)</f>
        <v/>
      </c>
      <c r="CB147" s="187" t="str">
        <f t="shared" ref="CB147:CB173" si="184">IF(BY147="","",BY147*(BW$14)*2)</f>
        <v/>
      </c>
      <c r="CC147" s="187" t="str">
        <f t="shared" ref="CC147:CC173" si="185">IF(BY147="","",(((BW$14/BW$15)+2)*2)*BY147)</f>
        <v/>
      </c>
      <c r="CD147"/>
      <c r="CE147" s="115" t="str">
        <f>+Datos!FZ145</f>
        <v/>
      </c>
      <c r="CF147" s="188" t="str">
        <f>IF(CE147="","",Datos!GC145)</f>
        <v/>
      </c>
      <c r="CG147" s="180" t="str">
        <f t="shared" ref="CG147:CG173" si="186">IF(CF147="","",CF147*CF$13*2)</f>
        <v/>
      </c>
      <c r="CH147" s="180" t="str">
        <f t="shared" ref="CH147:CH173" si="187">IF(CF147="","",CF147/CF$14)</f>
        <v/>
      </c>
      <c r="CI147" s="187" t="str">
        <f t="shared" ref="CI147:CI173" si="188">IF(CH147="","",((CF$14/CF$15)*3+6+3)*CH147)</f>
        <v/>
      </c>
      <c r="CJ147" s="187" t="str">
        <f t="shared" ref="CJ147:CJ173" si="189">IF(CH147="","",CH147*3*2*6.5)</f>
        <v/>
      </c>
      <c r="CK147" s="187" t="str">
        <f t="shared" ref="CK147:CK173" si="190">IF(CH147="","",CH147*(CF$14)*2)</f>
        <v/>
      </c>
      <c r="CL147" s="187" t="str">
        <f t="shared" ref="CL147:CL173" si="191">IF(CH147="","",(((CF$14/CF$15)+2)*2)*CH147)</f>
        <v/>
      </c>
    </row>
    <row r="148" spans="2:90" s="8" customFormat="1" x14ac:dyDescent="0.35">
      <c r="B148" s="115" t="str">
        <f>+Datos!B146</f>
        <v/>
      </c>
      <c r="C148" s="115" t="str">
        <f>IF(B148="","",Datos!E146)</f>
        <v/>
      </c>
      <c r="D148" s="180"/>
      <c r="E148" s="180" t="str">
        <f t="shared" si="133"/>
        <v/>
      </c>
      <c r="F148" s="187" t="str">
        <f t="shared" si="134"/>
        <v/>
      </c>
      <c r="G148" s="187" t="str">
        <f t="shared" si="135"/>
        <v/>
      </c>
      <c r="H148" s="187" t="str">
        <f t="shared" si="136"/>
        <v/>
      </c>
      <c r="I148" s="187" t="str">
        <f t="shared" si="137"/>
        <v/>
      </c>
      <c r="K148" s="115" t="str">
        <f>+Datos!V146</f>
        <v/>
      </c>
      <c r="L148" s="188" t="str">
        <f>IF(K148="","",Datos!Y146)</f>
        <v/>
      </c>
      <c r="M148" s="180" t="str">
        <f t="shared" si="138"/>
        <v/>
      </c>
      <c r="N148" s="180" t="str">
        <f t="shared" si="139"/>
        <v/>
      </c>
      <c r="O148" s="187" t="str">
        <f t="shared" si="140"/>
        <v/>
      </c>
      <c r="P148" s="187" t="str">
        <f t="shared" si="141"/>
        <v/>
      </c>
      <c r="Q148" s="187" t="str">
        <f t="shared" si="142"/>
        <v/>
      </c>
      <c r="R148" s="187" t="str">
        <f t="shared" si="143"/>
        <v/>
      </c>
      <c r="T148" s="115" t="str">
        <f>+Datos!AP146</f>
        <v/>
      </c>
      <c r="U148" s="188" t="str">
        <f>IF(T148="","",Datos!AS146)</f>
        <v/>
      </c>
      <c r="V148" s="180" t="str">
        <f t="shared" si="144"/>
        <v/>
      </c>
      <c r="W148" s="180" t="str">
        <f t="shared" si="145"/>
        <v/>
      </c>
      <c r="X148" s="187" t="str">
        <f t="shared" si="146"/>
        <v/>
      </c>
      <c r="Y148" s="187" t="str">
        <f t="shared" si="147"/>
        <v/>
      </c>
      <c r="Z148" s="187" t="str">
        <f t="shared" si="148"/>
        <v/>
      </c>
      <c r="AA148" s="187" t="str">
        <f t="shared" si="149"/>
        <v/>
      </c>
      <c r="AC148" s="115" t="str">
        <f>+Datos!BJ146</f>
        <v/>
      </c>
      <c r="AD148" s="188" t="str">
        <f>IF(AC148="","",Datos!BM146)</f>
        <v/>
      </c>
      <c r="AE148" s="180" t="str">
        <f t="shared" si="150"/>
        <v/>
      </c>
      <c r="AF148" s="180" t="str">
        <f t="shared" si="151"/>
        <v/>
      </c>
      <c r="AG148" s="187" t="str">
        <f t="shared" si="152"/>
        <v/>
      </c>
      <c r="AH148" s="187" t="str">
        <f t="shared" si="153"/>
        <v/>
      </c>
      <c r="AI148" s="187" t="str">
        <f t="shared" si="154"/>
        <v/>
      </c>
      <c r="AJ148" s="187" t="str">
        <f t="shared" si="155"/>
        <v/>
      </c>
      <c r="AL148" s="115" t="str">
        <f>+Datos!CD146</f>
        <v/>
      </c>
      <c r="AM148" s="188" t="str">
        <f>IF(AL148="","",Datos!CG146)</f>
        <v/>
      </c>
      <c r="AN148" s="180" t="str">
        <f t="shared" si="156"/>
        <v/>
      </c>
      <c r="AO148" s="180" t="str">
        <f t="shared" si="157"/>
        <v/>
      </c>
      <c r="AP148" s="187" t="str">
        <f t="shared" si="158"/>
        <v/>
      </c>
      <c r="AQ148" s="187" t="str">
        <f t="shared" si="159"/>
        <v/>
      </c>
      <c r="AR148" s="187" t="str">
        <f t="shared" si="160"/>
        <v/>
      </c>
      <c r="AS148" s="187" t="str">
        <f t="shared" si="161"/>
        <v/>
      </c>
      <c r="AU148" s="115" t="str">
        <f>+Datos!CX146</f>
        <v/>
      </c>
      <c r="AV148" s="188" t="str">
        <f>IF(AU148="","",Datos!DA146)</f>
        <v/>
      </c>
      <c r="AW148" s="180" t="str">
        <f t="shared" si="162"/>
        <v/>
      </c>
      <c r="AX148" s="180" t="str">
        <f t="shared" si="163"/>
        <v/>
      </c>
      <c r="AY148" s="187" t="str">
        <f t="shared" si="164"/>
        <v/>
      </c>
      <c r="AZ148" s="187" t="str">
        <f t="shared" si="165"/>
        <v/>
      </c>
      <c r="BA148" s="187" t="str">
        <f t="shared" si="166"/>
        <v/>
      </c>
      <c r="BB148" s="187" t="str">
        <f t="shared" si="167"/>
        <v/>
      </c>
      <c r="BD148" s="115" t="str">
        <f>+Datos!DR146</f>
        <v/>
      </c>
      <c r="BE148" s="188" t="str">
        <f>IF(BD148="","",Datos!DU146)</f>
        <v/>
      </c>
      <c r="BF148" s="180" t="str">
        <f t="shared" si="168"/>
        <v/>
      </c>
      <c r="BG148" s="180" t="str">
        <f t="shared" si="169"/>
        <v/>
      </c>
      <c r="BH148" s="187" t="str">
        <f t="shared" si="170"/>
        <v/>
      </c>
      <c r="BI148" s="187" t="str">
        <f t="shared" si="171"/>
        <v/>
      </c>
      <c r="BJ148" s="187" t="str">
        <f t="shared" si="172"/>
        <v/>
      </c>
      <c r="BK148" s="187" t="str">
        <f t="shared" si="173"/>
        <v/>
      </c>
      <c r="BM148" s="115" t="str">
        <f>+Datos!EL146</f>
        <v/>
      </c>
      <c r="BN148" s="188" t="str">
        <f>IF(BM148="","",Datos!EO146)</f>
        <v/>
      </c>
      <c r="BO148" s="180" t="str">
        <f t="shared" si="174"/>
        <v/>
      </c>
      <c r="BP148" s="180" t="str">
        <f t="shared" si="175"/>
        <v/>
      </c>
      <c r="BQ148" s="187" t="str">
        <f t="shared" si="176"/>
        <v/>
      </c>
      <c r="BR148" s="187" t="str">
        <f t="shared" si="177"/>
        <v/>
      </c>
      <c r="BS148" s="187" t="str">
        <f t="shared" si="178"/>
        <v/>
      </c>
      <c r="BT148" s="187" t="str">
        <f t="shared" si="179"/>
        <v/>
      </c>
      <c r="BV148" s="115" t="str">
        <f>+Datos!FF146</f>
        <v/>
      </c>
      <c r="BW148" s="188" t="str">
        <f>IF(BV148="","",Datos!FI146)</f>
        <v/>
      </c>
      <c r="BX148" s="180" t="str">
        <f t="shared" si="180"/>
        <v/>
      </c>
      <c r="BY148" s="180" t="str">
        <f t="shared" si="181"/>
        <v/>
      </c>
      <c r="BZ148" s="187" t="str">
        <f t="shared" si="182"/>
        <v/>
      </c>
      <c r="CA148" s="187" t="str">
        <f t="shared" si="183"/>
        <v/>
      </c>
      <c r="CB148" s="187" t="str">
        <f t="shared" si="184"/>
        <v/>
      </c>
      <c r="CC148" s="187" t="str">
        <f t="shared" si="185"/>
        <v/>
      </c>
      <c r="CD148"/>
      <c r="CE148" s="115" t="str">
        <f>+Datos!FZ146</f>
        <v/>
      </c>
      <c r="CF148" s="188" t="str">
        <f>IF(CE148="","",Datos!GC146)</f>
        <v/>
      </c>
      <c r="CG148" s="180" t="str">
        <f t="shared" si="186"/>
        <v/>
      </c>
      <c r="CH148" s="180" t="str">
        <f t="shared" si="187"/>
        <v/>
      </c>
      <c r="CI148" s="187" t="str">
        <f t="shared" si="188"/>
        <v/>
      </c>
      <c r="CJ148" s="187" t="str">
        <f t="shared" si="189"/>
        <v/>
      </c>
      <c r="CK148" s="187" t="str">
        <f t="shared" si="190"/>
        <v/>
      </c>
      <c r="CL148" s="187" t="str">
        <f t="shared" si="191"/>
        <v/>
      </c>
    </row>
    <row r="149" spans="2:90" s="8" customFormat="1" x14ac:dyDescent="0.35">
      <c r="B149" s="115" t="str">
        <f>+Datos!B147</f>
        <v/>
      </c>
      <c r="C149" s="115" t="str">
        <f>IF(B149="","",Datos!E147)</f>
        <v/>
      </c>
      <c r="D149" s="180"/>
      <c r="E149" s="180" t="str">
        <f t="shared" si="133"/>
        <v/>
      </c>
      <c r="F149" s="187" t="str">
        <f t="shared" si="134"/>
        <v/>
      </c>
      <c r="G149" s="187" t="str">
        <f t="shared" si="135"/>
        <v/>
      </c>
      <c r="H149" s="187" t="str">
        <f t="shared" si="136"/>
        <v/>
      </c>
      <c r="I149" s="187" t="str">
        <f t="shared" si="137"/>
        <v/>
      </c>
      <c r="K149" s="115" t="str">
        <f>+Datos!V147</f>
        <v/>
      </c>
      <c r="L149" s="188" t="str">
        <f>IF(K149="","",Datos!Y147)</f>
        <v/>
      </c>
      <c r="M149" s="180" t="str">
        <f t="shared" si="138"/>
        <v/>
      </c>
      <c r="N149" s="180" t="str">
        <f t="shared" si="139"/>
        <v/>
      </c>
      <c r="O149" s="187" t="str">
        <f t="shared" si="140"/>
        <v/>
      </c>
      <c r="P149" s="187" t="str">
        <f t="shared" si="141"/>
        <v/>
      </c>
      <c r="Q149" s="187" t="str">
        <f t="shared" si="142"/>
        <v/>
      </c>
      <c r="R149" s="187" t="str">
        <f t="shared" si="143"/>
        <v/>
      </c>
      <c r="T149" s="115" t="str">
        <f>+Datos!AP147</f>
        <v/>
      </c>
      <c r="U149" s="188" t="str">
        <f>IF(T149="","",Datos!AS147)</f>
        <v/>
      </c>
      <c r="V149" s="180" t="str">
        <f t="shared" si="144"/>
        <v/>
      </c>
      <c r="W149" s="180" t="str">
        <f t="shared" si="145"/>
        <v/>
      </c>
      <c r="X149" s="187" t="str">
        <f t="shared" si="146"/>
        <v/>
      </c>
      <c r="Y149" s="187" t="str">
        <f t="shared" si="147"/>
        <v/>
      </c>
      <c r="Z149" s="187" t="str">
        <f t="shared" si="148"/>
        <v/>
      </c>
      <c r="AA149" s="187" t="str">
        <f t="shared" si="149"/>
        <v/>
      </c>
      <c r="AC149" s="115" t="str">
        <f>+Datos!BJ147</f>
        <v/>
      </c>
      <c r="AD149" s="188" t="str">
        <f>IF(AC149="","",Datos!BM147)</f>
        <v/>
      </c>
      <c r="AE149" s="180" t="str">
        <f t="shared" si="150"/>
        <v/>
      </c>
      <c r="AF149" s="180" t="str">
        <f t="shared" si="151"/>
        <v/>
      </c>
      <c r="AG149" s="187" t="str">
        <f t="shared" si="152"/>
        <v/>
      </c>
      <c r="AH149" s="187" t="str">
        <f t="shared" si="153"/>
        <v/>
      </c>
      <c r="AI149" s="187" t="str">
        <f t="shared" si="154"/>
        <v/>
      </c>
      <c r="AJ149" s="187" t="str">
        <f t="shared" si="155"/>
        <v/>
      </c>
      <c r="AL149" s="115" t="str">
        <f>+Datos!CD147</f>
        <v/>
      </c>
      <c r="AM149" s="188" t="str">
        <f>IF(AL149="","",Datos!CG147)</f>
        <v/>
      </c>
      <c r="AN149" s="180" t="str">
        <f t="shared" si="156"/>
        <v/>
      </c>
      <c r="AO149" s="180" t="str">
        <f t="shared" si="157"/>
        <v/>
      </c>
      <c r="AP149" s="187" t="str">
        <f t="shared" si="158"/>
        <v/>
      </c>
      <c r="AQ149" s="187" t="str">
        <f t="shared" si="159"/>
        <v/>
      </c>
      <c r="AR149" s="187" t="str">
        <f t="shared" si="160"/>
        <v/>
      </c>
      <c r="AS149" s="187" t="str">
        <f t="shared" si="161"/>
        <v/>
      </c>
      <c r="AU149" s="115" t="str">
        <f>+Datos!CX147</f>
        <v/>
      </c>
      <c r="AV149" s="188" t="str">
        <f>IF(AU149="","",Datos!DA147)</f>
        <v/>
      </c>
      <c r="AW149" s="180" t="str">
        <f t="shared" si="162"/>
        <v/>
      </c>
      <c r="AX149" s="180" t="str">
        <f t="shared" si="163"/>
        <v/>
      </c>
      <c r="AY149" s="187" t="str">
        <f t="shared" si="164"/>
        <v/>
      </c>
      <c r="AZ149" s="187" t="str">
        <f t="shared" si="165"/>
        <v/>
      </c>
      <c r="BA149" s="187" t="str">
        <f t="shared" si="166"/>
        <v/>
      </c>
      <c r="BB149" s="187" t="str">
        <f t="shared" si="167"/>
        <v/>
      </c>
      <c r="BD149" s="115" t="str">
        <f>+Datos!DR147</f>
        <v/>
      </c>
      <c r="BE149" s="188" t="str">
        <f>IF(BD149="","",Datos!DU147)</f>
        <v/>
      </c>
      <c r="BF149" s="180" t="str">
        <f t="shared" si="168"/>
        <v/>
      </c>
      <c r="BG149" s="180" t="str">
        <f t="shared" si="169"/>
        <v/>
      </c>
      <c r="BH149" s="187" t="str">
        <f t="shared" si="170"/>
        <v/>
      </c>
      <c r="BI149" s="187" t="str">
        <f t="shared" si="171"/>
        <v/>
      </c>
      <c r="BJ149" s="187" t="str">
        <f t="shared" si="172"/>
        <v/>
      </c>
      <c r="BK149" s="187" t="str">
        <f t="shared" si="173"/>
        <v/>
      </c>
      <c r="BM149" s="115" t="str">
        <f>+Datos!EL147</f>
        <v/>
      </c>
      <c r="BN149" s="188" t="str">
        <f>IF(BM149="","",Datos!EO147)</f>
        <v/>
      </c>
      <c r="BO149" s="180" t="str">
        <f t="shared" si="174"/>
        <v/>
      </c>
      <c r="BP149" s="180" t="str">
        <f t="shared" si="175"/>
        <v/>
      </c>
      <c r="BQ149" s="187" t="str">
        <f t="shared" si="176"/>
        <v/>
      </c>
      <c r="BR149" s="187" t="str">
        <f t="shared" si="177"/>
        <v/>
      </c>
      <c r="BS149" s="187" t="str">
        <f t="shared" si="178"/>
        <v/>
      </c>
      <c r="BT149" s="187" t="str">
        <f t="shared" si="179"/>
        <v/>
      </c>
      <c r="BV149" s="115" t="str">
        <f>+Datos!FF147</f>
        <v/>
      </c>
      <c r="BW149" s="188" t="str">
        <f>IF(BV149="","",Datos!FI147)</f>
        <v/>
      </c>
      <c r="BX149" s="180" t="str">
        <f t="shared" si="180"/>
        <v/>
      </c>
      <c r="BY149" s="180" t="str">
        <f t="shared" si="181"/>
        <v/>
      </c>
      <c r="BZ149" s="187" t="str">
        <f t="shared" si="182"/>
        <v/>
      </c>
      <c r="CA149" s="187" t="str">
        <f t="shared" si="183"/>
        <v/>
      </c>
      <c r="CB149" s="187" t="str">
        <f t="shared" si="184"/>
        <v/>
      </c>
      <c r="CC149" s="187" t="str">
        <f t="shared" si="185"/>
        <v/>
      </c>
      <c r="CD149"/>
      <c r="CE149" s="115" t="str">
        <f>+Datos!FZ147</f>
        <v/>
      </c>
      <c r="CF149" s="188" t="str">
        <f>IF(CE149="","",Datos!GC147)</f>
        <v/>
      </c>
      <c r="CG149" s="180" t="str">
        <f t="shared" si="186"/>
        <v/>
      </c>
      <c r="CH149" s="180" t="str">
        <f t="shared" si="187"/>
        <v/>
      </c>
      <c r="CI149" s="187" t="str">
        <f t="shared" si="188"/>
        <v/>
      </c>
      <c r="CJ149" s="187" t="str">
        <f t="shared" si="189"/>
        <v/>
      </c>
      <c r="CK149" s="187" t="str">
        <f t="shared" si="190"/>
        <v/>
      </c>
      <c r="CL149" s="187" t="str">
        <f t="shared" si="191"/>
        <v/>
      </c>
    </row>
    <row r="150" spans="2:90" s="8" customFormat="1" x14ac:dyDescent="0.35">
      <c r="B150" s="115" t="str">
        <f>+Datos!B148</f>
        <v/>
      </c>
      <c r="C150" s="115" t="str">
        <f>IF(B150="","",Datos!E148)</f>
        <v/>
      </c>
      <c r="D150" s="180"/>
      <c r="E150" s="180" t="str">
        <f t="shared" si="133"/>
        <v/>
      </c>
      <c r="F150" s="187" t="str">
        <f t="shared" si="134"/>
        <v/>
      </c>
      <c r="G150" s="187" t="str">
        <f t="shared" si="135"/>
        <v/>
      </c>
      <c r="H150" s="187" t="str">
        <f t="shared" si="136"/>
        <v/>
      </c>
      <c r="I150" s="187" t="str">
        <f t="shared" si="137"/>
        <v/>
      </c>
      <c r="K150" s="115" t="str">
        <f>+Datos!V148</f>
        <v/>
      </c>
      <c r="L150" s="188" t="str">
        <f>IF(K150="","",Datos!Y148)</f>
        <v/>
      </c>
      <c r="M150" s="180" t="str">
        <f t="shared" si="138"/>
        <v/>
      </c>
      <c r="N150" s="180" t="str">
        <f t="shared" si="139"/>
        <v/>
      </c>
      <c r="O150" s="187" t="str">
        <f t="shared" si="140"/>
        <v/>
      </c>
      <c r="P150" s="187" t="str">
        <f t="shared" si="141"/>
        <v/>
      </c>
      <c r="Q150" s="187" t="str">
        <f t="shared" si="142"/>
        <v/>
      </c>
      <c r="R150" s="187" t="str">
        <f t="shared" si="143"/>
        <v/>
      </c>
      <c r="T150" s="115" t="str">
        <f>+Datos!AP148</f>
        <v/>
      </c>
      <c r="U150" s="188" t="str">
        <f>IF(T150="","",Datos!AS148)</f>
        <v/>
      </c>
      <c r="V150" s="180" t="str">
        <f t="shared" si="144"/>
        <v/>
      </c>
      <c r="W150" s="180" t="str">
        <f t="shared" si="145"/>
        <v/>
      </c>
      <c r="X150" s="187" t="str">
        <f t="shared" si="146"/>
        <v/>
      </c>
      <c r="Y150" s="187" t="str">
        <f t="shared" si="147"/>
        <v/>
      </c>
      <c r="Z150" s="187" t="str">
        <f t="shared" si="148"/>
        <v/>
      </c>
      <c r="AA150" s="187" t="str">
        <f t="shared" si="149"/>
        <v/>
      </c>
      <c r="AC150" s="115" t="str">
        <f>+Datos!BJ148</f>
        <v/>
      </c>
      <c r="AD150" s="188" t="str">
        <f>IF(AC150="","",Datos!BM148)</f>
        <v/>
      </c>
      <c r="AE150" s="180" t="str">
        <f t="shared" si="150"/>
        <v/>
      </c>
      <c r="AF150" s="180" t="str">
        <f t="shared" si="151"/>
        <v/>
      </c>
      <c r="AG150" s="187" t="str">
        <f t="shared" si="152"/>
        <v/>
      </c>
      <c r="AH150" s="187" t="str">
        <f t="shared" si="153"/>
        <v/>
      </c>
      <c r="AI150" s="187" t="str">
        <f t="shared" si="154"/>
        <v/>
      </c>
      <c r="AJ150" s="187" t="str">
        <f t="shared" si="155"/>
        <v/>
      </c>
      <c r="AL150" s="115" t="str">
        <f>+Datos!CD148</f>
        <v/>
      </c>
      <c r="AM150" s="188" t="str">
        <f>IF(AL150="","",Datos!CG148)</f>
        <v/>
      </c>
      <c r="AN150" s="180" t="str">
        <f t="shared" si="156"/>
        <v/>
      </c>
      <c r="AO150" s="180" t="str">
        <f t="shared" si="157"/>
        <v/>
      </c>
      <c r="AP150" s="187" t="str">
        <f t="shared" si="158"/>
        <v/>
      </c>
      <c r="AQ150" s="187" t="str">
        <f t="shared" si="159"/>
        <v/>
      </c>
      <c r="AR150" s="187" t="str">
        <f t="shared" si="160"/>
        <v/>
      </c>
      <c r="AS150" s="187" t="str">
        <f t="shared" si="161"/>
        <v/>
      </c>
      <c r="AU150" s="115" t="str">
        <f>+Datos!CX148</f>
        <v/>
      </c>
      <c r="AV150" s="188" t="str">
        <f>IF(AU150="","",Datos!DA148)</f>
        <v/>
      </c>
      <c r="AW150" s="180" t="str">
        <f t="shared" si="162"/>
        <v/>
      </c>
      <c r="AX150" s="180" t="str">
        <f t="shared" si="163"/>
        <v/>
      </c>
      <c r="AY150" s="187" t="str">
        <f t="shared" si="164"/>
        <v/>
      </c>
      <c r="AZ150" s="187" t="str">
        <f t="shared" si="165"/>
        <v/>
      </c>
      <c r="BA150" s="187" t="str">
        <f t="shared" si="166"/>
        <v/>
      </c>
      <c r="BB150" s="187" t="str">
        <f t="shared" si="167"/>
        <v/>
      </c>
      <c r="BD150" s="115" t="str">
        <f>+Datos!DR148</f>
        <v/>
      </c>
      <c r="BE150" s="188" t="str">
        <f>IF(BD150="","",Datos!DU148)</f>
        <v/>
      </c>
      <c r="BF150" s="180" t="str">
        <f t="shared" si="168"/>
        <v/>
      </c>
      <c r="BG150" s="180" t="str">
        <f t="shared" si="169"/>
        <v/>
      </c>
      <c r="BH150" s="187" t="str">
        <f t="shared" si="170"/>
        <v/>
      </c>
      <c r="BI150" s="187" t="str">
        <f t="shared" si="171"/>
        <v/>
      </c>
      <c r="BJ150" s="187" t="str">
        <f t="shared" si="172"/>
        <v/>
      </c>
      <c r="BK150" s="187" t="str">
        <f t="shared" si="173"/>
        <v/>
      </c>
      <c r="BM150" s="115" t="str">
        <f>+Datos!EL148</f>
        <v/>
      </c>
      <c r="BN150" s="188" t="str">
        <f>IF(BM150="","",Datos!EO148)</f>
        <v/>
      </c>
      <c r="BO150" s="180" t="str">
        <f t="shared" si="174"/>
        <v/>
      </c>
      <c r="BP150" s="180" t="str">
        <f t="shared" si="175"/>
        <v/>
      </c>
      <c r="BQ150" s="187" t="str">
        <f t="shared" si="176"/>
        <v/>
      </c>
      <c r="BR150" s="187" t="str">
        <f t="shared" si="177"/>
        <v/>
      </c>
      <c r="BS150" s="187" t="str">
        <f t="shared" si="178"/>
        <v/>
      </c>
      <c r="BT150" s="187" t="str">
        <f t="shared" si="179"/>
        <v/>
      </c>
      <c r="BV150" s="115" t="str">
        <f>+Datos!FF148</f>
        <v/>
      </c>
      <c r="BW150" s="188" t="str">
        <f>IF(BV150="","",Datos!FI148)</f>
        <v/>
      </c>
      <c r="BX150" s="180" t="str">
        <f t="shared" si="180"/>
        <v/>
      </c>
      <c r="BY150" s="180" t="str">
        <f t="shared" si="181"/>
        <v/>
      </c>
      <c r="BZ150" s="187" t="str">
        <f t="shared" si="182"/>
        <v/>
      </c>
      <c r="CA150" s="187" t="str">
        <f t="shared" si="183"/>
        <v/>
      </c>
      <c r="CB150" s="187" t="str">
        <f t="shared" si="184"/>
        <v/>
      </c>
      <c r="CC150" s="187" t="str">
        <f t="shared" si="185"/>
        <v/>
      </c>
      <c r="CD150"/>
      <c r="CE150" s="115" t="str">
        <f>+Datos!FZ148</f>
        <v/>
      </c>
      <c r="CF150" s="188" t="str">
        <f>IF(CE150="","",Datos!GC148)</f>
        <v/>
      </c>
      <c r="CG150" s="180" t="str">
        <f t="shared" si="186"/>
        <v/>
      </c>
      <c r="CH150" s="180" t="str">
        <f t="shared" si="187"/>
        <v/>
      </c>
      <c r="CI150" s="187" t="str">
        <f t="shared" si="188"/>
        <v/>
      </c>
      <c r="CJ150" s="187" t="str">
        <f t="shared" si="189"/>
        <v/>
      </c>
      <c r="CK150" s="187" t="str">
        <f t="shared" si="190"/>
        <v/>
      </c>
      <c r="CL150" s="187" t="str">
        <f t="shared" si="191"/>
        <v/>
      </c>
    </row>
    <row r="151" spans="2:90" s="8" customFormat="1" x14ac:dyDescent="0.35">
      <c r="B151" s="115" t="str">
        <f>+Datos!B149</f>
        <v/>
      </c>
      <c r="C151" s="115" t="str">
        <f>IF(B151="","",Datos!E149)</f>
        <v/>
      </c>
      <c r="D151" s="180"/>
      <c r="E151" s="180" t="str">
        <f t="shared" si="133"/>
        <v/>
      </c>
      <c r="F151" s="187" t="str">
        <f t="shared" si="134"/>
        <v/>
      </c>
      <c r="G151" s="187" t="str">
        <f t="shared" si="135"/>
        <v/>
      </c>
      <c r="H151" s="187" t="str">
        <f t="shared" si="136"/>
        <v/>
      </c>
      <c r="I151" s="187" t="str">
        <f t="shared" si="137"/>
        <v/>
      </c>
      <c r="K151" s="115" t="str">
        <f>+Datos!V149</f>
        <v/>
      </c>
      <c r="L151" s="188" t="str">
        <f>IF(K151="","",Datos!Y149)</f>
        <v/>
      </c>
      <c r="M151" s="180" t="str">
        <f t="shared" si="138"/>
        <v/>
      </c>
      <c r="N151" s="180" t="str">
        <f t="shared" si="139"/>
        <v/>
      </c>
      <c r="O151" s="187" t="str">
        <f t="shared" si="140"/>
        <v/>
      </c>
      <c r="P151" s="187" t="str">
        <f t="shared" si="141"/>
        <v/>
      </c>
      <c r="Q151" s="187" t="str">
        <f t="shared" si="142"/>
        <v/>
      </c>
      <c r="R151" s="187" t="str">
        <f t="shared" si="143"/>
        <v/>
      </c>
      <c r="T151" s="115" t="str">
        <f>+Datos!AP149</f>
        <v/>
      </c>
      <c r="U151" s="188" t="str">
        <f>IF(T151="","",Datos!AS149)</f>
        <v/>
      </c>
      <c r="V151" s="180" t="str">
        <f t="shared" si="144"/>
        <v/>
      </c>
      <c r="W151" s="180" t="str">
        <f t="shared" si="145"/>
        <v/>
      </c>
      <c r="X151" s="187" t="str">
        <f t="shared" si="146"/>
        <v/>
      </c>
      <c r="Y151" s="187" t="str">
        <f t="shared" si="147"/>
        <v/>
      </c>
      <c r="Z151" s="187" t="str">
        <f t="shared" si="148"/>
        <v/>
      </c>
      <c r="AA151" s="187" t="str">
        <f t="shared" si="149"/>
        <v/>
      </c>
      <c r="AC151" s="115" t="str">
        <f>+Datos!BJ149</f>
        <v/>
      </c>
      <c r="AD151" s="188" t="str">
        <f>IF(AC151="","",Datos!BM149)</f>
        <v/>
      </c>
      <c r="AE151" s="180" t="str">
        <f t="shared" si="150"/>
        <v/>
      </c>
      <c r="AF151" s="180" t="str">
        <f t="shared" si="151"/>
        <v/>
      </c>
      <c r="AG151" s="187" t="str">
        <f t="shared" si="152"/>
        <v/>
      </c>
      <c r="AH151" s="187" t="str">
        <f t="shared" si="153"/>
        <v/>
      </c>
      <c r="AI151" s="187" t="str">
        <f t="shared" si="154"/>
        <v/>
      </c>
      <c r="AJ151" s="187" t="str">
        <f t="shared" si="155"/>
        <v/>
      </c>
      <c r="AL151" s="115" t="str">
        <f>+Datos!CD149</f>
        <v/>
      </c>
      <c r="AM151" s="188" t="str">
        <f>IF(AL151="","",Datos!CG149)</f>
        <v/>
      </c>
      <c r="AN151" s="180" t="str">
        <f t="shared" si="156"/>
        <v/>
      </c>
      <c r="AO151" s="180" t="str">
        <f t="shared" si="157"/>
        <v/>
      </c>
      <c r="AP151" s="187" t="str">
        <f t="shared" si="158"/>
        <v/>
      </c>
      <c r="AQ151" s="187" t="str">
        <f t="shared" si="159"/>
        <v/>
      </c>
      <c r="AR151" s="187" t="str">
        <f t="shared" si="160"/>
        <v/>
      </c>
      <c r="AS151" s="187" t="str">
        <f t="shared" si="161"/>
        <v/>
      </c>
      <c r="AU151" s="115" t="str">
        <f>+Datos!CX149</f>
        <v/>
      </c>
      <c r="AV151" s="188" t="str">
        <f>IF(AU151="","",Datos!DA149)</f>
        <v/>
      </c>
      <c r="AW151" s="180" t="str">
        <f t="shared" si="162"/>
        <v/>
      </c>
      <c r="AX151" s="180" t="str">
        <f t="shared" si="163"/>
        <v/>
      </c>
      <c r="AY151" s="187" t="str">
        <f t="shared" si="164"/>
        <v/>
      </c>
      <c r="AZ151" s="187" t="str">
        <f t="shared" si="165"/>
        <v/>
      </c>
      <c r="BA151" s="187" t="str">
        <f t="shared" si="166"/>
        <v/>
      </c>
      <c r="BB151" s="187" t="str">
        <f t="shared" si="167"/>
        <v/>
      </c>
      <c r="BD151" s="115" t="str">
        <f>+Datos!DR149</f>
        <v/>
      </c>
      <c r="BE151" s="188" t="str">
        <f>IF(BD151="","",Datos!DU149)</f>
        <v/>
      </c>
      <c r="BF151" s="180" t="str">
        <f t="shared" si="168"/>
        <v/>
      </c>
      <c r="BG151" s="180" t="str">
        <f t="shared" si="169"/>
        <v/>
      </c>
      <c r="BH151" s="187" t="str">
        <f t="shared" si="170"/>
        <v/>
      </c>
      <c r="BI151" s="187" t="str">
        <f t="shared" si="171"/>
        <v/>
      </c>
      <c r="BJ151" s="187" t="str">
        <f t="shared" si="172"/>
        <v/>
      </c>
      <c r="BK151" s="187" t="str">
        <f t="shared" si="173"/>
        <v/>
      </c>
      <c r="BM151" s="115" t="str">
        <f>+Datos!EL149</f>
        <v/>
      </c>
      <c r="BN151" s="188" t="str">
        <f>IF(BM151="","",Datos!EO149)</f>
        <v/>
      </c>
      <c r="BO151" s="180" t="str">
        <f t="shared" si="174"/>
        <v/>
      </c>
      <c r="BP151" s="180" t="str">
        <f t="shared" si="175"/>
        <v/>
      </c>
      <c r="BQ151" s="187" t="str">
        <f t="shared" si="176"/>
        <v/>
      </c>
      <c r="BR151" s="187" t="str">
        <f t="shared" si="177"/>
        <v/>
      </c>
      <c r="BS151" s="187" t="str">
        <f t="shared" si="178"/>
        <v/>
      </c>
      <c r="BT151" s="187" t="str">
        <f t="shared" si="179"/>
        <v/>
      </c>
      <c r="BV151" s="115" t="str">
        <f>+Datos!FF149</f>
        <v/>
      </c>
      <c r="BW151" s="188" t="str">
        <f>IF(BV151="","",Datos!FI149)</f>
        <v/>
      </c>
      <c r="BX151" s="180" t="str">
        <f t="shared" si="180"/>
        <v/>
      </c>
      <c r="BY151" s="180" t="str">
        <f t="shared" si="181"/>
        <v/>
      </c>
      <c r="BZ151" s="187" t="str">
        <f t="shared" si="182"/>
        <v/>
      </c>
      <c r="CA151" s="187" t="str">
        <f t="shared" si="183"/>
        <v/>
      </c>
      <c r="CB151" s="187" t="str">
        <f t="shared" si="184"/>
        <v/>
      </c>
      <c r="CC151" s="187" t="str">
        <f t="shared" si="185"/>
        <v/>
      </c>
      <c r="CD151"/>
      <c r="CE151" s="115" t="str">
        <f>+Datos!FZ149</f>
        <v/>
      </c>
      <c r="CF151" s="188" t="str">
        <f>IF(CE151="","",Datos!GC149)</f>
        <v/>
      </c>
      <c r="CG151" s="180" t="str">
        <f t="shared" si="186"/>
        <v/>
      </c>
      <c r="CH151" s="180" t="str">
        <f t="shared" si="187"/>
        <v/>
      </c>
      <c r="CI151" s="187" t="str">
        <f t="shared" si="188"/>
        <v/>
      </c>
      <c r="CJ151" s="187" t="str">
        <f t="shared" si="189"/>
        <v/>
      </c>
      <c r="CK151" s="187" t="str">
        <f t="shared" si="190"/>
        <v/>
      </c>
      <c r="CL151" s="187" t="str">
        <f t="shared" si="191"/>
        <v/>
      </c>
    </row>
    <row r="152" spans="2:90" s="8" customFormat="1" x14ac:dyDescent="0.35">
      <c r="B152" s="115" t="str">
        <f>+Datos!B150</f>
        <v/>
      </c>
      <c r="C152" s="115" t="str">
        <f>IF(B152="","",Datos!E150)</f>
        <v/>
      </c>
      <c r="D152" s="180"/>
      <c r="E152" s="180" t="str">
        <f t="shared" si="133"/>
        <v/>
      </c>
      <c r="F152" s="187" t="str">
        <f t="shared" si="134"/>
        <v/>
      </c>
      <c r="G152" s="187" t="str">
        <f t="shared" si="135"/>
        <v/>
      </c>
      <c r="H152" s="187" t="str">
        <f t="shared" si="136"/>
        <v/>
      </c>
      <c r="I152" s="187" t="str">
        <f t="shared" si="137"/>
        <v/>
      </c>
      <c r="K152" s="115" t="str">
        <f>+Datos!V150</f>
        <v/>
      </c>
      <c r="L152" s="188" t="str">
        <f>IF(K152="","",Datos!Y150)</f>
        <v/>
      </c>
      <c r="M152" s="180" t="str">
        <f t="shared" si="138"/>
        <v/>
      </c>
      <c r="N152" s="180" t="str">
        <f t="shared" si="139"/>
        <v/>
      </c>
      <c r="O152" s="187" t="str">
        <f t="shared" si="140"/>
        <v/>
      </c>
      <c r="P152" s="187" t="str">
        <f t="shared" si="141"/>
        <v/>
      </c>
      <c r="Q152" s="187" t="str">
        <f t="shared" si="142"/>
        <v/>
      </c>
      <c r="R152" s="187" t="str">
        <f t="shared" si="143"/>
        <v/>
      </c>
      <c r="T152" s="115" t="str">
        <f>+Datos!AP150</f>
        <v/>
      </c>
      <c r="U152" s="188" t="str">
        <f>IF(T152="","",Datos!AS150)</f>
        <v/>
      </c>
      <c r="V152" s="180" t="str">
        <f t="shared" si="144"/>
        <v/>
      </c>
      <c r="W152" s="180" t="str">
        <f t="shared" si="145"/>
        <v/>
      </c>
      <c r="X152" s="187" t="str">
        <f t="shared" si="146"/>
        <v/>
      </c>
      <c r="Y152" s="187" t="str">
        <f t="shared" si="147"/>
        <v/>
      </c>
      <c r="Z152" s="187" t="str">
        <f t="shared" si="148"/>
        <v/>
      </c>
      <c r="AA152" s="187" t="str">
        <f t="shared" si="149"/>
        <v/>
      </c>
      <c r="AC152" s="115" t="str">
        <f>+Datos!BJ150</f>
        <v/>
      </c>
      <c r="AD152" s="188" t="str">
        <f>IF(AC152="","",Datos!BM150)</f>
        <v/>
      </c>
      <c r="AE152" s="180" t="str">
        <f t="shared" si="150"/>
        <v/>
      </c>
      <c r="AF152" s="180" t="str">
        <f t="shared" si="151"/>
        <v/>
      </c>
      <c r="AG152" s="187" t="str">
        <f t="shared" si="152"/>
        <v/>
      </c>
      <c r="AH152" s="187" t="str">
        <f t="shared" si="153"/>
        <v/>
      </c>
      <c r="AI152" s="187" t="str">
        <f t="shared" si="154"/>
        <v/>
      </c>
      <c r="AJ152" s="187" t="str">
        <f t="shared" si="155"/>
        <v/>
      </c>
      <c r="AL152" s="115" t="str">
        <f>+Datos!CD150</f>
        <v/>
      </c>
      <c r="AM152" s="188" t="str">
        <f>IF(AL152="","",Datos!CG150)</f>
        <v/>
      </c>
      <c r="AN152" s="180" t="str">
        <f t="shared" si="156"/>
        <v/>
      </c>
      <c r="AO152" s="180" t="str">
        <f t="shared" si="157"/>
        <v/>
      </c>
      <c r="AP152" s="187" t="str">
        <f t="shared" si="158"/>
        <v/>
      </c>
      <c r="AQ152" s="187" t="str">
        <f t="shared" si="159"/>
        <v/>
      </c>
      <c r="AR152" s="187" t="str">
        <f t="shared" si="160"/>
        <v/>
      </c>
      <c r="AS152" s="187" t="str">
        <f t="shared" si="161"/>
        <v/>
      </c>
      <c r="AU152" s="115" t="str">
        <f>+Datos!CX150</f>
        <v/>
      </c>
      <c r="AV152" s="188" t="str">
        <f>IF(AU152="","",Datos!DA150)</f>
        <v/>
      </c>
      <c r="AW152" s="180" t="str">
        <f t="shared" si="162"/>
        <v/>
      </c>
      <c r="AX152" s="180" t="str">
        <f t="shared" si="163"/>
        <v/>
      </c>
      <c r="AY152" s="187" t="str">
        <f t="shared" si="164"/>
        <v/>
      </c>
      <c r="AZ152" s="187" t="str">
        <f t="shared" si="165"/>
        <v/>
      </c>
      <c r="BA152" s="187" t="str">
        <f t="shared" si="166"/>
        <v/>
      </c>
      <c r="BB152" s="187" t="str">
        <f t="shared" si="167"/>
        <v/>
      </c>
      <c r="BD152" s="115" t="str">
        <f>+Datos!DR150</f>
        <v/>
      </c>
      <c r="BE152" s="188" t="str">
        <f>IF(BD152="","",Datos!DU150)</f>
        <v/>
      </c>
      <c r="BF152" s="180" t="str">
        <f t="shared" si="168"/>
        <v/>
      </c>
      <c r="BG152" s="180" t="str">
        <f t="shared" si="169"/>
        <v/>
      </c>
      <c r="BH152" s="187" t="str">
        <f t="shared" si="170"/>
        <v/>
      </c>
      <c r="BI152" s="187" t="str">
        <f t="shared" si="171"/>
        <v/>
      </c>
      <c r="BJ152" s="187" t="str">
        <f t="shared" si="172"/>
        <v/>
      </c>
      <c r="BK152" s="187" t="str">
        <f t="shared" si="173"/>
        <v/>
      </c>
      <c r="BM152" s="115" t="str">
        <f>+Datos!EL150</f>
        <v/>
      </c>
      <c r="BN152" s="188" t="str">
        <f>IF(BM152="","",Datos!EO150)</f>
        <v/>
      </c>
      <c r="BO152" s="180" t="str">
        <f t="shared" si="174"/>
        <v/>
      </c>
      <c r="BP152" s="180" t="str">
        <f t="shared" si="175"/>
        <v/>
      </c>
      <c r="BQ152" s="187" t="str">
        <f t="shared" si="176"/>
        <v/>
      </c>
      <c r="BR152" s="187" t="str">
        <f t="shared" si="177"/>
        <v/>
      </c>
      <c r="BS152" s="187" t="str">
        <f t="shared" si="178"/>
        <v/>
      </c>
      <c r="BT152" s="187" t="str">
        <f t="shared" si="179"/>
        <v/>
      </c>
      <c r="BV152" s="115" t="str">
        <f>+Datos!FF150</f>
        <v/>
      </c>
      <c r="BW152" s="188" t="str">
        <f>IF(BV152="","",Datos!FI150)</f>
        <v/>
      </c>
      <c r="BX152" s="180" t="str">
        <f t="shared" si="180"/>
        <v/>
      </c>
      <c r="BY152" s="180" t="str">
        <f t="shared" si="181"/>
        <v/>
      </c>
      <c r="BZ152" s="187" t="str">
        <f t="shared" si="182"/>
        <v/>
      </c>
      <c r="CA152" s="187" t="str">
        <f t="shared" si="183"/>
        <v/>
      </c>
      <c r="CB152" s="187" t="str">
        <f t="shared" si="184"/>
        <v/>
      </c>
      <c r="CC152" s="187" t="str">
        <f t="shared" si="185"/>
        <v/>
      </c>
      <c r="CD152"/>
      <c r="CE152" s="115" t="str">
        <f>+Datos!FZ150</f>
        <v/>
      </c>
      <c r="CF152" s="188" t="str">
        <f>IF(CE152="","",Datos!GC150)</f>
        <v/>
      </c>
      <c r="CG152" s="180" t="str">
        <f t="shared" si="186"/>
        <v/>
      </c>
      <c r="CH152" s="180" t="str">
        <f t="shared" si="187"/>
        <v/>
      </c>
      <c r="CI152" s="187" t="str">
        <f t="shared" si="188"/>
        <v/>
      </c>
      <c r="CJ152" s="187" t="str">
        <f t="shared" si="189"/>
        <v/>
      </c>
      <c r="CK152" s="187" t="str">
        <f t="shared" si="190"/>
        <v/>
      </c>
      <c r="CL152" s="187" t="str">
        <f t="shared" si="191"/>
        <v/>
      </c>
    </row>
    <row r="153" spans="2:90" s="8" customFormat="1" x14ac:dyDescent="0.35">
      <c r="B153" s="115" t="str">
        <f>+Datos!B151</f>
        <v/>
      </c>
      <c r="C153" s="115" t="str">
        <f>IF(B153="","",Datos!E151)</f>
        <v/>
      </c>
      <c r="D153" s="180"/>
      <c r="E153" s="180" t="str">
        <f t="shared" si="133"/>
        <v/>
      </c>
      <c r="F153" s="187" t="str">
        <f t="shared" si="134"/>
        <v/>
      </c>
      <c r="G153" s="187" t="str">
        <f t="shared" si="135"/>
        <v/>
      </c>
      <c r="H153" s="187" t="str">
        <f t="shared" si="136"/>
        <v/>
      </c>
      <c r="I153" s="187" t="str">
        <f t="shared" si="137"/>
        <v/>
      </c>
      <c r="K153" s="115" t="str">
        <f>+Datos!V151</f>
        <v/>
      </c>
      <c r="L153" s="188" t="str">
        <f>IF(K153="","",Datos!Y151)</f>
        <v/>
      </c>
      <c r="M153" s="180" t="str">
        <f t="shared" si="138"/>
        <v/>
      </c>
      <c r="N153" s="180" t="str">
        <f t="shared" si="139"/>
        <v/>
      </c>
      <c r="O153" s="187" t="str">
        <f t="shared" si="140"/>
        <v/>
      </c>
      <c r="P153" s="187" t="str">
        <f t="shared" si="141"/>
        <v/>
      </c>
      <c r="Q153" s="187" t="str">
        <f t="shared" si="142"/>
        <v/>
      </c>
      <c r="R153" s="187" t="str">
        <f t="shared" si="143"/>
        <v/>
      </c>
      <c r="T153" s="115" t="str">
        <f>+Datos!AP151</f>
        <v/>
      </c>
      <c r="U153" s="188" t="str">
        <f>IF(T153="","",Datos!AS151)</f>
        <v/>
      </c>
      <c r="V153" s="180" t="str">
        <f t="shared" si="144"/>
        <v/>
      </c>
      <c r="W153" s="180" t="str">
        <f t="shared" si="145"/>
        <v/>
      </c>
      <c r="X153" s="187" t="str">
        <f t="shared" si="146"/>
        <v/>
      </c>
      <c r="Y153" s="187" t="str">
        <f t="shared" si="147"/>
        <v/>
      </c>
      <c r="Z153" s="187" t="str">
        <f t="shared" si="148"/>
        <v/>
      </c>
      <c r="AA153" s="187" t="str">
        <f t="shared" si="149"/>
        <v/>
      </c>
      <c r="AC153" s="115" t="str">
        <f>+Datos!BJ151</f>
        <v/>
      </c>
      <c r="AD153" s="188" t="str">
        <f>IF(AC153="","",Datos!BM151)</f>
        <v/>
      </c>
      <c r="AE153" s="180" t="str">
        <f t="shared" si="150"/>
        <v/>
      </c>
      <c r="AF153" s="180" t="str">
        <f t="shared" si="151"/>
        <v/>
      </c>
      <c r="AG153" s="187" t="str">
        <f t="shared" si="152"/>
        <v/>
      </c>
      <c r="AH153" s="187" t="str">
        <f t="shared" si="153"/>
        <v/>
      </c>
      <c r="AI153" s="187" t="str">
        <f t="shared" si="154"/>
        <v/>
      </c>
      <c r="AJ153" s="187" t="str">
        <f t="shared" si="155"/>
        <v/>
      </c>
      <c r="AL153" s="115" t="str">
        <f>+Datos!CD151</f>
        <v/>
      </c>
      <c r="AM153" s="188" t="str">
        <f>IF(AL153="","",Datos!CG151)</f>
        <v/>
      </c>
      <c r="AN153" s="180" t="str">
        <f t="shared" si="156"/>
        <v/>
      </c>
      <c r="AO153" s="180" t="str">
        <f t="shared" si="157"/>
        <v/>
      </c>
      <c r="AP153" s="187" t="str">
        <f t="shared" si="158"/>
        <v/>
      </c>
      <c r="AQ153" s="187" t="str">
        <f t="shared" si="159"/>
        <v/>
      </c>
      <c r="AR153" s="187" t="str">
        <f t="shared" si="160"/>
        <v/>
      </c>
      <c r="AS153" s="187" t="str">
        <f t="shared" si="161"/>
        <v/>
      </c>
      <c r="AU153" s="115" t="str">
        <f>+Datos!CX151</f>
        <v/>
      </c>
      <c r="AV153" s="188" t="str">
        <f>IF(AU153="","",Datos!DA151)</f>
        <v/>
      </c>
      <c r="AW153" s="180" t="str">
        <f t="shared" si="162"/>
        <v/>
      </c>
      <c r="AX153" s="180" t="str">
        <f t="shared" si="163"/>
        <v/>
      </c>
      <c r="AY153" s="187" t="str">
        <f t="shared" si="164"/>
        <v/>
      </c>
      <c r="AZ153" s="187" t="str">
        <f t="shared" si="165"/>
        <v/>
      </c>
      <c r="BA153" s="187" t="str">
        <f t="shared" si="166"/>
        <v/>
      </c>
      <c r="BB153" s="187" t="str">
        <f t="shared" si="167"/>
        <v/>
      </c>
      <c r="BD153" s="115" t="str">
        <f>+Datos!DR151</f>
        <v/>
      </c>
      <c r="BE153" s="188" t="str">
        <f>IF(BD153="","",Datos!DU151)</f>
        <v/>
      </c>
      <c r="BF153" s="180" t="str">
        <f t="shared" si="168"/>
        <v/>
      </c>
      <c r="BG153" s="180" t="str">
        <f t="shared" si="169"/>
        <v/>
      </c>
      <c r="BH153" s="187" t="str">
        <f t="shared" si="170"/>
        <v/>
      </c>
      <c r="BI153" s="187" t="str">
        <f t="shared" si="171"/>
        <v/>
      </c>
      <c r="BJ153" s="187" t="str">
        <f t="shared" si="172"/>
        <v/>
      </c>
      <c r="BK153" s="187" t="str">
        <f t="shared" si="173"/>
        <v/>
      </c>
      <c r="BM153" s="115" t="str">
        <f>+Datos!EL151</f>
        <v/>
      </c>
      <c r="BN153" s="188" t="str">
        <f>IF(BM153="","",Datos!EO151)</f>
        <v/>
      </c>
      <c r="BO153" s="180" t="str">
        <f t="shared" si="174"/>
        <v/>
      </c>
      <c r="BP153" s="180" t="str">
        <f t="shared" si="175"/>
        <v/>
      </c>
      <c r="BQ153" s="187" t="str">
        <f t="shared" si="176"/>
        <v/>
      </c>
      <c r="BR153" s="187" t="str">
        <f t="shared" si="177"/>
        <v/>
      </c>
      <c r="BS153" s="187" t="str">
        <f t="shared" si="178"/>
        <v/>
      </c>
      <c r="BT153" s="187" t="str">
        <f t="shared" si="179"/>
        <v/>
      </c>
      <c r="BV153" s="115" t="str">
        <f>+Datos!FF151</f>
        <v/>
      </c>
      <c r="BW153" s="188" t="str">
        <f>IF(BV153="","",Datos!FI151)</f>
        <v/>
      </c>
      <c r="BX153" s="180" t="str">
        <f t="shared" si="180"/>
        <v/>
      </c>
      <c r="BY153" s="180" t="str">
        <f t="shared" si="181"/>
        <v/>
      </c>
      <c r="BZ153" s="187" t="str">
        <f t="shared" si="182"/>
        <v/>
      </c>
      <c r="CA153" s="187" t="str">
        <f t="shared" si="183"/>
        <v/>
      </c>
      <c r="CB153" s="187" t="str">
        <f t="shared" si="184"/>
        <v/>
      </c>
      <c r="CC153" s="187" t="str">
        <f t="shared" si="185"/>
        <v/>
      </c>
      <c r="CD153"/>
      <c r="CE153" s="115" t="str">
        <f>+Datos!FZ151</f>
        <v/>
      </c>
      <c r="CF153" s="188" t="str">
        <f>IF(CE153="","",Datos!GC151)</f>
        <v/>
      </c>
      <c r="CG153" s="180" t="str">
        <f t="shared" si="186"/>
        <v/>
      </c>
      <c r="CH153" s="180" t="str">
        <f t="shared" si="187"/>
        <v/>
      </c>
      <c r="CI153" s="187" t="str">
        <f t="shared" si="188"/>
        <v/>
      </c>
      <c r="CJ153" s="187" t="str">
        <f t="shared" si="189"/>
        <v/>
      </c>
      <c r="CK153" s="187" t="str">
        <f t="shared" si="190"/>
        <v/>
      </c>
      <c r="CL153" s="187" t="str">
        <f t="shared" si="191"/>
        <v/>
      </c>
    </row>
    <row r="154" spans="2:90" s="8" customFormat="1" x14ac:dyDescent="0.35">
      <c r="B154" s="115" t="str">
        <f>+Datos!B152</f>
        <v/>
      </c>
      <c r="C154" s="115" t="str">
        <f>IF(B154="","",Datos!E152)</f>
        <v/>
      </c>
      <c r="D154" s="180"/>
      <c r="E154" s="180" t="str">
        <f t="shared" si="133"/>
        <v/>
      </c>
      <c r="F154" s="187" t="str">
        <f t="shared" si="134"/>
        <v/>
      </c>
      <c r="G154" s="187" t="str">
        <f t="shared" si="135"/>
        <v/>
      </c>
      <c r="H154" s="187" t="str">
        <f t="shared" si="136"/>
        <v/>
      </c>
      <c r="I154" s="187" t="str">
        <f t="shared" si="137"/>
        <v/>
      </c>
      <c r="K154" s="115" t="str">
        <f>+Datos!V152</f>
        <v/>
      </c>
      <c r="L154" s="188" t="str">
        <f>IF(K154="","",Datos!Y152)</f>
        <v/>
      </c>
      <c r="M154" s="180" t="str">
        <f t="shared" si="138"/>
        <v/>
      </c>
      <c r="N154" s="180" t="str">
        <f t="shared" si="139"/>
        <v/>
      </c>
      <c r="O154" s="187" t="str">
        <f t="shared" si="140"/>
        <v/>
      </c>
      <c r="P154" s="187" t="str">
        <f t="shared" si="141"/>
        <v/>
      </c>
      <c r="Q154" s="187" t="str">
        <f t="shared" si="142"/>
        <v/>
      </c>
      <c r="R154" s="187" t="str">
        <f t="shared" si="143"/>
        <v/>
      </c>
      <c r="T154" s="115" t="str">
        <f>+Datos!AP152</f>
        <v/>
      </c>
      <c r="U154" s="188" t="str">
        <f>IF(T154="","",Datos!AS152)</f>
        <v/>
      </c>
      <c r="V154" s="180" t="str">
        <f t="shared" si="144"/>
        <v/>
      </c>
      <c r="W154" s="180" t="str">
        <f t="shared" si="145"/>
        <v/>
      </c>
      <c r="X154" s="187" t="str">
        <f t="shared" si="146"/>
        <v/>
      </c>
      <c r="Y154" s="187" t="str">
        <f t="shared" si="147"/>
        <v/>
      </c>
      <c r="Z154" s="187" t="str">
        <f t="shared" si="148"/>
        <v/>
      </c>
      <c r="AA154" s="187" t="str">
        <f t="shared" si="149"/>
        <v/>
      </c>
      <c r="AC154" s="115" t="str">
        <f>+Datos!BJ152</f>
        <v/>
      </c>
      <c r="AD154" s="188" t="str">
        <f>IF(AC154="","",Datos!BM152)</f>
        <v/>
      </c>
      <c r="AE154" s="180" t="str">
        <f t="shared" si="150"/>
        <v/>
      </c>
      <c r="AF154" s="180" t="str">
        <f t="shared" si="151"/>
        <v/>
      </c>
      <c r="AG154" s="187" t="str">
        <f t="shared" si="152"/>
        <v/>
      </c>
      <c r="AH154" s="187" t="str">
        <f t="shared" si="153"/>
        <v/>
      </c>
      <c r="AI154" s="187" t="str">
        <f t="shared" si="154"/>
        <v/>
      </c>
      <c r="AJ154" s="187" t="str">
        <f t="shared" si="155"/>
        <v/>
      </c>
      <c r="AL154" s="115" t="str">
        <f>+Datos!CD152</f>
        <v/>
      </c>
      <c r="AM154" s="188" t="str">
        <f>IF(AL154="","",Datos!CG152)</f>
        <v/>
      </c>
      <c r="AN154" s="180" t="str">
        <f t="shared" si="156"/>
        <v/>
      </c>
      <c r="AO154" s="180" t="str">
        <f t="shared" si="157"/>
        <v/>
      </c>
      <c r="AP154" s="187" t="str">
        <f t="shared" si="158"/>
        <v/>
      </c>
      <c r="AQ154" s="187" t="str">
        <f t="shared" si="159"/>
        <v/>
      </c>
      <c r="AR154" s="187" t="str">
        <f t="shared" si="160"/>
        <v/>
      </c>
      <c r="AS154" s="187" t="str">
        <f t="shared" si="161"/>
        <v/>
      </c>
      <c r="AU154" s="115" t="str">
        <f>+Datos!CX152</f>
        <v/>
      </c>
      <c r="AV154" s="188" t="str">
        <f>IF(AU154="","",Datos!DA152)</f>
        <v/>
      </c>
      <c r="AW154" s="180" t="str">
        <f t="shared" si="162"/>
        <v/>
      </c>
      <c r="AX154" s="180" t="str">
        <f t="shared" si="163"/>
        <v/>
      </c>
      <c r="AY154" s="187" t="str">
        <f t="shared" si="164"/>
        <v/>
      </c>
      <c r="AZ154" s="187" t="str">
        <f t="shared" si="165"/>
        <v/>
      </c>
      <c r="BA154" s="187" t="str">
        <f t="shared" si="166"/>
        <v/>
      </c>
      <c r="BB154" s="187" t="str">
        <f t="shared" si="167"/>
        <v/>
      </c>
      <c r="BD154" s="115" t="str">
        <f>+Datos!DR152</f>
        <v/>
      </c>
      <c r="BE154" s="188" t="str">
        <f>IF(BD154="","",Datos!DU152)</f>
        <v/>
      </c>
      <c r="BF154" s="180" t="str">
        <f t="shared" si="168"/>
        <v/>
      </c>
      <c r="BG154" s="180" t="str">
        <f t="shared" si="169"/>
        <v/>
      </c>
      <c r="BH154" s="187" t="str">
        <f t="shared" si="170"/>
        <v/>
      </c>
      <c r="BI154" s="187" t="str">
        <f t="shared" si="171"/>
        <v/>
      </c>
      <c r="BJ154" s="187" t="str">
        <f t="shared" si="172"/>
        <v/>
      </c>
      <c r="BK154" s="187" t="str">
        <f t="shared" si="173"/>
        <v/>
      </c>
      <c r="BM154" s="115" t="str">
        <f>+Datos!EL152</f>
        <v/>
      </c>
      <c r="BN154" s="188" t="str">
        <f>IF(BM154="","",Datos!EO152)</f>
        <v/>
      </c>
      <c r="BO154" s="180" t="str">
        <f t="shared" si="174"/>
        <v/>
      </c>
      <c r="BP154" s="180" t="str">
        <f t="shared" si="175"/>
        <v/>
      </c>
      <c r="BQ154" s="187" t="str">
        <f t="shared" si="176"/>
        <v/>
      </c>
      <c r="BR154" s="187" t="str">
        <f t="shared" si="177"/>
        <v/>
      </c>
      <c r="BS154" s="187" t="str">
        <f t="shared" si="178"/>
        <v/>
      </c>
      <c r="BT154" s="187" t="str">
        <f t="shared" si="179"/>
        <v/>
      </c>
      <c r="BV154" s="115" t="str">
        <f>+Datos!FF152</f>
        <v/>
      </c>
      <c r="BW154" s="188" t="str">
        <f>IF(BV154="","",Datos!FI152)</f>
        <v/>
      </c>
      <c r="BX154" s="180" t="str">
        <f t="shared" si="180"/>
        <v/>
      </c>
      <c r="BY154" s="180" t="str">
        <f t="shared" si="181"/>
        <v/>
      </c>
      <c r="BZ154" s="187" t="str">
        <f t="shared" si="182"/>
        <v/>
      </c>
      <c r="CA154" s="187" t="str">
        <f t="shared" si="183"/>
        <v/>
      </c>
      <c r="CB154" s="187" t="str">
        <f t="shared" si="184"/>
        <v/>
      </c>
      <c r="CC154" s="187" t="str">
        <f t="shared" si="185"/>
        <v/>
      </c>
      <c r="CD154"/>
      <c r="CE154" s="115" t="str">
        <f>+Datos!FZ152</f>
        <v/>
      </c>
      <c r="CF154" s="188" t="str">
        <f>IF(CE154="","",Datos!GC152)</f>
        <v/>
      </c>
      <c r="CG154" s="180" t="str">
        <f t="shared" si="186"/>
        <v/>
      </c>
      <c r="CH154" s="180" t="str">
        <f t="shared" si="187"/>
        <v/>
      </c>
      <c r="CI154" s="187" t="str">
        <f t="shared" si="188"/>
        <v/>
      </c>
      <c r="CJ154" s="187" t="str">
        <f t="shared" si="189"/>
        <v/>
      </c>
      <c r="CK154" s="187" t="str">
        <f t="shared" si="190"/>
        <v/>
      </c>
      <c r="CL154" s="187" t="str">
        <f t="shared" si="191"/>
        <v/>
      </c>
    </row>
    <row r="155" spans="2:90" s="8" customFormat="1" x14ac:dyDescent="0.35">
      <c r="B155" s="115" t="str">
        <f>+Datos!B153</f>
        <v/>
      </c>
      <c r="C155" s="115" t="str">
        <f>IF(B155="","",Datos!E153)</f>
        <v/>
      </c>
      <c r="D155" s="180"/>
      <c r="E155" s="180" t="str">
        <f t="shared" si="133"/>
        <v/>
      </c>
      <c r="F155" s="187" t="str">
        <f t="shared" si="134"/>
        <v/>
      </c>
      <c r="G155" s="187" t="str">
        <f t="shared" si="135"/>
        <v/>
      </c>
      <c r="H155" s="187" t="str">
        <f t="shared" si="136"/>
        <v/>
      </c>
      <c r="I155" s="187" t="str">
        <f t="shared" si="137"/>
        <v/>
      </c>
      <c r="K155" s="115" t="str">
        <f>+Datos!V153</f>
        <v/>
      </c>
      <c r="L155" s="188" t="str">
        <f>IF(K155="","",Datos!Y153)</f>
        <v/>
      </c>
      <c r="M155" s="180" t="str">
        <f t="shared" si="138"/>
        <v/>
      </c>
      <c r="N155" s="180" t="str">
        <f t="shared" si="139"/>
        <v/>
      </c>
      <c r="O155" s="187" t="str">
        <f t="shared" si="140"/>
        <v/>
      </c>
      <c r="P155" s="187" t="str">
        <f t="shared" si="141"/>
        <v/>
      </c>
      <c r="Q155" s="187" t="str">
        <f t="shared" si="142"/>
        <v/>
      </c>
      <c r="R155" s="187" t="str">
        <f t="shared" si="143"/>
        <v/>
      </c>
      <c r="T155" s="115" t="str">
        <f>+Datos!AP153</f>
        <v/>
      </c>
      <c r="U155" s="188" t="str">
        <f>IF(T155="","",Datos!AS153)</f>
        <v/>
      </c>
      <c r="V155" s="180" t="str">
        <f t="shared" si="144"/>
        <v/>
      </c>
      <c r="W155" s="180" t="str">
        <f t="shared" si="145"/>
        <v/>
      </c>
      <c r="X155" s="187" t="str">
        <f t="shared" si="146"/>
        <v/>
      </c>
      <c r="Y155" s="187" t="str">
        <f t="shared" si="147"/>
        <v/>
      </c>
      <c r="Z155" s="187" t="str">
        <f t="shared" si="148"/>
        <v/>
      </c>
      <c r="AA155" s="187" t="str">
        <f t="shared" si="149"/>
        <v/>
      </c>
      <c r="AC155" s="115" t="str">
        <f>+Datos!BJ153</f>
        <v/>
      </c>
      <c r="AD155" s="188" t="str">
        <f>IF(AC155="","",Datos!BM153)</f>
        <v/>
      </c>
      <c r="AE155" s="180" t="str">
        <f t="shared" si="150"/>
        <v/>
      </c>
      <c r="AF155" s="180" t="str">
        <f t="shared" si="151"/>
        <v/>
      </c>
      <c r="AG155" s="187" t="str">
        <f t="shared" si="152"/>
        <v/>
      </c>
      <c r="AH155" s="187" t="str">
        <f t="shared" si="153"/>
        <v/>
      </c>
      <c r="AI155" s="187" t="str">
        <f t="shared" si="154"/>
        <v/>
      </c>
      <c r="AJ155" s="187" t="str">
        <f t="shared" si="155"/>
        <v/>
      </c>
      <c r="AL155" s="115" t="str">
        <f>+Datos!CD153</f>
        <v/>
      </c>
      <c r="AM155" s="188" t="str">
        <f>IF(AL155="","",Datos!CG153)</f>
        <v/>
      </c>
      <c r="AN155" s="180" t="str">
        <f t="shared" si="156"/>
        <v/>
      </c>
      <c r="AO155" s="180" t="str">
        <f t="shared" si="157"/>
        <v/>
      </c>
      <c r="AP155" s="187" t="str">
        <f t="shared" si="158"/>
        <v/>
      </c>
      <c r="AQ155" s="187" t="str">
        <f t="shared" si="159"/>
        <v/>
      </c>
      <c r="AR155" s="187" t="str">
        <f t="shared" si="160"/>
        <v/>
      </c>
      <c r="AS155" s="187" t="str">
        <f t="shared" si="161"/>
        <v/>
      </c>
      <c r="AU155" s="115" t="str">
        <f>+Datos!CX153</f>
        <v/>
      </c>
      <c r="AV155" s="188" t="str">
        <f>IF(AU155="","",Datos!DA153)</f>
        <v/>
      </c>
      <c r="AW155" s="180" t="str">
        <f t="shared" si="162"/>
        <v/>
      </c>
      <c r="AX155" s="180" t="str">
        <f t="shared" si="163"/>
        <v/>
      </c>
      <c r="AY155" s="187" t="str">
        <f t="shared" si="164"/>
        <v/>
      </c>
      <c r="AZ155" s="187" t="str">
        <f t="shared" si="165"/>
        <v/>
      </c>
      <c r="BA155" s="187" t="str">
        <f t="shared" si="166"/>
        <v/>
      </c>
      <c r="BB155" s="187" t="str">
        <f t="shared" si="167"/>
        <v/>
      </c>
      <c r="BD155" s="115" t="str">
        <f>+Datos!DR153</f>
        <v/>
      </c>
      <c r="BE155" s="188" t="str">
        <f>IF(BD155="","",Datos!DU153)</f>
        <v/>
      </c>
      <c r="BF155" s="180" t="str">
        <f t="shared" si="168"/>
        <v/>
      </c>
      <c r="BG155" s="180" t="str">
        <f t="shared" si="169"/>
        <v/>
      </c>
      <c r="BH155" s="187" t="str">
        <f t="shared" si="170"/>
        <v/>
      </c>
      <c r="BI155" s="187" t="str">
        <f t="shared" si="171"/>
        <v/>
      </c>
      <c r="BJ155" s="187" t="str">
        <f t="shared" si="172"/>
        <v/>
      </c>
      <c r="BK155" s="187" t="str">
        <f t="shared" si="173"/>
        <v/>
      </c>
      <c r="BM155" s="115" t="str">
        <f>+Datos!EL153</f>
        <v/>
      </c>
      <c r="BN155" s="188" t="str">
        <f>IF(BM155="","",Datos!EO153)</f>
        <v/>
      </c>
      <c r="BO155" s="180" t="str">
        <f t="shared" si="174"/>
        <v/>
      </c>
      <c r="BP155" s="180" t="str">
        <f t="shared" si="175"/>
        <v/>
      </c>
      <c r="BQ155" s="187" t="str">
        <f t="shared" si="176"/>
        <v/>
      </c>
      <c r="BR155" s="187" t="str">
        <f t="shared" si="177"/>
        <v/>
      </c>
      <c r="BS155" s="187" t="str">
        <f t="shared" si="178"/>
        <v/>
      </c>
      <c r="BT155" s="187" t="str">
        <f t="shared" si="179"/>
        <v/>
      </c>
      <c r="BV155" s="115" t="str">
        <f>+Datos!FF153</f>
        <v/>
      </c>
      <c r="BW155" s="188" t="str">
        <f>IF(BV155="","",Datos!FI153)</f>
        <v/>
      </c>
      <c r="BX155" s="180" t="str">
        <f t="shared" si="180"/>
        <v/>
      </c>
      <c r="BY155" s="180" t="str">
        <f t="shared" si="181"/>
        <v/>
      </c>
      <c r="BZ155" s="187" t="str">
        <f t="shared" si="182"/>
        <v/>
      </c>
      <c r="CA155" s="187" t="str">
        <f t="shared" si="183"/>
        <v/>
      </c>
      <c r="CB155" s="187" t="str">
        <f t="shared" si="184"/>
        <v/>
      </c>
      <c r="CC155" s="187" t="str">
        <f t="shared" si="185"/>
        <v/>
      </c>
      <c r="CD155"/>
      <c r="CE155" s="115" t="str">
        <f>+Datos!FZ153</f>
        <v/>
      </c>
      <c r="CF155" s="188" t="str">
        <f>IF(CE155="","",Datos!GC153)</f>
        <v/>
      </c>
      <c r="CG155" s="180" t="str">
        <f t="shared" si="186"/>
        <v/>
      </c>
      <c r="CH155" s="180" t="str">
        <f t="shared" si="187"/>
        <v/>
      </c>
      <c r="CI155" s="187" t="str">
        <f t="shared" si="188"/>
        <v/>
      </c>
      <c r="CJ155" s="187" t="str">
        <f t="shared" si="189"/>
        <v/>
      </c>
      <c r="CK155" s="187" t="str">
        <f t="shared" si="190"/>
        <v/>
      </c>
      <c r="CL155" s="187" t="str">
        <f t="shared" si="191"/>
        <v/>
      </c>
    </row>
    <row r="156" spans="2:90" s="8" customFormat="1" x14ac:dyDescent="0.35">
      <c r="B156" s="115" t="str">
        <f>+Datos!B154</f>
        <v/>
      </c>
      <c r="C156" s="115" t="str">
        <f>IF(B156="","",Datos!E154)</f>
        <v/>
      </c>
      <c r="D156" s="180"/>
      <c r="E156" s="180" t="str">
        <f t="shared" si="133"/>
        <v/>
      </c>
      <c r="F156" s="187" t="str">
        <f t="shared" si="134"/>
        <v/>
      </c>
      <c r="G156" s="187" t="str">
        <f t="shared" si="135"/>
        <v/>
      </c>
      <c r="H156" s="187" t="str">
        <f t="shared" si="136"/>
        <v/>
      </c>
      <c r="I156" s="187" t="str">
        <f t="shared" si="137"/>
        <v/>
      </c>
      <c r="K156" s="115" t="str">
        <f>+Datos!V154</f>
        <v/>
      </c>
      <c r="L156" s="188" t="str">
        <f>IF(K156="","",Datos!Y154)</f>
        <v/>
      </c>
      <c r="M156" s="180" t="str">
        <f t="shared" si="138"/>
        <v/>
      </c>
      <c r="N156" s="180" t="str">
        <f t="shared" si="139"/>
        <v/>
      </c>
      <c r="O156" s="187" t="str">
        <f t="shared" si="140"/>
        <v/>
      </c>
      <c r="P156" s="187" t="str">
        <f t="shared" si="141"/>
        <v/>
      </c>
      <c r="Q156" s="187" t="str">
        <f t="shared" si="142"/>
        <v/>
      </c>
      <c r="R156" s="187" t="str">
        <f t="shared" si="143"/>
        <v/>
      </c>
      <c r="T156" s="115" t="str">
        <f>+Datos!AP154</f>
        <v/>
      </c>
      <c r="U156" s="188" t="str">
        <f>IF(T156="","",Datos!AS154)</f>
        <v/>
      </c>
      <c r="V156" s="180" t="str">
        <f t="shared" si="144"/>
        <v/>
      </c>
      <c r="W156" s="180" t="str">
        <f t="shared" si="145"/>
        <v/>
      </c>
      <c r="X156" s="187" t="str">
        <f t="shared" si="146"/>
        <v/>
      </c>
      <c r="Y156" s="187" t="str">
        <f t="shared" si="147"/>
        <v/>
      </c>
      <c r="Z156" s="187" t="str">
        <f t="shared" si="148"/>
        <v/>
      </c>
      <c r="AA156" s="187" t="str">
        <f t="shared" si="149"/>
        <v/>
      </c>
      <c r="AC156" s="115" t="str">
        <f>+Datos!BJ154</f>
        <v/>
      </c>
      <c r="AD156" s="188" t="str">
        <f>IF(AC156="","",Datos!BM154)</f>
        <v/>
      </c>
      <c r="AE156" s="180" t="str">
        <f t="shared" si="150"/>
        <v/>
      </c>
      <c r="AF156" s="180" t="str">
        <f t="shared" si="151"/>
        <v/>
      </c>
      <c r="AG156" s="187" t="str">
        <f t="shared" si="152"/>
        <v/>
      </c>
      <c r="AH156" s="187" t="str">
        <f t="shared" si="153"/>
        <v/>
      </c>
      <c r="AI156" s="187" t="str">
        <f t="shared" si="154"/>
        <v/>
      </c>
      <c r="AJ156" s="187" t="str">
        <f t="shared" si="155"/>
        <v/>
      </c>
      <c r="AL156" s="115" t="str">
        <f>+Datos!CD154</f>
        <v/>
      </c>
      <c r="AM156" s="188" t="str">
        <f>IF(AL156="","",Datos!CG154)</f>
        <v/>
      </c>
      <c r="AN156" s="180" t="str">
        <f t="shared" si="156"/>
        <v/>
      </c>
      <c r="AO156" s="180" t="str">
        <f t="shared" si="157"/>
        <v/>
      </c>
      <c r="AP156" s="187" t="str">
        <f t="shared" si="158"/>
        <v/>
      </c>
      <c r="AQ156" s="187" t="str">
        <f t="shared" si="159"/>
        <v/>
      </c>
      <c r="AR156" s="187" t="str">
        <f t="shared" si="160"/>
        <v/>
      </c>
      <c r="AS156" s="187" t="str">
        <f t="shared" si="161"/>
        <v/>
      </c>
      <c r="AU156" s="115" t="str">
        <f>+Datos!CX154</f>
        <v/>
      </c>
      <c r="AV156" s="188" t="str">
        <f>IF(AU156="","",Datos!DA154)</f>
        <v/>
      </c>
      <c r="AW156" s="180" t="str">
        <f t="shared" si="162"/>
        <v/>
      </c>
      <c r="AX156" s="180" t="str">
        <f t="shared" si="163"/>
        <v/>
      </c>
      <c r="AY156" s="187" t="str">
        <f t="shared" si="164"/>
        <v/>
      </c>
      <c r="AZ156" s="187" t="str">
        <f t="shared" si="165"/>
        <v/>
      </c>
      <c r="BA156" s="187" t="str">
        <f t="shared" si="166"/>
        <v/>
      </c>
      <c r="BB156" s="187" t="str">
        <f t="shared" si="167"/>
        <v/>
      </c>
      <c r="BD156" s="115" t="str">
        <f>+Datos!DR154</f>
        <v/>
      </c>
      <c r="BE156" s="188" t="str">
        <f>IF(BD156="","",Datos!DU154)</f>
        <v/>
      </c>
      <c r="BF156" s="180" t="str">
        <f t="shared" si="168"/>
        <v/>
      </c>
      <c r="BG156" s="180" t="str">
        <f t="shared" si="169"/>
        <v/>
      </c>
      <c r="BH156" s="187" t="str">
        <f t="shared" si="170"/>
        <v/>
      </c>
      <c r="BI156" s="187" t="str">
        <f t="shared" si="171"/>
        <v/>
      </c>
      <c r="BJ156" s="187" t="str">
        <f t="shared" si="172"/>
        <v/>
      </c>
      <c r="BK156" s="187" t="str">
        <f t="shared" si="173"/>
        <v/>
      </c>
      <c r="BM156" s="115" t="str">
        <f>+Datos!EL154</f>
        <v/>
      </c>
      <c r="BN156" s="188" t="str">
        <f>IF(BM156="","",Datos!EO154)</f>
        <v/>
      </c>
      <c r="BO156" s="180" t="str">
        <f t="shared" si="174"/>
        <v/>
      </c>
      <c r="BP156" s="180" t="str">
        <f t="shared" si="175"/>
        <v/>
      </c>
      <c r="BQ156" s="187" t="str">
        <f t="shared" si="176"/>
        <v/>
      </c>
      <c r="BR156" s="187" t="str">
        <f t="shared" si="177"/>
        <v/>
      </c>
      <c r="BS156" s="187" t="str">
        <f t="shared" si="178"/>
        <v/>
      </c>
      <c r="BT156" s="187" t="str">
        <f t="shared" si="179"/>
        <v/>
      </c>
      <c r="BV156" s="115" t="str">
        <f>+Datos!FF154</f>
        <v/>
      </c>
      <c r="BW156" s="188" t="str">
        <f>IF(BV156="","",Datos!FI154)</f>
        <v/>
      </c>
      <c r="BX156" s="180" t="str">
        <f t="shared" si="180"/>
        <v/>
      </c>
      <c r="BY156" s="180" t="str">
        <f t="shared" si="181"/>
        <v/>
      </c>
      <c r="BZ156" s="187" t="str">
        <f t="shared" si="182"/>
        <v/>
      </c>
      <c r="CA156" s="187" t="str">
        <f t="shared" si="183"/>
        <v/>
      </c>
      <c r="CB156" s="187" t="str">
        <f t="shared" si="184"/>
        <v/>
      </c>
      <c r="CC156" s="187" t="str">
        <f t="shared" si="185"/>
        <v/>
      </c>
      <c r="CD156"/>
      <c r="CE156" s="115" t="str">
        <f>+Datos!FZ154</f>
        <v/>
      </c>
      <c r="CF156" s="188" t="str">
        <f>IF(CE156="","",Datos!GC154)</f>
        <v/>
      </c>
      <c r="CG156" s="180" t="str">
        <f t="shared" si="186"/>
        <v/>
      </c>
      <c r="CH156" s="180" t="str">
        <f t="shared" si="187"/>
        <v/>
      </c>
      <c r="CI156" s="187" t="str">
        <f t="shared" si="188"/>
        <v/>
      </c>
      <c r="CJ156" s="187" t="str">
        <f t="shared" si="189"/>
        <v/>
      </c>
      <c r="CK156" s="187" t="str">
        <f t="shared" si="190"/>
        <v/>
      </c>
      <c r="CL156" s="187" t="str">
        <f t="shared" si="191"/>
        <v/>
      </c>
    </row>
    <row r="157" spans="2:90" s="8" customFormat="1" x14ac:dyDescent="0.35">
      <c r="B157" s="115" t="str">
        <f>+Datos!B155</f>
        <v/>
      </c>
      <c r="C157" s="115" t="str">
        <f>IF(B157="","",Datos!E155)</f>
        <v/>
      </c>
      <c r="D157" s="180"/>
      <c r="E157" s="180" t="str">
        <f t="shared" si="133"/>
        <v/>
      </c>
      <c r="F157" s="187" t="str">
        <f t="shared" si="134"/>
        <v/>
      </c>
      <c r="G157" s="187" t="str">
        <f t="shared" si="135"/>
        <v/>
      </c>
      <c r="H157" s="187" t="str">
        <f t="shared" si="136"/>
        <v/>
      </c>
      <c r="I157" s="187" t="str">
        <f t="shared" si="137"/>
        <v/>
      </c>
      <c r="K157" s="115" t="str">
        <f>+Datos!V155</f>
        <v/>
      </c>
      <c r="L157" s="188" t="str">
        <f>IF(K157="","",Datos!Y155)</f>
        <v/>
      </c>
      <c r="M157" s="180" t="str">
        <f t="shared" si="138"/>
        <v/>
      </c>
      <c r="N157" s="180" t="str">
        <f t="shared" si="139"/>
        <v/>
      </c>
      <c r="O157" s="187" t="str">
        <f t="shared" si="140"/>
        <v/>
      </c>
      <c r="P157" s="187" t="str">
        <f t="shared" si="141"/>
        <v/>
      </c>
      <c r="Q157" s="187" t="str">
        <f t="shared" si="142"/>
        <v/>
      </c>
      <c r="R157" s="187" t="str">
        <f t="shared" si="143"/>
        <v/>
      </c>
      <c r="T157" s="115" t="str">
        <f>+Datos!AP155</f>
        <v/>
      </c>
      <c r="U157" s="188" t="str">
        <f>IF(T157="","",Datos!AS155)</f>
        <v/>
      </c>
      <c r="V157" s="180" t="str">
        <f t="shared" si="144"/>
        <v/>
      </c>
      <c r="W157" s="180" t="str">
        <f t="shared" si="145"/>
        <v/>
      </c>
      <c r="X157" s="187" t="str">
        <f t="shared" si="146"/>
        <v/>
      </c>
      <c r="Y157" s="187" t="str">
        <f t="shared" si="147"/>
        <v/>
      </c>
      <c r="Z157" s="187" t="str">
        <f t="shared" si="148"/>
        <v/>
      </c>
      <c r="AA157" s="187" t="str">
        <f t="shared" si="149"/>
        <v/>
      </c>
      <c r="AC157" s="115" t="str">
        <f>+Datos!BJ155</f>
        <v/>
      </c>
      <c r="AD157" s="188" t="str">
        <f>IF(AC157="","",Datos!BM155)</f>
        <v/>
      </c>
      <c r="AE157" s="180" t="str">
        <f t="shared" si="150"/>
        <v/>
      </c>
      <c r="AF157" s="180" t="str">
        <f t="shared" si="151"/>
        <v/>
      </c>
      <c r="AG157" s="187" t="str">
        <f t="shared" si="152"/>
        <v/>
      </c>
      <c r="AH157" s="187" t="str">
        <f t="shared" si="153"/>
        <v/>
      </c>
      <c r="AI157" s="187" t="str">
        <f t="shared" si="154"/>
        <v/>
      </c>
      <c r="AJ157" s="187" t="str">
        <f t="shared" si="155"/>
        <v/>
      </c>
      <c r="AL157" s="115" t="str">
        <f>+Datos!CD155</f>
        <v/>
      </c>
      <c r="AM157" s="188" t="str">
        <f>IF(AL157="","",Datos!CG155)</f>
        <v/>
      </c>
      <c r="AN157" s="180" t="str">
        <f t="shared" si="156"/>
        <v/>
      </c>
      <c r="AO157" s="180" t="str">
        <f t="shared" si="157"/>
        <v/>
      </c>
      <c r="AP157" s="187" t="str">
        <f t="shared" si="158"/>
        <v/>
      </c>
      <c r="AQ157" s="187" t="str">
        <f t="shared" si="159"/>
        <v/>
      </c>
      <c r="AR157" s="187" t="str">
        <f t="shared" si="160"/>
        <v/>
      </c>
      <c r="AS157" s="187" t="str">
        <f t="shared" si="161"/>
        <v/>
      </c>
      <c r="AU157" s="115" t="str">
        <f>+Datos!CX155</f>
        <v/>
      </c>
      <c r="AV157" s="188" t="str">
        <f>IF(AU157="","",Datos!DA155)</f>
        <v/>
      </c>
      <c r="AW157" s="180" t="str">
        <f t="shared" si="162"/>
        <v/>
      </c>
      <c r="AX157" s="180" t="str">
        <f t="shared" si="163"/>
        <v/>
      </c>
      <c r="AY157" s="187" t="str">
        <f t="shared" si="164"/>
        <v/>
      </c>
      <c r="AZ157" s="187" t="str">
        <f t="shared" si="165"/>
        <v/>
      </c>
      <c r="BA157" s="187" t="str">
        <f t="shared" si="166"/>
        <v/>
      </c>
      <c r="BB157" s="187" t="str">
        <f t="shared" si="167"/>
        <v/>
      </c>
      <c r="BD157" s="115" t="str">
        <f>+Datos!DR155</f>
        <v/>
      </c>
      <c r="BE157" s="188" t="str">
        <f>IF(BD157="","",Datos!DU155)</f>
        <v/>
      </c>
      <c r="BF157" s="180" t="str">
        <f t="shared" si="168"/>
        <v/>
      </c>
      <c r="BG157" s="180" t="str">
        <f t="shared" si="169"/>
        <v/>
      </c>
      <c r="BH157" s="187" t="str">
        <f t="shared" si="170"/>
        <v/>
      </c>
      <c r="BI157" s="187" t="str">
        <f t="shared" si="171"/>
        <v/>
      </c>
      <c r="BJ157" s="187" t="str">
        <f t="shared" si="172"/>
        <v/>
      </c>
      <c r="BK157" s="187" t="str">
        <f t="shared" si="173"/>
        <v/>
      </c>
      <c r="BM157" s="115" t="str">
        <f>+Datos!EL155</f>
        <v/>
      </c>
      <c r="BN157" s="188" t="str">
        <f>IF(BM157="","",Datos!EO155)</f>
        <v/>
      </c>
      <c r="BO157" s="180" t="str">
        <f t="shared" si="174"/>
        <v/>
      </c>
      <c r="BP157" s="180" t="str">
        <f t="shared" si="175"/>
        <v/>
      </c>
      <c r="BQ157" s="187" t="str">
        <f t="shared" si="176"/>
        <v/>
      </c>
      <c r="BR157" s="187" t="str">
        <f t="shared" si="177"/>
        <v/>
      </c>
      <c r="BS157" s="187" t="str">
        <f t="shared" si="178"/>
        <v/>
      </c>
      <c r="BT157" s="187" t="str">
        <f t="shared" si="179"/>
        <v/>
      </c>
      <c r="BV157" s="115" t="str">
        <f>+Datos!FF155</f>
        <v/>
      </c>
      <c r="BW157" s="188" t="str">
        <f>IF(BV157="","",Datos!FI155)</f>
        <v/>
      </c>
      <c r="BX157" s="180" t="str">
        <f t="shared" si="180"/>
        <v/>
      </c>
      <c r="BY157" s="180" t="str">
        <f t="shared" si="181"/>
        <v/>
      </c>
      <c r="BZ157" s="187" t="str">
        <f t="shared" si="182"/>
        <v/>
      </c>
      <c r="CA157" s="187" t="str">
        <f t="shared" si="183"/>
        <v/>
      </c>
      <c r="CB157" s="187" t="str">
        <f t="shared" si="184"/>
        <v/>
      </c>
      <c r="CC157" s="187" t="str">
        <f t="shared" si="185"/>
        <v/>
      </c>
      <c r="CD157"/>
      <c r="CE157" s="115" t="str">
        <f>+Datos!FZ155</f>
        <v/>
      </c>
      <c r="CF157" s="188" t="str">
        <f>IF(CE157="","",Datos!GC155)</f>
        <v/>
      </c>
      <c r="CG157" s="180" t="str">
        <f t="shared" si="186"/>
        <v/>
      </c>
      <c r="CH157" s="180" t="str">
        <f t="shared" si="187"/>
        <v/>
      </c>
      <c r="CI157" s="187" t="str">
        <f t="shared" si="188"/>
        <v/>
      </c>
      <c r="CJ157" s="187" t="str">
        <f t="shared" si="189"/>
        <v/>
      </c>
      <c r="CK157" s="187" t="str">
        <f t="shared" si="190"/>
        <v/>
      </c>
      <c r="CL157" s="187" t="str">
        <f t="shared" si="191"/>
        <v/>
      </c>
    </row>
    <row r="158" spans="2:90" s="8" customFormat="1" x14ac:dyDescent="0.35">
      <c r="B158" s="115" t="str">
        <f>+Datos!B156</f>
        <v/>
      </c>
      <c r="C158" s="115" t="str">
        <f>IF(B158="","",Datos!E156)</f>
        <v/>
      </c>
      <c r="D158" s="180"/>
      <c r="E158" s="180" t="str">
        <f t="shared" si="133"/>
        <v/>
      </c>
      <c r="F158" s="187" t="str">
        <f t="shared" si="134"/>
        <v/>
      </c>
      <c r="G158" s="187" t="str">
        <f t="shared" si="135"/>
        <v/>
      </c>
      <c r="H158" s="187" t="str">
        <f t="shared" si="136"/>
        <v/>
      </c>
      <c r="I158" s="187" t="str">
        <f t="shared" si="137"/>
        <v/>
      </c>
      <c r="K158" s="115" t="str">
        <f>+Datos!V156</f>
        <v/>
      </c>
      <c r="L158" s="188" t="str">
        <f>IF(K158="","",Datos!Y156)</f>
        <v/>
      </c>
      <c r="M158" s="180" t="str">
        <f t="shared" si="138"/>
        <v/>
      </c>
      <c r="N158" s="180" t="str">
        <f t="shared" si="139"/>
        <v/>
      </c>
      <c r="O158" s="187" t="str">
        <f t="shared" si="140"/>
        <v/>
      </c>
      <c r="P158" s="187" t="str">
        <f t="shared" si="141"/>
        <v/>
      </c>
      <c r="Q158" s="187" t="str">
        <f t="shared" si="142"/>
        <v/>
      </c>
      <c r="R158" s="187" t="str">
        <f t="shared" si="143"/>
        <v/>
      </c>
      <c r="T158" s="115" t="str">
        <f>+Datos!AP156</f>
        <v/>
      </c>
      <c r="U158" s="188" t="str">
        <f>IF(T158="","",Datos!AS156)</f>
        <v/>
      </c>
      <c r="V158" s="180" t="str">
        <f t="shared" si="144"/>
        <v/>
      </c>
      <c r="W158" s="180" t="str">
        <f t="shared" si="145"/>
        <v/>
      </c>
      <c r="X158" s="187" t="str">
        <f t="shared" si="146"/>
        <v/>
      </c>
      <c r="Y158" s="187" t="str">
        <f t="shared" si="147"/>
        <v/>
      </c>
      <c r="Z158" s="187" t="str">
        <f t="shared" si="148"/>
        <v/>
      </c>
      <c r="AA158" s="187" t="str">
        <f t="shared" si="149"/>
        <v/>
      </c>
      <c r="AC158" s="115" t="str">
        <f>+Datos!BJ156</f>
        <v/>
      </c>
      <c r="AD158" s="188" t="str">
        <f>IF(AC158="","",Datos!BM156)</f>
        <v/>
      </c>
      <c r="AE158" s="180" t="str">
        <f t="shared" si="150"/>
        <v/>
      </c>
      <c r="AF158" s="180" t="str">
        <f t="shared" si="151"/>
        <v/>
      </c>
      <c r="AG158" s="187" t="str">
        <f t="shared" si="152"/>
        <v/>
      </c>
      <c r="AH158" s="187" t="str">
        <f t="shared" si="153"/>
        <v/>
      </c>
      <c r="AI158" s="187" t="str">
        <f t="shared" si="154"/>
        <v/>
      </c>
      <c r="AJ158" s="187" t="str">
        <f t="shared" si="155"/>
        <v/>
      </c>
      <c r="AL158" s="115" t="str">
        <f>+Datos!CD156</f>
        <v/>
      </c>
      <c r="AM158" s="188" t="str">
        <f>IF(AL158="","",Datos!CG156)</f>
        <v/>
      </c>
      <c r="AN158" s="180" t="str">
        <f t="shared" si="156"/>
        <v/>
      </c>
      <c r="AO158" s="180" t="str">
        <f t="shared" si="157"/>
        <v/>
      </c>
      <c r="AP158" s="187" t="str">
        <f t="shared" si="158"/>
        <v/>
      </c>
      <c r="AQ158" s="187" t="str">
        <f t="shared" si="159"/>
        <v/>
      </c>
      <c r="AR158" s="187" t="str">
        <f t="shared" si="160"/>
        <v/>
      </c>
      <c r="AS158" s="187" t="str">
        <f t="shared" si="161"/>
        <v/>
      </c>
      <c r="AU158" s="115" t="str">
        <f>+Datos!CX156</f>
        <v/>
      </c>
      <c r="AV158" s="188" t="str">
        <f>IF(AU158="","",Datos!DA156)</f>
        <v/>
      </c>
      <c r="AW158" s="180" t="str">
        <f t="shared" si="162"/>
        <v/>
      </c>
      <c r="AX158" s="180" t="str">
        <f t="shared" si="163"/>
        <v/>
      </c>
      <c r="AY158" s="187" t="str">
        <f t="shared" si="164"/>
        <v/>
      </c>
      <c r="AZ158" s="187" t="str">
        <f t="shared" si="165"/>
        <v/>
      </c>
      <c r="BA158" s="187" t="str">
        <f t="shared" si="166"/>
        <v/>
      </c>
      <c r="BB158" s="187" t="str">
        <f t="shared" si="167"/>
        <v/>
      </c>
      <c r="BD158" s="115" t="str">
        <f>+Datos!DR156</f>
        <v/>
      </c>
      <c r="BE158" s="188" t="str">
        <f>IF(BD158="","",Datos!DU156)</f>
        <v/>
      </c>
      <c r="BF158" s="180" t="str">
        <f t="shared" si="168"/>
        <v/>
      </c>
      <c r="BG158" s="180" t="str">
        <f t="shared" si="169"/>
        <v/>
      </c>
      <c r="BH158" s="187" t="str">
        <f t="shared" si="170"/>
        <v/>
      </c>
      <c r="BI158" s="187" t="str">
        <f t="shared" si="171"/>
        <v/>
      </c>
      <c r="BJ158" s="187" t="str">
        <f t="shared" si="172"/>
        <v/>
      </c>
      <c r="BK158" s="187" t="str">
        <f t="shared" si="173"/>
        <v/>
      </c>
      <c r="BM158" s="115" t="str">
        <f>+Datos!EL156</f>
        <v/>
      </c>
      <c r="BN158" s="188" t="str">
        <f>IF(BM158="","",Datos!EO156)</f>
        <v/>
      </c>
      <c r="BO158" s="180" t="str">
        <f t="shared" si="174"/>
        <v/>
      </c>
      <c r="BP158" s="180" t="str">
        <f t="shared" si="175"/>
        <v/>
      </c>
      <c r="BQ158" s="187" t="str">
        <f t="shared" si="176"/>
        <v/>
      </c>
      <c r="BR158" s="187" t="str">
        <f t="shared" si="177"/>
        <v/>
      </c>
      <c r="BS158" s="187" t="str">
        <f t="shared" si="178"/>
        <v/>
      </c>
      <c r="BT158" s="187" t="str">
        <f t="shared" si="179"/>
        <v/>
      </c>
      <c r="BV158" s="115" t="str">
        <f>+Datos!FF156</f>
        <v/>
      </c>
      <c r="BW158" s="188" t="str">
        <f>IF(BV158="","",Datos!FI156)</f>
        <v/>
      </c>
      <c r="BX158" s="180" t="str">
        <f t="shared" si="180"/>
        <v/>
      </c>
      <c r="BY158" s="180" t="str">
        <f t="shared" si="181"/>
        <v/>
      </c>
      <c r="BZ158" s="187" t="str">
        <f t="shared" si="182"/>
        <v/>
      </c>
      <c r="CA158" s="187" t="str">
        <f t="shared" si="183"/>
        <v/>
      </c>
      <c r="CB158" s="187" t="str">
        <f t="shared" si="184"/>
        <v/>
      </c>
      <c r="CC158" s="187" t="str">
        <f t="shared" si="185"/>
        <v/>
      </c>
      <c r="CD158"/>
      <c r="CE158" s="115" t="str">
        <f>+Datos!FZ156</f>
        <v/>
      </c>
      <c r="CF158" s="188" t="str">
        <f>IF(CE158="","",Datos!GC156)</f>
        <v/>
      </c>
      <c r="CG158" s="180" t="str">
        <f t="shared" si="186"/>
        <v/>
      </c>
      <c r="CH158" s="180" t="str">
        <f t="shared" si="187"/>
        <v/>
      </c>
      <c r="CI158" s="187" t="str">
        <f t="shared" si="188"/>
        <v/>
      </c>
      <c r="CJ158" s="187" t="str">
        <f t="shared" si="189"/>
        <v/>
      </c>
      <c r="CK158" s="187" t="str">
        <f t="shared" si="190"/>
        <v/>
      </c>
      <c r="CL158" s="187" t="str">
        <f t="shared" si="191"/>
        <v/>
      </c>
    </row>
    <row r="159" spans="2:90" s="8" customFormat="1" x14ac:dyDescent="0.35">
      <c r="B159" s="115" t="str">
        <f>+Datos!B157</f>
        <v/>
      </c>
      <c r="C159" s="115" t="str">
        <f>IF(B159="","",Datos!E157)</f>
        <v/>
      </c>
      <c r="D159" s="180"/>
      <c r="E159" s="180" t="str">
        <f t="shared" si="133"/>
        <v/>
      </c>
      <c r="F159" s="187" t="str">
        <f t="shared" si="134"/>
        <v/>
      </c>
      <c r="G159" s="187" t="str">
        <f t="shared" si="135"/>
        <v/>
      </c>
      <c r="H159" s="187" t="str">
        <f t="shared" si="136"/>
        <v/>
      </c>
      <c r="I159" s="187" t="str">
        <f t="shared" si="137"/>
        <v/>
      </c>
      <c r="K159" s="115" t="str">
        <f>+Datos!V157</f>
        <v/>
      </c>
      <c r="L159" s="188" t="str">
        <f>IF(K159="","",Datos!Y157)</f>
        <v/>
      </c>
      <c r="M159" s="180" t="str">
        <f t="shared" si="138"/>
        <v/>
      </c>
      <c r="N159" s="180" t="str">
        <f t="shared" si="139"/>
        <v/>
      </c>
      <c r="O159" s="187" t="str">
        <f t="shared" si="140"/>
        <v/>
      </c>
      <c r="P159" s="187" t="str">
        <f t="shared" si="141"/>
        <v/>
      </c>
      <c r="Q159" s="187" t="str">
        <f t="shared" si="142"/>
        <v/>
      </c>
      <c r="R159" s="187" t="str">
        <f t="shared" si="143"/>
        <v/>
      </c>
      <c r="T159" s="115" t="str">
        <f>+Datos!AP157</f>
        <v/>
      </c>
      <c r="U159" s="188" t="str">
        <f>IF(T159="","",Datos!AS157)</f>
        <v/>
      </c>
      <c r="V159" s="180" t="str">
        <f t="shared" si="144"/>
        <v/>
      </c>
      <c r="W159" s="180" t="str">
        <f t="shared" si="145"/>
        <v/>
      </c>
      <c r="X159" s="187" t="str">
        <f t="shared" si="146"/>
        <v/>
      </c>
      <c r="Y159" s="187" t="str">
        <f t="shared" si="147"/>
        <v/>
      </c>
      <c r="Z159" s="187" t="str">
        <f t="shared" si="148"/>
        <v/>
      </c>
      <c r="AA159" s="187" t="str">
        <f t="shared" si="149"/>
        <v/>
      </c>
      <c r="AC159" s="115" t="str">
        <f>+Datos!BJ157</f>
        <v/>
      </c>
      <c r="AD159" s="188" t="str">
        <f>IF(AC159="","",Datos!BM157)</f>
        <v/>
      </c>
      <c r="AE159" s="180" t="str">
        <f t="shared" si="150"/>
        <v/>
      </c>
      <c r="AF159" s="180" t="str">
        <f t="shared" si="151"/>
        <v/>
      </c>
      <c r="AG159" s="187" t="str">
        <f t="shared" si="152"/>
        <v/>
      </c>
      <c r="AH159" s="187" t="str">
        <f t="shared" si="153"/>
        <v/>
      </c>
      <c r="AI159" s="187" t="str">
        <f t="shared" si="154"/>
        <v/>
      </c>
      <c r="AJ159" s="187" t="str">
        <f t="shared" si="155"/>
        <v/>
      </c>
      <c r="AL159" s="115" t="str">
        <f>+Datos!CD157</f>
        <v/>
      </c>
      <c r="AM159" s="188" t="str">
        <f>IF(AL159="","",Datos!CG157)</f>
        <v/>
      </c>
      <c r="AN159" s="180" t="str">
        <f t="shared" si="156"/>
        <v/>
      </c>
      <c r="AO159" s="180" t="str">
        <f t="shared" si="157"/>
        <v/>
      </c>
      <c r="AP159" s="187" t="str">
        <f t="shared" si="158"/>
        <v/>
      </c>
      <c r="AQ159" s="187" t="str">
        <f t="shared" si="159"/>
        <v/>
      </c>
      <c r="AR159" s="187" t="str">
        <f t="shared" si="160"/>
        <v/>
      </c>
      <c r="AS159" s="187" t="str">
        <f t="shared" si="161"/>
        <v/>
      </c>
      <c r="AU159" s="115" t="str">
        <f>+Datos!CX157</f>
        <v/>
      </c>
      <c r="AV159" s="188" t="str">
        <f>IF(AU159="","",Datos!DA157)</f>
        <v/>
      </c>
      <c r="AW159" s="180" t="str">
        <f t="shared" si="162"/>
        <v/>
      </c>
      <c r="AX159" s="180" t="str">
        <f t="shared" si="163"/>
        <v/>
      </c>
      <c r="AY159" s="187" t="str">
        <f t="shared" si="164"/>
        <v/>
      </c>
      <c r="AZ159" s="187" t="str">
        <f t="shared" si="165"/>
        <v/>
      </c>
      <c r="BA159" s="187" t="str">
        <f t="shared" si="166"/>
        <v/>
      </c>
      <c r="BB159" s="187" t="str">
        <f t="shared" si="167"/>
        <v/>
      </c>
      <c r="BD159" s="115" t="str">
        <f>+Datos!DR157</f>
        <v/>
      </c>
      <c r="BE159" s="188" t="str">
        <f>IF(BD159="","",Datos!DU157)</f>
        <v/>
      </c>
      <c r="BF159" s="180" t="str">
        <f t="shared" si="168"/>
        <v/>
      </c>
      <c r="BG159" s="180" t="str">
        <f t="shared" si="169"/>
        <v/>
      </c>
      <c r="BH159" s="187" t="str">
        <f t="shared" si="170"/>
        <v/>
      </c>
      <c r="BI159" s="187" t="str">
        <f t="shared" si="171"/>
        <v/>
      </c>
      <c r="BJ159" s="187" t="str">
        <f t="shared" si="172"/>
        <v/>
      </c>
      <c r="BK159" s="187" t="str">
        <f t="shared" si="173"/>
        <v/>
      </c>
      <c r="BM159" s="115" t="str">
        <f>+Datos!EL157</f>
        <v/>
      </c>
      <c r="BN159" s="188" t="str">
        <f>IF(BM159="","",Datos!EO157)</f>
        <v/>
      </c>
      <c r="BO159" s="180" t="str">
        <f t="shared" si="174"/>
        <v/>
      </c>
      <c r="BP159" s="180" t="str">
        <f t="shared" si="175"/>
        <v/>
      </c>
      <c r="BQ159" s="187" t="str">
        <f t="shared" si="176"/>
        <v/>
      </c>
      <c r="BR159" s="187" t="str">
        <f t="shared" si="177"/>
        <v/>
      </c>
      <c r="BS159" s="187" t="str">
        <f t="shared" si="178"/>
        <v/>
      </c>
      <c r="BT159" s="187" t="str">
        <f t="shared" si="179"/>
        <v/>
      </c>
      <c r="BV159" s="115" t="str">
        <f>+Datos!FF157</f>
        <v/>
      </c>
      <c r="BW159" s="188" t="str">
        <f>IF(BV159="","",Datos!FI157)</f>
        <v/>
      </c>
      <c r="BX159" s="180" t="str">
        <f t="shared" si="180"/>
        <v/>
      </c>
      <c r="BY159" s="180" t="str">
        <f t="shared" si="181"/>
        <v/>
      </c>
      <c r="BZ159" s="187" t="str">
        <f t="shared" si="182"/>
        <v/>
      </c>
      <c r="CA159" s="187" t="str">
        <f t="shared" si="183"/>
        <v/>
      </c>
      <c r="CB159" s="187" t="str">
        <f t="shared" si="184"/>
        <v/>
      </c>
      <c r="CC159" s="187" t="str">
        <f t="shared" si="185"/>
        <v/>
      </c>
      <c r="CD159"/>
      <c r="CE159" s="115" t="str">
        <f>+Datos!FZ157</f>
        <v/>
      </c>
      <c r="CF159" s="188" t="str">
        <f>IF(CE159="","",Datos!GC157)</f>
        <v/>
      </c>
      <c r="CG159" s="180" t="str">
        <f t="shared" si="186"/>
        <v/>
      </c>
      <c r="CH159" s="180" t="str">
        <f t="shared" si="187"/>
        <v/>
      </c>
      <c r="CI159" s="187" t="str">
        <f t="shared" si="188"/>
        <v/>
      </c>
      <c r="CJ159" s="187" t="str">
        <f t="shared" si="189"/>
        <v/>
      </c>
      <c r="CK159" s="187" t="str">
        <f t="shared" si="190"/>
        <v/>
      </c>
      <c r="CL159" s="187" t="str">
        <f t="shared" si="191"/>
        <v/>
      </c>
    </row>
    <row r="160" spans="2:90" s="8" customFormat="1" x14ac:dyDescent="0.35">
      <c r="B160" s="115" t="str">
        <f>+Datos!B158</f>
        <v/>
      </c>
      <c r="C160" s="115" t="str">
        <f>IF(B160="","",Datos!E158)</f>
        <v/>
      </c>
      <c r="D160" s="180"/>
      <c r="E160" s="180" t="str">
        <f t="shared" si="133"/>
        <v/>
      </c>
      <c r="F160" s="187" t="str">
        <f t="shared" si="134"/>
        <v/>
      </c>
      <c r="G160" s="187" t="str">
        <f t="shared" si="135"/>
        <v/>
      </c>
      <c r="H160" s="187" t="str">
        <f t="shared" si="136"/>
        <v/>
      </c>
      <c r="I160" s="187" t="str">
        <f t="shared" si="137"/>
        <v/>
      </c>
      <c r="K160" s="115" t="str">
        <f>+Datos!V158</f>
        <v/>
      </c>
      <c r="L160" s="188" t="str">
        <f>IF(K160="","",Datos!Y158)</f>
        <v/>
      </c>
      <c r="M160" s="180" t="str">
        <f t="shared" si="138"/>
        <v/>
      </c>
      <c r="N160" s="180" t="str">
        <f t="shared" si="139"/>
        <v/>
      </c>
      <c r="O160" s="187" t="str">
        <f t="shared" si="140"/>
        <v/>
      </c>
      <c r="P160" s="187" t="str">
        <f t="shared" si="141"/>
        <v/>
      </c>
      <c r="Q160" s="187" t="str">
        <f t="shared" si="142"/>
        <v/>
      </c>
      <c r="R160" s="187" t="str">
        <f t="shared" si="143"/>
        <v/>
      </c>
      <c r="T160" s="115" t="str">
        <f>+Datos!AP158</f>
        <v/>
      </c>
      <c r="U160" s="188" t="str">
        <f>IF(T160="","",Datos!AS158)</f>
        <v/>
      </c>
      <c r="V160" s="180" t="str">
        <f t="shared" si="144"/>
        <v/>
      </c>
      <c r="W160" s="180" t="str">
        <f t="shared" si="145"/>
        <v/>
      </c>
      <c r="X160" s="187" t="str">
        <f t="shared" si="146"/>
        <v/>
      </c>
      <c r="Y160" s="187" t="str">
        <f t="shared" si="147"/>
        <v/>
      </c>
      <c r="Z160" s="187" t="str">
        <f t="shared" si="148"/>
        <v/>
      </c>
      <c r="AA160" s="187" t="str">
        <f t="shared" si="149"/>
        <v/>
      </c>
      <c r="AC160" s="115" t="str">
        <f>+Datos!BJ158</f>
        <v/>
      </c>
      <c r="AD160" s="188" t="str">
        <f>IF(AC160="","",Datos!BM158)</f>
        <v/>
      </c>
      <c r="AE160" s="180" t="str">
        <f t="shared" si="150"/>
        <v/>
      </c>
      <c r="AF160" s="180" t="str">
        <f t="shared" si="151"/>
        <v/>
      </c>
      <c r="AG160" s="187" t="str">
        <f t="shared" si="152"/>
        <v/>
      </c>
      <c r="AH160" s="187" t="str">
        <f t="shared" si="153"/>
        <v/>
      </c>
      <c r="AI160" s="187" t="str">
        <f t="shared" si="154"/>
        <v/>
      </c>
      <c r="AJ160" s="187" t="str">
        <f t="shared" si="155"/>
        <v/>
      </c>
      <c r="AL160" s="115" t="str">
        <f>+Datos!CD158</f>
        <v/>
      </c>
      <c r="AM160" s="188" t="str">
        <f>IF(AL160="","",Datos!CG158)</f>
        <v/>
      </c>
      <c r="AN160" s="180" t="str">
        <f t="shared" si="156"/>
        <v/>
      </c>
      <c r="AO160" s="180" t="str">
        <f t="shared" si="157"/>
        <v/>
      </c>
      <c r="AP160" s="187" t="str">
        <f t="shared" si="158"/>
        <v/>
      </c>
      <c r="AQ160" s="187" t="str">
        <f t="shared" si="159"/>
        <v/>
      </c>
      <c r="AR160" s="187" t="str">
        <f t="shared" si="160"/>
        <v/>
      </c>
      <c r="AS160" s="187" t="str">
        <f t="shared" si="161"/>
        <v/>
      </c>
      <c r="AU160" s="115" t="str">
        <f>+Datos!CX158</f>
        <v/>
      </c>
      <c r="AV160" s="188" t="str">
        <f>IF(AU160="","",Datos!DA158)</f>
        <v/>
      </c>
      <c r="AW160" s="180" t="str">
        <f t="shared" si="162"/>
        <v/>
      </c>
      <c r="AX160" s="180" t="str">
        <f t="shared" si="163"/>
        <v/>
      </c>
      <c r="AY160" s="187" t="str">
        <f t="shared" si="164"/>
        <v/>
      </c>
      <c r="AZ160" s="187" t="str">
        <f t="shared" si="165"/>
        <v/>
      </c>
      <c r="BA160" s="187" t="str">
        <f t="shared" si="166"/>
        <v/>
      </c>
      <c r="BB160" s="187" t="str">
        <f t="shared" si="167"/>
        <v/>
      </c>
      <c r="BD160" s="115" t="str">
        <f>+Datos!DR158</f>
        <v/>
      </c>
      <c r="BE160" s="188" t="str">
        <f>IF(BD160="","",Datos!DU158)</f>
        <v/>
      </c>
      <c r="BF160" s="180" t="str">
        <f t="shared" si="168"/>
        <v/>
      </c>
      <c r="BG160" s="180" t="str">
        <f t="shared" si="169"/>
        <v/>
      </c>
      <c r="BH160" s="187" t="str">
        <f t="shared" si="170"/>
        <v/>
      </c>
      <c r="BI160" s="187" t="str">
        <f t="shared" si="171"/>
        <v/>
      </c>
      <c r="BJ160" s="187" t="str">
        <f t="shared" si="172"/>
        <v/>
      </c>
      <c r="BK160" s="187" t="str">
        <f t="shared" si="173"/>
        <v/>
      </c>
      <c r="BM160" s="115" t="str">
        <f>+Datos!EL158</f>
        <v/>
      </c>
      <c r="BN160" s="188" t="str">
        <f>IF(BM160="","",Datos!EO158)</f>
        <v/>
      </c>
      <c r="BO160" s="180" t="str">
        <f t="shared" si="174"/>
        <v/>
      </c>
      <c r="BP160" s="180" t="str">
        <f t="shared" si="175"/>
        <v/>
      </c>
      <c r="BQ160" s="187" t="str">
        <f t="shared" si="176"/>
        <v/>
      </c>
      <c r="BR160" s="187" t="str">
        <f t="shared" si="177"/>
        <v/>
      </c>
      <c r="BS160" s="187" t="str">
        <f t="shared" si="178"/>
        <v/>
      </c>
      <c r="BT160" s="187" t="str">
        <f t="shared" si="179"/>
        <v/>
      </c>
      <c r="BV160" s="115" t="str">
        <f>+Datos!FF158</f>
        <v/>
      </c>
      <c r="BW160" s="188" t="str">
        <f>IF(BV160="","",Datos!FI158)</f>
        <v/>
      </c>
      <c r="BX160" s="180" t="str">
        <f t="shared" si="180"/>
        <v/>
      </c>
      <c r="BY160" s="180" t="str">
        <f t="shared" si="181"/>
        <v/>
      </c>
      <c r="BZ160" s="187" t="str">
        <f t="shared" si="182"/>
        <v/>
      </c>
      <c r="CA160" s="187" t="str">
        <f t="shared" si="183"/>
        <v/>
      </c>
      <c r="CB160" s="187" t="str">
        <f t="shared" si="184"/>
        <v/>
      </c>
      <c r="CC160" s="187" t="str">
        <f t="shared" si="185"/>
        <v/>
      </c>
      <c r="CD160"/>
      <c r="CE160" s="115" t="str">
        <f>+Datos!FZ158</f>
        <v/>
      </c>
      <c r="CF160" s="188" t="str">
        <f>IF(CE160="","",Datos!GC158)</f>
        <v/>
      </c>
      <c r="CG160" s="180" t="str">
        <f t="shared" si="186"/>
        <v/>
      </c>
      <c r="CH160" s="180" t="str">
        <f t="shared" si="187"/>
        <v/>
      </c>
      <c r="CI160" s="187" t="str">
        <f t="shared" si="188"/>
        <v/>
      </c>
      <c r="CJ160" s="187" t="str">
        <f t="shared" si="189"/>
        <v/>
      </c>
      <c r="CK160" s="187" t="str">
        <f t="shared" si="190"/>
        <v/>
      </c>
      <c r="CL160" s="187" t="str">
        <f t="shared" si="191"/>
        <v/>
      </c>
    </row>
    <row r="161" spans="2:90" s="8" customFormat="1" x14ac:dyDescent="0.35">
      <c r="B161" s="115" t="str">
        <f>+Datos!B159</f>
        <v/>
      </c>
      <c r="C161" s="115" t="str">
        <f>IF(B161="","",Datos!E159)</f>
        <v/>
      </c>
      <c r="D161" s="180"/>
      <c r="E161" s="180" t="str">
        <f t="shared" si="133"/>
        <v/>
      </c>
      <c r="F161" s="187" t="str">
        <f t="shared" si="134"/>
        <v/>
      </c>
      <c r="G161" s="187" t="str">
        <f t="shared" si="135"/>
        <v/>
      </c>
      <c r="H161" s="187" t="str">
        <f t="shared" si="136"/>
        <v/>
      </c>
      <c r="I161" s="187" t="str">
        <f t="shared" si="137"/>
        <v/>
      </c>
      <c r="K161" s="115" t="str">
        <f>+Datos!V159</f>
        <v/>
      </c>
      <c r="L161" s="188" t="str">
        <f>IF(K161="","",Datos!Y159)</f>
        <v/>
      </c>
      <c r="M161" s="180" t="str">
        <f t="shared" si="138"/>
        <v/>
      </c>
      <c r="N161" s="180" t="str">
        <f t="shared" si="139"/>
        <v/>
      </c>
      <c r="O161" s="187" t="str">
        <f t="shared" si="140"/>
        <v/>
      </c>
      <c r="P161" s="187" t="str">
        <f t="shared" si="141"/>
        <v/>
      </c>
      <c r="Q161" s="187" t="str">
        <f t="shared" si="142"/>
        <v/>
      </c>
      <c r="R161" s="187" t="str">
        <f t="shared" si="143"/>
        <v/>
      </c>
      <c r="T161" s="115" t="str">
        <f>+Datos!AP159</f>
        <v/>
      </c>
      <c r="U161" s="188" t="str">
        <f>IF(T161="","",Datos!AS159)</f>
        <v/>
      </c>
      <c r="V161" s="180" t="str">
        <f t="shared" si="144"/>
        <v/>
      </c>
      <c r="W161" s="180" t="str">
        <f t="shared" si="145"/>
        <v/>
      </c>
      <c r="X161" s="187" t="str">
        <f t="shared" si="146"/>
        <v/>
      </c>
      <c r="Y161" s="187" t="str">
        <f t="shared" si="147"/>
        <v/>
      </c>
      <c r="Z161" s="187" t="str">
        <f t="shared" si="148"/>
        <v/>
      </c>
      <c r="AA161" s="187" t="str">
        <f t="shared" si="149"/>
        <v/>
      </c>
      <c r="AC161" s="115" t="str">
        <f>+Datos!BJ159</f>
        <v/>
      </c>
      <c r="AD161" s="188" t="str">
        <f>IF(AC161="","",Datos!BM159)</f>
        <v/>
      </c>
      <c r="AE161" s="180" t="str">
        <f t="shared" si="150"/>
        <v/>
      </c>
      <c r="AF161" s="180" t="str">
        <f t="shared" si="151"/>
        <v/>
      </c>
      <c r="AG161" s="187" t="str">
        <f t="shared" si="152"/>
        <v/>
      </c>
      <c r="AH161" s="187" t="str">
        <f t="shared" si="153"/>
        <v/>
      </c>
      <c r="AI161" s="187" t="str">
        <f t="shared" si="154"/>
        <v/>
      </c>
      <c r="AJ161" s="187" t="str">
        <f t="shared" si="155"/>
        <v/>
      </c>
      <c r="AL161" s="115" t="str">
        <f>+Datos!CD159</f>
        <v/>
      </c>
      <c r="AM161" s="188" t="str">
        <f>IF(AL161="","",Datos!CG159)</f>
        <v/>
      </c>
      <c r="AN161" s="180" t="str">
        <f t="shared" si="156"/>
        <v/>
      </c>
      <c r="AO161" s="180" t="str">
        <f t="shared" si="157"/>
        <v/>
      </c>
      <c r="AP161" s="187" t="str">
        <f t="shared" si="158"/>
        <v/>
      </c>
      <c r="AQ161" s="187" t="str">
        <f t="shared" si="159"/>
        <v/>
      </c>
      <c r="AR161" s="187" t="str">
        <f t="shared" si="160"/>
        <v/>
      </c>
      <c r="AS161" s="187" t="str">
        <f t="shared" si="161"/>
        <v/>
      </c>
      <c r="AU161" s="115" t="str">
        <f>+Datos!CX159</f>
        <v/>
      </c>
      <c r="AV161" s="188" t="str">
        <f>IF(AU161="","",Datos!DA159)</f>
        <v/>
      </c>
      <c r="AW161" s="180" t="str">
        <f t="shared" si="162"/>
        <v/>
      </c>
      <c r="AX161" s="180" t="str">
        <f t="shared" si="163"/>
        <v/>
      </c>
      <c r="AY161" s="187" t="str">
        <f t="shared" si="164"/>
        <v/>
      </c>
      <c r="AZ161" s="187" t="str">
        <f t="shared" si="165"/>
        <v/>
      </c>
      <c r="BA161" s="187" t="str">
        <f t="shared" si="166"/>
        <v/>
      </c>
      <c r="BB161" s="187" t="str">
        <f t="shared" si="167"/>
        <v/>
      </c>
      <c r="BD161" s="115" t="str">
        <f>+Datos!DR159</f>
        <v/>
      </c>
      <c r="BE161" s="188" t="str">
        <f>IF(BD161="","",Datos!DU159)</f>
        <v/>
      </c>
      <c r="BF161" s="180" t="str">
        <f t="shared" si="168"/>
        <v/>
      </c>
      <c r="BG161" s="180" t="str">
        <f t="shared" si="169"/>
        <v/>
      </c>
      <c r="BH161" s="187" t="str">
        <f t="shared" si="170"/>
        <v/>
      </c>
      <c r="BI161" s="187" t="str">
        <f t="shared" si="171"/>
        <v/>
      </c>
      <c r="BJ161" s="187" t="str">
        <f t="shared" si="172"/>
        <v/>
      </c>
      <c r="BK161" s="187" t="str">
        <f t="shared" si="173"/>
        <v/>
      </c>
      <c r="BM161" s="115" t="str">
        <f>+Datos!EL159</f>
        <v/>
      </c>
      <c r="BN161" s="188" t="str">
        <f>IF(BM161="","",Datos!EO159)</f>
        <v/>
      </c>
      <c r="BO161" s="180" t="str">
        <f t="shared" si="174"/>
        <v/>
      </c>
      <c r="BP161" s="180" t="str">
        <f t="shared" si="175"/>
        <v/>
      </c>
      <c r="BQ161" s="187" t="str">
        <f t="shared" si="176"/>
        <v/>
      </c>
      <c r="BR161" s="187" t="str">
        <f t="shared" si="177"/>
        <v/>
      </c>
      <c r="BS161" s="187" t="str">
        <f t="shared" si="178"/>
        <v/>
      </c>
      <c r="BT161" s="187" t="str">
        <f t="shared" si="179"/>
        <v/>
      </c>
      <c r="BV161" s="115" t="str">
        <f>+Datos!FF159</f>
        <v/>
      </c>
      <c r="BW161" s="188" t="str">
        <f>IF(BV161="","",Datos!FI159)</f>
        <v/>
      </c>
      <c r="BX161" s="180" t="str">
        <f t="shared" si="180"/>
        <v/>
      </c>
      <c r="BY161" s="180" t="str">
        <f t="shared" si="181"/>
        <v/>
      </c>
      <c r="BZ161" s="187" t="str">
        <f t="shared" si="182"/>
        <v/>
      </c>
      <c r="CA161" s="187" t="str">
        <f t="shared" si="183"/>
        <v/>
      </c>
      <c r="CB161" s="187" t="str">
        <f t="shared" si="184"/>
        <v/>
      </c>
      <c r="CC161" s="187" t="str">
        <f t="shared" si="185"/>
        <v/>
      </c>
      <c r="CD161"/>
      <c r="CE161" s="115" t="str">
        <f>+Datos!FZ159</f>
        <v/>
      </c>
      <c r="CF161" s="188" t="str">
        <f>IF(CE161="","",Datos!GC159)</f>
        <v/>
      </c>
      <c r="CG161" s="180" t="str">
        <f t="shared" si="186"/>
        <v/>
      </c>
      <c r="CH161" s="180" t="str">
        <f t="shared" si="187"/>
        <v/>
      </c>
      <c r="CI161" s="187" t="str">
        <f t="shared" si="188"/>
        <v/>
      </c>
      <c r="CJ161" s="187" t="str">
        <f t="shared" si="189"/>
        <v/>
      </c>
      <c r="CK161" s="187" t="str">
        <f t="shared" si="190"/>
        <v/>
      </c>
      <c r="CL161" s="187" t="str">
        <f t="shared" si="191"/>
        <v/>
      </c>
    </row>
    <row r="162" spans="2:90" s="8" customFormat="1" x14ac:dyDescent="0.35">
      <c r="B162" s="115" t="str">
        <f>+Datos!B160</f>
        <v/>
      </c>
      <c r="C162" s="115" t="str">
        <f>IF(B162="","",Datos!E160)</f>
        <v/>
      </c>
      <c r="D162" s="180"/>
      <c r="E162" s="180" t="str">
        <f t="shared" si="133"/>
        <v/>
      </c>
      <c r="F162" s="187" t="str">
        <f t="shared" si="134"/>
        <v/>
      </c>
      <c r="G162" s="187" t="str">
        <f t="shared" si="135"/>
        <v/>
      </c>
      <c r="H162" s="187" t="str">
        <f t="shared" si="136"/>
        <v/>
      </c>
      <c r="I162" s="187" t="str">
        <f t="shared" si="137"/>
        <v/>
      </c>
      <c r="K162" s="115" t="str">
        <f>+Datos!V160</f>
        <v/>
      </c>
      <c r="L162" s="188" t="str">
        <f>IF(K162="","",Datos!Y160)</f>
        <v/>
      </c>
      <c r="M162" s="180" t="str">
        <f t="shared" si="138"/>
        <v/>
      </c>
      <c r="N162" s="180" t="str">
        <f t="shared" si="139"/>
        <v/>
      </c>
      <c r="O162" s="187" t="str">
        <f t="shared" si="140"/>
        <v/>
      </c>
      <c r="P162" s="187" t="str">
        <f t="shared" si="141"/>
        <v/>
      </c>
      <c r="Q162" s="187" t="str">
        <f t="shared" si="142"/>
        <v/>
      </c>
      <c r="R162" s="187" t="str">
        <f t="shared" si="143"/>
        <v/>
      </c>
      <c r="T162" s="115" t="str">
        <f>+Datos!AP160</f>
        <v/>
      </c>
      <c r="U162" s="188" t="str">
        <f>IF(T162="","",Datos!AS160)</f>
        <v/>
      </c>
      <c r="V162" s="180" t="str">
        <f t="shared" si="144"/>
        <v/>
      </c>
      <c r="W162" s="180" t="str">
        <f t="shared" si="145"/>
        <v/>
      </c>
      <c r="X162" s="187" t="str">
        <f t="shared" si="146"/>
        <v/>
      </c>
      <c r="Y162" s="187" t="str">
        <f t="shared" si="147"/>
        <v/>
      </c>
      <c r="Z162" s="187" t="str">
        <f t="shared" si="148"/>
        <v/>
      </c>
      <c r="AA162" s="187" t="str">
        <f t="shared" si="149"/>
        <v/>
      </c>
      <c r="AC162" s="115" t="str">
        <f>+Datos!BJ160</f>
        <v/>
      </c>
      <c r="AD162" s="188" t="str">
        <f>IF(AC162="","",Datos!BM160)</f>
        <v/>
      </c>
      <c r="AE162" s="180" t="str">
        <f t="shared" si="150"/>
        <v/>
      </c>
      <c r="AF162" s="180" t="str">
        <f t="shared" si="151"/>
        <v/>
      </c>
      <c r="AG162" s="187" t="str">
        <f t="shared" si="152"/>
        <v/>
      </c>
      <c r="AH162" s="187" t="str">
        <f t="shared" si="153"/>
        <v/>
      </c>
      <c r="AI162" s="187" t="str">
        <f t="shared" si="154"/>
        <v/>
      </c>
      <c r="AJ162" s="187" t="str">
        <f t="shared" si="155"/>
        <v/>
      </c>
      <c r="AL162" s="115" t="str">
        <f>+Datos!CD160</f>
        <v/>
      </c>
      <c r="AM162" s="188" t="str">
        <f>IF(AL162="","",Datos!CG160)</f>
        <v/>
      </c>
      <c r="AN162" s="180" t="str">
        <f t="shared" si="156"/>
        <v/>
      </c>
      <c r="AO162" s="180" t="str">
        <f t="shared" si="157"/>
        <v/>
      </c>
      <c r="AP162" s="187" t="str">
        <f t="shared" si="158"/>
        <v/>
      </c>
      <c r="AQ162" s="187" t="str">
        <f t="shared" si="159"/>
        <v/>
      </c>
      <c r="AR162" s="187" t="str">
        <f t="shared" si="160"/>
        <v/>
      </c>
      <c r="AS162" s="187" t="str">
        <f t="shared" si="161"/>
        <v/>
      </c>
      <c r="AU162" s="115" t="str">
        <f>+Datos!CX160</f>
        <v/>
      </c>
      <c r="AV162" s="188" t="str">
        <f>IF(AU162="","",Datos!DA160)</f>
        <v/>
      </c>
      <c r="AW162" s="180" t="str">
        <f t="shared" si="162"/>
        <v/>
      </c>
      <c r="AX162" s="180" t="str">
        <f t="shared" si="163"/>
        <v/>
      </c>
      <c r="AY162" s="187" t="str">
        <f t="shared" si="164"/>
        <v/>
      </c>
      <c r="AZ162" s="187" t="str">
        <f t="shared" si="165"/>
        <v/>
      </c>
      <c r="BA162" s="187" t="str">
        <f t="shared" si="166"/>
        <v/>
      </c>
      <c r="BB162" s="187" t="str">
        <f t="shared" si="167"/>
        <v/>
      </c>
      <c r="BD162" s="115" t="str">
        <f>+Datos!DR160</f>
        <v/>
      </c>
      <c r="BE162" s="188" t="str">
        <f>IF(BD162="","",Datos!DU160)</f>
        <v/>
      </c>
      <c r="BF162" s="180" t="str">
        <f t="shared" si="168"/>
        <v/>
      </c>
      <c r="BG162" s="180" t="str">
        <f t="shared" si="169"/>
        <v/>
      </c>
      <c r="BH162" s="187" t="str">
        <f t="shared" si="170"/>
        <v/>
      </c>
      <c r="BI162" s="187" t="str">
        <f t="shared" si="171"/>
        <v/>
      </c>
      <c r="BJ162" s="187" t="str">
        <f t="shared" si="172"/>
        <v/>
      </c>
      <c r="BK162" s="187" t="str">
        <f t="shared" si="173"/>
        <v/>
      </c>
      <c r="BM162" s="115" t="str">
        <f>+Datos!EL160</f>
        <v/>
      </c>
      <c r="BN162" s="188" t="str">
        <f>IF(BM162="","",Datos!EO160)</f>
        <v/>
      </c>
      <c r="BO162" s="180" t="str">
        <f t="shared" si="174"/>
        <v/>
      </c>
      <c r="BP162" s="180" t="str">
        <f t="shared" si="175"/>
        <v/>
      </c>
      <c r="BQ162" s="187" t="str">
        <f t="shared" si="176"/>
        <v/>
      </c>
      <c r="BR162" s="187" t="str">
        <f t="shared" si="177"/>
        <v/>
      </c>
      <c r="BS162" s="187" t="str">
        <f t="shared" si="178"/>
        <v/>
      </c>
      <c r="BT162" s="187" t="str">
        <f t="shared" si="179"/>
        <v/>
      </c>
      <c r="BV162" s="115" t="str">
        <f>+Datos!FF160</f>
        <v/>
      </c>
      <c r="BW162" s="188" t="str">
        <f>IF(BV162="","",Datos!FI160)</f>
        <v/>
      </c>
      <c r="BX162" s="180" t="str">
        <f t="shared" si="180"/>
        <v/>
      </c>
      <c r="BY162" s="180" t="str">
        <f t="shared" si="181"/>
        <v/>
      </c>
      <c r="BZ162" s="187" t="str">
        <f t="shared" si="182"/>
        <v/>
      </c>
      <c r="CA162" s="187" t="str">
        <f t="shared" si="183"/>
        <v/>
      </c>
      <c r="CB162" s="187" t="str">
        <f t="shared" si="184"/>
        <v/>
      </c>
      <c r="CC162" s="187" t="str">
        <f t="shared" si="185"/>
        <v/>
      </c>
      <c r="CD162"/>
      <c r="CE162" s="115" t="str">
        <f>+Datos!FZ160</f>
        <v/>
      </c>
      <c r="CF162" s="188" t="str">
        <f>IF(CE162="","",Datos!GC160)</f>
        <v/>
      </c>
      <c r="CG162" s="180" t="str">
        <f t="shared" si="186"/>
        <v/>
      </c>
      <c r="CH162" s="180" t="str">
        <f t="shared" si="187"/>
        <v/>
      </c>
      <c r="CI162" s="187" t="str">
        <f t="shared" si="188"/>
        <v/>
      </c>
      <c r="CJ162" s="187" t="str">
        <f t="shared" si="189"/>
        <v/>
      </c>
      <c r="CK162" s="187" t="str">
        <f t="shared" si="190"/>
        <v/>
      </c>
      <c r="CL162" s="187" t="str">
        <f t="shared" si="191"/>
        <v/>
      </c>
    </row>
    <row r="163" spans="2:90" s="8" customFormat="1" x14ac:dyDescent="0.35">
      <c r="B163" s="115" t="str">
        <f>+Datos!B161</f>
        <v/>
      </c>
      <c r="C163" s="115" t="str">
        <f>IF(B163="","",Datos!E161)</f>
        <v/>
      </c>
      <c r="D163" s="180"/>
      <c r="E163" s="180" t="str">
        <f t="shared" si="133"/>
        <v/>
      </c>
      <c r="F163" s="187" t="str">
        <f t="shared" si="134"/>
        <v/>
      </c>
      <c r="G163" s="187" t="str">
        <f t="shared" si="135"/>
        <v/>
      </c>
      <c r="H163" s="187" t="str">
        <f t="shared" si="136"/>
        <v/>
      </c>
      <c r="I163" s="187" t="str">
        <f t="shared" si="137"/>
        <v/>
      </c>
      <c r="K163" s="115" t="str">
        <f>+Datos!V161</f>
        <v/>
      </c>
      <c r="L163" s="188" t="str">
        <f>IF(K163="","",Datos!Y161)</f>
        <v/>
      </c>
      <c r="M163" s="180" t="str">
        <f t="shared" si="138"/>
        <v/>
      </c>
      <c r="N163" s="180" t="str">
        <f t="shared" si="139"/>
        <v/>
      </c>
      <c r="O163" s="187" t="str">
        <f t="shared" si="140"/>
        <v/>
      </c>
      <c r="P163" s="187" t="str">
        <f t="shared" si="141"/>
        <v/>
      </c>
      <c r="Q163" s="187" t="str">
        <f t="shared" si="142"/>
        <v/>
      </c>
      <c r="R163" s="187" t="str">
        <f t="shared" si="143"/>
        <v/>
      </c>
      <c r="T163" s="115" t="str">
        <f>+Datos!AP161</f>
        <v/>
      </c>
      <c r="U163" s="188" t="str">
        <f>IF(T163="","",Datos!AS161)</f>
        <v/>
      </c>
      <c r="V163" s="180" t="str">
        <f t="shared" si="144"/>
        <v/>
      </c>
      <c r="W163" s="180" t="str">
        <f t="shared" si="145"/>
        <v/>
      </c>
      <c r="X163" s="187" t="str">
        <f t="shared" si="146"/>
        <v/>
      </c>
      <c r="Y163" s="187" t="str">
        <f t="shared" si="147"/>
        <v/>
      </c>
      <c r="Z163" s="187" t="str">
        <f t="shared" si="148"/>
        <v/>
      </c>
      <c r="AA163" s="187" t="str">
        <f t="shared" si="149"/>
        <v/>
      </c>
      <c r="AC163" s="115" t="str">
        <f>+Datos!BJ161</f>
        <v/>
      </c>
      <c r="AD163" s="188" t="str">
        <f>IF(AC163="","",Datos!BM161)</f>
        <v/>
      </c>
      <c r="AE163" s="180" t="str">
        <f t="shared" si="150"/>
        <v/>
      </c>
      <c r="AF163" s="180" t="str">
        <f t="shared" si="151"/>
        <v/>
      </c>
      <c r="AG163" s="187" t="str">
        <f t="shared" si="152"/>
        <v/>
      </c>
      <c r="AH163" s="187" t="str">
        <f t="shared" si="153"/>
        <v/>
      </c>
      <c r="AI163" s="187" t="str">
        <f t="shared" si="154"/>
        <v/>
      </c>
      <c r="AJ163" s="187" t="str">
        <f t="shared" si="155"/>
        <v/>
      </c>
      <c r="AL163" s="115" t="str">
        <f>+Datos!CD161</f>
        <v/>
      </c>
      <c r="AM163" s="188" t="str">
        <f>IF(AL163="","",Datos!CG161)</f>
        <v/>
      </c>
      <c r="AN163" s="180" t="str">
        <f t="shared" si="156"/>
        <v/>
      </c>
      <c r="AO163" s="180" t="str">
        <f t="shared" si="157"/>
        <v/>
      </c>
      <c r="AP163" s="187" t="str">
        <f t="shared" si="158"/>
        <v/>
      </c>
      <c r="AQ163" s="187" t="str">
        <f t="shared" si="159"/>
        <v/>
      </c>
      <c r="AR163" s="187" t="str">
        <f t="shared" si="160"/>
        <v/>
      </c>
      <c r="AS163" s="187" t="str">
        <f t="shared" si="161"/>
        <v/>
      </c>
      <c r="AU163" s="115" t="str">
        <f>+Datos!CX161</f>
        <v/>
      </c>
      <c r="AV163" s="188" t="str">
        <f>IF(AU163="","",Datos!DA161)</f>
        <v/>
      </c>
      <c r="AW163" s="180" t="str">
        <f t="shared" si="162"/>
        <v/>
      </c>
      <c r="AX163" s="180" t="str">
        <f t="shared" si="163"/>
        <v/>
      </c>
      <c r="AY163" s="187" t="str">
        <f t="shared" si="164"/>
        <v/>
      </c>
      <c r="AZ163" s="187" t="str">
        <f t="shared" si="165"/>
        <v/>
      </c>
      <c r="BA163" s="187" t="str">
        <f t="shared" si="166"/>
        <v/>
      </c>
      <c r="BB163" s="187" t="str">
        <f t="shared" si="167"/>
        <v/>
      </c>
      <c r="BD163" s="115" t="str">
        <f>+Datos!DR161</f>
        <v/>
      </c>
      <c r="BE163" s="188" t="str">
        <f>IF(BD163="","",Datos!DU161)</f>
        <v/>
      </c>
      <c r="BF163" s="180" t="str">
        <f t="shared" si="168"/>
        <v/>
      </c>
      <c r="BG163" s="180" t="str">
        <f t="shared" si="169"/>
        <v/>
      </c>
      <c r="BH163" s="187" t="str">
        <f t="shared" si="170"/>
        <v/>
      </c>
      <c r="BI163" s="187" t="str">
        <f t="shared" si="171"/>
        <v/>
      </c>
      <c r="BJ163" s="187" t="str">
        <f t="shared" si="172"/>
        <v/>
      </c>
      <c r="BK163" s="187" t="str">
        <f t="shared" si="173"/>
        <v/>
      </c>
      <c r="BM163" s="115" t="str">
        <f>+Datos!EL161</f>
        <v/>
      </c>
      <c r="BN163" s="188" t="str">
        <f>IF(BM163="","",Datos!EO161)</f>
        <v/>
      </c>
      <c r="BO163" s="180" t="str">
        <f t="shared" si="174"/>
        <v/>
      </c>
      <c r="BP163" s="180" t="str">
        <f t="shared" si="175"/>
        <v/>
      </c>
      <c r="BQ163" s="187" t="str">
        <f t="shared" si="176"/>
        <v/>
      </c>
      <c r="BR163" s="187" t="str">
        <f t="shared" si="177"/>
        <v/>
      </c>
      <c r="BS163" s="187" t="str">
        <f t="shared" si="178"/>
        <v/>
      </c>
      <c r="BT163" s="187" t="str">
        <f t="shared" si="179"/>
        <v/>
      </c>
      <c r="BV163" s="115" t="str">
        <f>+Datos!FF161</f>
        <v/>
      </c>
      <c r="BW163" s="188" t="str">
        <f>IF(BV163="","",Datos!FI161)</f>
        <v/>
      </c>
      <c r="BX163" s="180" t="str">
        <f t="shared" si="180"/>
        <v/>
      </c>
      <c r="BY163" s="180" t="str">
        <f t="shared" si="181"/>
        <v/>
      </c>
      <c r="BZ163" s="187" t="str">
        <f t="shared" si="182"/>
        <v/>
      </c>
      <c r="CA163" s="187" t="str">
        <f t="shared" si="183"/>
        <v/>
      </c>
      <c r="CB163" s="187" t="str">
        <f t="shared" si="184"/>
        <v/>
      </c>
      <c r="CC163" s="187" t="str">
        <f t="shared" si="185"/>
        <v/>
      </c>
      <c r="CD163"/>
      <c r="CE163" s="115" t="str">
        <f>+Datos!FZ161</f>
        <v/>
      </c>
      <c r="CF163" s="188" t="str">
        <f>IF(CE163="","",Datos!GC161)</f>
        <v/>
      </c>
      <c r="CG163" s="180" t="str">
        <f t="shared" si="186"/>
        <v/>
      </c>
      <c r="CH163" s="180" t="str">
        <f t="shared" si="187"/>
        <v/>
      </c>
      <c r="CI163" s="187" t="str">
        <f t="shared" si="188"/>
        <v/>
      </c>
      <c r="CJ163" s="187" t="str">
        <f t="shared" si="189"/>
        <v/>
      </c>
      <c r="CK163" s="187" t="str">
        <f t="shared" si="190"/>
        <v/>
      </c>
      <c r="CL163" s="187" t="str">
        <f t="shared" si="191"/>
        <v/>
      </c>
    </row>
    <row r="164" spans="2:90" s="8" customFormat="1" x14ac:dyDescent="0.35">
      <c r="B164" s="115" t="str">
        <f>+Datos!B162</f>
        <v/>
      </c>
      <c r="C164" s="115" t="str">
        <f>IF(B164="","",Datos!E162)</f>
        <v/>
      </c>
      <c r="D164" s="180"/>
      <c r="E164" s="180" t="str">
        <f t="shared" si="133"/>
        <v/>
      </c>
      <c r="F164" s="187" t="str">
        <f t="shared" si="134"/>
        <v/>
      </c>
      <c r="G164" s="187" t="str">
        <f t="shared" si="135"/>
        <v/>
      </c>
      <c r="H164" s="187" t="str">
        <f t="shared" si="136"/>
        <v/>
      </c>
      <c r="I164" s="187" t="str">
        <f t="shared" si="137"/>
        <v/>
      </c>
      <c r="K164" s="115" t="str">
        <f>+Datos!V162</f>
        <v/>
      </c>
      <c r="L164" s="188" t="str">
        <f>IF(K164="","",Datos!Y162)</f>
        <v/>
      </c>
      <c r="M164" s="180" t="str">
        <f t="shared" si="138"/>
        <v/>
      </c>
      <c r="N164" s="180" t="str">
        <f t="shared" si="139"/>
        <v/>
      </c>
      <c r="O164" s="187" t="str">
        <f t="shared" si="140"/>
        <v/>
      </c>
      <c r="P164" s="187" t="str">
        <f t="shared" si="141"/>
        <v/>
      </c>
      <c r="Q164" s="187" t="str">
        <f t="shared" si="142"/>
        <v/>
      </c>
      <c r="R164" s="187" t="str">
        <f t="shared" si="143"/>
        <v/>
      </c>
      <c r="T164" s="115" t="str">
        <f>+Datos!AP162</f>
        <v/>
      </c>
      <c r="U164" s="188" t="str">
        <f>IF(T164="","",Datos!AS162)</f>
        <v/>
      </c>
      <c r="V164" s="180" t="str">
        <f t="shared" si="144"/>
        <v/>
      </c>
      <c r="W164" s="180" t="str">
        <f t="shared" si="145"/>
        <v/>
      </c>
      <c r="X164" s="187" t="str">
        <f t="shared" si="146"/>
        <v/>
      </c>
      <c r="Y164" s="187" t="str">
        <f t="shared" si="147"/>
        <v/>
      </c>
      <c r="Z164" s="187" t="str">
        <f t="shared" si="148"/>
        <v/>
      </c>
      <c r="AA164" s="187" t="str">
        <f t="shared" si="149"/>
        <v/>
      </c>
      <c r="AC164" s="115" t="str">
        <f>+Datos!BJ162</f>
        <v/>
      </c>
      <c r="AD164" s="188" t="str">
        <f>IF(AC164="","",Datos!BM162)</f>
        <v/>
      </c>
      <c r="AE164" s="180" t="str">
        <f t="shared" si="150"/>
        <v/>
      </c>
      <c r="AF164" s="180" t="str">
        <f t="shared" si="151"/>
        <v/>
      </c>
      <c r="AG164" s="187" t="str">
        <f t="shared" si="152"/>
        <v/>
      </c>
      <c r="AH164" s="187" t="str">
        <f t="shared" si="153"/>
        <v/>
      </c>
      <c r="AI164" s="187" t="str">
        <f t="shared" si="154"/>
        <v/>
      </c>
      <c r="AJ164" s="187" t="str">
        <f t="shared" si="155"/>
        <v/>
      </c>
      <c r="AL164" s="115" t="str">
        <f>+Datos!CD162</f>
        <v/>
      </c>
      <c r="AM164" s="188" t="str">
        <f>IF(AL164="","",Datos!CG162)</f>
        <v/>
      </c>
      <c r="AN164" s="180" t="str">
        <f t="shared" si="156"/>
        <v/>
      </c>
      <c r="AO164" s="180" t="str">
        <f t="shared" si="157"/>
        <v/>
      </c>
      <c r="AP164" s="187" t="str">
        <f t="shared" si="158"/>
        <v/>
      </c>
      <c r="AQ164" s="187" t="str">
        <f t="shared" si="159"/>
        <v/>
      </c>
      <c r="AR164" s="187" t="str">
        <f t="shared" si="160"/>
        <v/>
      </c>
      <c r="AS164" s="187" t="str">
        <f t="shared" si="161"/>
        <v/>
      </c>
      <c r="AU164" s="115" t="str">
        <f>+Datos!CX162</f>
        <v/>
      </c>
      <c r="AV164" s="188" t="str">
        <f>IF(AU164="","",Datos!DA162)</f>
        <v/>
      </c>
      <c r="AW164" s="180" t="str">
        <f t="shared" si="162"/>
        <v/>
      </c>
      <c r="AX164" s="180" t="str">
        <f t="shared" si="163"/>
        <v/>
      </c>
      <c r="AY164" s="187" t="str">
        <f t="shared" si="164"/>
        <v/>
      </c>
      <c r="AZ164" s="187" t="str">
        <f t="shared" si="165"/>
        <v/>
      </c>
      <c r="BA164" s="187" t="str">
        <f t="shared" si="166"/>
        <v/>
      </c>
      <c r="BB164" s="187" t="str">
        <f t="shared" si="167"/>
        <v/>
      </c>
      <c r="BD164" s="115" t="str">
        <f>+Datos!DR162</f>
        <v/>
      </c>
      <c r="BE164" s="188" t="str">
        <f>IF(BD164="","",Datos!DU162)</f>
        <v/>
      </c>
      <c r="BF164" s="180" t="str">
        <f t="shared" si="168"/>
        <v/>
      </c>
      <c r="BG164" s="180" t="str">
        <f t="shared" si="169"/>
        <v/>
      </c>
      <c r="BH164" s="187" t="str">
        <f t="shared" si="170"/>
        <v/>
      </c>
      <c r="BI164" s="187" t="str">
        <f t="shared" si="171"/>
        <v/>
      </c>
      <c r="BJ164" s="187" t="str">
        <f t="shared" si="172"/>
        <v/>
      </c>
      <c r="BK164" s="187" t="str">
        <f t="shared" si="173"/>
        <v/>
      </c>
      <c r="BM164" s="115" t="str">
        <f>+Datos!EL162</f>
        <v/>
      </c>
      <c r="BN164" s="188" t="str">
        <f>IF(BM164="","",Datos!EO162)</f>
        <v/>
      </c>
      <c r="BO164" s="180" t="str">
        <f t="shared" si="174"/>
        <v/>
      </c>
      <c r="BP164" s="180" t="str">
        <f t="shared" si="175"/>
        <v/>
      </c>
      <c r="BQ164" s="187" t="str">
        <f t="shared" si="176"/>
        <v/>
      </c>
      <c r="BR164" s="187" t="str">
        <f t="shared" si="177"/>
        <v/>
      </c>
      <c r="BS164" s="187" t="str">
        <f t="shared" si="178"/>
        <v/>
      </c>
      <c r="BT164" s="187" t="str">
        <f t="shared" si="179"/>
        <v/>
      </c>
      <c r="BV164" s="115" t="str">
        <f>+Datos!FF162</f>
        <v/>
      </c>
      <c r="BW164" s="188" t="str">
        <f>IF(BV164="","",Datos!FI162)</f>
        <v/>
      </c>
      <c r="BX164" s="180" t="str">
        <f t="shared" si="180"/>
        <v/>
      </c>
      <c r="BY164" s="180" t="str">
        <f t="shared" si="181"/>
        <v/>
      </c>
      <c r="BZ164" s="187" t="str">
        <f t="shared" si="182"/>
        <v/>
      </c>
      <c r="CA164" s="187" t="str">
        <f t="shared" si="183"/>
        <v/>
      </c>
      <c r="CB164" s="187" t="str">
        <f t="shared" si="184"/>
        <v/>
      </c>
      <c r="CC164" s="187" t="str">
        <f t="shared" si="185"/>
        <v/>
      </c>
      <c r="CD164"/>
      <c r="CE164" s="115" t="str">
        <f>+Datos!FZ162</f>
        <v/>
      </c>
      <c r="CF164" s="188" t="str">
        <f>IF(CE164="","",Datos!GC162)</f>
        <v/>
      </c>
      <c r="CG164" s="180" t="str">
        <f t="shared" si="186"/>
        <v/>
      </c>
      <c r="CH164" s="180" t="str">
        <f t="shared" si="187"/>
        <v/>
      </c>
      <c r="CI164" s="187" t="str">
        <f t="shared" si="188"/>
        <v/>
      </c>
      <c r="CJ164" s="187" t="str">
        <f t="shared" si="189"/>
        <v/>
      </c>
      <c r="CK164" s="187" t="str">
        <f t="shared" si="190"/>
        <v/>
      </c>
      <c r="CL164" s="187" t="str">
        <f t="shared" si="191"/>
        <v/>
      </c>
    </row>
    <row r="165" spans="2:90" s="8" customFormat="1" x14ac:dyDescent="0.35">
      <c r="B165" s="115" t="str">
        <f>+Datos!B163</f>
        <v/>
      </c>
      <c r="C165" s="115" t="str">
        <f>IF(B165="","",Datos!E163)</f>
        <v/>
      </c>
      <c r="D165" s="180"/>
      <c r="E165" s="180" t="str">
        <f t="shared" si="133"/>
        <v/>
      </c>
      <c r="F165" s="187" t="str">
        <f t="shared" si="134"/>
        <v/>
      </c>
      <c r="G165" s="187" t="str">
        <f t="shared" si="135"/>
        <v/>
      </c>
      <c r="H165" s="187" t="str">
        <f t="shared" si="136"/>
        <v/>
      </c>
      <c r="I165" s="187" t="str">
        <f t="shared" si="137"/>
        <v/>
      </c>
      <c r="K165" s="115" t="str">
        <f>+Datos!V163</f>
        <v/>
      </c>
      <c r="L165" s="188" t="str">
        <f>IF(K165="","",Datos!Y163)</f>
        <v/>
      </c>
      <c r="M165" s="180" t="str">
        <f t="shared" si="138"/>
        <v/>
      </c>
      <c r="N165" s="180" t="str">
        <f t="shared" si="139"/>
        <v/>
      </c>
      <c r="O165" s="187" t="str">
        <f t="shared" si="140"/>
        <v/>
      </c>
      <c r="P165" s="187" t="str">
        <f t="shared" si="141"/>
        <v/>
      </c>
      <c r="Q165" s="187" t="str">
        <f t="shared" si="142"/>
        <v/>
      </c>
      <c r="R165" s="187" t="str">
        <f t="shared" si="143"/>
        <v/>
      </c>
      <c r="T165" s="115" t="str">
        <f>+Datos!AP163</f>
        <v/>
      </c>
      <c r="U165" s="188" t="str">
        <f>IF(T165="","",Datos!AS163)</f>
        <v/>
      </c>
      <c r="V165" s="180" t="str">
        <f t="shared" si="144"/>
        <v/>
      </c>
      <c r="W165" s="180" t="str">
        <f t="shared" si="145"/>
        <v/>
      </c>
      <c r="X165" s="187" t="str">
        <f t="shared" si="146"/>
        <v/>
      </c>
      <c r="Y165" s="187" t="str">
        <f t="shared" si="147"/>
        <v/>
      </c>
      <c r="Z165" s="187" t="str">
        <f t="shared" si="148"/>
        <v/>
      </c>
      <c r="AA165" s="187" t="str">
        <f t="shared" si="149"/>
        <v/>
      </c>
      <c r="AC165" s="115" t="str">
        <f>+Datos!BJ163</f>
        <v/>
      </c>
      <c r="AD165" s="188" t="str">
        <f>IF(AC165="","",Datos!BM163)</f>
        <v/>
      </c>
      <c r="AE165" s="180" t="str">
        <f t="shared" si="150"/>
        <v/>
      </c>
      <c r="AF165" s="180" t="str">
        <f t="shared" si="151"/>
        <v/>
      </c>
      <c r="AG165" s="187" t="str">
        <f t="shared" si="152"/>
        <v/>
      </c>
      <c r="AH165" s="187" t="str">
        <f t="shared" si="153"/>
        <v/>
      </c>
      <c r="AI165" s="187" t="str">
        <f t="shared" si="154"/>
        <v/>
      </c>
      <c r="AJ165" s="187" t="str">
        <f t="shared" si="155"/>
        <v/>
      </c>
      <c r="AL165" s="115" t="str">
        <f>+Datos!CD163</f>
        <v/>
      </c>
      <c r="AM165" s="188" t="str">
        <f>IF(AL165="","",Datos!CG163)</f>
        <v/>
      </c>
      <c r="AN165" s="180" t="str">
        <f t="shared" si="156"/>
        <v/>
      </c>
      <c r="AO165" s="180" t="str">
        <f t="shared" si="157"/>
        <v/>
      </c>
      <c r="AP165" s="187" t="str">
        <f t="shared" si="158"/>
        <v/>
      </c>
      <c r="AQ165" s="187" t="str">
        <f t="shared" si="159"/>
        <v/>
      </c>
      <c r="AR165" s="187" t="str">
        <f t="shared" si="160"/>
        <v/>
      </c>
      <c r="AS165" s="187" t="str">
        <f t="shared" si="161"/>
        <v/>
      </c>
      <c r="AU165" s="115" t="str">
        <f>+Datos!CX163</f>
        <v/>
      </c>
      <c r="AV165" s="188" t="str">
        <f>IF(AU165="","",Datos!DA163)</f>
        <v/>
      </c>
      <c r="AW165" s="180" t="str">
        <f t="shared" si="162"/>
        <v/>
      </c>
      <c r="AX165" s="180" t="str">
        <f t="shared" si="163"/>
        <v/>
      </c>
      <c r="AY165" s="187" t="str">
        <f t="shared" si="164"/>
        <v/>
      </c>
      <c r="AZ165" s="187" t="str">
        <f t="shared" si="165"/>
        <v/>
      </c>
      <c r="BA165" s="187" t="str">
        <f t="shared" si="166"/>
        <v/>
      </c>
      <c r="BB165" s="187" t="str">
        <f t="shared" si="167"/>
        <v/>
      </c>
      <c r="BD165" s="115" t="str">
        <f>+Datos!DR163</f>
        <v/>
      </c>
      <c r="BE165" s="188" t="str">
        <f>IF(BD165="","",Datos!DU163)</f>
        <v/>
      </c>
      <c r="BF165" s="180" t="str">
        <f t="shared" si="168"/>
        <v/>
      </c>
      <c r="BG165" s="180" t="str">
        <f t="shared" si="169"/>
        <v/>
      </c>
      <c r="BH165" s="187" t="str">
        <f t="shared" si="170"/>
        <v/>
      </c>
      <c r="BI165" s="187" t="str">
        <f t="shared" si="171"/>
        <v/>
      </c>
      <c r="BJ165" s="187" t="str">
        <f t="shared" si="172"/>
        <v/>
      </c>
      <c r="BK165" s="187" t="str">
        <f t="shared" si="173"/>
        <v/>
      </c>
      <c r="BM165" s="115" t="str">
        <f>+Datos!EL163</f>
        <v/>
      </c>
      <c r="BN165" s="188" t="str">
        <f>IF(BM165="","",Datos!EO163)</f>
        <v/>
      </c>
      <c r="BO165" s="180" t="str">
        <f t="shared" si="174"/>
        <v/>
      </c>
      <c r="BP165" s="180" t="str">
        <f t="shared" si="175"/>
        <v/>
      </c>
      <c r="BQ165" s="187" t="str">
        <f t="shared" si="176"/>
        <v/>
      </c>
      <c r="BR165" s="187" t="str">
        <f t="shared" si="177"/>
        <v/>
      </c>
      <c r="BS165" s="187" t="str">
        <f t="shared" si="178"/>
        <v/>
      </c>
      <c r="BT165" s="187" t="str">
        <f t="shared" si="179"/>
        <v/>
      </c>
      <c r="BV165" s="115" t="str">
        <f>+Datos!FF163</f>
        <v/>
      </c>
      <c r="BW165" s="188" t="str">
        <f>IF(BV165="","",Datos!FI163)</f>
        <v/>
      </c>
      <c r="BX165" s="180" t="str">
        <f t="shared" si="180"/>
        <v/>
      </c>
      <c r="BY165" s="180" t="str">
        <f t="shared" si="181"/>
        <v/>
      </c>
      <c r="BZ165" s="187" t="str">
        <f t="shared" si="182"/>
        <v/>
      </c>
      <c r="CA165" s="187" t="str">
        <f t="shared" si="183"/>
        <v/>
      </c>
      <c r="CB165" s="187" t="str">
        <f t="shared" si="184"/>
        <v/>
      </c>
      <c r="CC165" s="187" t="str">
        <f t="shared" si="185"/>
        <v/>
      </c>
      <c r="CD165"/>
      <c r="CE165" s="115" t="str">
        <f>+Datos!FZ163</f>
        <v/>
      </c>
      <c r="CF165" s="188" t="str">
        <f>IF(CE165="","",Datos!GC163)</f>
        <v/>
      </c>
      <c r="CG165" s="180" t="str">
        <f t="shared" si="186"/>
        <v/>
      </c>
      <c r="CH165" s="180" t="str">
        <f t="shared" si="187"/>
        <v/>
      </c>
      <c r="CI165" s="187" t="str">
        <f t="shared" si="188"/>
        <v/>
      </c>
      <c r="CJ165" s="187" t="str">
        <f t="shared" si="189"/>
        <v/>
      </c>
      <c r="CK165" s="187" t="str">
        <f t="shared" si="190"/>
        <v/>
      </c>
      <c r="CL165" s="187" t="str">
        <f t="shared" si="191"/>
        <v/>
      </c>
    </row>
    <row r="166" spans="2:90" s="8" customFormat="1" x14ac:dyDescent="0.35">
      <c r="B166" s="115" t="str">
        <f>+Datos!B164</f>
        <v/>
      </c>
      <c r="C166" s="115" t="str">
        <f>IF(B166="","",Datos!E164)</f>
        <v/>
      </c>
      <c r="D166" s="180"/>
      <c r="E166" s="180" t="str">
        <f t="shared" si="133"/>
        <v/>
      </c>
      <c r="F166" s="187" t="str">
        <f t="shared" si="134"/>
        <v/>
      </c>
      <c r="G166" s="187" t="str">
        <f t="shared" si="135"/>
        <v/>
      </c>
      <c r="H166" s="187" t="str">
        <f t="shared" si="136"/>
        <v/>
      </c>
      <c r="I166" s="187" t="str">
        <f t="shared" si="137"/>
        <v/>
      </c>
      <c r="K166" s="115" t="str">
        <f>+Datos!V164</f>
        <v/>
      </c>
      <c r="L166" s="188" t="str">
        <f>IF(K166="","",Datos!Y164)</f>
        <v/>
      </c>
      <c r="M166" s="180" t="str">
        <f t="shared" si="138"/>
        <v/>
      </c>
      <c r="N166" s="180" t="str">
        <f t="shared" si="139"/>
        <v/>
      </c>
      <c r="O166" s="187" t="str">
        <f t="shared" si="140"/>
        <v/>
      </c>
      <c r="P166" s="187" t="str">
        <f t="shared" si="141"/>
        <v/>
      </c>
      <c r="Q166" s="187" t="str">
        <f t="shared" si="142"/>
        <v/>
      </c>
      <c r="R166" s="187" t="str">
        <f t="shared" si="143"/>
        <v/>
      </c>
      <c r="T166" s="115" t="str">
        <f>+Datos!AP164</f>
        <v/>
      </c>
      <c r="U166" s="188" t="str">
        <f>IF(T166="","",Datos!AS164)</f>
        <v/>
      </c>
      <c r="V166" s="180" t="str">
        <f t="shared" si="144"/>
        <v/>
      </c>
      <c r="W166" s="180" t="str">
        <f t="shared" si="145"/>
        <v/>
      </c>
      <c r="X166" s="187" t="str">
        <f t="shared" si="146"/>
        <v/>
      </c>
      <c r="Y166" s="187" t="str">
        <f t="shared" si="147"/>
        <v/>
      </c>
      <c r="Z166" s="187" t="str">
        <f t="shared" si="148"/>
        <v/>
      </c>
      <c r="AA166" s="187" t="str">
        <f t="shared" si="149"/>
        <v/>
      </c>
      <c r="AC166" s="115" t="str">
        <f>+Datos!BJ164</f>
        <v/>
      </c>
      <c r="AD166" s="188" t="str">
        <f>IF(AC166="","",Datos!BM164)</f>
        <v/>
      </c>
      <c r="AE166" s="180" t="str">
        <f t="shared" si="150"/>
        <v/>
      </c>
      <c r="AF166" s="180" t="str">
        <f t="shared" si="151"/>
        <v/>
      </c>
      <c r="AG166" s="187" t="str">
        <f t="shared" si="152"/>
        <v/>
      </c>
      <c r="AH166" s="187" t="str">
        <f t="shared" si="153"/>
        <v/>
      </c>
      <c r="AI166" s="187" t="str">
        <f t="shared" si="154"/>
        <v/>
      </c>
      <c r="AJ166" s="187" t="str">
        <f t="shared" si="155"/>
        <v/>
      </c>
      <c r="AL166" s="115" t="str">
        <f>+Datos!CD164</f>
        <v/>
      </c>
      <c r="AM166" s="188" t="str">
        <f>IF(AL166="","",Datos!CG164)</f>
        <v/>
      </c>
      <c r="AN166" s="180" t="str">
        <f t="shared" si="156"/>
        <v/>
      </c>
      <c r="AO166" s="180" t="str">
        <f t="shared" si="157"/>
        <v/>
      </c>
      <c r="AP166" s="187" t="str">
        <f t="shared" si="158"/>
        <v/>
      </c>
      <c r="AQ166" s="187" t="str">
        <f t="shared" si="159"/>
        <v/>
      </c>
      <c r="AR166" s="187" t="str">
        <f t="shared" si="160"/>
        <v/>
      </c>
      <c r="AS166" s="187" t="str">
        <f t="shared" si="161"/>
        <v/>
      </c>
      <c r="AU166" s="115" t="str">
        <f>+Datos!CX164</f>
        <v/>
      </c>
      <c r="AV166" s="188" t="str">
        <f>IF(AU166="","",Datos!DA164)</f>
        <v/>
      </c>
      <c r="AW166" s="180" t="str">
        <f t="shared" si="162"/>
        <v/>
      </c>
      <c r="AX166" s="180" t="str">
        <f t="shared" si="163"/>
        <v/>
      </c>
      <c r="AY166" s="187" t="str">
        <f t="shared" si="164"/>
        <v/>
      </c>
      <c r="AZ166" s="187" t="str">
        <f t="shared" si="165"/>
        <v/>
      </c>
      <c r="BA166" s="187" t="str">
        <f t="shared" si="166"/>
        <v/>
      </c>
      <c r="BB166" s="187" t="str">
        <f t="shared" si="167"/>
        <v/>
      </c>
      <c r="BD166" s="115" t="str">
        <f>+Datos!DR164</f>
        <v/>
      </c>
      <c r="BE166" s="188" t="str">
        <f>IF(BD166="","",Datos!DU164)</f>
        <v/>
      </c>
      <c r="BF166" s="180" t="str">
        <f t="shared" si="168"/>
        <v/>
      </c>
      <c r="BG166" s="180" t="str">
        <f t="shared" si="169"/>
        <v/>
      </c>
      <c r="BH166" s="187" t="str">
        <f t="shared" si="170"/>
        <v/>
      </c>
      <c r="BI166" s="187" t="str">
        <f t="shared" si="171"/>
        <v/>
      </c>
      <c r="BJ166" s="187" t="str">
        <f t="shared" si="172"/>
        <v/>
      </c>
      <c r="BK166" s="187" t="str">
        <f t="shared" si="173"/>
        <v/>
      </c>
      <c r="BM166" s="115" t="str">
        <f>+Datos!EL164</f>
        <v/>
      </c>
      <c r="BN166" s="188" t="str">
        <f>IF(BM166="","",Datos!EO164)</f>
        <v/>
      </c>
      <c r="BO166" s="180" t="str">
        <f t="shared" si="174"/>
        <v/>
      </c>
      <c r="BP166" s="180" t="str">
        <f t="shared" si="175"/>
        <v/>
      </c>
      <c r="BQ166" s="187" t="str">
        <f t="shared" si="176"/>
        <v/>
      </c>
      <c r="BR166" s="187" t="str">
        <f t="shared" si="177"/>
        <v/>
      </c>
      <c r="BS166" s="187" t="str">
        <f t="shared" si="178"/>
        <v/>
      </c>
      <c r="BT166" s="187" t="str">
        <f t="shared" si="179"/>
        <v/>
      </c>
      <c r="BV166" s="115" t="str">
        <f>+Datos!FF164</f>
        <v/>
      </c>
      <c r="BW166" s="188" t="str">
        <f>IF(BV166="","",Datos!FI164)</f>
        <v/>
      </c>
      <c r="BX166" s="180" t="str">
        <f t="shared" si="180"/>
        <v/>
      </c>
      <c r="BY166" s="180" t="str">
        <f t="shared" si="181"/>
        <v/>
      </c>
      <c r="BZ166" s="187" t="str">
        <f t="shared" si="182"/>
        <v/>
      </c>
      <c r="CA166" s="187" t="str">
        <f t="shared" si="183"/>
        <v/>
      </c>
      <c r="CB166" s="187" t="str">
        <f t="shared" si="184"/>
        <v/>
      </c>
      <c r="CC166" s="187" t="str">
        <f t="shared" si="185"/>
        <v/>
      </c>
      <c r="CD166"/>
      <c r="CE166" s="115" t="str">
        <f>+Datos!FZ164</f>
        <v/>
      </c>
      <c r="CF166" s="188" t="str">
        <f>IF(CE166="","",Datos!GC164)</f>
        <v/>
      </c>
      <c r="CG166" s="180" t="str">
        <f t="shared" si="186"/>
        <v/>
      </c>
      <c r="CH166" s="180" t="str">
        <f t="shared" si="187"/>
        <v/>
      </c>
      <c r="CI166" s="187" t="str">
        <f t="shared" si="188"/>
        <v/>
      </c>
      <c r="CJ166" s="187" t="str">
        <f t="shared" si="189"/>
        <v/>
      </c>
      <c r="CK166" s="187" t="str">
        <f t="shared" si="190"/>
        <v/>
      </c>
      <c r="CL166" s="187" t="str">
        <f t="shared" si="191"/>
        <v/>
      </c>
    </row>
    <row r="167" spans="2:90" s="8" customFormat="1" x14ac:dyDescent="0.35">
      <c r="B167" s="115" t="str">
        <f>+Datos!B165</f>
        <v/>
      </c>
      <c r="C167" s="115" t="str">
        <f>IF(B167="","",Datos!E165)</f>
        <v/>
      </c>
      <c r="D167" s="180"/>
      <c r="E167" s="180" t="str">
        <f t="shared" si="133"/>
        <v/>
      </c>
      <c r="F167" s="187" t="str">
        <f t="shared" si="134"/>
        <v/>
      </c>
      <c r="G167" s="187" t="str">
        <f t="shared" si="135"/>
        <v/>
      </c>
      <c r="H167" s="187" t="str">
        <f t="shared" si="136"/>
        <v/>
      </c>
      <c r="I167" s="187" t="str">
        <f t="shared" si="137"/>
        <v/>
      </c>
      <c r="K167" s="115" t="str">
        <f>+Datos!V165</f>
        <v/>
      </c>
      <c r="L167" s="188" t="str">
        <f>IF(K167="","",Datos!Y165)</f>
        <v/>
      </c>
      <c r="M167" s="180" t="str">
        <f t="shared" si="138"/>
        <v/>
      </c>
      <c r="N167" s="180" t="str">
        <f t="shared" si="139"/>
        <v/>
      </c>
      <c r="O167" s="187" t="str">
        <f t="shared" si="140"/>
        <v/>
      </c>
      <c r="P167" s="187" t="str">
        <f t="shared" si="141"/>
        <v/>
      </c>
      <c r="Q167" s="187" t="str">
        <f t="shared" si="142"/>
        <v/>
      </c>
      <c r="R167" s="187" t="str">
        <f t="shared" si="143"/>
        <v/>
      </c>
      <c r="T167" s="115" t="str">
        <f>+Datos!AP165</f>
        <v/>
      </c>
      <c r="U167" s="188" t="str">
        <f>IF(T167="","",Datos!AS165)</f>
        <v/>
      </c>
      <c r="V167" s="180" t="str">
        <f t="shared" si="144"/>
        <v/>
      </c>
      <c r="W167" s="180" t="str">
        <f t="shared" si="145"/>
        <v/>
      </c>
      <c r="X167" s="187" t="str">
        <f t="shared" si="146"/>
        <v/>
      </c>
      <c r="Y167" s="187" t="str">
        <f t="shared" si="147"/>
        <v/>
      </c>
      <c r="Z167" s="187" t="str">
        <f t="shared" si="148"/>
        <v/>
      </c>
      <c r="AA167" s="187" t="str">
        <f t="shared" si="149"/>
        <v/>
      </c>
      <c r="AC167" s="115" t="str">
        <f>+Datos!BJ165</f>
        <v/>
      </c>
      <c r="AD167" s="188" t="str">
        <f>IF(AC167="","",Datos!BM165)</f>
        <v/>
      </c>
      <c r="AE167" s="180" t="str">
        <f t="shared" si="150"/>
        <v/>
      </c>
      <c r="AF167" s="180" t="str">
        <f t="shared" si="151"/>
        <v/>
      </c>
      <c r="AG167" s="187" t="str">
        <f t="shared" si="152"/>
        <v/>
      </c>
      <c r="AH167" s="187" t="str">
        <f t="shared" si="153"/>
        <v/>
      </c>
      <c r="AI167" s="187" t="str">
        <f t="shared" si="154"/>
        <v/>
      </c>
      <c r="AJ167" s="187" t="str">
        <f t="shared" si="155"/>
        <v/>
      </c>
      <c r="AL167" s="115" t="str">
        <f>+Datos!CD165</f>
        <v/>
      </c>
      <c r="AM167" s="188" t="str">
        <f>IF(AL167="","",Datos!CG165)</f>
        <v/>
      </c>
      <c r="AN167" s="180" t="str">
        <f t="shared" si="156"/>
        <v/>
      </c>
      <c r="AO167" s="180" t="str">
        <f t="shared" si="157"/>
        <v/>
      </c>
      <c r="AP167" s="187" t="str">
        <f t="shared" si="158"/>
        <v/>
      </c>
      <c r="AQ167" s="187" t="str">
        <f t="shared" si="159"/>
        <v/>
      </c>
      <c r="AR167" s="187" t="str">
        <f t="shared" si="160"/>
        <v/>
      </c>
      <c r="AS167" s="187" t="str">
        <f t="shared" si="161"/>
        <v/>
      </c>
      <c r="AU167" s="115" t="str">
        <f>+Datos!CX165</f>
        <v/>
      </c>
      <c r="AV167" s="188" t="str">
        <f>IF(AU167="","",Datos!DA165)</f>
        <v/>
      </c>
      <c r="AW167" s="180" t="str">
        <f t="shared" si="162"/>
        <v/>
      </c>
      <c r="AX167" s="180" t="str">
        <f t="shared" si="163"/>
        <v/>
      </c>
      <c r="AY167" s="187" t="str">
        <f t="shared" si="164"/>
        <v/>
      </c>
      <c r="AZ167" s="187" t="str">
        <f t="shared" si="165"/>
        <v/>
      </c>
      <c r="BA167" s="187" t="str">
        <f t="shared" si="166"/>
        <v/>
      </c>
      <c r="BB167" s="187" t="str">
        <f t="shared" si="167"/>
        <v/>
      </c>
      <c r="BD167" s="115" t="str">
        <f>+Datos!DR165</f>
        <v/>
      </c>
      <c r="BE167" s="188" t="str">
        <f>IF(BD167="","",Datos!DU165)</f>
        <v/>
      </c>
      <c r="BF167" s="180" t="str">
        <f t="shared" si="168"/>
        <v/>
      </c>
      <c r="BG167" s="180" t="str">
        <f t="shared" si="169"/>
        <v/>
      </c>
      <c r="BH167" s="187" t="str">
        <f t="shared" si="170"/>
        <v/>
      </c>
      <c r="BI167" s="187" t="str">
        <f t="shared" si="171"/>
        <v/>
      </c>
      <c r="BJ167" s="187" t="str">
        <f t="shared" si="172"/>
        <v/>
      </c>
      <c r="BK167" s="187" t="str">
        <f t="shared" si="173"/>
        <v/>
      </c>
      <c r="BM167" s="115" t="str">
        <f>+Datos!EL165</f>
        <v/>
      </c>
      <c r="BN167" s="188" t="str">
        <f>IF(BM167="","",Datos!EO165)</f>
        <v/>
      </c>
      <c r="BO167" s="180" t="str">
        <f t="shared" si="174"/>
        <v/>
      </c>
      <c r="BP167" s="180" t="str">
        <f t="shared" si="175"/>
        <v/>
      </c>
      <c r="BQ167" s="187" t="str">
        <f t="shared" si="176"/>
        <v/>
      </c>
      <c r="BR167" s="187" t="str">
        <f t="shared" si="177"/>
        <v/>
      </c>
      <c r="BS167" s="187" t="str">
        <f t="shared" si="178"/>
        <v/>
      </c>
      <c r="BT167" s="187" t="str">
        <f t="shared" si="179"/>
        <v/>
      </c>
      <c r="BV167" s="115" t="str">
        <f>+Datos!FF165</f>
        <v/>
      </c>
      <c r="BW167" s="188" t="str">
        <f>IF(BV167="","",Datos!FI165)</f>
        <v/>
      </c>
      <c r="BX167" s="180" t="str">
        <f t="shared" si="180"/>
        <v/>
      </c>
      <c r="BY167" s="180" t="str">
        <f t="shared" si="181"/>
        <v/>
      </c>
      <c r="BZ167" s="187" t="str">
        <f t="shared" si="182"/>
        <v/>
      </c>
      <c r="CA167" s="187" t="str">
        <f t="shared" si="183"/>
        <v/>
      </c>
      <c r="CB167" s="187" t="str">
        <f t="shared" si="184"/>
        <v/>
      </c>
      <c r="CC167" s="187" t="str">
        <f t="shared" si="185"/>
        <v/>
      </c>
      <c r="CD167"/>
      <c r="CE167" s="115" t="str">
        <f>+Datos!FZ165</f>
        <v/>
      </c>
      <c r="CF167" s="188" t="str">
        <f>IF(CE167="","",Datos!GC165)</f>
        <v/>
      </c>
      <c r="CG167" s="180" t="str">
        <f t="shared" si="186"/>
        <v/>
      </c>
      <c r="CH167" s="180" t="str">
        <f t="shared" si="187"/>
        <v/>
      </c>
      <c r="CI167" s="187" t="str">
        <f t="shared" si="188"/>
        <v/>
      </c>
      <c r="CJ167" s="187" t="str">
        <f t="shared" si="189"/>
        <v/>
      </c>
      <c r="CK167" s="187" t="str">
        <f t="shared" si="190"/>
        <v/>
      </c>
      <c r="CL167" s="187" t="str">
        <f t="shared" si="191"/>
        <v/>
      </c>
    </row>
    <row r="168" spans="2:90" s="8" customFormat="1" x14ac:dyDescent="0.35">
      <c r="B168" s="115" t="str">
        <f>+Datos!B166</f>
        <v/>
      </c>
      <c r="C168" s="115" t="str">
        <f>IF(B168="","",Datos!E166)</f>
        <v/>
      </c>
      <c r="D168" s="180"/>
      <c r="E168" s="180" t="str">
        <f t="shared" si="133"/>
        <v/>
      </c>
      <c r="F168" s="187" t="str">
        <f t="shared" si="134"/>
        <v/>
      </c>
      <c r="G168" s="187" t="str">
        <f t="shared" si="135"/>
        <v/>
      </c>
      <c r="H168" s="187" t="str">
        <f t="shared" si="136"/>
        <v/>
      </c>
      <c r="I168" s="187" t="str">
        <f t="shared" si="137"/>
        <v/>
      </c>
      <c r="K168" s="115" t="str">
        <f>+Datos!V166</f>
        <v/>
      </c>
      <c r="L168" s="188" t="str">
        <f>IF(K168="","",Datos!Y166)</f>
        <v/>
      </c>
      <c r="M168" s="180" t="str">
        <f t="shared" si="138"/>
        <v/>
      </c>
      <c r="N168" s="180" t="str">
        <f t="shared" si="139"/>
        <v/>
      </c>
      <c r="O168" s="187" t="str">
        <f t="shared" si="140"/>
        <v/>
      </c>
      <c r="P168" s="187" t="str">
        <f t="shared" si="141"/>
        <v/>
      </c>
      <c r="Q168" s="187" t="str">
        <f t="shared" si="142"/>
        <v/>
      </c>
      <c r="R168" s="187" t="str">
        <f t="shared" si="143"/>
        <v/>
      </c>
      <c r="T168" s="115" t="str">
        <f>+Datos!AP166</f>
        <v/>
      </c>
      <c r="U168" s="188" t="str">
        <f>IF(T168="","",Datos!AS166)</f>
        <v/>
      </c>
      <c r="V168" s="180" t="str">
        <f t="shared" si="144"/>
        <v/>
      </c>
      <c r="W168" s="180" t="str">
        <f t="shared" si="145"/>
        <v/>
      </c>
      <c r="X168" s="187" t="str">
        <f t="shared" si="146"/>
        <v/>
      </c>
      <c r="Y168" s="187" t="str">
        <f t="shared" si="147"/>
        <v/>
      </c>
      <c r="Z168" s="187" t="str">
        <f t="shared" si="148"/>
        <v/>
      </c>
      <c r="AA168" s="187" t="str">
        <f t="shared" si="149"/>
        <v/>
      </c>
      <c r="AC168" s="115" t="str">
        <f>+Datos!BJ166</f>
        <v/>
      </c>
      <c r="AD168" s="188" t="str">
        <f>IF(AC168="","",Datos!BM166)</f>
        <v/>
      </c>
      <c r="AE168" s="180" t="str">
        <f t="shared" si="150"/>
        <v/>
      </c>
      <c r="AF168" s="180" t="str">
        <f t="shared" si="151"/>
        <v/>
      </c>
      <c r="AG168" s="187" t="str">
        <f t="shared" si="152"/>
        <v/>
      </c>
      <c r="AH168" s="187" t="str">
        <f t="shared" si="153"/>
        <v/>
      </c>
      <c r="AI168" s="187" t="str">
        <f t="shared" si="154"/>
        <v/>
      </c>
      <c r="AJ168" s="187" t="str">
        <f t="shared" si="155"/>
        <v/>
      </c>
      <c r="AL168" s="115" t="str">
        <f>+Datos!CD166</f>
        <v/>
      </c>
      <c r="AM168" s="188" t="str">
        <f>IF(AL168="","",Datos!CG166)</f>
        <v/>
      </c>
      <c r="AN168" s="180" t="str">
        <f t="shared" si="156"/>
        <v/>
      </c>
      <c r="AO168" s="180" t="str">
        <f t="shared" si="157"/>
        <v/>
      </c>
      <c r="AP168" s="187" t="str">
        <f t="shared" si="158"/>
        <v/>
      </c>
      <c r="AQ168" s="187" t="str">
        <f t="shared" si="159"/>
        <v/>
      </c>
      <c r="AR168" s="187" t="str">
        <f t="shared" si="160"/>
        <v/>
      </c>
      <c r="AS168" s="187" t="str">
        <f t="shared" si="161"/>
        <v/>
      </c>
      <c r="AU168" s="115" t="str">
        <f>+Datos!CX166</f>
        <v/>
      </c>
      <c r="AV168" s="188" t="str">
        <f>IF(AU168="","",Datos!DA166)</f>
        <v/>
      </c>
      <c r="AW168" s="180" t="str">
        <f t="shared" si="162"/>
        <v/>
      </c>
      <c r="AX168" s="180" t="str">
        <f t="shared" si="163"/>
        <v/>
      </c>
      <c r="AY168" s="187" t="str">
        <f t="shared" si="164"/>
        <v/>
      </c>
      <c r="AZ168" s="187" t="str">
        <f t="shared" si="165"/>
        <v/>
      </c>
      <c r="BA168" s="187" t="str">
        <f t="shared" si="166"/>
        <v/>
      </c>
      <c r="BB168" s="187" t="str">
        <f t="shared" si="167"/>
        <v/>
      </c>
      <c r="BD168" s="115" t="str">
        <f>+Datos!DR166</f>
        <v/>
      </c>
      <c r="BE168" s="188" t="str">
        <f>IF(BD168="","",Datos!DU166)</f>
        <v/>
      </c>
      <c r="BF168" s="180" t="str">
        <f t="shared" si="168"/>
        <v/>
      </c>
      <c r="BG168" s="180" t="str">
        <f t="shared" si="169"/>
        <v/>
      </c>
      <c r="BH168" s="187" t="str">
        <f t="shared" si="170"/>
        <v/>
      </c>
      <c r="BI168" s="187" t="str">
        <f t="shared" si="171"/>
        <v/>
      </c>
      <c r="BJ168" s="187" t="str">
        <f t="shared" si="172"/>
        <v/>
      </c>
      <c r="BK168" s="187" t="str">
        <f t="shared" si="173"/>
        <v/>
      </c>
      <c r="BM168" s="115" t="str">
        <f>+Datos!EL166</f>
        <v/>
      </c>
      <c r="BN168" s="188" t="str">
        <f>IF(BM168="","",Datos!EO166)</f>
        <v/>
      </c>
      <c r="BO168" s="180" t="str">
        <f t="shared" si="174"/>
        <v/>
      </c>
      <c r="BP168" s="180" t="str">
        <f t="shared" si="175"/>
        <v/>
      </c>
      <c r="BQ168" s="187" t="str">
        <f t="shared" si="176"/>
        <v/>
      </c>
      <c r="BR168" s="187" t="str">
        <f t="shared" si="177"/>
        <v/>
      </c>
      <c r="BS168" s="187" t="str">
        <f t="shared" si="178"/>
        <v/>
      </c>
      <c r="BT168" s="187" t="str">
        <f t="shared" si="179"/>
        <v/>
      </c>
      <c r="BV168" s="115" t="str">
        <f>+Datos!FF166</f>
        <v/>
      </c>
      <c r="BW168" s="188" t="str">
        <f>IF(BV168="","",Datos!FI166)</f>
        <v/>
      </c>
      <c r="BX168" s="180" t="str">
        <f t="shared" si="180"/>
        <v/>
      </c>
      <c r="BY168" s="180" t="str">
        <f t="shared" si="181"/>
        <v/>
      </c>
      <c r="BZ168" s="187" t="str">
        <f t="shared" si="182"/>
        <v/>
      </c>
      <c r="CA168" s="187" t="str">
        <f t="shared" si="183"/>
        <v/>
      </c>
      <c r="CB168" s="187" t="str">
        <f t="shared" si="184"/>
        <v/>
      </c>
      <c r="CC168" s="187" t="str">
        <f t="shared" si="185"/>
        <v/>
      </c>
      <c r="CD168"/>
      <c r="CE168" s="115" t="str">
        <f>+Datos!FZ166</f>
        <v/>
      </c>
      <c r="CF168" s="188" t="str">
        <f>IF(CE168="","",Datos!GC166)</f>
        <v/>
      </c>
      <c r="CG168" s="180" t="str">
        <f t="shared" si="186"/>
        <v/>
      </c>
      <c r="CH168" s="180" t="str">
        <f t="shared" si="187"/>
        <v/>
      </c>
      <c r="CI168" s="187" t="str">
        <f t="shared" si="188"/>
        <v/>
      </c>
      <c r="CJ168" s="187" t="str">
        <f t="shared" si="189"/>
        <v/>
      </c>
      <c r="CK168" s="187" t="str">
        <f t="shared" si="190"/>
        <v/>
      </c>
      <c r="CL168" s="187" t="str">
        <f t="shared" si="191"/>
        <v/>
      </c>
    </row>
    <row r="169" spans="2:90" s="8" customFormat="1" x14ac:dyDescent="0.35">
      <c r="B169" s="115" t="str">
        <f>+Datos!B167</f>
        <v/>
      </c>
      <c r="C169" s="115" t="str">
        <f>IF(B169="","",Datos!E167)</f>
        <v/>
      </c>
      <c r="D169" s="180"/>
      <c r="E169" s="180" t="str">
        <f t="shared" si="133"/>
        <v/>
      </c>
      <c r="F169" s="187" t="str">
        <f t="shared" si="134"/>
        <v/>
      </c>
      <c r="G169" s="187" t="str">
        <f t="shared" si="135"/>
        <v/>
      </c>
      <c r="H169" s="187" t="str">
        <f t="shared" si="136"/>
        <v/>
      </c>
      <c r="I169" s="187" t="str">
        <f t="shared" si="137"/>
        <v/>
      </c>
      <c r="K169" s="115" t="str">
        <f>+Datos!V167</f>
        <v/>
      </c>
      <c r="L169" s="188" t="str">
        <f>IF(K169="","",Datos!Y167)</f>
        <v/>
      </c>
      <c r="M169" s="180" t="str">
        <f t="shared" si="138"/>
        <v/>
      </c>
      <c r="N169" s="180" t="str">
        <f t="shared" si="139"/>
        <v/>
      </c>
      <c r="O169" s="187" t="str">
        <f t="shared" si="140"/>
        <v/>
      </c>
      <c r="P169" s="187" t="str">
        <f t="shared" si="141"/>
        <v/>
      </c>
      <c r="Q169" s="187" t="str">
        <f t="shared" si="142"/>
        <v/>
      </c>
      <c r="R169" s="187" t="str">
        <f t="shared" si="143"/>
        <v/>
      </c>
      <c r="T169" s="115" t="str">
        <f>+Datos!AP167</f>
        <v/>
      </c>
      <c r="U169" s="188" t="str">
        <f>IF(T169="","",Datos!AS167)</f>
        <v/>
      </c>
      <c r="V169" s="180" t="str">
        <f t="shared" si="144"/>
        <v/>
      </c>
      <c r="W169" s="180" t="str">
        <f t="shared" si="145"/>
        <v/>
      </c>
      <c r="X169" s="187" t="str">
        <f t="shared" si="146"/>
        <v/>
      </c>
      <c r="Y169" s="187" t="str">
        <f t="shared" si="147"/>
        <v/>
      </c>
      <c r="Z169" s="187" t="str">
        <f t="shared" si="148"/>
        <v/>
      </c>
      <c r="AA169" s="187" t="str">
        <f t="shared" si="149"/>
        <v/>
      </c>
      <c r="AC169" s="115" t="str">
        <f>+Datos!BJ167</f>
        <v/>
      </c>
      <c r="AD169" s="188" t="str">
        <f>IF(AC169="","",Datos!BM167)</f>
        <v/>
      </c>
      <c r="AE169" s="180" t="str">
        <f t="shared" si="150"/>
        <v/>
      </c>
      <c r="AF169" s="180" t="str">
        <f t="shared" si="151"/>
        <v/>
      </c>
      <c r="AG169" s="187" t="str">
        <f t="shared" si="152"/>
        <v/>
      </c>
      <c r="AH169" s="187" t="str">
        <f t="shared" si="153"/>
        <v/>
      </c>
      <c r="AI169" s="187" t="str">
        <f t="shared" si="154"/>
        <v/>
      </c>
      <c r="AJ169" s="187" t="str">
        <f t="shared" si="155"/>
        <v/>
      </c>
      <c r="AL169" s="115" t="str">
        <f>+Datos!CD167</f>
        <v/>
      </c>
      <c r="AM169" s="188" t="str">
        <f>IF(AL169="","",Datos!CG167)</f>
        <v/>
      </c>
      <c r="AN169" s="180" t="str">
        <f t="shared" si="156"/>
        <v/>
      </c>
      <c r="AO169" s="180" t="str">
        <f t="shared" si="157"/>
        <v/>
      </c>
      <c r="AP169" s="187" t="str">
        <f t="shared" si="158"/>
        <v/>
      </c>
      <c r="AQ169" s="187" t="str">
        <f t="shared" si="159"/>
        <v/>
      </c>
      <c r="AR169" s="187" t="str">
        <f t="shared" si="160"/>
        <v/>
      </c>
      <c r="AS169" s="187" t="str">
        <f t="shared" si="161"/>
        <v/>
      </c>
      <c r="AU169" s="115" t="str">
        <f>+Datos!CX167</f>
        <v/>
      </c>
      <c r="AV169" s="188" t="str">
        <f>IF(AU169="","",Datos!DA167)</f>
        <v/>
      </c>
      <c r="AW169" s="180" t="str">
        <f t="shared" si="162"/>
        <v/>
      </c>
      <c r="AX169" s="180" t="str">
        <f t="shared" si="163"/>
        <v/>
      </c>
      <c r="AY169" s="187" t="str">
        <f t="shared" si="164"/>
        <v/>
      </c>
      <c r="AZ169" s="187" t="str">
        <f t="shared" si="165"/>
        <v/>
      </c>
      <c r="BA169" s="187" t="str">
        <f t="shared" si="166"/>
        <v/>
      </c>
      <c r="BB169" s="187" t="str">
        <f t="shared" si="167"/>
        <v/>
      </c>
      <c r="BD169" s="115" t="str">
        <f>+Datos!DR167</f>
        <v/>
      </c>
      <c r="BE169" s="188" t="str">
        <f>IF(BD169="","",Datos!DU167)</f>
        <v/>
      </c>
      <c r="BF169" s="180" t="str">
        <f t="shared" si="168"/>
        <v/>
      </c>
      <c r="BG169" s="180" t="str">
        <f t="shared" si="169"/>
        <v/>
      </c>
      <c r="BH169" s="187" t="str">
        <f t="shared" si="170"/>
        <v/>
      </c>
      <c r="BI169" s="187" t="str">
        <f t="shared" si="171"/>
        <v/>
      </c>
      <c r="BJ169" s="187" t="str">
        <f t="shared" si="172"/>
        <v/>
      </c>
      <c r="BK169" s="187" t="str">
        <f t="shared" si="173"/>
        <v/>
      </c>
      <c r="BM169" s="115" t="str">
        <f>+Datos!EL167</f>
        <v/>
      </c>
      <c r="BN169" s="188" t="str">
        <f>IF(BM169="","",Datos!EO167)</f>
        <v/>
      </c>
      <c r="BO169" s="180" t="str">
        <f t="shared" si="174"/>
        <v/>
      </c>
      <c r="BP169" s="180" t="str">
        <f t="shared" si="175"/>
        <v/>
      </c>
      <c r="BQ169" s="187" t="str">
        <f t="shared" si="176"/>
        <v/>
      </c>
      <c r="BR169" s="187" t="str">
        <f t="shared" si="177"/>
        <v/>
      </c>
      <c r="BS169" s="187" t="str">
        <f t="shared" si="178"/>
        <v/>
      </c>
      <c r="BT169" s="187" t="str">
        <f t="shared" si="179"/>
        <v/>
      </c>
      <c r="BV169" s="115" t="str">
        <f>+Datos!FF167</f>
        <v/>
      </c>
      <c r="BW169" s="188" t="str">
        <f>IF(BV169="","",Datos!FI167)</f>
        <v/>
      </c>
      <c r="BX169" s="180" t="str">
        <f t="shared" si="180"/>
        <v/>
      </c>
      <c r="BY169" s="180" t="str">
        <f t="shared" si="181"/>
        <v/>
      </c>
      <c r="BZ169" s="187" t="str">
        <f t="shared" si="182"/>
        <v/>
      </c>
      <c r="CA169" s="187" t="str">
        <f t="shared" si="183"/>
        <v/>
      </c>
      <c r="CB169" s="187" t="str">
        <f t="shared" si="184"/>
        <v/>
      </c>
      <c r="CC169" s="187" t="str">
        <f t="shared" si="185"/>
        <v/>
      </c>
      <c r="CD169"/>
      <c r="CE169" s="115" t="str">
        <f>+Datos!FZ167</f>
        <v/>
      </c>
      <c r="CF169" s="188" t="str">
        <f>IF(CE169="","",Datos!GC167)</f>
        <v/>
      </c>
      <c r="CG169" s="180" t="str">
        <f t="shared" si="186"/>
        <v/>
      </c>
      <c r="CH169" s="180" t="str">
        <f t="shared" si="187"/>
        <v/>
      </c>
      <c r="CI169" s="187" t="str">
        <f t="shared" si="188"/>
        <v/>
      </c>
      <c r="CJ169" s="187" t="str">
        <f t="shared" si="189"/>
        <v/>
      </c>
      <c r="CK169" s="187" t="str">
        <f t="shared" si="190"/>
        <v/>
      </c>
      <c r="CL169" s="187" t="str">
        <f t="shared" si="191"/>
        <v/>
      </c>
    </row>
    <row r="170" spans="2:90" s="8" customFormat="1" x14ac:dyDescent="0.35">
      <c r="B170" s="115" t="str">
        <f>+Datos!B168</f>
        <v/>
      </c>
      <c r="C170" s="115" t="str">
        <f>IF(B170="","",Datos!E168)</f>
        <v/>
      </c>
      <c r="D170" s="180"/>
      <c r="E170" s="180" t="str">
        <f t="shared" si="133"/>
        <v/>
      </c>
      <c r="F170" s="187" t="str">
        <f t="shared" si="134"/>
        <v/>
      </c>
      <c r="G170" s="187" t="str">
        <f t="shared" si="135"/>
        <v/>
      </c>
      <c r="H170" s="187" t="str">
        <f t="shared" si="136"/>
        <v/>
      </c>
      <c r="I170" s="187" t="str">
        <f t="shared" si="137"/>
        <v/>
      </c>
      <c r="K170" s="115" t="str">
        <f>+Datos!V168</f>
        <v/>
      </c>
      <c r="L170" s="188" t="str">
        <f>IF(K170="","",Datos!Y168)</f>
        <v/>
      </c>
      <c r="M170" s="180" t="str">
        <f t="shared" si="138"/>
        <v/>
      </c>
      <c r="N170" s="180" t="str">
        <f t="shared" si="139"/>
        <v/>
      </c>
      <c r="O170" s="187" t="str">
        <f t="shared" si="140"/>
        <v/>
      </c>
      <c r="P170" s="187" t="str">
        <f t="shared" si="141"/>
        <v/>
      </c>
      <c r="Q170" s="187" t="str">
        <f t="shared" si="142"/>
        <v/>
      </c>
      <c r="R170" s="187" t="str">
        <f t="shared" si="143"/>
        <v/>
      </c>
      <c r="T170" s="115" t="str">
        <f>+Datos!AP168</f>
        <v/>
      </c>
      <c r="U170" s="188" t="str">
        <f>IF(T170="","",Datos!AS168)</f>
        <v/>
      </c>
      <c r="V170" s="180" t="str">
        <f t="shared" si="144"/>
        <v/>
      </c>
      <c r="W170" s="180" t="str">
        <f t="shared" si="145"/>
        <v/>
      </c>
      <c r="X170" s="187" t="str">
        <f t="shared" si="146"/>
        <v/>
      </c>
      <c r="Y170" s="187" t="str">
        <f t="shared" si="147"/>
        <v/>
      </c>
      <c r="Z170" s="187" t="str">
        <f t="shared" si="148"/>
        <v/>
      </c>
      <c r="AA170" s="187" t="str">
        <f t="shared" si="149"/>
        <v/>
      </c>
      <c r="AC170" s="115" t="str">
        <f>+Datos!BJ168</f>
        <v/>
      </c>
      <c r="AD170" s="188" t="str">
        <f>IF(AC170="","",Datos!BM168)</f>
        <v/>
      </c>
      <c r="AE170" s="180" t="str">
        <f t="shared" si="150"/>
        <v/>
      </c>
      <c r="AF170" s="180" t="str">
        <f t="shared" si="151"/>
        <v/>
      </c>
      <c r="AG170" s="187" t="str">
        <f t="shared" si="152"/>
        <v/>
      </c>
      <c r="AH170" s="187" t="str">
        <f t="shared" si="153"/>
        <v/>
      </c>
      <c r="AI170" s="187" t="str">
        <f t="shared" si="154"/>
        <v/>
      </c>
      <c r="AJ170" s="187" t="str">
        <f t="shared" si="155"/>
        <v/>
      </c>
      <c r="AL170" s="115" t="str">
        <f>+Datos!CD168</f>
        <v/>
      </c>
      <c r="AM170" s="188" t="str">
        <f>IF(AL170="","",Datos!CG168)</f>
        <v/>
      </c>
      <c r="AN170" s="180" t="str">
        <f t="shared" si="156"/>
        <v/>
      </c>
      <c r="AO170" s="180" t="str">
        <f t="shared" si="157"/>
        <v/>
      </c>
      <c r="AP170" s="187" t="str">
        <f t="shared" si="158"/>
        <v/>
      </c>
      <c r="AQ170" s="187" t="str">
        <f t="shared" si="159"/>
        <v/>
      </c>
      <c r="AR170" s="187" t="str">
        <f t="shared" si="160"/>
        <v/>
      </c>
      <c r="AS170" s="187" t="str">
        <f t="shared" si="161"/>
        <v/>
      </c>
      <c r="AU170" s="115" t="str">
        <f>+Datos!CX168</f>
        <v/>
      </c>
      <c r="AV170" s="188" t="str">
        <f>IF(AU170="","",Datos!DA168)</f>
        <v/>
      </c>
      <c r="AW170" s="180" t="str">
        <f t="shared" si="162"/>
        <v/>
      </c>
      <c r="AX170" s="180" t="str">
        <f t="shared" si="163"/>
        <v/>
      </c>
      <c r="AY170" s="187" t="str">
        <f t="shared" si="164"/>
        <v/>
      </c>
      <c r="AZ170" s="187" t="str">
        <f t="shared" si="165"/>
        <v/>
      </c>
      <c r="BA170" s="187" t="str">
        <f t="shared" si="166"/>
        <v/>
      </c>
      <c r="BB170" s="187" t="str">
        <f t="shared" si="167"/>
        <v/>
      </c>
      <c r="BD170" s="115" t="str">
        <f>+Datos!DR168</f>
        <v/>
      </c>
      <c r="BE170" s="188" t="str">
        <f>IF(BD170="","",Datos!DU168)</f>
        <v/>
      </c>
      <c r="BF170" s="180" t="str">
        <f t="shared" si="168"/>
        <v/>
      </c>
      <c r="BG170" s="180" t="str">
        <f t="shared" si="169"/>
        <v/>
      </c>
      <c r="BH170" s="187" t="str">
        <f t="shared" si="170"/>
        <v/>
      </c>
      <c r="BI170" s="187" t="str">
        <f t="shared" si="171"/>
        <v/>
      </c>
      <c r="BJ170" s="187" t="str">
        <f t="shared" si="172"/>
        <v/>
      </c>
      <c r="BK170" s="187" t="str">
        <f t="shared" si="173"/>
        <v/>
      </c>
      <c r="BM170" s="115" t="str">
        <f>+Datos!EL168</f>
        <v/>
      </c>
      <c r="BN170" s="188" t="str">
        <f>IF(BM170="","",Datos!EO168)</f>
        <v/>
      </c>
      <c r="BO170" s="180" t="str">
        <f t="shared" si="174"/>
        <v/>
      </c>
      <c r="BP170" s="180" t="str">
        <f t="shared" si="175"/>
        <v/>
      </c>
      <c r="BQ170" s="187" t="str">
        <f t="shared" si="176"/>
        <v/>
      </c>
      <c r="BR170" s="187" t="str">
        <f t="shared" si="177"/>
        <v/>
      </c>
      <c r="BS170" s="187" t="str">
        <f t="shared" si="178"/>
        <v/>
      </c>
      <c r="BT170" s="187" t="str">
        <f t="shared" si="179"/>
        <v/>
      </c>
      <c r="BV170" s="115" t="str">
        <f>+Datos!FF168</f>
        <v/>
      </c>
      <c r="BW170" s="188" t="str">
        <f>IF(BV170="","",Datos!FI168)</f>
        <v/>
      </c>
      <c r="BX170" s="180" t="str">
        <f t="shared" si="180"/>
        <v/>
      </c>
      <c r="BY170" s="180" t="str">
        <f t="shared" si="181"/>
        <v/>
      </c>
      <c r="BZ170" s="187" t="str">
        <f t="shared" si="182"/>
        <v/>
      </c>
      <c r="CA170" s="187" t="str">
        <f t="shared" si="183"/>
        <v/>
      </c>
      <c r="CB170" s="187" t="str">
        <f t="shared" si="184"/>
        <v/>
      </c>
      <c r="CC170" s="187" t="str">
        <f t="shared" si="185"/>
        <v/>
      </c>
      <c r="CD170"/>
      <c r="CE170" s="115" t="str">
        <f>+Datos!FZ168</f>
        <v/>
      </c>
      <c r="CF170" s="188" t="str">
        <f>IF(CE170="","",Datos!GC168)</f>
        <v/>
      </c>
      <c r="CG170" s="180" t="str">
        <f t="shared" si="186"/>
        <v/>
      </c>
      <c r="CH170" s="180" t="str">
        <f t="shared" si="187"/>
        <v/>
      </c>
      <c r="CI170" s="187" t="str">
        <f t="shared" si="188"/>
        <v/>
      </c>
      <c r="CJ170" s="187" t="str">
        <f t="shared" si="189"/>
        <v/>
      </c>
      <c r="CK170" s="187" t="str">
        <f t="shared" si="190"/>
        <v/>
      </c>
      <c r="CL170" s="187" t="str">
        <f t="shared" si="191"/>
        <v/>
      </c>
    </row>
    <row r="171" spans="2:90" s="8" customFormat="1" x14ac:dyDescent="0.35">
      <c r="B171" s="115" t="str">
        <f>+Datos!B169</f>
        <v/>
      </c>
      <c r="C171" s="115" t="str">
        <f>IF(B171="","",Datos!E169)</f>
        <v/>
      </c>
      <c r="D171" s="180"/>
      <c r="E171" s="180" t="str">
        <f t="shared" si="133"/>
        <v/>
      </c>
      <c r="F171" s="187" t="str">
        <f t="shared" si="134"/>
        <v/>
      </c>
      <c r="G171" s="187" t="str">
        <f t="shared" si="135"/>
        <v/>
      </c>
      <c r="H171" s="187" t="str">
        <f t="shared" si="136"/>
        <v/>
      </c>
      <c r="I171" s="187" t="str">
        <f t="shared" si="137"/>
        <v/>
      </c>
      <c r="K171" s="115" t="str">
        <f>+Datos!V169</f>
        <v/>
      </c>
      <c r="L171" s="188" t="str">
        <f>IF(K171="","",Datos!Y169)</f>
        <v/>
      </c>
      <c r="M171" s="180" t="str">
        <f t="shared" si="138"/>
        <v/>
      </c>
      <c r="N171" s="180" t="str">
        <f t="shared" si="139"/>
        <v/>
      </c>
      <c r="O171" s="187" t="str">
        <f t="shared" si="140"/>
        <v/>
      </c>
      <c r="P171" s="187" t="str">
        <f t="shared" si="141"/>
        <v/>
      </c>
      <c r="Q171" s="187" t="str">
        <f t="shared" si="142"/>
        <v/>
      </c>
      <c r="R171" s="187" t="str">
        <f t="shared" si="143"/>
        <v/>
      </c>
      <c r="T171" s="115" t="str">
        <f>+Datos!AP169</f>
        <v/>
      </c>
      <c r="U171" s="188" t="str">
        <f>IF(T171="","",Datos!AS169)</f>
        <v/>
      </c>
      <c r="V171" s="180" t="str">
        <f t="shared" si="144"/>
        <v/>
      </c>
      <c r="W171" s="180" t="str">
        <f t="shared" si="145"/>
        <v/>
      </c>
      <c r="X171" s="187" t="str">
        <f t="shared" si="146"/>
        <v/>
      </c>
      <c r="Y171" s="187" t="str">
        <f t="shared" si="147"/>
        <v/>
      </c>
      <c r="Z171" s="187" t="str">
        <f t="shared" si="148"/>
        <v/>
      </c>
      <c r="AA171" s="187" t="str">
        <f t="shared" si="149"/>
        <v/>
      </c>
      <c r="AC171" s="115" t="str">
        <f>+Datos!BJ169</f>
        <v/>
      </c>
      <c r="AD171" s="188" t="str">
        <f>IF(AC171="","",Datos!BM169)</f>
        <v/>
      </c>
      <c r="AE171" s="180" t="str">
        <f t="shared" si="150"/>
        <v/>
      </c>
      <c r="AF171" s="180" t="str">
        <f t="shared" si="151"/>
        <v/>
      </c>
      <c r="AG171" s="187" t="str">
        <f t="shared" si="152"/>
        <v/>
      </c>
      <c r="AH171" s="187" t="str">
        <f t="shared" si="153"/>
        <v/>
      </c>
      <c r="AI171" s="187" t="str">
        <f t="shared" si="154"/>
        <v/>
      </c>
      <c r="AJ171" s="187" t="str">
        <f t="shared" si="155"/>
        <v/>
      </c>
      <c r="AL171" s="115" t="str">
        <f>+Datos!CD169</f>
        <v/>
      </c>
      <c r="AM171" s="188" t="str">
        <f>IF(AL171="","",Datos!CG169)</f>
        <v/>
      </c>
      <c r="AN171" s="180" t="str">
        <f t="shared" si="156"/>
        <v/>
      </c>
      <c r="AO171" s="180" t="str">
        <f t="shared" si="157"/>
        <v/>
      </c>
      <c r="AP171" s="187" t="str">
        <f t="shared" si="158"/>
        <v/>
      </c>
      <c r="AQ171" s="187" t="str">
        <f t="shared" si="159"/>
        <v/>
      </c>
      <c r="AR171" s="187" t="str">
        <f t="shared" si="160"/>
        <v/>
      </c>
      <c r="AS171" s="187" t="str">
        <f t="shared" si="161"/>
        <v/>
      </c>
      <c r="AU171" s="115" t="str">
        <f>+Datos!CX169</f>
        <v/>
      </c>
      <c r="AV171" s="188" t="str">
        <f>IF(AU171="","",Datos!DA169)</f>
        <v/>
      </c>
      <c r="AW171" s="180" t="str">
        <f t="shared" si="162"/>
        <v/>
      </c>
      <c r="AX171" s="180" t="str">
        <f t="shared" si="163"/>
        <v/>
      </c>
      <c r="AY171" s="187" t="str">
        <f t="shared" si="164"/>
        <v/>
      </c>
      <c r="AZ171" s="187" t="str">
        <f t="shared" si="165"/>
        <v/>
      </c>
      <c r="BA171" s="187" t="str">
        <f t="shared" si="166"/>
        <v/>
      </c>
      <c r="BB171" s="187" t="str">
        <f t="shared" si="167"/>
        <v/>
      </c>
      <c r="BD171" s="115" t="str">
        <f>+Datos!DR169</f>
        <v/>
      </c>
      <c r="BE171" s="188" t="str">
        <f>IF(BD171="","",Datos!DU169)</f>
        <v/>
      </c>
      <c r="BF171" s="180" t="str">
        <f t="shared" si="168"/>
        <v/>
      </c>
      <c r="BG171" s="180" t="str">
        <f t="shared" si="169"/>
        <v/>
      </c>
      <c r="BH171" s="187" t="str">
        <f t="shared" si="170"/>
        <v/>
      </c>
      <c r="BI171" s="187" t="str">
        <f t="shared" si="171"/>
        <v/>
      </c>
      <c r="BJ171" s="187" t="str">
        <f t="shared" si="172"/>
        <v/>
      </c>
      <c r="BK171" s="187" t="str">
        <f t="shared" si="173"/>
        <v/>
      </c>
      <c r="BM171" s="115" t="str">
        <f>+Datos!EL169</f>
        <v/>
      </c>
      <c r="BN171" s="188" t="str">
        <f>IF(BM171="","",Datos!EO169)</f>
        <v/>
      </c>
      <c r="BO171" s="180" t="str">
        <f t="shared" si="174"/>
        <v/>
      </c>
      <c r="BP171" s="180" t="str">
        <f t="shared" si="175"/>
        <v/>
      </c>
      <c r="BQ171" s="187" t="str">
        <f t="shared" si="176"/>
        <v/>
      </c>
      <c r="BR171" s="187" t="str">
        <f t="shared" si="177"/>
        <v/>
      </c>
      <c r="BS171" s="187" t="str">
        <f t="shared" si="178"/>
        <v/>
      </c>
      <c r="BT171" s="187" t="str">
        <f t="shared" si="179"/>
        <v/>
      </c>
      <c r="BV171" s="115" t="str">
        <f>+Datos!FF169</f>
        <v/>
      </c>
      <c r="BW171" s="188" t="str">
        <f>IF(BV171="","",Datos!FI169)</f>
        <v/>
      </c>
      <c r="BX171" s="180" t="str">
        <f t="shared" si="180"/>
        <v/>
      </c>
      <c r="BY171" s="180" t="str">
        <f t="shared" si="181"/>
        <v/>
      </c>
      <c r="BZ171" s="187" t="str">
        <f t="shared" si="182"/>
        <v/>
      </c>
      <c r="CA171" s="187" t="str">
        <f t="shared" si="183"/>
        <v/>
      </c>
      <c r="CB171" s="187" t="str">
        <f t="shared" si="184"/>
        <v/>
      </c>
      <c r="CC171" s="187" t="str">
        <f t="shared" si="185"/>
        <v/>
      </c>
      <c r="CD171"/>
      <c r="CE171" s="115" t="str">
        <f>+Datos!FZ169</f>
        <v/>
      </c>
      <c r="CF171" s="188" t="str">
        <f>IF(CE171="","",Datos!GC169)</f>
        <v/>
      </c>
      <c r="CG171" s="180" t="str">
        <f t="shared" si="186"/>
        <v/>
      </c>
      <c r="CH171" s="180" t="str">
        <f t="shared" si="187"/>
        <v/>
      </c>
      <c r="CI171" s="187" t="str">
        <f t="shared" si="188"/>
        <v/>
      </c>
      <c r="CJ171" s="187" t="str">
        <f t="shared" si="189"/>
        <v/>
      </c>
      <c r="CK171" s="187" t="str">
        <f t="shared" si="190"/>
        <v/>
      </c>
      <c r="CL171" s="187" t="str">
        <f t="shared" si="191"/>
        <v/>
      </c>
    </row>
    <row r="172" spans="2:90" s="8" customFormat="1" x14ac:dyDescent="0.35">
      <c r="B172" s="115" t="str">
        <f>+Datos!B170</f>
        <v/>
      </c>
      <c r="C172" s="115" t="str">
        <f>IF(B172="","",Datos!E170)</f>
        <v/>
      </c>
      <c r="D172" s="180"/>
      <c r="E172" s="180" t="str">
        <f t="shared" si="133"/>
        <v/>
      </c>
      <c r="F172" s="187" t="str">
        <f t="shared" si="134"/>
        <v/>
      </c>
      <c r="G172" s="187" t="str">
        <f t="shared" si="135"/>
        <v/>
      </c>
      <c r="H172" s="187" t="str">
        <f t="shared" si="136"/>
        <v/>
      </c>
      <c r="I172" s="187" t="str">
        <f t="shared" si="137"/>
        <v/>
      </c>
      <c r="K172" s="115" t="str">
        <f>+Datos!V170</f>
        <v/>
      </c>
      <c r="L172" s="188" t="str">
        <f>IF(K172="","",Datos!Y170)</f>
        <v/>
      </c>
      <c r="M172" s="180" t="str">
        <f t="shared" si="138"/>
        <v/>
      </c>
      <c r="N172" s="180" t="str">
        <f t="shared" si="139"/>
        <v/>
      </c>
      <c r="O172" s="187" t="str">
        <f t="shared" si="140"/>
        <v/>
      </c>
      <c r="P172" s="187" t="str">
        <f t="shared" si="141"/>
        <v/>
      </c>
      <c r="Q172" s="187" t="str">
        <f t="shared" si="142"/>
        <v/>
      </c>
      <c r="R172" s="187" t="str">
        <f t="shared" si="143"/>
        <v/>
      </c>
      <c r="T172" s="115" t="str">
        <f>+Datos!AP170</f>
        <v/>
      </c>
      <c r="U172" s="188" t="str">
        <f>IF(T172="","",Datos!AS170)</f>
        <v/>
      </c>
      <c r="V172" s="180" t="str">
        <f t="shared" si="144"/>
        <v/>
      </c>
      <c r="W172" s="180" t="str">
        <f t="shared" si="145"/>
        <v/>
      </c>
      <c r="X172" s="187" t="str">
        <f t="shared" si="146"/>
        <v/>
      </c>
      <c r="Y172" s="187" t="str">
        <f t="shared" si="147"/>
        <v/>
      </c>
      <c r="Z172" s="187" t="str">
        <f t="shared" si="148"/>
        <v/>
      </c>
      <c r="AA172" s="187" t="str">
        <f t="shared" si="149"/>
        <v/>
      </c>
      <c r="AC172" s="115" t="str">
        <f>+Datos!BJ170</f>
        <v/>
      </c>
      <c r="AD172" s="188" t="str">
        <f>IF(AC172="","",Datos!BM170)</f>
        <v/>
      </c>
      <c r="AE172" s="180" t="str">
        <f t="shared" si="150"/>
        <v/>
      </c>
      <c r="AF172" s="180" t="str">
        <f t="shared" si="151"/>
        <v/>
      </c>
      <c r="AG172" s="187" t="str">
        <f t="shared" si="152"/>
        <v/>
      </c>
      <c r="AH172" s="187" t="str">
        <f t="shared" si="153"/>
        <v/>
      </c>
      <c r="AI172" s="187" t="str">
        <f t="shared" si="154"/>
        <v/>
      </c>
      <c r="AJ172" s="187" t="str">
        <f t="shared" si="155"/>
        <v/>
      </c>
      <c r="AL172" s="115" t="str">
        <f>+Datos!CD170</f>
        <v/>
      </c>
      <c r="AM172" s="188" t="str">
        <f>IF(AL172="","",Datos!CG170)</f>
        <v/>
      </c>
      <c r="AN172" s="180" t="str">
        <f t="shared" si="156"/>
        <v/>
      </c>
      <c r="AO172" s="180" t="str">
        <f t="shared" si="157"/>
        <v/>
      </c>
      <c r="AP172" s="187" t="str">
        <f t="shared" si="158"/>
        <v/>
      </c>
      <c r="AQ172" s="187" t="str">
        <f t="shared" si="159"/>
        <v/>
      </c>
      <c r="AR172" s="187" t="str">
        <f t="shared" si="160"/>
        <v/>
      </c>
      <c r="AS172" s="187" t="str">
        <f t="shared" si="161"/>
        <v/>
      </c>
      <c r="AU172" s="115" t="str">
        <f>+Datos!CX170</f>
        <v/>
      </c>
      <c r="AV172" s="188" t="str">
        <f>IF(AU172="","",Datos!DA170)</f>
        <v/>
      </c>
      <c r="AW172" s="180" t="str">
        <f t="shared" si="162"/>
        <v/>
      </c>
      <c r="AX172" s="180" t="str">
        <f t="shared" si="163"/>
        <v/>
      </c>
      <c r="AY172" s="187" t="str">
        <f t="shared" si="164"/>
        <v/>
      </c>
      <c r="AZ172" s="187" t="str">
        <f t="shared" si="165"/>
        <v/>
      </c>
      <c r="BA172" s="187" t="str">
        <f t="shared" si="166"/>
        <v/>
      </c>
      <c r="BB172" s="187" t="str">
        <f t="shared" si="167"/>
        <v/>
      </c>
      <c r="BD172" s="115" t="str">
        <f>+Datos!DR170</f>
        <v/>
      </c>
      <c r="BE172" s="188" t="str">
        <f>IF(BD172="","",Datos!DU170)</f>
        <v/>
      </c>
      <c r="BF172" s="180" t="str">
        <f t="shared" si="168"/>
        <v/>
      </c>
      <c r="BG172" s="180" t="str">
        <f t="shared" si="169"/>
        <v/>
      </c>
      <c r="BH172" s="187" t="str">
        <f t="shared" si="170"/>
        <v/>
      </c>
      <c r="BI172" s="187" t="str">
        <f t="shared" si="171"/>
        <v/>
      </c>
      <c r="BJ172" s="187" t="str">
        <f t="shared" si="172"/>
        <v/>
      </c>
      <c r="BK172" s="187" t="str">
        <f t="shared" si="173"/>
        <v/>
      </c>
      <c r="BM172" s="115" t="str">
        <f>+Datos!EL170</f>
        <v/>
      </c>
      <c r="BN172" s="188" t="str">
        <f>IF(BM172="","",Datos!EO170)</f>
        <v/>
      </c>
      <c r="BO172" s="180" t="str">
        <f t="shared" si="174"/>
        <v/>
      </c>
      <c r="BP172" s="180" t="str">
        <f t="shared" si="175"/>
        <v/>
      </c>
      <c r="BQ172" s="187" t="str">
        <f t="shared" si="176"/>
        <v/>
      </c>
      <c r="BR172" s="187" t="str">
        <f t="shared" si="177"/>
        <v/>
      </c>
      <c r="BS172" s="187" t="str">
        <f t="shared" si="178"/>
        <v/>
      </c>
      <c r="BT172" s="187" t="str">
        <f t="shared" si="179"/>
        <v/>
      </c>
      <c r="BV172" s="115" t="str">
        <f>+Datos!FF170</f>
        <v/>
      </c>
      <c r="BW172" s="188" t="str">
        <f>IF(BV172="","",Datos!FI170)</f>
        <v/>
      </c>
      <c r="BX172" s="180" t="str">
        <f t="shared" si="180"/>
        <v/>
      </c>
      <c r="BY172" s="180" t="str">
        <f t="shared" si="181"/>
        <v/>
      </c>
      <c r="BZ172" s="187" t="str">
        <f t="shared" si="182"/>
        <v/>
      </c>
      <c r="CA172" s="187" t="str">
        <f t="shared" si="183"/>
        <v/>
      </c>
      <c r="CB172" s="187" t="str">
        <f t="shared" si="184"/>
        <v/>
      </c>
      <c r="CC172" s="187" t="str">
        <f t="shared" si="185"/>
        <v/>
      </c>
      <c r="CD172"/>
      <c r="CE172" s="115" t="str">
        <f>+Datos!FZ170</f>
        <v/>
      </c>
      <c r="CF172" s="188" t="str">
        <f>IF(CE172="","",Datos!GC170)</f>
        <v/>
      </c>
      <c r="CG172" s="180" t="str">
        <f t="shared" si="186"/>
        <v/>
      </c>
      <c r="CH172" s="180" t="str">
        <f t="shared" si="187"/>
        <v/>
      </c>
      <c r="CI172" s="187" t="str">
        <f t="shared" si="188"/>
        <v/>
      </c>
      <c r="CJ172" s="187" t="str">
        <f t="shared" si="189"/>
        <v/>
      </c>
      <c r="CK172" s="187" t="str">
        <f t="shared" si="190"/>
        <v/>
      </c>
      <c r="CL172" s="187" t="str">
        <f t="shared" si="191"/>
        <v/>
      </c>
    </row>
    <row r="173" spans="2:90" s="8" customFormat="1" x14ac:dyDescent="0.35">
      <c r="B173" s="115" t="str">
        <f>+Datos!B171</f>
        <v/>
      </c>
      <c r="C173" s="115" t="str">
        <f>IF(B173="","",Datos!E171)</f>
        <v/>
      </c>
      <c r="D173" s="180"/>
      <c r="E173" s="180" t="str">
        <f t="shared" si="133"/>
        <v/>
      </c>
      <c r="F173" s="187" t="str">
        <f t="shared" si="134"/>
        <v/>
      </c>
      <c r="G173" s="187" t="str">
        <f t="shared" si="135"/>
        <v/>
      </c>
      <c r="H173" s="187" t="str">
        <f t="shared" si="136"/>
        <v/>
      </c>
      <c r="I173" s="187" t="str">
        <f t="shared" si="137"/>
        <v/>
      </c>
      <c r="K173" s="115" t="str">
        <f>+Datos!V171</f>
        <v/>
      </c>
      <c r="L173" s="188" t="str">
        <f>IF(K173="","",Datos!Y171)</f>
        <v/>
      </c>
      <c r="M173" s="180" t="str">
        <f t="shared" si="138"/>
        <v/>
      </c>
      <c r="N173" s="180" t="str">
        <f t="shared" si="139"/>
        <v/>
      </c>
      <c r="O173" s="187" t="str">
        <f t="shared" si="140"/>
        <v/>
      </c>
      <c r="P173" s="187" t="str">
        <f t="shared" si="141"/>
        <v/>
      </c>
      <c r="Q173" s="187" t="str">
        <f t="shared" si="142"/>
        <v/>
      </c>
      <c r="R173" s="187" t="str">
        <f t="shared" si="143"/>
        <v/>
      </c>
      <c r="T173" s="115" t="str">
        <f>+Datos!AP171</f>
        <v/>
      </c>
      <c r="U173" s="188" t="str">
        <f>IF(T173="","",Datos!AS171)</f>
        <v/>
      </c>
      <c r="V173" s="180" t="str">
        <f t="shared" si="144"/>
        <v/>
      </c>
      <c r="W173" s="180" t="str">
        <f t="shared" si="145"/>
        <v/>
      </c>
      <c r="X173" s="187" t="str">
        <f t="shared" si="146"/>
        <v/>
      </c>
      <c r="Y173" s="187" t="str">
        <f t="shared" si="147"/>
        <v/>
      </c>
      <c r="Z173" s="187" t="str">
        <f t="shared" si="148"/>
        <v/>
      </c>
      <c r="AA173" s="187" t="str">
        <f t="shared" si="149"/>
        <v/>
      </c>
      <c r="AC173" s="115" t="str">
        <f>+Datos!BJ171</f>
        <v/>
      </c>
      <c r="AD173" s="188" t="str">
        <f>IF(AC173="","",Datos!BM171)</f>
        <v/>
      </c>
      <c r="AE173" s="180" t="str">
        <f t="shared" si="150"/>
        <v/>
      </c>
      <c r="AF173" s="180" t="str">
        <f t="shared" si="151"/>
        <v/>
      </c>
      <c r="AG173" s="187" t="str">
        <f t="shared" si="152"/>
        <v/>
      </c>
      <c r="AH173" s="187" t="str">
        <f t="shared" si="153"/>
        <v/>
      </c>
      <c r="AI173" s="187" t="str">
        <f t="shared" si="154"/>
        <v/>
      </c>
      <c r="AJ173" s="187" t="str">
        <f t="shared" si="155"/>
        <v/>
      </c>
      <c r="AL173" s="115" t="str">
        <f>+Datos!CD171</f>
        <v/>
      </c>
      <c r="AM173" s="188" t="str">
        <f>IF(AL173="","",Datos!CG171)</f>
        <v/>
      </c>
      <c r="AN173" s="180" t="str">
        <f t="shared" si="156"/>
        <v/>
      </c>
      <c r="AO173" s="180" t="str">
        <f t="shared" si="157"/>
        <v/>
      </c>
      <c r="AP173" s="187" t="str">
        <f t="shared" si="158"/>
        <v/>
      </c>
      <c r="AQ173" s="187" t="str">
        <f t="shared" si="159"/>
        <v/>
      </c>
      <c r="AR173" s="187" t="str">
        <f t="shared" si="160"/>
        <v/>
      </c>
      <c r="AS173" s="187" t="str">
        <f t="shared" si="161"/>
        <v/>
      </c>
      <c r="AU173" s="115" t="str">
        <f>+Datos!CX171</f>
        <v/>
      </c>
      <c r="AV173" s="188" t="str">
        <f>IF(AU173="","",Datos!DA171)</f>
        <v/>
      </c>
      <c r="AW173" s="180" t="str">
        <f t="shared" si="162"/>
        <v/>
      </c>
      <c r="AX173" s="180" t="str">
        <f t="shared" si="163"/>
        <v/>
      </c>
      <c r="AY173" s="187" t="str">
        <f t="shared" si="164"/>
        <v/>
      </c>
      <c r="AZ173" s="187" t="str">
        <f t="shared" si="165"/>
        <v/>
      </c>
      <c r="BA173" s="187" t="str">
        <f t="shared" si="166"/>
        <v/>
      </c>
      <c r="BB173" s="187" t="str">
        <f t="shared" si="167"/>
        <v/>
      </c>
      <c r="BD173" s="115" t="str">
        <f>+Datos!DR171</f>
        <v/>
      </c>
      <c r="BE173" s="188" t="str">
        <f>IF(BD173="","",Datos!DU171)</f>
        <v/>
      </c>
      <c r="BF173" s="180" t="str">
        <f t="shared" si="168"/>
        <v/>
      </c>
      <c r="BG173" s="180" t="str">
        <f t="shared" si="169"/>
        <v/>
      </c>
      <c r="BH173" s="187" t="str">
        <f t="shared" si="170"/>
        <v/>
      </c>
      <c r="BI173" s="187" t="str">
        <f t="shared" si="171"/>
        <v/>
      </c>
      <c r="BJ173" s="187" t="str">
        <f t="shared" si="172"/>
        <v/>
      </c>
      <c r="BK173" s="187" t="str">
        <f t="shared" si="173"/>
        <v/>
      </c>
      <c r="BM173" s="115" t="str">
        <f>+Datos!EL171</f>
        <v/>
      </c>
      <c r="BN173" s="188" t="str">
        <f>IF(BM173="","",Datos!EO171)</f>
        <v/>
      </c>
      <c r="BO173" s="180" t="str">
        <f t="shared" si="174"/>
        <v/>
      </c>
      <c r="BP173" s="180" t="str">
        <f t="shared" si="175"/>
        <v/>
      </c>
      <c r="BQ173" s="187" t="str">
        <f t="shared" si="176"/>
        <v/>
      </c>
      <c r="BR173" s="187" t="str">
        <f t="shared" si="177"/>
        <v/>
      </c>
      <c r="BS173" s="187" t="str">
        <f t="shared" si="178"/>
        <v/>
      </c>
      <c r="BT173" s="187" t="str">
        <f t="shared" si="179"/>
        <v/>
      </c>
      <c r="BV173" s="115" t="str">
        <f>+Datos!FF171</f>
        <v/>
      </c>
      <c r="BW173" s="188" t="str">
        <f>IF(BV173="","",Datos!FI171)</f>
        <v/>
      </c>
      <c r="BX173" s="180" t="str">
        <f t="shared" si="180"/>
        <v/>
      </c>
      <c r="BY173" s="180" t="str">
        <f t="shared" si="181"/>
        <v/>
      </c>
      <c r="BZ173" s="187" t="str">
        <f t="shared" si="182"/>
        <v/>
      </c>
      <c r="CA173" s="187" t="str">
        <f t="shared" si="183"/>
        <v/>
      </c>
      <c r="CB173" s="187" t="str">
        <f t="shared" si="184"/>
        <v/>
      </c>
      <c r="CC173" s="187" t="str">
        <f t="shared" si="185"/>
        <v/>
      </c>
      <c r="CD173"/>
      <c r="CE173" s="115" t="str">
        <f>+Datos!FZ171</f>
        <v/>
      </c>
      <c r="CF173" s="188" t="str">
        <f>IF(CE173="","",Datos!GC171)</f>
        <v/>
      </c>
      <c r="CG173" s="180" t="str">
        <f t="shared" si="186"/>
        <v/>
      </c>
      <c r="CH173" s="180" t="str">
        <f t="shared" si="187"/>
        <v/>
      </c>
      <c r="CI173" s="187" t="str">
        <f t="shared" si="188"/>
        <v/>
      </c>
      <c r="CJ173" s="187" t="str">
        <f t="shared" si="189"/>
        <v/>
      </c>
      <c r="CK173" s="187" t="str">
        <f t="shared" si="190"/>
        <v/>
      </c>
      <c r="CL173" s="187" t="str">
        <f t="shared" si="191"/>
        <v/>
      </c>
    </row>
  </sheetData>
  <mergeCells count="10">
    <mergeCell ref="BD10:BG10"/>
    <mergeCell ref="BM10:BP10"/>
    <mergeCell ref="BV10:BY10"/>
    <mergeCell ref="CE10:CH10"/>
    <mergeCell ref="B10:C10"/>
    <mergeCell ref="K10:N10"/>
    <mergeCell ref="T10:W10"/>
    <mergeCell ref="AC10:AF10"/>
    <mergeCell ref="AL10:AO10"/>
    <mergeCell ref="AU10:AX10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14BEA-7BCD-4935-8D74-82761C448C31}">
  <sheetPr codeName="Hoja8"/>
  <dimension ref="A1:C11"/>
  <sheetViews>
    <sheetView workbookViewId="0">
      <selection activeCell="E11" sqref="E11"/>
    </sheetView>
  </sheetViews>
  <sheetFormatPr baseColWidth="10" defaultColWidth="10.7265625" defaultRowHeight="14.5" x14ac:dyDescent="0.35"/>
  <cols>
    <col min="1" max="1" width="6.81640625" bestFit="1" customWidth="1"/>
    <col min="2" max="2" width="31.6328125" bestFit="1" customWidth="1"/>
    <col min="3" max="3" width="66.08984375" customWidth="1"/>
  </cols>
  <sheetData>
    <row r="1" spans="1:3" x14ac:dyDescent="0.35">
      <c r="A1" t="s">
        <v>87</v>
      </c>
      <c r="B1" t="s">
        <v>68</v>
      </c>
      <c r="C1" t="s">
        <v>73</v>
      </c>
    </row>
    <row r="2" spans="1:3" x14ac:dyDescent="0.35">
      <c r="A2" s="46">
        <v>1</v>
      </c>
      <c r="B2" s="46" t="s">
        <v>74</v>
      </c>
      <c r="C2" s="47" t="s">
        <v>76</v>
      </c>
    </row>
    <row r="3" spans="1:3" x14ac:dyDescent="0.35">
      <c r="A3" s="46">
        <v>2</v>
      </c>
      <c r="B3" s="46" t="s">
        <v>75</v>
      </c>
      <c r="C3" s="45" t="s">
        <v>77</v>
      </c>
    </row>
    <row r="4" spans="1:3" x14ac:dyDescent="0.35">
      <c r="A4" s="46">
        <v>3</v>
      </c>
      <c r="B4" s="46" t="s">
        <v>84</v>
      </c>
      <c r="C4" s="45"/>
    </row>
    <row r="5" spans="1:3" x14ac:dyDescent="0.35">
      <c r="A5" s="46">
        <v>4</v>
      </c>
      <c r="B5" s="46" t="s">
        <v>85</v>
      </c>
      <c r="C5" s="45"/>
    </row>
    <row r="6" spans="1:3" x14ac:dyDescent="0.35">
      <c r="A6" s="46">
        <v>5</v>
      </c>
      <c r="B6" s="46" t="s">
        <v>86</v>
      </c>
      <c r="C6" s="45"/>
    </row>
    <row r="7" spans="1:3" x14ac:dyDescent="0.35">
      <c r="A7" s="46">
        <v>6</v>
      </c>
      <c r="B7" s="46" t="s">
        <v>69</v>
      </c>
      <c r="C7" s="45" t="s">
        <v>78</v>
      </c>
    </row>
    <row r="8" spans="1:3" x14ac:dyDescent="0.35">
      <c r="A8" s="46">
        <v>7</v>
      </c>
      <c r="B8" s="46" t="s">
        <v>70</v>
      </c>
      <c r="C8" s="45" t="s">
        <v>79</v>
      </c>
    </row>
    <row r="9" spans="1:3" ht="43.5" x14ac:dyDescent="0.35">
      <c r="A9" s="46">
        <v>8</v>
      </c>
      <c r="B9" s="46" t="s">
        <v>71</v>
      </c>
      <c r="C9" s="45" t="s">
        <v>80</v>
      </c>
    </row>
    <row r="10" spans="1:3" x14ac:dyDescent="0.35">
      <c r="A10" s="46">
        <v>9</v>
      </c>
      <c r="B10" s="46" t="s">
        <v>81</v>
      </c>
      <c r="C10" s="45" t="s">
        <v>82</v>
      </c>
    </row>
    <row r="11" spans="1:3" x14ac:dyDescent="0.35">
      <c r="A11" s="46">
        <v>10</v>
      </c>
      <c r="B11" s="46" t="s">
        <v>72</v>
      </c>
      <c r="C11" s="45" t="s">
        <v>83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EB3B7-C9A6-4FC0-92D9-F6642A2E722A}">
  <sheetPr codeName="Hoja9"/>
  <dimension ref="A1:W252"/>
  <sheetViews>
    <sheetView view="pageBreakPreview" topLeftCell="J146" zoomScale="86" zoomScaleNormal="66" workbookViewId="0">
      <selection activeCell="B166" sqref="B166:M166"/>
    </sheetView>
  </sheetViews>
  <sheetFormatPr baseColWidth="10" defaultColWidth="10.90625" defaultRowHeight="14.5" x14ac:dyDescent="0.35"/>
  <cols>
    <col min="1" max="1" width="1.453125" style="202" customWidth="1"/>
    <col min="2" max="3" width="20.26953125" style="202" customWidth="1"/>
    <col min="4" max="4" width="32" style="202" customWidth="1"/>
    <col min="5" max="14" width="20.26953125" style="202" customWidth="1"/>
    <col min="15" max="16384" width="10.90625" style="202"/>
  </cols>
  <sheetData>
    <row r="1" spans="1:23" ht="15" thickBot="1" x14ac:dyDescent="0.4">
      <c r="A1" s="201"/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</row>
    <row r="2" spans="1:23" x14ac:dyDescent="0.35">
      <c r="A2" s="201"/>
      <c r="B2" s="206"/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8"/>
      <c r="N2" s="201"/>
      <c r="O2" s="201"/>
      <c r="P2" s="201"/>
      <c r="Q2" s="201"/>
      <c r="R2" s="201"/>
      <c r="S2" s="201"/>
      <c r="T2" s="201"/>
      <c r="U2" s="201"/>
      <c r="V2" s="201"/>
    </row>
    <row r="3" spans="1:23" x14ac:dyDescent="0.35">
      <c r="A3" s="201"/>
      <c r="B3" s="209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10"/>
      <c r="N3" s="201"/>
      <c r="O3" s="201"/>
      <c r="P3" s="201"/>
      <c r="Q3" s="201"/>
      <c r="R3" s="201"/>
      <c r="S3" s="201"/>
      <c r="T3" s="201"/>
      <c r="U3" s="201"/>
      <c r="V3" s="201"/>
    </row>
    <row r="4" spans="1:23" x14ac:dyDescent="0.35">
      <c r="A4" s="201"/>
      <c r="B4" s="209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10"/>
      <c r="N4" s="201"/>
      <c r="O4" s="201"/>
      <c r="P4" s="201"/>
      <c r="Q4" s="201"/>
      <c r="R4" s="201"/>
      <c r="S4" s="201"/>
      <c r="T4" s="201"/>
      <c r="U4" s="201"/>
      <c r="V4" s="201"/>
    </row>
    <row r="5" spans="1:23" x14ac:dyDescent="0.35">
      <c r="A5" s="201"/>
      <c r="B5" s="209"/>
      <c r="C5" s="201"/>
      <c r="D5" s="201"/>
      <c r="E5" s="201"/>
      <c r="F5" s="201"/>
      <c r="G5" s="201"/>
      <c r="H5" s="201"/>
      <c r="I5" s="201"/>
      <c r="J5" s="201"/>
      <c r="K5" s="339" t="s">
        <v>395</v>
      </c>
      <c r="L5" s="339"/>
      <c r="M5" s="351"/>
      <c r="N5" s="201"/>
      <c r="O5" s="201"/>
      <c r="P5" s="201"/>
      <c r="Q5" s="201"/>
      <c r="R5" s="201"/>
      <c r="S5" s="201"/>
      <c r="T5" s="201"/>
      <c r="U5" s="201"/>
      <c r="V5" s="201"/>
    </row>
    <row r="6" spans="1:23" x14ac:dyDescent="0.35">
      <c r="A6" s="201"/>
      <c r="B6" s="209"/>
      <c r="C6" s="201"/>
      <c r="D6" s="201"/>
      <c r="E6" s="201"/>
      <c r="F6" s="201"/>
      <c r="G6" s="201"/>
      <c r="H6" s="201"/>
      <c r="I6" s="201"/>
      <c r="J6" s="201"/>
      <c r="K6" s="339" t="s">
        <v>396</v>
      </c>
      <c r="L6" s="340"/>
      <c r="M6" s="341"/>
      <c r="N6" s="201"/>
      <c r="O6" s="201"/>
      <c r="P6" s="201"/>
      <c r="Q6" s="201"/>
      <c r="R6" s="201"/>
      <c r="S6" s="201"/>
      <c r="T6" s="201"/>
      <c r="U6" s="201"/>
      <c r="V6" s="201"/>
    </row>
    <row r="7" spans="1:23" x14ac:dyDescent="0.35">
      <c r="A7" s="201"/>
      <c r="B7" s="209"/>
      <c r="C7" s="201"/>
      <c r="D7" s="201"/>
      <c r="E7" s="201"/>
      <c r="F7" s="201"/>
      <c r="G7" s="201"/>
      <c r="H7" s="201"/>
      <c r="I7" s="201"/>
      <c r="J7" s="201"/>
      <c r="K7" s="339" t="s">
        <v>397</v>
      </c>
      <c r="L7" s="340"/>
      <c r="M7" s="341"/>
      <c r="N7" s="201"/>
      <c r="O7" s="201"/>
      <c r="P7" s="201"/>
      <c r="Q7" s="201"/>
      <c r="R7" s="201"/>
      <c r="S7" s="201"/>
      <c r="T7" s="201"/>
      <c r="U7" s="201"/>
      <c r="V7" s="201"/>
    </row>
    <row r="8" spans="1:23" x14ac:dyDescent="0.35">
      <c r="A8" s="201"/>
      <c r="B8" s="209"/>
      <c r="C8" s="201"/>
      <c r="D8" s="201"/>
      <c r="E8" s="201"/>
      <c r="F8" s="201"/>
      <c r="G8" s="201"/>
      <c r="H8" s="201"/>
      <c r="I8" s="201"/>
      <c r="J8" s="201"/>
      <c r="K8" s="339" t="s">
        <v>398</v>
      </c>
      <c r="L8" s="340"/>
      <c r="M8" s="341"/>
      <c r="N8" s="201"/>
      <c r="O8" s="201"/>
      <c r="P8" s="201"/>
      <c r="Q8" s="201"/>
      <c r="R8" s="201"/>
      <c r="S8" s="201"/>
      <c r="T8" s="201"/>
      <c r="U8" s="201"/>
      <c r="V8" s="201"/>
    </row>
    <row r="9" spans="1:23" x14ac:dyDescent="0.35">
      <c r="A9" s="201"/>
      <c r="B9" s="209"/>
      <c r="C9" s="201"/>
      <c r="D9" s="201"/>
      <c r="E9" s="201"/>
      <c r="F9" s="201"/>
      <c r="G9" s="201"/>
      <c r="H9" s="201"/>
      <c r="I9" s="201"/>
      <c r="J9" s="201"/>
      <c r="K9" s="339" t="s">
        <v>400</v>
      </c>
      <c r="L9" s="340"/>
      <c r="M9" s="341"/>
      <c r="N9" s="201"/>
      <c r="O9" s="201"/>
      <c r="P9" s="201"/>
      <c r="Q9" s="201"/>
      <c r="R9" s="201"/>
      <c r="S9" s="201"/>
      <c r="T9" s="201"/>
      <c r="U9" s="201"/>
      <c r="V9" s="201"/>
    </row>
    <row r="10" spans="1:23" x14ac:dyDescent="0.35">
      <c r="A10" s="201"/>
      <c r="B10" s="209"/>
      <c r="C10" s="201"/>
      <c r="D10" s="201"/>
      <c r="E10" s="201"/>
      <c r="F10" s="201"/>
      <c r="G10" s="201"/>
      <c r="H10" s="201"/>
      <c r="I10" s="201"/>
      <c r="J10" s="201"/>
      <c r="K10" s="339" t="s">
        <v>401</v>
      </c>
      <c r="L10" s="340"/>
      <c r="M10" s="341"/>
      <c r="N10" s="201"/>
      <c r="O10" s="201"/>
      <c r="P10" s="201"/>
      <c r="Q10" s="201"/>
      <c r="R10" s="201"/>
      <c r="S10" s="201"/>
      <c r="T10" s="201"/>
      <c r="U10" s="201"/>
      <c r="V10" s="201"/>
    </row>
    <row r="11" spans="1:23" ht="15" thickBot="1" x14ac:dyDescent="0.4">
      <c r="A11" s="201"/>
      <c r="B11" s="209"/>
      <c r="C11" s="201"/>
      <c r="D11" s="201"/>
      <c r="E11" s="201"/>
      <c r="F11" s="201"/>
      <c r="G11" s="201"/>
      <c r="H11" s="201"/>
      <c r="I11" s="201"/>
      <c r="J11" s="218"/>
      <c r="K11" s="218"/>
      <c r="L11" s="218"/>
      <c r="M11" s="219"/>
      <c r="N11" s="201"/>
      <c r="O11" s="201"/>
      <c r="P11" s="201"/>
      <c r="Q11" s="201"/>
      <c r="R11" s="201"/>
      <c r="S11" s="201"/>
      <c r="T11" s="201"/>
      <c r="U11" s="201"/>
      <c r="V11" s="201"/>
    </row>
    <row r="12" spans="1:23" ht="15" thickBot="1" x14ac:dyDescent="0.4">
      <c r="A12" s="201"/>
      <c r="B12" s="209"/>
      <c r="C12" s="363" t="str">
        <f>"Propuesta de Anteproyecto "&amp;M15&amp;" "&amp;C16</f>
        <v>Propuesta de Anteproyecto 513.1 Agrícola Peumo Ltda.</v>
      </c>
      <c r="D12" s="364"/>
      <c r="E12" s="364"/>
      <c r="F12" s="364"/>
      <c r="G12" s="364"/>
      <c r="H12" s="364"/>
      <c r="I12" s="364"/>
      <c r="J12" s="364"/>
      <c r="K12" s="364"/>
      <c r="L12" s="365"/>
      <c r="M12" s="210"/>
      <c r="N12" s="201"/>
      <c r="O12" s="201"/>
      <c r="P12" s="201"/>
      <c r="Q12" s="201"/>
      <c r="R12" s="201"/>
      <c r="S12" s="201"/>
      <c r="T12" s="201"/>
      <c r="U12" s="201"/>
      <c r="V12" s="201"/>
    </row>
    <row r="13" spans="1:23" x14ac:dyDescent="0.35">
      <c r="A13" s="201"/>
      <c r="B13" s="209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10"/>
      <c r="N13" s="201"/>
      <c r="O13" s="201"/>
      <c r="P13" s="201"/>
      <c r="Q13" s="201"/>
      <c r="R13" s="201"/>
      <c r="S13" s="201"/>
      <c r="T13" s="201"/>
      <c r="U13" s="201"/>
      <c r="V13" s="201"/>
    </row>
    <row r="14" spans="1:23" x14ac:dyDescent="0.35">
      <c r="A14" s="201"/>
      <c r="B14" s="209"/>
      <c r="C14" s="201"/>
      <c r="D14" s="201"/>
      <c r="E14" s="201"/>
      <c r="F14" s="201"/>
      <c r="G14" s="201"/>
      <c r="H14" s="201"/>
      <c r="I14" s="201"/>
      <c r="J14" s="201"/>
      <c r="K14" s="201"/>
      <c r="L14" s="201"/>
      <c r="M14" s="210"/>
      <c r="N14" s="201"/>
      <c r="O14" s="201"/>
      <c r="P14" s="201"/>
      <c r="Q14" s="201"/>
      <c r="R14" s="201"/>
      <c r="S14" s="201"/>
      <c r="T14" s="201"/>
      <c r="U14" s="201"/>
      <c r="V14" s="201"/>
    </row>
    <row r="15" spans="1:23" x14ac:dyDescent="0.35">
      <c r="A15" s="201"/>
      <c r="B15" s="367" t="s">
        <v>402</v>
      </c>
      <c r="C15" s="368"/>
      <c r="D15" s="368"/>
      <c r="E15" s="368"/>
      <c r="F15" s="368"/>
      <c r="G15" s="368"/>
      <c r="H15" s="369"/>
      <c r="I15" s="201"/>
      <c r="J15" s="201"/>
      <c r="K15" s="201"/>
      <c r="L15" s="205" t="s">
        <v>403</v>
      </c>
      <c r="M15" s="220" t="str">
        <f>+Antecedentes!B7</f>
        <v>513.1</v>
      </c>
      <c r="N15" s="201"/>
      <c r="O15" s="201"/>
      <c r="P15" s="201"/>
      <c r="Q15" s="201"/>
      <c r="R15" s="201"/>
      <c r="S15" s="201"/>
      <c r="T15" s="201"/>
      <c r="U15" s="201"/>
      <c r="V15" s="201"/>
      <c r="W15" s="201"/>
    </row>
    <row r="16" spans="1:23" x14ac:dyDescent="0.35">
      <c r="A16" s="201"/>
      <c r="B16" s="221" t="s">
        <v>404</v>
      </c>
      <c r="C16" s="349" t="str">
        <f>+Antecedentes!B8</f>
        <v>Agrícola Peumo Ltda.</v>
      </c>
      <c r="D16" s="349"/>
      <c r="E16" s="349"/>
      <c r="F16" s="349"/>
      <c r="G16" s="349"/>
      <c r="H16" s="349"/>
      <c r="I16" s="201"/>
      <c r="J16" s="201"/>
      <c r="K16" s="201"/>
      <c r="L16" s="204" t="s">
        <v>399</v>
      </c>
      <c r="M16" s="222" t="str">
        <f>+Antecedentes!B13</f>
        <v>Llave en Mano Rafia</v>
      </c>
      <c r="N16" s="201"/>
      <c r="O16" s="201"/>
      <c r="P16" s="201"/>
      <c r="Q16" s="201"/>
      <c r="R16" s="201"/>
      <c r="S16" s="201"/>
      <c r="T16" s="201"/>
      <c r="U16" s="201"/>
      <c r="V16" s="201"/>
      <c r="W16" s="201"/>
    </row>
    <row r="17" spans="1:22" x14ac:dyDescent="0.35">
      <c r="A17" s="201"/>
      <c r="B17" s="221" t="s">
        <v>405</v>
      </c>
      <c r="C17" s="366">
        <f>+Antecedentes!B15</f>
        <v>13.184799999999999</v>
      </c>
      <c r="D17" s="366"/>
      <c r="E17" s="366"/>
      <c r="F17" s="366"/>
      <c r="G17" s="366"/>
      <c r="H17" s="203" t="s">
        <v>476</v>
      </c>
      <c r="I17" s="201"/>
      <c r="J17" s="201"/>
      <c r="K17" s="201"/>
      <c r="L17" s="201"/>
      <c r="M17" s="210"/>
      <c r="N17" s="201"/>
      <c r="O17" s="201"/>
      <c r="P17" s="201"/>
      <c r="Q17" s="201"/>
      <c r="R17" s="201"/>
      <c r="S17" s="201"/>
      <c r="T17" s="201"/>
      <c r="U17" s="201"/>
      <c r="V17" s="201"/>
    </row>
    <row r="18" spans="1:22" x14ac:dyDescent="0.35">
      <c r="A18" s="201"/>
      <c r="B18" s="221" t="s">
        <v>406</v>
      </c>
      <c r="C18" s="350">
        <f ca="1">TODAY()</f>
        <v>46190</v>
      </c>
      <c r="D18" s="350"/>
      <c r="E18" s="350"/>
      <c r="F18" s="350"/>
      <c r="G18" s="350"/>
      <c r="H18" s="350"/>
      <c r="I18" s="201"/>
      <c r="J18" s="201"/>
      <c r="K18" s="201"/>
      <c r="L18" s="201"/>
      <c r="M18" s="210"/>
      <c r="N18" s="201"/>
      <c r="O18" s="201"/>
      <c r="P18" s="201"/>
      <c r="Q18" s="201"/>
      <c r="R18" s="201"/>
      <c r="S18" s="201"/>
      <c r="T18" s="201"/>
      <c r="U18" s="201"/>
      <c r="V18" s="201"/>
    </row>
    <row r="19" spans="1:22" x14ac:dyDescent="0.35">
      <c r="A19" s="201"/>
      <c r="B19" s="221" t="s">
        <v>407</v>
      </c>
      <c r="C19" s="349">
        <f>+Antecedentes!B9</f>
        <v>0</v>
      </c>
      <c r="D19" s="349"/>
      <c r="E19" s="349"/>
      <c r="F19" s="349"/>
      <c r="G19" s="349"/>
      <c r="H19" s="349"/>
      <c r="I19" s="201"/>
      <c r="J19" s="201"/>
      <c r="K19" s="201"/>
      <c r="L19" s="201"/>
      <c r="M19" s="210"/>
      <c r="N19" s="201"/>
      <c r="O19" s="201"/>
      <c r="P19" s="201"/>
      <c r="Q19" s="201"/>
      <c r="R19" s="201"/>
      <c r="S19" s="201"/>
      <c r="T19" s="201"/>
      <c r="U19" s="201"/>
      <c r="V19" s="201"/>
    </row>
    <row r="20" spans="1:22" x14ac:dyDescent="0.35">
      <c r="A20" s="201"/>
      <c r="B20" s="221" t="s">
        <v>408</v>
      </c>
      <c r="C20" s="349"/>
      <c r="D20" s="349"/>
      <c r="E20" s="349"/>
      <c r="F20" s="349"/>
      <c r="G20" s="349"/>
      <c r="H20" s="349"/>
      <c r="I20" s="201"/>
      <c r="J20" s="201"/>
      <c r="K20" s="201"/>
      <c r="L20" s="201"/>
      <c r="M20" s="210"/>
      <c r="N20" s="201"/>
      <c r="O20" s="201"/>
      <c r="P20" s="201"/>
      <c r="Q20" s="201"/>
      <c r="R20" s="201"/>
      <c r="S20" s="201"/>
      <c r="T20" s="201"/>
      <c r="U20" s="201"/>
      <c r="V20" s="201"/>
    </row>
    <row r="21" spans="1:22" x14ac:dyDescent="0.35">
      <c r="A21" s="201"/>
      <c r="B21" s="221" t="s">
        <v>409</v>
      </c>
      <c r="C21" s="349" t="str">
        <f>+Antecedentes!B11</f>
        <v>Adolfo Aravena</v>
      </c>
      <c r="D21" s="349"/>
      <c r="E21" s="349"/>
      <c r="F21" s="349"/>
      <c r="G21" s="349"/>
      <c r="H21" s="349"/>
      <c r="I21" s="201"/>
      <c r="J21" s="201"/>
      <c r="K21" s="201"/>
      <c r="L21" s="201"/>
      <c r="M21" s="210"/>
      <c r="N21" s="201"/>
      <c r="O21" s="201"/>
      <c r="P21" s="201"/>
      <c r="Q21" s="201"/>
      <c r="R21" s="201"/>
      <c r="S21" s="201"/>
      <c r="T21" s="201"/>
      <c r="U21" s="201"/>
      <c r="V21" s="201"/>
    </row>
    <row r="22" spans="1:22" x14ac:dyDescent="0.35">
      <c r="A22" s="201"/>
      <c r="B22" s="221" t="s">
        <v>410</v>
      </c>
      <c r="C22" s="349" t="str">
        <f>+Antecedentes!B10</f>
        <v>aaravena@grupobrota.com</v>
      </c>
      <c r="D22" s="349"/>
      <c r="E22" s="349"/>
      <c r="F22" s="349"/>
      <c r="G22" s="349"/>
      <c r="H22" s="349"/>
      <c r="I22" s="201"/>
      <c r="J22" s="201"/>
      <c r="K22" s="201"/>
      <c r="L22" s="201"/>
      <c r="M22" s="210"/>
      <c r="N22" s="201"/>
      <c r="O22" s="201"/>
      <c r="P22" s="201"/>
      <c r="Q22" s="201"/>
      <c r="R22" s="201"/>
      <c r="S22" s="201"/>
      <c r="T22" s="201"/>
      <c r="U22" s="201"/>
      <c r="V22" s="201"/>
    </row>
    <row r="23" spans="1:22" x14ac:dyDescent="0.35">
      <c r="A23" s="201"/>
      <c r="B23" s="221" t="s">
        <v>411</v>
      </c>
      <c r="C23" s="349">
        <f>+Antecedentes!B12</f>
        <v>0</v>
      </c>
      <c r="D23" s="349"/>
      <c r="E23" s="349"/>
      <c r="F23" s="349"/>
      <c r="G23" s="349"/>
      <c r="H23" s="349"/>
      <c r="I23" s="201"/>
      <c r="J23" s="201"/>
      <c r="K23" s="201"/>
      <c r="L23" s="201"/>
      <c r="M23" s="210"/>
      <c r="N23" s="201"/>
      <c r="O23" s="201"/>
      <c r="P23" s="201"/>
      <c r="Q23" s="201"/>
      <c r="R23" s="201"/>
      <c r="S23" s="201"/>
      <c r="T23" s="201"/>
      <c r="U23" s="201"/>
      <c r="V23" s="201"/>
    </row>
    <row r="24" spans="1:22" ht="15" thickBot="1" x14ac:dyDescent="0.4">
      <c r="A24" s="201"/>
      <c r="B24" s="211"/>
      <c r="C24" s="212"/>
      <c r="D24" s="212"/>
      <c r="E24" s="212"/>
      <c r="F24" s="212"/>
      <c r="G24" s="212"/>
      <c r="H24" s="212"/>
      <c r="I24" s="212"/>
      <c r="J24" s="212"/>
      <c r="K24" s="212"/>
      <c r="L24" s="212"/>
      <c r="M24" s="213"/>
      <c r="N24" s="201"/>
      <c r="O24" s="201"/>
      <c r="P24" s="201"/>
      <c r="Q24" s="201"/>
      <c r="R24" s="201"/>
      <c r="S24" s="201"/>
      <c r="T24" s="201"/>
      <c r="U24" s="201"/>
      <c r="V24" s="201"/>
    </row>
    <row r="25" spans="1:22" ht="15" thickBot="1" x14ac:dyDescent="0.4">
      <c r="A25" s="201"/>
      <c r="B25" s="343" t="s">
        <v>412</v>
      </c>
      <c r="C25" s="344"/>
      <c r="D25" s="344"/>
      <c r="E25" s="344"/>
      <c r="F25" s="344"/>
      <c r="G25" s="344"/>
      <c r="H25" s="344"/>
      <c r="I25" s="344"/>
      <c r="J25" s="344"/>
      <c r="K25" s="344"/>
      <c r="L25" s="344"/>
      <c r="M25" s="345"/>
      <c r="N25" s="201"/>
      <c r="O25" s="201"/>
      <c r="P25" s="201"/>
      <c r="Q25" s="201"/>
      <c r="R25" s="201"/>
      <c r="S25" s="201"/>
      <c r="T25" s="201"/>
      <c r="U25" s="201"/>
      <c r="V25" s="201"/>
    </row>
    <row r="26" spans="1:22" ht="15" thickBot="1" x14ac:dyDescent="0.4">
      <c r="A26" s="201"/>
      <c r="B26" s="319" t="s">
        <v>413</v>
      </c>
      <c r="C26" s="320"/>
      <c r="D26" s="320"/>
      <c r="E26" s="320"/>
      <c r="F26" s="320"/>
      <c r="G26" s="320"/>
      <c r="H26" s="320"/>
      <c r="I26" s="320"/>
      <c r="J26" s="320"/>
      <c r="K26" s="320"/>
      <c r="L26" s="320"/>
      <c r="M26" s="342"/>
      <c r="N26" s="201"/>
      <c r="O26" s="201"/>
      <c r="P26" s="201"/>
      <c r="Q26" s="201"/>
      <c r="R26" s="201"/>
      <c r="S26" s="201"/>
      <c r="T26" s="201"/>
      <c r="U26" s="201"/>
      <c r="V26" s="201"/>
    </row>
    <row r="27" spans="1:22" x14ac:dyDescent="0.35">
      <c r="A27" s="201"/>
      <c r="B27" s="209" t="str">
        <f>"Central "&amp;BD_Presupuesto!T8</f>
        <v>Central Central 4 a 5"x5mts</v>
      </c>
      <c r="C27" s="201"/>
      <c r="D27" s="201"/>
      <c r="E27" s="201"/>
      <c r="F27" s="201"/>
      <c r="G27" s="201"/>
      <c r="H27" s="201"/>
      <c r="I27" s="201"/>
      <c r="J27" s="201"/>
      <c r="K27" s="201"/>
      <c r="L27" s="201"/>
      <c r="M27" s="210"/>
      <c r="N27" s="201"/>
      <c r="O27" s="201"/>
      <c r="P27" s="201"/>
      <c r="Q27" s="201"/>
      <c r="R27" s="201"/>
      <c r="S27" s="201"/>
      <c r="T27" s="201"/>
      <c r="U27" s="201"/>
      <c r="V27" s="201"/>
    </row>
    <row r="28" spans="1:22" x14ac:dyDescent="0.35">
      <c r="A28" s="201"/>
      <c r="B28" s="209" t="str">
        <f>"Cabezal "&amp;BD_Presupuesto!T9</f>
        <v>Cabezal Cabezal 5 a 6"x5mts</v>
      </c>
      <c r="C28" s="201"/>
      <c r="D28" s="201"/>
      <c r="E28" s="201"/>
      <c r="F28" s="201"/>
      <c r="G28" s="201"/>
      <c r="H28" s="201"/>
      <c r="I28" s="201"/>
      <c r="J28" s="201"/>
      <c r="K28" s="201"/>
      <c r="L28" s="201"/>
      <c r="M28" s="210"/>
      <c r="N28" s="201"/>
      <c r="O28" s="201"/>
      <c r="P28" s="201"/>
      <c r="Q28" s="201"/>
      <c r="R28" s="201"/>
      <c r="S28" s="201"/>
      <c r="T28" s="201"/>
      <c r="U28" s="201"/>
      <c r="V28" s="201"/>
    </row>
    <row r="29" spans="1:22" x14ac:dyDescent="0.35">
      <c r="A29" s="201"/>
      <c r="B29" s="209" t="str">
        <f>+BD_Presupuesto!T10</f>
        <v>Lateral 5 a 6"x 4,5mts</v>
      </c>
      <c r="C29" s="201"/>
      <c r="D29" s="201"/>
      <c r="E29" s="201"/>
      <c r="F29" s="201"/>
      <c r="G29" s="201"/>
      <c r="H29" s="201"/>
      <c r="I29" s="201"/>
      <c r="J29" s="201"/>
      <c r="K29" s="201"/>
      <c r="L29" s="201"/>
      <c r="M29" s="210"/>
      <c r="N29" s="201"/>
      <c r="O29" s="201"/>
      <c r="P29" s="201"/>
      <c r="Q29" s="201"/>
      <c r="R29" s="201"/>
      <c r="S29" s="201"/>
      <c r="T29" s="201"/>
      <c r="U29" s="201"/>
      <c r="V29" s="201"/>
    </row>
    <row r="30" spans="1:22" x14ac:dyDescent="0.35">
      <c r="A30" s="201"/>
      <c r="B30" s="209" t="str">
        <f>+BD_Presupuesto!T11</f>
        <v>Esquinero 6 a 7"x 4,5mt</v>
      </c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10"/>
      <c r="N30" s="201"/>
      <c r="O30" s="201"/>
      <c r="P30" s="201"/>
      <c r="Q30" s="201"/>
      <c r="R30" s="201"/>
      <c r="S30" s="201"/>
      <c r="T30" s="201"/>
      <c r="U30" s="201"/>
      <c r="V30" s="201"/>
    </row>
    <row r="31" spans="1:22" x14ac:dyDescent="0.35">
      <c r="A31" s="201"/>
      <c r="B31" s="209" t="str">
        <f>+BD_Presupuesto!T12</f>
        <v>Polin 2 a 3"x2,4mts (60cm)</v>
      </c>
      <c r="C31" s="201"/>
      <c r="D31" s="201"/>
      <c r="E31" s="201"/>
      <c r="F31" s="201"/>
      <c r="G31" s="201"/>
      <c r="H31" s="201"/>
      <c r="I31" s="201"/>
      <c r="J31" s="201"/>
      <c r="K31" s="201"/>
      <c r="L31" s="201"/>
      <c r="M31" s="210"/>
      <c r="N31" s="201"/>
      <c r="O31" s="201"/>
      <c r="P31" s="201"/>
      <c r="Q31" s="201"/>
      <c r="R31" s="201"/>
      <c r="S31" s="201"/>
      <c r="T31" s="201"/>
      <c r="U31" s="201"/>
      <c r="V31" s="201"/>
    </row>
    <row r="32" spans="1:22" x14ac:dyDescent="0.35">
      <c r="A32" s="201"/>
      <c r="B32" s="209" t="str">
        <f>+BD_Presupuesto!T16&amp;"Origen Español"</f>
        <v>piola 4 mmOrigen Español</v>
      </c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10"/>
      <c r="N32" s="201"/>
      <c r="O32" s="201"/>
      <c r="P32" s="201"/>
      <c r="Q32" s="201"/>
      <c r="R32" s="201"/>
      <c r="S32" s="201"/>
      <c r="T32" s="201"/>
      <c r="U32" s="201"/>
      <c r="V32" s="201"/>
    </row>
    <row r="33" spans="1:22" x14ac:dyDescent="0.35">
      <c r="A33" s="201"/>
      <c r="B33" s="209" t="str">
        <f>+BD_Presupuesto!T17&amp;"Origen Español"</f>
        <v>piola 4 mmOrigen Español</v>
      </c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10"/>
      <c r="N33" s="201"/>
      <c r="O33" s="201"/>
      <c r="P33" s="201"/>
      <c r="Q33" s="201"/>
      <c r="R33" s="201"/>
      <c r="S33" s="201"/>
      <c r="T33" s="201"/>
      <c r="U33" s="201"/>
      <c r="V33" s="201"/>
    </row>
    <row r="34" spans="1:22" x14ac:dyDescent="0.35">
      <c r="A34" s="201"/>
      <c r="B34" s="209" t="str">
        <f>+BD_Presupuesto!T18&amp;"Origen Español"</f>
        <v>Transversal piola 5 mm Origen Español</v>
      </c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10"/>
      <c r="N34" s="201"/>
      <c r="O34" s="201"/>
      <c r="P34" s="201"/>
      <c r="Q34" s="201"/>
      <c r="R34" s="201"/>
      <c r="S34" s="201"/>
      <c r="T34" s="201"/>
      <c r="U34" s="201"/>
      <c r="V34" s="201"/>
    </row>
    <row r="35" spans="1:22" x14ac:dyDescent="0.35">
      <c r="A35" s="201"/>
      <c r="B35" s="209" t="str">
        <f>+BD_Presupuesto!T19&amp;" Origen Español"</f>
        <v>Perimetro piola 8mm Origen Español</v>
      </c>
      <c r="C35" s="201"/>
      <c r="D35" s="201"/>
      <c r="E35" s="201"/>
      <c r="F35" s="201"/>
      <c r="G35" s="201"/>
      <c r="H35" s="201"/>
      <c r="I35" s="201"/>
      <c r="J35" s="201"/>
      <c r="K35" s="201"/>
      <c r="L35" s="201"/>
      <c r="M35" s="210"/>
      <c r="N35" s="201"/>
      <c r="O35" s="201"/>
      <c r="P35" s="201"/>
      <c r="Q35" s="201"/>
      <c r="R35" s="201"/>
      <c r="S35" s="201"/>
      <c r="T35" s="201"/>
      <c r="U35" s="201"/>
      <c r="V35" s="201"/>
    </row>
    <row r="36" spans="1:22" ht="15" thickBot="1" x14ac:dyDescent="0.4">
      <c r="A36" s="201"/>
      <c r="B36" s="209" t="str">
        <f>+BD_Presupuesto!T20&amp;" Origen Español"</f>
        <v>Tirantes piola 6mm Origen Español</v>
      </c>
      <c r="C36" s="212"/>
      <c r="D36" s="212"/>
      <c r="E36" s="212"/>
      <c r="F36" s="212"/>
      <c r="G36" s="212"/>
      <c r="H36" s="212"/>
      <c r="I36" s="212"/>
      <c r="J36" s="212"/>
      <c r="K36" s="212"/>
      <c r="L36" s="212"/>
      <c r="M36" s="213"/>
      <c r="N36" s="201"/>
      <c r="O36" s="201"/>
      <c r="P36" s="201"/>
      <c r="Q36" s="201"/>
      <c r="R36" s="201"/>
      <c r="S36" s="201"/>
      <c r="T36" s="201"/>
      <c r="U36" s="201"/>
      <c r="V36" s="201"/>
    </row>
    <row r="37" spans="1:22" x14ac:dyDescent="0.35">
      <c r="A37" s="201"/>
      <c r="B37" s="343" t="s">
        <v>414</v>
      </c>
      <c r="C37" s="344"/>
      <c r="D37" s="344"/>
      <c r="E37" s="344"/>
      <c r="F37" s="344"/>
      <c r="G37" s="344"/>
      <c r="H37" s="344"/>
      <c r="I37" s="344"/>
      <c r="J37" s="344"/>
      <c r="K37" s="344"/>
      <c r="L37" s="344"/>
      <c r="M37" s="345"/>
      <c r="N37" s="201"/>
      <c r="O37" s="201"/>
      <c r="P37" s="201"/>
      <c r="Q37" s="201"/>
      <c r="R37" s="201"/>
      <c r="S37" s="201"/>
      <c r="T37" s="201"/>
      <c r="U37" s="201"/>
      <c r="V37" s="201"/>
    </row>
    <row r="38" spans="1:22" ht="15" thickBot="1" x14ac:dyDescent="0.4">
      <c r="A38" s="201"/>
      <c r="B38" s="346" t="s">
        <v>415</v>
      </c>
      <c r="C38" s="347"/>
      <c r="D38" s="347"/>
      <c r="E38" s="347"/>
      <c r="F38" s="347"/>
      <c r="G38" s="347"/>
      <c r="H38" s="347"/>
      <c r="I38" s="347"/>
      <c r="J38" s="347"/>
      <c r="K38" s="347"/>
      <c r="L38" s="347"/>
      <c r="M38" s="348"/>
      <c r="N38" s="201"/>
      <c r="O38" s="201"/>
      <c r="P38" s="201"/>
      <c r="Q38" s="201"/>
      <c r="R38" s="201"/>
      <c r="S38" s="201"/>
      <c r="T38" s="201"/>
      <c r="U38" s="201"/>
      <c r="V38" s="201"/>
    </row>
    <row r="39" spans="1:22" x14ac:dyDescent="0.35">
      <c r="A39" s="201"/>
      <c r="B39" s="206" t="s">
        <v>416</v>
      </c>
      <c r="C39" s="207"/>
      <c r="D39" s="207"/>
      <c r="E39" s="207"/>
      <c r="F39" s="207"/>
      <c r="G39" s="207"/>
      <c r="H39" s="207"/>
      <c r="I39" s="207"/>
      <c r="J39" s="207"/>
      <c r="K39" s="207"/>
      <c r="L39" s="207"/>
      <c r="M39" s="208"/>
      <c r="N39" s="201"/>
      <c r="O39" s="201"/>
      <c r="P39" s="201"/>
      <c r="Q39" s="201"/>
      <c r="R39" s="201"/>
      <c r="S39" s="201"/>
      <c r="T39" s="201"/>
      <c r="U39" s="201"/>
      <c r="V39" s="201"/>
    </row>
    <row r="40" spans="1:22" x14ac:dyDescent="0.35">
      <c r="A40" s="201"/>
      <c r="B40" s="209" t="s">
        <v>417</v>
      </c>
      <c r="C40" s="201"/>
      <c r="D40" s="201"/>
      <c r="E40" s="201"/>
      <c r="F40" s="201"/>
      <c r="G40" s="201"/>
      <c r="H40" s="201"/>
      <c r="I40" s="201"/>
      <c r="J40" s="201"/>
      <c r="K40" s="201"/>
      <c r="L40" s="201"/>
      <c r="M40" s="210"/>
      <c r="N40" s="201"/>
      <c r="O40" s="201"/>
      <c r="P40" s="201"/>
      <c r="Q40" s="201"/>
      <c r="R40" s="201"/>
      <c r="S40" s="201"/>
      <c r="T40" s="201"/>
      <c r="U40" s="201"/>
      <c r="V40" s="201"/>
    </row>
    <row r="41" spans="1:22" x14ac:dyDescent="0.35">
      <c r="A41" s="201"/>
      <c r="B41" s="209" t="s">
        <v>418</v>
      </c>
      <c r="C41" s="201"/>
      <c r="D41" s="201"/>
      <c r="E41" s="201"/>
      <c r="F41" s="201"/>
      <c r="G41" s="201"/>
      <c r="H41" s="201"/>
      <c r="I41" s="201"/>
      <c r="J41" s="201"/>
      <c r="K41" s="201"/>
      <c r="L41" s="201"/>
      <c r="M41" s="210"/>
      <c r="N41" s="201"/>
      <c r="O41" s="201"/>
      <c r="P41" s="201"/>
      <c r="Q41" s="201"/>
      <c r="R41" s="201"/>
      <c r="S41" s="201"/>
      <c r="T41" s="201"/>
      <c r="U41" s="201"/>
      <c r="V41" s="201"/>
    </row>
    <row r="42" spans="1:22" x14ac:dyDescent="0.35">
      <c r="A42" s="201"/>
      <c r="B42" s="209" t="s">
        <v>419</v>
      </c>
      <c r="C42" s="201"/>
      <c r="D42" s="201"/>
      <c r="E42" s="201"/>
      <c r="F42" s="201"/>
      <c r="G42" s="201"/>
      <c r="H42" s="201"/>
      <c r="I42" s="201"/>
      <c r="J42" s="201"/>
      <c r="K42" s="201"/>
      <c r="L42" s="201"/>
      <c r="M42" s="210"/>
      <c r="N42" s="201"/>
      <c r="O42" s="201"/>
      <c r="P42" s="201"/>
      <c r="Q42" s="201"/>
      <c r="R42" s="201"/>
      <c r="S42" s="201"/>
      <c r="T42" s="201"/>
      <c r="U42" s="201"/>
      <c r="V42" s="201"/>
    </row>
    <row r="43" spans="1:22" x14ac:dyDescent="0.35">
      <c r="A43" s="201"/>
      <c r="B43" s="209" t="s">
        <v>420</v>
      </c>
      <c r="C43" s="201"/>
      <c r="D43" s="201"/>
      <c r="E43" s="201"/>
      <c r="F43" s="201"/>
      <c r="G43" s="201"/>
      <c r="H43" s="201"/>
      <c r="I43" s="201"/>
      <c r="J43" s="201"/>
      <c r="K43" s="201"/>
      <c r="L43" s="201"/>
      <c r="M43" s="210"/>
      <c r="N43" s="201"/>
      <c r="O43" s="201"/>
      <c r="P43" s="201"/>
      <c r="Q43" s="201"/>
      <c r="R43" s="201"/>
      <c r="S43" s="201"/>
      <c r="T43" s="201"/>
      <c r="U43" s="201"/>
      <c r="V43" s="201"/>
    </row>
    <row r="44" spans="1:22" x14ac:dyDescent="0.35">
      <c r="A44" s="201"/>
      <c r="B44" s="209" t="s">
        <v>421</v>
      </c>
      <c r="C44" s="201"/>
      <c r="D44" s="201"/>
      <c r="E44" s="201"/>
      <c r="F44" s="201"/>
      <c r="G44" s="201"/>
      <c r="H44" s="201"/>
      <c r="I44" s="201"/>
      <c r="J44" s="201"/>
      <c r="K44" s="201"/>
      <c r="L44" s="201"/>
      <c r="M44" s="210"/>
      <c r="N44" s="201"/>
      <c r="O44" s="201"/>
      <c r="P44" s="201"/>
      <c r="Q44" s="201"/>
      <c r="R44" s="201"/>
      <c r="S44" s="201"/>
      <c r="T44" s="201"/>
      <c r="U44" s="201"/>
      <c r="V44" s="201"/>
    </row>
    <row r="45" spans="1:22" x14ac:dyDescent="0.35">
      <c r="A45" s="201"/>
      <c r="B45" s="209" t="s">
        <v>422</v>
      </c>
      <c r="C45" s="201"/>
      <c r="D45" s="201"/>
      <c r="E45" s="201"/>
      <c r="F45" s="201"/>
      <c r="G45" s="201"/>
      <c r="H45" s="201"/>
      <c r="I45" s="201"/>
      <c r="J45" s="201"/>
      <c r="K45" s="201"/>
      <c r="L45" s="201"/>
      <c r="M45" s="210"/>
      <c r="N45" s="201"/>
      <c r="O45" s="201"/>
      <c r="P45" s="201"/>
      <c r="Q45" s="201"/>
      <c r="R45" s="201"/>
      <c r="S45" s="201"/>
      <c r="T45" s="201"/>
      <c r="U45" s="201"/>
      <c r="V45" s="201"/>
    </row>
    <row r="46" spans="1:22" ht="15" thickBot="1" x14ac:dyDescent="0.4">
      <c r="A46" s="201"/>
      <c r="B46" s="211" t="s">
        <v>423</v>
      </c>
      <c r="C46" s="212"/>
      <c r="D46" s="212"/>
      <c r="E46" s="212"/>
      <c r="F46" s="212"/>
      <c r="G46" s="212"/>
      <c r="H46" s="212"/>
      <c r="I46" s="212"/>
      <c r="J46" s="212"/>
      <c r="K46" s="212"/>
      <c r="L46" s="212"/>
      <c r="M46" s="213"/>
      <c r="N46" s="201"/>
      <c r="O46" s="201"/>
      <c r="P46" s="201"/>
      <c r="Q46" s="201"/>
      <c r="R46" s="201"/>
      <c r="S46" s="201"/>
      <c r="T46" s="201"/>
      <c r="U46" s="201"/>
      <c r="V46" s="201"/>
    </row>
    <row r="47" spans="1:22" x14ac:dyDescent="0.35">
      <c r="A47" s="201"/>
      <c r="B47" s="343" t="s">
        <v>424</v>
      </c>
      <c r="C47" s="344"/>
      <c r="D47" s="344"/>
      <c r="E47" s="344"/>
      <c r="F47" s="344"/>
      <c r="G47" s="344"/>
      <c r="H47" s="344"/>
      <c r="I47" s="344"/>
      <c r="J47" s="344"/>
      <c r="K47" s="344"/>
      <c r="L47" s="344"/>
      <c r="M47" s="345"/>
      <c r="N47" s="201"/>
      <c r="O47" s="201"/>
      <c r="P47" s="201"/>
      <c r="Q47" s="201"/>
      <c r="R47" s="201"/>
      <c r="S47" s="201"/>
      <c r="T47" s="201"/>
      <c r="U47" s="201"/>
      <c r="V47" s="201"/>
    </row>
    <row r="48" spans="1:22" ht="15" thickBot="1" x14ac:dyDescent="0.4">
      <c r="A48" s="201"/>
      <c r="B48" s="346" t="s">
        <v>425</v>
      </c>
      <c r="C48" s="347"/>
      <c r="D48" s="347"/>
      <c r="E48" s="347"/>
      <c r="F48" s="347"/>
      <c r="G48" s="347"/>
      <c r="H48" s="347"/>
      <c r="I48" s="347"/>
      <c r="J48" s="347"/>
      <c r="K48" s="347"/>
      <c r="L48" s="347"/>
      <c r="M48" s="348"/>
      <c r="N48" s="201"/>
      <c r="O48" s="201"/>
      <c r="P48" s="201"/>
      <c r="Q48" s="201"/>
      <c r="R48" s="201"/>
      <c r="S48" s="201"/>
      <c r="T48" s="201"/>
      <c r="U48" s="201"/>
      <c r="V48" s="201"/>
    </row>
    <row r="49" spans="1:22" x14ac:dyDescent="0.35">
      <c r="A49" s="201"/>
      <c r="B49" s="206" t="s">
        <v>426</v>
      </c>
      <c r="C49" s="207"/>
      <c r="D49" s="207"/>
      <c r="E49" s="207"/>
      <c r="F49" s="207"/>
      <c r="G49" s="207"/>
      <c r="H49" s="207"/>
      <c r="I49" s="207"/>
      <c r="J49" s="207"/>
      <c r="K49" s="207"/>
      <c r="L49" s="207"/>
      <c r="M49" s="208"/>
      <c r="N49" s="201"/>
      <c r="O49" s="201"/>
      <c r="P49" s="201"/>
      <c r="Q49" s="201"/>
      <c r="R49" s="201"/>
      <c r="S49" s="201"/>
      <c r="T49" s="201"/>
      <c r="U49" s="201"/>
      <c r="V49" s="201"/>
    </row>
    <row r="50" spans="1:22" x14ac:dyDescent="0.35">
      <c r="A50" s="201"/>
      <c r="B50" s="209" t="s">
        <v>427</v>
      </c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10"/>
      <c r="N50" s="201"/>
      <c r="O50" s="201"/>
      <c r="P50" s="201"/>
      <c r="Q50" s="201"/>
      <c r="R50" s="201"/>
      <c r="S50" s="201"/>
      <c r="T50" s="201"/>
      <c r="U50" s="201"/>
      <c r="V50" s="201"/>
    </row>
    <row r="51" spans="1:22" x14ac:dyDescent="0.35">
      <c r="A51" s="201"/>
      <c r="B51" s="209" t="s">
        <v>428</v>
      </c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10"/>
      <c r="N51" s="201"/>
      <c r="O51" s="201"/>
      <c r="P51" s="201"/>
      <c r="Q51" s="201"/>
      <c r="R51" s="201"/>
      <c r="S51" s="201"/>
      <c r="T51" s="201"/>
      <c r="U51" s="201"/>
      <c r="V51" s="201"/>
    </row>
    <row r="52" spans="1:22" x14ac:dyDescent="0.35">
      <c r="A52" s="201"/>
      <c r="B52" s="209" t="s">
        <v>429</v>
      </c>
      <c r="C52" s="201"/>
      <c r="D52" s="201"/>
      <c r="E52" s="201"/>
      <c r="F52" s="201"/>
      <c r="G52" s="201"/>
      <c r="H52" s="201"/>
      <c r="I52" s="201"/>
      <c r="J52" s="201"/>
      <c r="K52" s="201"/>
      <c r="L52" s="201"/>
      <c r="M52" s="210"/>
      <c r="N52" s="201"/>
      <c r="O52" s="201"/>
      <c r="P52" s="201"/>
      <c r="Q52" s="201"/>
      <c r="R52" s="201"/>
      <c r="S52" s="201"/>
      <c r="T52" s="201"/>
      <c r="U52" s="201"/>
      <c r="V52" s="201"/>
    </row>
    <row r="53" spans="1:22" x14ac:dyDescent="0.35">
      <c r="A53" s="201"/>
      <c r="B53" s="209" t="s">
        <v>430</v>
      </c>
      <c r="C53" s="201"/>
      <c r="D53" s="201"/>
      <c r="E53" s="201"/>
      <c r="F53" s="201"/>
      <c r="G53" s="201"/>
      <c r="H53" s="201"/>
      <c r="I53" s="201"/>
      <c r="J53" s="201"/>
      <c r="K53" s="201"/>
      <c r="L53" s="201"/>
      <c r="M53" s="210"/>
      <c r="N53" s="201"/>
      <c r="O53" s="201"/>
      <c r="P53" s="201"/>
      <c r="Q53" s="201"/>
      <c r="R53" s="201"/>
      <c r="S53" s="201"/>
      <c r="T53" s="201"/>
      <c r="U53" s="201"/>
      <c r="V53" s="201"/>
    </row>
    <row r="54" spans="1:22" x14ac:dyDescent="0.35">
      <c r="A54" s="201"/>
      <c r="B54" s="209" t="s">
        <v>431</v>
      </c>
      <c r="C54" s="201"/>
      <c r="D54" s="201"/>
      <c r="E54" s="201"/>
      <c r="F54" s="201"/>
      <c r="G54" s="201"/>
      <c r="H54" s="201"/>
      <c r="I54" s="201"/>
      <c r="J54" s="201"/>
      <c r="K54" s="201"/>
      <c r="L54" s="201"/>
      <c r="M54" s="210"/>
      <c r="N54" s="201"/>
      <c r="O54" s="201"/>
      <c r="P54" s="201"/>
      <c r="Q54" s="201"/>
      <c r="R54" s="201"/>
      <c r="S54" s="201"/>
      <c r="T54" s="201"/>
      <c r="U54" s="201"/>
      <c r="V54" s="201"/>
    </row>
    <row r="55" spans="1:22" x14ac:dyDescent="0.35">
      <c r="A55" s="201"/>
      <c r="B55" s="209" t="s">
        <v>432</v>
      </c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10"/>
      <c r="N55" s="201"/>
      <c r="O55" s="201"/>
      <c r="P55" s="201"/>
      <c r="Q55" s="201"/>
      <c r="R55" s="201"/>
      <c r="S55" s="201"/>
      <c r="T55" s="201"/>
      <c r="U55" s="201"/>
      <c r="V55" s="201"/>
    </row>
    <row r="56" spans="1:22" x14ac:dyDescent="0.35">
      <c r="A56" s="201"/>
      <c r="B56" s="209" t="s">
        <v>433</v>
      </c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10"/>
      <c r="N56" s="201"/>
      <c r="O56" s="201"/>
      <c r="P56" s="201"/>
      <c r="Q56" s="201"/>
      <c r="R56" s="201"/>
      <c r="S56" s="201"/>
      <c r="T56" s="201"/>
      <c r="U56" s="201"/>
      <c r="V56" s="201"/>
    </row>
    <row r="57" spans="1:22" x14ac:dyDescent="0.35">
      <c r="A57" s="201"/>
      <c r="B57" s="209" t="s">
        <v>434</v>
      </c>
      <c r="C57" s="201"/>
      <c r="D57" s="201"/>
      <c r="E57" s="201"/>
      <c r="F57" s="201"/>
      <c r="G57" s="201"/>
      <c r="H57" s="201"/>
      <c r="I57" s="201"/>
      <c r="J57" s="201"/>
      <c r="K57" s="201"/>
      <c r="L57" s="201"/>
      <c r="M57" s="210"/>
      <c r="N57" s="201"/>
      <c r="O57" s="201"/>
      <c r="P57" s="201"/>
      <c r="Q57" s="201"/>
      <c r="R57" s="201"/>
      <c r="S57" s="201"/>
      <c r="T57" s="201"/>
      <c r="U57" s="201"/>
      <c r="V57" s="201"/>
    </row>
    <row r="58" spans="1:22" x14ac:dyDescent="0.35">
      <c r="A58" s="201"/>
      <c r="B58" s="209" t="s">
        <v>435</v>
      </c>
      <c r="C58" s="201"/>
      <c r="D58" s="201"/>
      <c r="E58" s="201"/>
      <c r="F58" s="201"/>
      <c r="G58" s="201"/>
      <c r="H58" s="201"/>
      <c r="I58" s="201"/>
      <c r="J58" s="201"/>
      <c r="K58" s="201"/>
      <c r="L58" s="201"/>
      <c r="M58" s="210"/>
      <c r="N58" s="201"/>
      <c r="O58" s="201"/>
      <c r="P58" s="201"/>
      <c r="Q58" s="201"/>
      <c r="R58" s="201"/>
      <c r="S58" s="201"/>
      <c r="T58" s="201"/>
      <c r="U58" s="201"/>
      <c r="V58" s="201"/>
    </row>
    <row r="59" spans="1:22" x14ac:dyDescent="0.35">
      <c r="A59" s="201"/>
      <c r="B59" s="209" t="s">
        <v>422</v>
      </c>
      <c r="C59" s="201"/>
      <c r="D59" s="201"/>
      <c r="E59" s="201"/>
      <c r="F59" s="201"/>
      <c r="G59" s="201"/>
      <c r="H59" s="201"/>
      <c r="I59" s="201"/>
      <c r="J59" s="201"/>
      <c r="K59" s="201"/>
      <c r="L59" s="201"/>
      <c r="M59" s="210"/>
      <c r="N59" s="201"/>
      <c r="O59" s="201"/>
      <c r="P59" s="201"/>
      <c r="Q59" s="201"/>
      <c r="R59" s="201"/>
      <c r="S59" s="201"/>
      <c r="T59" s="201"/>
      <c r="U59" s="201"/>
      <c r="V59" s="201"/>
    </row>
    <row r="60" spans="1:22" ht="15" thickBot="1" x14ac:dyDescent="0.4">
      <c r="A60" s="201"/>
      <c r="B60" s="211" t="s">
        <v>423</v>
      </c>
      <c r="C60" s="212"/>
      <c r="D60" s="212"/>
      <c r="E60" s="212"/>
      <c r="F60" s="212"/>
      <c r="G60" s="212"/>
      <c r="H60" s="212"/>
      <c r="I60" s="212"/>
      <c r="J60" s="212"/>
      <c r="K60" s="212"/>
      <c r="L60" s="212"/>
      <c r="M60" s="213"/>
      <c r="N60" s="201"/>
      <c r="O60" s="201"/>
      <c r="P60" s="201"/>
      <c r="Q60" s="201"/>
      <c r="R60" s="201"/>
      <c r="S60" s="201"/>
      <c r="T60" s="201"/>
      <c r="U60" s="201"/>
      <c r="V60" s="201"/>
    </row>
    <row r="61" spans="1:22" ht="15" thickBot="1" x14ac:dyDescent="0.4">
      <c r="A61" s="201"/>
      <c r="B61" s="319" t="s">
        <v>436</v>
      </c>
      <c r="C61" s="320"/>
      <c r="D61" s="320"/>
      <c r="E61" s="320"/>
      <c r="F61" s="320"/>
      <c r="G61" s="320"/>
      <c r="H61" s="320"/>
      <c r="I61" s="320"/>
      <c r="J61" s="320"/>
      <c r="K61" s="320"/>
      <c r="L61" s="320"/>
      <c r="M61" s="342"/>
      <c r="N61" s="201"/>
      <c r="O61" s="201"/>
      <c r="P61" s="201"/>
      <c r="Q61" s="201"/>
      <c r="R61" s="201"/>
      <c r="S61" s="201"/>
      <c r="T61" s="201"/>
      <c r="U61" s="201"/>
      <c r="V61" s="201"/>
    </row>
    <row r="62" spans="1:22" x14ac:dyDescent="0.35">
      <c r="A62" s="201"/>
      <c r="B62" s="206" t="s">
        <v>426</v>
      </c>
      <c r="C62" s="207"/>
      <c r="D62" s="207"/>
      <c r="E62" s="207"/>
      <c r="F62" s="207"/>
      <c r="G62" s="207"/>
      <c r="H62" s="207"/>
      <c r="I62" s="207"/>
      <c r="J62" s="207"/>
      <c r="K62" s="207"/>
      <c r="L62" s="207"/>
      <c r="M62" s="208"/>
      <c r="N62" s="201"/>
      <c r="O62" s="201"/>
      <c r="P62" s="201"/>
      <c r="Q62" s="201"/>
      <c r="R62" s="201"/>
      <c r="S62" s="201"/>
      <c r="T62" s="201"/>
      <c r="U62" s="201"/>
      <c r="V62" s="201"/>
    </row>
    <row r="63" spans="1:22" x14ac:dyDescent="0.35">
      <c r="A63" s="201"/>
      <c r="B63" s="209" t="s">
        <v>427</v>
      </c>
      <c r="C63" s="201"/>
      <c r="D63" s="201"/>
      <c r="E63" s="201"/>
      <c r="F63" s="201"/>
      <c r="G63" s="201"/>
      <c r="H63" s="201"/>
      <c r="I63" s="201"/>
      <c r="J63" s="201"/>
      <c r="K63" s="201"/>
      <c r="L63" s="201"/>
      <c r="M63" s="210"/>
      <c r="N63" s="201"/>
      <c r="O63" s="201"/>
      <c r="P63" s="201"/>
      <c r="Q63" s="201"/>
      <c r="R63" s="201"/>
      <c r="S63" s="201"/>
      <c r="T63" s="201"/>
      <c r="U63" s="201"/>
      <c r="V63" s="201"/>
    </row>
    <row r="64" spans="1:22" x14ac:dyDescent="0.35">
      <c r="A64" s="201"/>
      <c r="B64" s="209" t="s">
        <v>437</v>
      </c>
      <c r="C64" s="201"/>
      <c r="D64" s="201"/>
      <c r="E64" s="201"/>
      <c r="F64" s="201"/>
      <c r="G64" s="201"/>
      <c r="H64" s="201"/>
      <c r="I64" s="201"/>
      <c r="J64" s="201"/>
      <c r="K64" s="201"/>
      <c r="L64" s="201"/>
      <c r="M64" s="210"/>
      <c r="N64" s="201"/>
      <c r="O64" s="201"/>
      <c r="P64" s="201"/>
      <c r="Q64" s="201"/>
      <c r="R64" s="201"/>
      <c r="S64" s="201"/>
      <c r="T64" s="201"/>
      <c r="U64" s="201"/>
      <c r="V64" s="201"/>
    </row>
    <row r="65" spans="1:22" x14ac:dyDescent="0.35">
      <c r="A65" s="201"/>
      <c r="B65" s="209" t="s">
        <v>417</v>
      </c>
      <c r="C65" s="201"/>
      <c r="D65" s="201"/>
      <c r="E65" s="201"/>
      <c r="F65" s="201"/>
      <c r="G65" s="201"/>
      <c r="H65" s="201"/>
      <c r="I65" s="201"/>
      <c r="J65" s="201"/>
      <c r="K65" s="201"/>
      <c r="L65" s="201"/>
      <c r="M65" s="210"/>
      <c r="N65" s="201"/>
      <c r="O65" s="201"/>
      <c r="P65" s="201"/>
      <c r="Q65" s="201"/>
      <c r="R65" s="201"/>
      <c r="S65" s="201"/>
      <c r="T65" s="201"/>
      <c r="U65" s="201"/>
      <c r="V65" s="201"/>
    </row>
    <row r="66" spans="1:22" x14ac:dyDescent="0.35">
      <c r="A66" s="201"/>
      <c r="B66" s="217" t="s">
        <v>438</v>
      </c>
      <c r="C66" s="201"/>
      <c r="D66" s="201"/>
      <c r="E66" s="201"/>
      <c r="F66" s="201"/>
      <c r="G66" s="201"/>
      <c r="H66" s="201"/>
      <c r="I66" s="201"/>
      <c r="J66" s="201"/>
      <c r="K66" s="201"/>
      <c r="L66" s="201"/>
      <c r="M66" s="210"/>
      <c r="N66" s="201"/>
      <c r="O66" s="201"/>
      <c r="P66" s="201"/>
      <c r="Q66" s="201"/>
      <c r="R66" s="201"/>
      <c r="S66" s="201"/>
      <c r="T66" s="201"/>
      <c r="U66" s="201"/>
      <c r="V66" s="201"/>
    </row>
    <row r="67" spans="1:22" x14ac:dyDescent="0.35">
      <c r="A67" s="201"/>
      <c r="B67" s="217" t="s">
        <v>439</v>
      </c>
      <c r="C67" s="201"/>
      <c r="D67" s="201"/>
      <c r="E67" s="201"/>
      <c r="F67" s="201"/>
      <c r="G67" s="201"/>
      <c r="H67" s="201"/>
      <c r="I67" s="201"/>
      <c r="J67" s="201"/>
      <c r="K67" s="201"/>
      <c r="L67" s="201"/>
      <c r="M67" s="210"/>
      <c r="N67" s="201"/>
      <c r="O67" s="201"/>
      <c r="P67" s="201"/>
      <c r="Q67" s="201"/>
      <c r="R67" s="201"/>
      <c r="S67" s="201"/>
      <c r="T67" s="201"/>
      <c r="U67" s="201"/>
      <c r="V67" s="201"/>
    </row>
    <row r="68" spans="1:22" x14ac:dyDescent="0.35">
      <c r="A68" s="201"/>
      <c r="B68" s="209" t="s">
        <v>440</v>
      </c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10"/>
      <c r="N68" s="201"/>
      <c r="O68" s="201"/>
      <c r="P68" s="201"/>
      <c r="Q68" s="201"/>
      <c r="R68" s="201"/>
      <c r="S68" s="201"/>
      <c r="T68" s="201"/>
      <c r="U68" s="201"/>
      <c r="V68" s="201"/>
    </row>
    <row r="69" spans="1:22" x14ac:dyDescent="0.35">
      <c r="A69" s="201"/>
      <c r="B69" s="209" t="s">
        <v>432</v>
      </c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10"/>
      <c r="N69" s="201"/>
      <c r="O69" s="201"/>
      <c r="P69" s="201"/>
      <c r="Q69" s="201"/>
      <c r="R69" s="201"/>
      <c r="S69" s="201"/>
      <c r="T69" s="201"/>
      <c r="U69" s="201"/>
      <c r="V69" s="201"/>
    </row>
    <row r="70" spans="1:22" x14ac:dyDescent="0.35">
      <c r="A70" s="201"/>
      <c r="B70" s="209" t="s">
        <v>441</v>
      </c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10"/>
      <c r="N70" s="201"/>
      <c r="O70" s="201"/>
      <c r="P70" s="201"/>
      <c r="Q70" s="201"/>
      <c r="R70" s="201"/>
      <c r="S70" s="201"/>
      <c r="T70" s="201"/>
      <c r="U70" s="201"/>
      <c r="V70" s="201"/>
    </row>
    <row r="71" spans="1:22" x14ac:dyDescent="0.35">
      <c r="A71" s="201"/>
      <c r="B71" s="209" t="s">
        <v>442</v>
      </c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10"/>
      <c r="N71" s="201"/>
      <c r="O71" s="201"/>
      <c r="P71" s="201"/>
      <c r="Q71" s="201"/>
      <c r="R71" s="201"/>
      <c r="S71" s="201"/>
      <c r="T71" s="201"/>
      <c r="U71" s="201"/>
      <c r="V71" s="201"/>
    </row>
    <row r="72" spans="1:22" x14ac:dyDescent="0.35">
      <c r="A72" s="201"/>
      <c r="B72" s="209" t="s">
        <v>443</v>
      </c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10"/>
      <c r="N72" s="201"/>
      <c r="O72" s="201"/>
      <c r="P72" s="201"/>
      <c r="Q72" s="201"/>
      <c r="R72" s="201"/>
      <c r="S72" s="201"/>
      <c r="T72" s="201"/>
      <c r="U72" s="201"/>
      <c r="V72" s="201"/>
    </row>
    <row r="73" spans="1:22" x14ac:dyDescent="0.35">
      <c r="A73" s="201"/>
      <c r="B73" s="209" t="s">
        <v>422</v>
      </c>
      <c r="C73" s="201"/>
      <c r="D73" s="201"/>
      <c r="E73" s="201"/>
      <c r="F73" s="201"/>
      <c r="G73" s="201"/>
      <c r="H73" s="201"/>
      <c r="I73" s="201"/>
      <c r="J73" s="201"/>
      <c r="K73" s="201"/>
      <c r="L73" s="201"/>
      <c r="M73" s="210"/>
      <c r="N73" s="201"/>
      <c r="O73" s="201"/>
      <c r="P73" s="201"/>
      <c r="Q73" s="201"/>
      <c r="R73" s="201"/>
      <c r="S73" s="201"/>
      <c r="T73" s="201"/>
      <c r="U73" s="201"/>
      <c r="V73" s="201"/>
    </row>
    <row r="74" spans="1:22" ht="15" thickBot="1" x14ac:dyDescent="0.4">
      <c r="A74" s="201"/>
      <c r="B74" s="211" t="s">
        <v>423</v>
      </c>
      <c r="C74" s="212"/>
      <c r="D74" s="212"/>
      <c r="E74" s="212"/>
      <c r="F74" s="212"/>
      <c r="G74" s="212"/>
      <c r="H74" s="212"/>
      <c r="I74" s="212"/>
      <c r="J74" s="212"/>
      <c r="K74" s="212"/>
      <c r="L74" s="212"/>
      <c r="M74" s="213"/>
      <c r="N74" s="201"/>
      <c r="O74" s="201"/>
      <c r="P74" s="201"/>
      <c r="Q74" s="201"/>
      <c r="R74" s="201"/>
      <c r="S74" s="201"/>
      <c r="T74" s="201"/>
      <c r="U74" s="201"/>
      <c r="V74" s="201"/>
    </row>
    <row r="75" spans="1:22" x14ac:dyDescent="0.35">
      <c r="A75" s="201"/>
      <c r="B75" s="206" t="s">
        <v>444</v>
      </c>
      <c r="C75" s="207"/>
      <c r="D75" s="207"/>
      <c r="E75" s="207"/>
      <c r="F75" s="207"/>
      <c r="G75" s="207"/>
      <c r="H75" s="207"/>
      <c r="I75" s="207"/>
      <c r="J75" s="207"/>
      <c r="K75" s="207"/>
      <c r="L75" s="207"/>
      <c r="M75" s="208"/>
      <c r="N75" s="201"/>
      <c r="O75" s="201"/>
      <c r="P75" s="201"/>
      <c r="Q75" s="201"/>
      <c r="R75" s="201"/>
      <c r="S75" s="201"/>
      <c r="T75" s="201"/>
      <c r="U75" s="201"/>
      <c r="V75" s="201"/>
    </row>
    <row r="76" spans="1:22" x14ac:dyDescent="0.35">
      <c r="A76" s="201"/>
      <c r="B76" s="209" t="s">
        <v>445</v>
      </c>
      <c r="C76" s="201"/>
      <c r="D76" s="201"/>
      <c r="E76" s="201"/>
      <c r="F76" s="201"/>
      <c r="G76" s="201"/>
      <c r="H76" s="201"/>
      <c r="I76" s="201"/>
      <c r="J76" s="201"/>
      <c r="K76" s="201"/>
      <c r="L76" s="201"/>
      <c r="M76" s="210"/>
      <c r="N76" s="201"/>
      <c r="O76" s="201"/>
      <c r="P76" s="201"/>
      <c r="Q76" s="201"/>
      <c r="R76" s="201"/>
      <c r="S76" s="201"/>
      <c r="T76" s="201"/>
      <c r="U76" s="201"/>
      <c r="V76" s="201"/>
    </row>
    <row r="77" spans="1:22" ht="15" thickBot="1" x14ac:dyDescent="0.4">
      <c r="A77" s="201"/>
      <c r="B77" s="211" t="s">
        <v>446</v>
      </c>
      <c r="C77" s="212"/>
      <c r="D77" s="212"/>
      <c r="E77" s="212"/>
      <c r="F77" s="212"/>
      <c r="G77" s="212"/>
      <c r="H77" s="212"/>
      <c r="I77" s="212"/>
      <c r="J77" s="212"/>
      <c r="K77" s="212"/>
      <c r="L77" s="212"/>
      <c r="M77" s="213"/>
      <c r="N77" s="201"/>
      <c r="O77" s="201"/>
      <c r="P77" s="201"/>
      <c r="Q77" s="201"/>
      <c r="R77" s="201"/>
      <c r="S77" s="201"/>
      <c r="T77" s="201"/>
      <c r="U77" s="201"/>
      <c r="V77" s="201"/>
    </row>
    <row r="78" spans="1:22" ht="15" thickBot="1" x14ac:dyDescent="0.4">
      <c r="A78" s="201"/>
      <c r="B78" s="319" t="s">
        <v>447</v>
      </c>
      <c r="C78" s="320"/>
      <c r="D78" s="320"/>
      <c r="E78" s="320"/>
      <c r="F78" s="320"/>
      <c r="G78" s="320"/>
      <c r="H78" s="320"/>
      <c r="I78" s="320"/>
      <c r="J78" s="320"/>
      <c r="K78" s="320"/>
      <c r="L78" s="320"/>
      <c r="M78" s="342"/>
      <c r="N78" s="201"/>
      <c r="O78" s="201"/>
      <c r="P78" s="201"/>
      <c r="Q78" s="201"/>
      <c r="R78" s="201"/>
      <c r="S78" s="201"/>
      <c r="T78" s="201"/>
      <c r="U78" s="201"/>
      <c r="V78" s="201"/>
    </row>
    <row r="79" spans="1:22" x14ac:dyDescent="0.35">
      <c r="A79" s="201"/>
      <c r="B79" s="215" t="s">
        <v>448</v>
      </c>
      <c r="C79" s="207"/>
      <c r="D79" s="207"/>
      <c r="E79" s="207"/>
      <c r="F79" s="207"/>
      <c r="G79" s="207"/>
      <c r="H79" s="207"/>
      <c r="I79" s="207"/>
      <c r="J79" s="207"/>
      <c r="K79" s="207"/>
      <c r="L79" s="207"/>
      <c r="M79" s="208"/>
      <c r="N79" s="201"/>
      <c r="O79" s="201"/>
      <c r="P79" s="201"/>
      <c r="Q79" s="201"/>
      <c r="R79" s="201"/>
      <c r="S79" s="201"/>
      <c r="T79" s="201"/>
      <c r="U79" s="201"/>
      <c r="V79" s="201"/>
    </row>
    <row r="80" spans="1:22" ht="15" thickBot="1" x14ac:dyDescent="0.4">
      <c r="A80" s="201"/>
      <c r="B80" s="216" t="s">
        <v>449</v>
      </c>
      <c r="C80" s="212"/>
      <c r="D80" s="212"/>
      <c r="E80" s="212"/>
      <c r="F80" s="212"/>
      <c r="G80" s="212"/>
      <c r="H80" s="212"/>
      <c r="I80" s="212"/>
      <c r="J80" s="212"/>
      <c r="K80" s="212"/>
      <c r="L80" s="212"/>
      <c r="M80" s="213"/>
      <c r="N80" s="201"/>
      <c r="O80" s="201"/>
      <c r="P80" s="201"/>
      <c r="Q80" s="201"/>
      <c r="R80" s="201"/>
      <c r="S80" s="201"/>
      <c r="T80" s="201"/>
      <c r="U80" s="201"/>
      <c r="V80" s="201"/>
    </row>
    <row r="81" spans="1:22" ht="15" thickBot="1" x14ac:dyDescent="0.4">
      <c r="A81" s="201"/>
      <c r="B81" s="319" t="s">
        <v>436</v>
      </c>
      <c r="C81" s="320"/>
      <c r="D81" s="320"/>
      <c r="E81" s="320"/>
      <c r="F81" s="320"/>
      <c r="G81" s="320"/>
      <c r="H81" s="320"/>
      <c r="I81" s="320"/>
      <c r="J81" s="320"/>
      <c r="K81" s="320"/>
      <c r="L81" s="320"/>
      <c r="M81" s="342"/>
      <c r="N81" s="201"/>
      <c r="O81" s="201"/>
      <c r="P81" s="201"/>
      <c r="Q81" s="201"/>
      <c r="R81" s="201"/>
      <c r="S81" s="201"/>
      <c r="T81" s="201"/>
      <c r="U81" s="201"/>
      <c r="V81" s="201"/>
    </row>
    <row r="82" spans="1:22" x14ac:dyDescent="0.35">
      <c r="A82" s="201"/>
      <c r="B82" s="206" t="s">
        <v>450</v>
      </c>
      <c r="C82" s="207"/>
      <c r="D82" s="207"/>
      <c r="E82" s="207"/>
      <c r="F82" s="207"/>
      <c r="G82" s="207"/>
      <c r="H82" s="207"/>
      <c r="I82" s="207"/>
      <c r="J82" s="207"/>
      <c r="K82" s="207"/>
      <c r="L82" s="207"/>
      <c r="M82" s="208"/>
      <c r="N82" s="201"/>
      <c r="O82" s="201"/>
      <c r="P82" s="201"/>
      <c r="Q82" s="201"/>
      <c r="R82" s="201"/>
      <c r="S82" s="201"/>
      <c r="T82" s="201"/>
      <c r="U82" s="201"/>
      <c r="V82" s="201"/>
    </row>
    <row r="83" spans="1:22" x14ac:dyDescent="0.35">
      <c r="A83" s="201"/>
      <c r="B83" s="209" t="s">
        <v>451</v>
      </c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10"/>
      <c r="N83" s="201"/>
      <c r="O83" s="201"/>
      <c r="P83" s="201"/>
      <c r="Q83" s="201"/>
      <c r="R83" s="201"/>
      <c r="S83" s="201"/>
      <c r="T83" s="201"/>
      <c r="U83" s="201"/>
      <c r="V83" s="201"/>
    </row>
    <row r="84" spans="1:22" x14ac:dyDescent="0.35">
      <c r="A84" s="201"/>
      <c r="B84" s="209" t="s">
        <v>452</v>
      </c>
      <c r="C84" s="201"/>
      <c r="D84" s="201"/>
      <c r="E84" s="201"/>
      <c r="F84" s="201"/>
      <c r="G84" s="201"/>
      <c r="H84" s="201"/>
      <c r="I84" s="201"/>
      <c r="J84" s="201"/>
      <c r="K84" s="201"/>
      <c r="L84" s="201"/>
      <c r="M84" s="210"/>
      <c r="N84" s="201"/>
      <c r="O84" s="201"/>
      <c r="P84" s="201"/>
      <c r="Q84" s="201"/>
      <c r="R84" s="201"/>
      <c r="S84" s="201"/>
      <c r="T84" s="201"/>
      <c r="U84" s="201"/>
      <c r="V84" s="201"/>
    </row>
    <row r="85" spans="1:22" x14ac:dyDescent="0.35">
      <c r="A85" s="201"/>
      <c r="B85" s="209" t="s">
        <v>453</v>
      </c>
      <c r="C85" s="201"/>
      <c r="D85" s="201"/>
      <c r="E85" s="201"/>
      <c r="F85" s="201"/>
      <c r="G85" s="201"/>
      <c r="H85" s="201"/>
      <c r="I85" s="201"/>
      <c r="J85" s="201"/>
      <c r="K85" s="201"/>
      <c r="L85" s="201"/>
      <c r="M85" s="210"/>
      <c r="N85" s="201"/>
      <c r="O85" s="201"/>
      <c r="P85" s="201"/>
      <c r="Q85" s="201"/>
      <c r="R85" s="201"/>
      <c r="S85" s="201"/>
      <c r="T85" s="201"/>
      <c r="U85" s="201"/>
      <c r="V85" s="201"/>
    </row>
    <row r="86" spans="1:22" x14ac:dyDescent="0.35">
      <c r="A86" s="201"/>
      <c r="B86" s="209" t="s">
        <v>454</v>
      </c>
      <c r="C86" s="201"/>
      <c r="D86" s="201"/>
      <c r="E86" s="201"/>
      <c r="F86" s="201"/>
      <c r="G86" s="201"/>
      <c r="H86" s="201"/>
      <c r="I86" s="201"/>
      <c r="J86" s="201"/>
      <c r="K86" s="201"/>
      <c r="L86" s="201"/>
      <c r="M86" s="210"/>
      <c r="N86" s="201"/>
      <c r="O86" s="201"/>
      <c r="P86" s="201"/>
      <c r="Q86" s="201"/>
      <c r="R86" s="201"/>
      <c r="S86" s="201"/>
      <c r="T86" s="201"/>
      <c r="U86" s="201"/>
      <c r="V86" s="201"/>
    </row>
    <row r="87" spans="1:22" x14ac:dyDescent="0.35">
      <c r="A87" s="201"/>
      <c r="B87" s="209" t="s">
        <v>455</v>
      </c>
      <c r="C87" s="201"/>
      <c r="D87" s="201"/>
      <c r="E87" s="201"/>
      <c r="F87" s="201"/>
      <c r="G87" s="201"/>
      <c r="H87" s="201"/>
      <c r="I87" s="201"/>
      <c r="J87" s="201"/>
      <c r="K87" s="201"/>
      <c r="L87" s="201"/>
      <c r="M87" s="210"/>
      <c r="N87" s="201"/>
      <c r="O87" s="201"/>
      <c r="P87" s="201"/>
      <c r="Q87" s="201"/>
      <c r="R87" s="201"/>
      <c r="S87" s="201"/>
      <c r="T87" s="201"/>
      <c r="U87" s="201"/>
      <c r="V87" s="201"/>
    </row>
    <row r="88" spans="1:22" x14ac:dyDescent="0.35">
      <c r="A88" s="201"/>
      <c r="B88" s="209" t="s">
        <v>456</v>
      </c>
      <c r="C88" s="201"/>
      <c r="D88" s="201"/>
      <c r="E88" s="201"/>
      <c r="F88" s="201"/>
      <c r="G88" s="201"/>
      <c r="H88" s="201"/>
      <c r="I88" s="201"/>
      <c r="J88" s="201"/>
      <c r="K88" s="201"/>
      <c r="L88" s="201"/>
      <c r="M88" s="210"/>
      <c r="N88" s="201"/>
      <c r="O88" s="201"/>
      <c r="P88" s="201"/>
      <c r="Q88" s="201"/>
      <c r="R88" s="201"/>
      <c r="S88" s="201"/>
      <c r="T88" s="201"/>
      <c r="U88" s="201"/>
      <c r="V88" s="201"/>
    </row>
    <row r="89" spans="1:22" x14ac:dyDescent="0.35">
      <c r="A89" s="201"/>
      <c r="B89" s="209" t="s">
        <v>457</v>
      </c>
      <c r="C89" s="201"/>
      <c r="D89" s="201"/>
      <c r="E89" s="201"/>
      <c r="F89" s="201"/>
      <c r="G89" s="201"/>
      <c r="H89" s="201"/>
      <c r="I89" s="201"/>
      <c r="J89" s="201"/>
      <c r="K89" s="201"/>
      <c r="L89" s="201"/>
      <c r="M89" s="210"/>
      <c r="N89" s="201"/>
      <c r="O89" s="201"/>
      <c r="P89" s="201"/>
      <c r="Q89" s="201"/>
      <c r="R89" s="201"/>
      <c r="S89" s="201"/>
      <c r="T89" s="201"/>
      <c r="U89" s="201"/>
      <c r="V89" s="201"/>
    </row>
    <row r="90" spans="1:22" x14ac:dyDescent="0.35">
      <c r="A90" s="201"/>
      <c r="B90" s="209" t="s">
        <v>458</v>
      </c>
      <c r="C90" s="201"/>
      <c r="D90" s="201"/>
      <c r="E90" s="201"/>
      <c r="F90" s="201"/>
      <c r="G90" s="201"/>
      <c r="H90" s="201"/>
      <c r="I90" s="201"/>
      <c r="J90" s="201"/>
      <c r="K90" s="201"/>
      <c r="L90" s="201"/>
      <c r="M90" s="210"/>
      <c r="N90" s="201"/>
      <c r="O90" s="201"/>
      <c r="P90" s="201"/>
      <c r="Q90" s="201"/>
      <c r="R90" s="201"/>
      <c r="S90" s="201"/>
      <c r="T90" s="201"/>
      <c r="U90" s="201"/>
      <c r="V90" s="201"/>
    </row>
    <row r="91" spans="1:22" ht="15" thickBot="1" x14ac:dyDescent="0.4">
      <c r="A91" s="201"/>
      <c r="B91" s="211" t="s">
        <v>423</v>
      </c>
      <c r="C91" s="212"/>
      <c r="D91" s="212"/>
      <c r="E91" s="212"/>
      <c r="F91" s="212"/>
      <c r="G91" s="212"/>
      <c r="H91" s="212"/>
      <c r="I91" s="212"/>
      <c r="J91" s="212"/>
      <c r="K91" s="212"/>
      <c r="L91" s="212"/>
      <c r="M91" s="213"/>
      <c r="N91" s="201"/>
      <c r="O91" s="201"/>
      <c r="P91" s="201"/>
      <c r="Q91" s="201"/>
      <c r="R91" s="201"/>
      <c r="S91" s="201"/>
      <c r="T91" s="201"/>
      <c r="U91" s="201"/>
      <c r="V91" s="201"/>
    </row>
    <row r="92" spans="1:22" ht="15" thickBot="1" x14ac:dyDescent="0.4">
      <c r="A92" s="201"/>
      <c r="B92" s="319" t="s">
        <v>459</v>
      </c>
      <c r="C92" s="320"/>
      <c r="D92" s="320"/>
      <c r="E92" s="320"/>
      <c r="F92" s="320"/>
      <c r="G92" s="320"/>
      <c r="H92" s="320"/>
      <c r="I92" s="320"/>
      <c r="J92" s="320"/>
      <c r="K92" s="320"/>
      <c r="L92" s="320"/>
      <c r="M92" s="342"/>
      <c r="N92" s="201"/>
      <c r="O92" s="201"/>
      <c r="P92" s="201"/>
      <c r="Q92" s="201"/>
      <c r="R92" s="201"/>
      <c r="S92" s="201"/>
      <c r="T92" s="201"/>
      <c r="U92" s="201"/>
      <c r="V92" s="201"/>
    </row>
    <row r="93" spans="1:22" x14ac:dyDescent="0.35">
      <c r="A93" s="201"/>
      <c r="B93" s="206" t="s">
        <v>460</v>
      </c>
      <c r="C93" s="207"/>
      <c r="D93" s="207"/>
      <c r="E93" s="207"/>
      <c r="F93" s="207"/>
      <c r="G93" s="207"/>
      <c r="H93" s="207"/>
      <c r="I93" s="207"/>
      <c r="J93" s="207"/>
      <c r="K93" s="207"/>
      <c r="L93" s="207"/>
      <c r="M93" s="208"/>
      <c r="N93" s="201"/>
      <c r="O93" s="201"/>
      <c r="P93" s="201"/>
      <c r="Q93" s="201"/>
      <c r="R93" s="201"/>
      <c r="S93" s="201"/>
      <c r="T93" s="201"/>
      <c r="U93" s="201"/>
      <c r="V93" s="201"/>
    </row>
    <row r="94" spans="1:22" x14ac:dyDescent="0.35">
      <c r="A94" s="201"/>
      <c r="B94" s="209" t="s">
        <v>461</v>
      </c>
      <c r="C94" s="201"/>
      <c r="D94" s="201"/>
      <c r="E94" s="201"/>
      <c r="F94" s="201"/>
      <c r="G94" s="201"/>
      <c r="H94" s="201"/>
      <c r="I94" s="201"/>
      <c r="J94" s="201"/>
      <c r="K94" s="201"/>
      <c r="L94" s="201"/>
      <c r="M94" s="210"/>
      <c r="N94" s="201"/>
      <c r="O94" s="201"/>
      <c r="P94" s="201"/>
      <c r="Q94" s="201"/>
      <c r="R94" s="201"/>
      <c r="S94" s="201"/>
      <c r="T94" s="201"/>
      <c r="U94" s="201"/>
      <c r="V94" s="201"/>
    </row>
    <row r="95" spans="1:22" x14ac:dyDescent="0.35">
      <c r="A95" s="201"/>
      <c r="B95" s="209" t="s">
        <v>462</v>
      </c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10"/>
      <c r="N95" s="201"/>
      <c r="O95" s="201"/>
      <c r="P95" s="201"/>
      <c r="Q95" s="201"/>
      <c r="R95" s="201"/>
      <c r="S95" s="201"/>
      <c r="T95" s="201"/>
      <c r="U95" s="201"/>
      <c r="V95" s="201"/>
    </row>
    <row r="96" spans="1:22" x14ac:dyDescent="0.35">
      <c r="A96" s="201"/>
      <c r="B96" s="209" t="s">
        <v>463</v>
      </c>
      <c r="C96" s="201"/>
      <c r="D96" s="201"/>
      <c r="E96" s="201"/>
      <c r="F96" s="201"/>
      <c r="G96" s="201"/>
      <c r="H96" s="201"/>
      <c r="I96" s="201"/>
      <c r="J96" s="201"/>
      <c r="K96" s="201"/>
      <c r="L96" s="201"/>
      <c r="M96" s="210"/>
      <c r="N96" s="201"/>
      <c r="O96" s="201"/>
      <c r="P96" s="201"/>
      <c r="Q96" s="201"/>
      <c r="R96" s="201"/>
      <c r="S96" s="201"/>
      <c r="T96" s="201"/>
      <c r="U96" s="201"/>
      <c r="V96" s="201"/>
    </row>
    <row r="97" spans="1:22" x14ac:dyDescent="0.35">
      <c r="A97" s="201"/>
      <c r="B97" s="209" t="s">
        <v>464</v>
      </c>
      <c r="C97" s="201"/>
      <c r="D97" s="201"/>
      <c r="E97" s="201"/>
      <c r="F97" s="201"/>
      <c r="G97" s="201"/>
      <c r="H97" s="201"/>
      <c r="I97" s="201"/>
      <c r="J97" s="201"/>
      <c r="K97" s="201"/>
      <c r="L97" s="201"/>
      <c r="M97" s="210"/>
      <c r="N97" s="201"/>
      <c r="O97" s="201"/>
      <c r="P97" s="201"/>
      <c r="Q97" s="201"/>
      <c r="R97" s="201"/>
      <c r="S97" s="201"/>
      <c r="T97" s="201"/>
      <c r="U97" s="201"/>
      <c r="V97" s="201"/>
    </row>
    <row r="98" spans="1:22" x14ac:dyDescent="0.35">
      <c r="A98" s="201"/>
      <c r="B98" s="209" t="s">
        <v>465</v>
      </c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10"/>
      <c r="N98" s="201"/>
      <c r="O98" s="201"/>
      <c r="P98" s="201"/>
      <c r="Q98" s="201"/>
      <c r="R98" s="201"/>
      <c r="S98" s="201"/>
      <c r="T98" s="201"/>
      <c r="U98" s="201"/>
      <c r="V98" s="201"/>
    </row>
    <row r="99" spans="1:22" x14ac:dyDescent="0.35">
      <c r="A99" s="201"/>
      <c r="B99" s="209" t="s">
        <v>455</v>
      </c>
      <c r="C99" s="201"/>
      <c r="D99" s="201"/>
      <c r="E99" s="201"/>
      <c r="F99" s="201"/>
      <c r="G99" s="201"/>
      <c r="H99" s="201"/>
      <c r="I99" s="201"/>
      <c r="J99" s="201"/>
      <c r="K99" s="201"/>
      <c r="L99" s="201"/>
      <c r="M99" s="210"/>
      <c r="N99" s="201"/>
      <c r="O99" s="201"/>
      <c r="P99" s="201"/>
      <c r="Q99" s="201"/>
      <c r="R99" s="201"/>
      <c r="S99" s="201"/>
      <c r="T99" s="201"/>
      <c r="U99" s="201"/>
      <c r="V99" s="201"/>
    </row>
    <row r="100" spans="1:22" ht="15" thickBot="1" x14ac:dyDescent="0.4">
      <c r="A100" s="201"/>
      <c r="B100" s="211" t="s">
        <v>466</v>
      </c>
      <c r="C100" s="212"/>
      <c r="D100" s="212"/>
      <c r="E100" s="212"/>
      <c r="F100" s="212"/>
      <c r="G100" s="212"/>
      <c r="H100" s="212"/>
      <c r="I100" s="212"/>
      <c r="J100" s="212"/>
      <c r="K100" s="212"/>
      <c r="L100" s="212"/>
      <c r="M100" s="213"/>
      <c r="N100" s="201"/>
      <c r="O100" s="201"/>
      <c r="P100" s="201"/>
      <c r="Q100" s="201"/>
      <c r="R100" s="201"/>
      <c r="S100" s="201"/>
      <c r="T100" s="201"/>
      <c r="U100" s="201"/>
      <c r="V100" s="201"/>
    </row>
    <row r="101" spans="1:22" ht="15" thickBot="1" x14ac:dyDescent="0.4">
      <c r="A101" s="201"/>
      <c r="B101" s="343" t="s">
        <v>467</v>
      </c>
      <c r="C101" s="344"/>
      <c r="D101" s="344"/>
      <c r="E101" s="344"/>
      <c r="F101" s="344"/>
      <c r="G101" s="344"/>
      <c r="H101" s="344"/>
      <c r="I101" s="344"/>
      <c r="J101" s="344"/>
      <c r="K101" s="344"/>
      <c r="L101" s="344"/>
      <c r="M101" s="345"/>
      <c r="N101" s="201"/>
      <c r="O101" s="201"/>
      <c r="P101" s="201"/>
      <c r="Q101" s="201"/>
      <c r="R101" s="201"/>
      <c r="S101" s="201"/>
      <c r="T101" s="201"/>
      <c r="U101" s="201"/>
      <c r="V101" s="201"/>
    </row>
    <row r="102" spans="1:22" x14ac:dyDescent="0.35">
      <c r="A102" s="201"/>
      <c r="B102" s="206" t="s">
        <v>468</v>
      </c>
      <c r="C102" s="207"/>
      <c r="D102" s="207"/>
      <c r="E102" s="207"/>
      <c r="F102" s="207"/>
      <c r="G102" s="207"/>
      <c r="H102" s="207"/>
      <c r="I102" s="207"/>
      <c r="J102" s="207"/>
      <c r="K102" s="207"/>
      <c r="L102" s="207"/>
      <c r="M102" s="208"/>
      <c r="N102" s="201"/>
      <c r="O102" s="201"/>
      <c r="P102" s="201"/>
      <c r="Q102" s="201"/>
      <c r="R102" s="201"/>
      <c r="S102" s="201"/>
      <c r="T102" s="201"/>
      <c r="U102" s="201"/>
      <c r="V102" s="201"/>
    </row>
    <row r="103" spans="1:22" x14ac:dyDescent="0.35">
      <c r="A103" s="201"/>
      <c r="B103" s="209" t="s">
        <v>469</v>
      </c>
      <c r="C103" s="201"/>
      <c r="D103" s="201"/>
      <c r="E103" s="201"/>
      <c r="F103" s="201"/>
      <c r="G103" s="201"/>
      <c r="H103" s="201"/>
      <c r="I103" s="201"/>
      <c r="J103" s="201"/>
      <c r="K103" s="201"/>
      <c r="L103" s="201"/>
      <c r="M103" s="210"/>
      <c r="N103" s="201"/>
      <c r="O103" s="201"/>
      <c r="P103" s="201"/>
      <c r="Q103" s="201"/>
      <c r="R103" s="201"/>
      <c r="S103" s="201"/>
      <c r="T103" s="201"/>
      <c r="U103" s="201"/>
      <c r="V103" s="201"/>
    </row>
    <row r="104" spans="1:22" x14ac:dyDescent="0.35">
      <c r="A104" s="201"/>
      <c r="B104" s="209" t="s">
        <v>465</v>
      </c>
      <c r="C104" s="201"/>
      <c r="D104" s="201"/>
      <c r="E104" s="201"/>
      <c r="F104" s="201"/>
      <c r="G104" s="201"/>
      <c r="H104" s="201"/>
      <c r="I104" s="201"/>
      <c r="J104" s="201"/>
      <c r="K104" s="201"/>
      <c r="L104" s="201"/>
      <c r="M104" s="210"/>
      <c r="N104" s="201"/>
      <c r="O104" s="201"/>
      <c r="P104" s="201"/>
      <c r="Q104" s="201"/>
      <c r="R104" s="201"/>
      <c r="S104" s="201"/>
      <c r="T104" s="201"/>
      <c r="U104" s="201"/>
      <c r="V104" s="201"/>
    </row>
    <row r="105" spans="1:22" ht="15" thickBot="1" x14ac:dyDescent="0.4">
      <c r="A105" s="201"/>
      <c r="B105" s="211" t="s">
        <v>455</v>
      </c>
      <c r="C105" s="212"/>
      <c r="D105" s="212"/>
      <c r="E105" s="212"/>
      <c r="F105" s="212"/>
      <c r="G105" s="212"/>
      <c r="H105" s="212"/>
      <c r="I105" s="212"/>
      <c r="J105" s="212"/>
      <c r="K105" s="212"/>
      <c r="L105" s="212"/>
      <c r="M105" s="213"/>
      <c r="N105" s="201"/>
      <c r="O105" s="201"/>
      <c r="P105" s="201"/>
      <c r="Q105" s="201"/>
      <c r="R105" s="201"/>
      <c r="S105" s="201"/>
      <c r="T105" s="201"/>
      <c r="U105" s="201"/>
      <c r="V105" s="201"/>
    </row>
    <row r="106" spans="1:22" x14ac:dyDescent="0.35">
      <c r="A106" s="201"/>
      <c r="B106" s="343" t="s">
        <v>470</v>
      </c>
      <c r="C106" s="344"/>
      <c r="D106" s="344"/>
      <c r="E106" s="344"/>
      <c r="F106" s="344"/>
      <c r="G106" s="344"/>
      <c r="H106" s="344"/>
      <c r="I106" s="344"/>
      <c r="J106" s="344"/>
      <c r="K106" s="344"/>
      <c r="L106" s="344"/>
      <c r="M106" s="345"/>
      <c r="N106" s="201"/>
      <c r="O106" s="201"/>
      <c r="P106" s="201"/>
      <c r="Q106" s="201"/>
      <c r="R106" s="201"/>
      <c r="S106" s="201"/>
      <c r="T106" s="201"/>
      <c r="U106" s="201"/>
      <c r="V106" s="201"/>
    </row>
    <row r="107" spans="1:22" x14ac:dyDescent="0.35">
      <c r="A107" s="201"/>
      <c r="B107" s="209"/>
      <c r="C107" s="201"/>
      <c r="D107" s="201"/>
      <c r="E107" s="201"/>
      <c r="F107" s="201"/>
      <c r="G107" s="201"/>
      <c r="H107" s="201"/>
      <c r="I107" s="201"/>
      <c r="J107" s="201"/>
      <c r="K107" s="201"/>
      <c r="L107" s="201"/>
      <c r="M107" s="210"/>
      <c r="N107" s="201"/>
      <c r="O107" s="201"/>
      <c r="P107" s="201"/>
      <c r="Q107" s="201"/>
      <c r="R107" s="201"/>
      <c r="S107" s="201"/>
      <c r="T107" s="201"/>
      <c r="U107" s="201"/>
      <c r="V107" s="201"/>
    </row>
    <row r="108" spans="1:22" x14ac:dyDescent="0.35">
      <c r="A108" s="201"/>
      <c r="B108" s="209"/>
      <c r="C108" s="201"/>
      <c r="D108" s="201"/>
      <c r="E108" s="201"/>
      <c r="F108" s="201"/>
      <c r="G108" s="201"/>
      <c r="H108" s="201"/>
      <c r="I108" s="201"/>
      <c r="J108" s="201"/>
      <c r="K108" s="201"/>
      <c r="L108" s="201"/>
      <c r="M108" s="210"/>
      <c r="N108" s="201"/>
      <c r="O108" s="201"/>
      <c r="P108" s="201"/>
      <c r="Q108" s="201"/>
      <c r="R108" s="201"/>
      <c r="S108" s="201"/>
      <c r="T108" s="201"/>
      <c r="U108" s="201"/>
      <c r="V108" s="201"/>
    </row>
    <row r="109" spans="1:22" x14ac:dyDescent="0.35">
      <c r="A109" s="201"/>
      <c r="B109" s="209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10"/>
      <c r="N109" s="201"/>
      <c r="O109" s="201"/>
      <c r="P109" s="201"/>
      <c r="Q109" s="201"/>
      <c r="R109" s="201"/>
      <c r="S109" s="201"/>
      <c r="T109" s="201"/>
      <c r="U109" s="201"/>
      <c r="V109" s="201"/>
    </row>
    <row r="110" spans="1:22" x14ac:dyDescent="0.35">
      <c r="A110" s="201"/>
      <c r="B110" s="209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10"/>
      <c r="N110" s="201"/>
      <c r="O110" s="201"/>
      <c r="P110" s="201"/>
      <c r="Q110" s="201"/>
      <c r="R110" s="201"/>
      <c r="S110" s="201"/>
      <c r="T110" s="201"/>
      <c r="U110" s="201"/>
      <c r="V110" s="201"/>
    </row>
    <row r="111" spans="1:22" x14ac:dyDescent="0.35">
      <c r="A111" s="201"/>
      <c r="B111" s="209"/>
      <c r="C111" s="201"/>
      <c r="D111" s="201"/>
      <c r="E111" s="201"/>
      <c r="F111" s="201"/>
      <c r="G111" s="201"/>
      <c r="H111" s="201"/>
      <c r="I111" s="201"/>
      <c r="J111" s="201"/>
      <c r="K111" s="201"/>
      <c r="L111" s="201"/>
      <c r="M111" s="210"/>
      <c r="N111" s="201"/>
      <c r="O111" s="201"/>
      <c r="P111" s="201"/>
      <c r="Q111" s="201"/>
      <c r="R111" s="201"/>
      <c r="S111" s="201"/>
      <c r="T111" s="201"/>
      <c r="U111" s="201"/>
      <c r="V111" s="201"/>
    </row>
    <row r="112" spans="1:22" x14ac:dyDescent="0.35">
      <c r="A112" s="201"/>
      <c r="B112" s="209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10"/>
      <c r="N112" s="201"/>
      <c r="O112" s="201"/>
      <c r="P112" s="201"/>
      <c r="Q112" s="201"/>
      <c r="R112" s="201"/>
      <c r="S112" s="201"/>
      <c r="T112" s="201"/>
      <c r="U112" s="201"/>
      <c r="V112" s="201"/>
    </row>
    <row r="113" spans="1:22" x14ac:dyDescent="0.35">
      <c r="A113" s="201"/>
      <c r="B113" s="209"/>
      <c r="C113" s="201"/>
      <c r="D113" s="201"/>
      <c r="E113" s="201"/>
      <c r="F113" s="201"/>
      <c r="G113" s="201"/>
      <c r="H113" s="201"/>
      <c r="I113" s="201"/>
      <c r="J113" s="201"/>
      <c r="K113" s="201"/>
      <c r="L113" s="201"/>
      <c r="M113" s="210"/>
      <c r="N113" s="201"/>
      <c r="O113" s="201"/>
      <c r="P113" s="201"/>
      <c r="Q113" s="201"/>
      <c r="R113" s="201"/>
      <c r="S113" s="201"/>
      <c r="T113" s="201"/>
      <c r="U113" s="201"/>
      <c r="V113" s="201"/>
    </row>
    <row r="114" spans="1:22" x14ac:dyDescent="0.35">
      <c r="A114" s="201"/>
      <c r="B114" s="209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10"/>
      <c r="N114" s="201"/>
      <c r="O114" s="201"/>
      <c r="P114" s="201"/>
      <c r="Q114" s="201"/>
      <c r="R114" s="201"/>
      <c r="S114" s="201"/>
      <c r="T114" s="201"/>
      <c r="U114" s="201"/>
      <c r="V114" s="201"/>
    </row>
    <row r="115" spans="1:22" x14ac:dyDescent="0.35">
      <c r="A115" s="201"/>
      <c r="B115" s="209"/>
      <c r="C115" s="201"/>
      <c r="D115" s="201"/>
      <c r="E115" s="201"/>
      <c r="F115" s="201"/>
      <c r="G115" s="201"/>
      <c r="H115" s="201"/>
      <c r="I115" s="201"/>
      <c r="J115" s="201"/>
      <c r="K115" s="201"/>
      <c r="L115" s="201"/>
      <c r="M115" s="210"/>
      <c r="N115" s="201"/>
      <c r="O115" s="201"/>
      <c r="P115" s="201"/>
      <c r="Q115" s="201"/>
      <c r="R115" s="201"/>
      <c r="S115" s="201"/>
      <c r="T115" s="201"/>
      <c r="U115" s="201"/>
      <c r="V115" s="201"/>
    </row>
    <row r="116" spans="1:22" x14ac:dyDescent="0.35">
      <c r="A116" s="201"/>
      <c r="B116" s="209"/>
      <c r="C116" s="201"/>
      <c r="D116" s="201"/>
      <c r="E116" s="201"/>
      <c r="F116" s="201"/>
      <c r="G116" s="201"/>
      <c r="H116" s="201"/>
      <c r="I116" s="201"/>
      <c r="J116" s="201"/>
      <c r="K116" s="201"/>
      <c r="L116" s="201"/>
      <c r="M116" s="210"/>
      <c r="N116" s="201"/>
      <c r="O116" s="201"/>
      <c r="P116" s="201"/>
      <c r="Q116" s="201"/>
      <c r="R116" s="201"/>
      <c r="S116" s="201"/>
      <c r="T116" s="201"/>
      <c r="U116" s="201"/>
      <c r="V116" s="201"/>
    </row>
    <row r="117" spans="1:22" x14ac:dyDescent="0.35">
      <c r="A117" s="201"/>
      <c r="B117" s="209"/>
      <c r="C117" s="201"/>
      <c r="D117" s="201"/>
      <c r="E117" s="201"/>
      <c r="F117" s="201"/>
      <c r="G117" s="201"/>
      <c r="H117" s="201"/>
      <c r="I117" s="201"/>
      <c r="J117" s="201"/>
      <c r="K117" s="201"/>
      <c r="L117" s="201"/>
      <c r="M117" s="210"/>
      <c r="N117" s="201"/>
      <c r="O117" s="201"/>
      <c r="P117" s="201"/>
      <c r="Q117" s="201"/>
      <c r="R117" s="201"/>
      <c r="S117" s="201"/>
      <c r="T117" s="201"/>
      <c r="U117" s="201"/>
      <c r="V117" s="201"/>
    </row>
    <row r="118" spans="1:22" x14ac:dyDescent="0.35">
      <c r="A118" s="201"/>
      <c r="B118" s="209"/>
      <c r="C118" s="201"/>
      <c r="D118" s="201"/>
      <c r="E118" s="201"/>
      <c r="F118" s="201"/>
      <c r="G118" s="201"/>
      <c r="H118" s="201"/>
      <c r="I118" s="201"/>
      <c r="J118" s="201"/>
      <c r="K118" s="201"/>
      <c r="L118" s="201"/>
      <c r="M118" s="210"/>
      <c r="N118" s="201"/>
      <c r="O118" s="201"/>
      <c r="P118" s="201"/>
      <c r="Q118" s="201"/>
      <c r="R118" s="201"/>
      <c r="S118" s="201"/>
      <c r="T118" s="201"/>
      <c r="U118" s="201"/>
      <c r="V118" s="201"/>
    </row>
    <row r="119" spans="1:22" x14ac:dyDescent="0.35">
      <c r="A119" s="201"/>
      <c r="B119" s="209"/>
      <c r="C119" s="201"/>
      <c r="D119" s="201"/>
      <c r="E119" s="201"/>
      <c r="F119" s="201"/>
      <c r="G119" s="201"/>
      <c r="H119" s="201"/>
      <c r="I119" s="201"/>
      <c r="J119" s="201"/>
      <c r="K119" s="201"/>
      <c r="L119" s="201"/>
      <c r="M119" s="210"/>
      <c r="N119" s="201"/>
      <c r="O119" s="201"/>
      <c r="P119" s="201"/>
      <c r="Q119" s="201"/>
      <c r="R119" s="201"/>
      <c r="S119" s="201"/>
      <c r="T119" s="201"/>
      <c r="U119" s="201"/>
      <c r="V119" s="201"/>
    </row>
    <row r="120" spans="1:22" x14ac:dyDescent="0.35">
      <c r="A120" s="201"/>
      <c r="B120" s="209"/>
      <c r="C120" s="201"/>
      <c r="D120" s="201"/>
      <c r="E120" s="201"/>
      <c r="F120" s="201"/>
      <c r="G120" s="201"/>
      <c r="H120" s="201"/>
      <c r="I120" s="201"/>
      <c r="J120" s="201"/>
      <c r="K120" s="201"/>
      <c r="L120" s="201"/>
      <c r="M120" s="210"/>
      <c r="N120" s="201"/>
      <c r="O120" s="201"/>
      <c r="P120" s="201"/>
      <c r="Q120" s="201"/>
      <c r="R120" s="201"/>
      <c r="S120" s="201"/>
      <c r="T120" s="201"/>
      <c r="U120" s="201"/>
      <c r="V120" s="201"/>
    </row>
    <row r="121" spans="1:22" x14ac:dyDescent="0.35">
      <c r="A121" s="201"/>
      <c r="B121" s="209"/>
      <c r="C121" s="201"/>
      <c r="D121" s="201"/>
      <c r="E121" s="201"/>
      <c r="F121" s="201"/>
      <c r="G121" s="201"/>
      <c r="H121" s="201"/>
      <c r="I121" s="201"/>
      <c r="J121" s="201"/>
      <c r="K121" s="201"/>
      <c r="L121" s="201"/>
      <c r="M121" s="210"/>
      <c r="N121" s="201"/>
      <c r="O121" s="201"/>
      <c r="P121" s="201"/>
      <c r="Q121" s="201"/>
      <c r="R121" s="201"/>
      <c r="S121" s="201"/>
      <c r="T121" s="201"/>
      <c r="U121" s="201"/>
      <c r="V121" s="201"/>
    </row>
    <row r="122" spans="1:22" x14ac:dyDescent="0.35">
      <c r="A122" s="201"/>
      <c r="B122" s="209"/>
      <c r="C122" s="201"/>
      <c r="D122" s="201"/>
      <c r="E122" s="201"/>
      <c r="F122" s="201"/>
      <c r="G122" s="201"/>
      <c r="H122" s="201"/>
      <c r="I122" s="201"/>
      <c r="J122" s="201"/>
      <c r="K122" s="201"/>
      <c r="L122" s="201"/>
      <c r="M122" s="210"/>
      <c r="N122" s="201"/>
      <c r="O122" s="201"/>
      <c r="P122" s="201"/>
      <c r="Q122" s="201"/>
      <c r="R122" s="201"/>
      <c r="S122" s="201"/>
      <c r="T122" s="201"/>
      <c r="U122" s="201"/>
      <c r="V122" s="201"/>
    </row>
    <row r="123" spans="1:22" x14ac:dyDescent="0.35">
      <c r="A123" s="201"/>
      <c r="B123" s="209"/>
      <c r="C123" s="201"/>
      <c r="D123" s="201"/>
      <c r="E123" s="201"/>
      <c r="F123" s="201"/>
      <c r="G123" s="201"/>
      <c r="H123" s="201"/>
      <c r="I123" s="201"/>
      <c r="J123" s="201"/>
      <c r="K123" s="201"/>
      <c r="L123" s="201"/>
      <c r="M123" s="210"/>
      <c r="N123" s="201"/>
      <c r="O123" s="201"/>
      <c r="P123" s="201"/>
      <c r="Q123" s="201"/>
      <c r="R123" s="201"/>
      <c r="S123" s="201"/>
      <c r="T123" s="201"/>
      <c r="U123" s="201"/>
      <c r="V123" s="201"/>
    </row>
    <row r="124" spans="1:22" x14ac:dyDescent="0.35">
      <c r="A124" s="201"/>
      <c r="B124" s="209"/>
      <c r="C124" s="201"/>
      <c r="D124" s="201"/>
      <c r="E124" s="201"/>
      <c r="F124" s="201"/>
      <c r="G124" s="201"/>
      <c r="H124" s="201"/>
      <c r="I124" s="201"/>
      <c r="J124" s="201"/>
      <c r="K124" s="201"/>
      <c r="L124" s="201"/>
      <c r="M124" s="210"/>
      <c r="N124" s="201"/>
      <c r="O124" s="201"/>
      <c r="P124" s="201"/>
      <c r="Q124" s="201"/>
      <c r="R124" s="201"/>
      <c r="S124" s="201"/>
      <c r="T124" s="201"/>
      <c r="U124" s="201"/>
      <c r="V124" s="201"/>
    </row>
    <row r="125" spans="1:22" x14ac:dyDescent="0.35">
      <c r="A125" s="201"/>
      <c r="B125" s="209"/>
      <c r="C125" s="201"/>
      <c r="D125" s="201"/>
      <c r="E125" s="201"/>
      <c r="F125" s="201"/>
      <c r="G125" s="201"/>
      <c r="H125" s="201"/>
      <c r="I125" s="201"/>
      <c r="J125" s="201"/>
      <c r="K125" s="201"/>
      <c r="L125" s="201"/>
      <c r="M125" s="210"/>
      <c r="N125" s="201"/>
      <c r="O125" s="201"/>
      <c r="P125" s="201"/>
      <c r="Q125" s="201"/>
      <c r="R125" s="201"/>
      <c r="S125" s="201"/>
      <c r="T125" s="201"/>
      <c r="U125" s="201"/>
      <c r="V125" s="201"/>
    </row>
    <row r="126" spans="1:22" x14ac:dyDescent="0.35">
      <c r="A126" s="201"/>
      <c r="B126" s="209"/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10"/>
      <c r="N126" s="201"/>
      <c r="O126" s="201"/>
      <c r="P126" s="201"/>
      <c r="Q126" s="201"/>
      <c r="R126" s="201"/>
      <c r="S126" s="201"/>
      <c r="T126" s="201"/>
      <c r="U126" s="201"/>
      <c r="V126" s="201"/>
    </row>
    <row r="127" spans="1:22" x14ac:dyDescent="0.35">
      <c r="A127" s="201"/>
      <c r="B127" s="209"/>
      <c r="C127" s="201"/>
      <c r="D127" s="201"/>
      <c r="E127" s="201"/>
      <c r="F127" s="201"/>
      <c r="G127" s="201"/>
      <c r="H127" s="201"/>
      <c r="I127" s="201"/>
      <c r="J127" s="201"/>
      <c r="K127" s="201"/>
      <c r="L127" s="201"/>
      <c r="M127" s="210"/>
      <c r="N127" s="201"/>
      <c r="O127" s="201"/>
      <c r="P127" s="201"/>
      <c r="Q127" s="201"/>
      <c r="R127" s="201"/>
      <c r="S127" s="201"/>
      <c r="T127" s="201"/>
      <c r="U127" s="201"/>
      <c r="V127" s="201"/>
    </row>
    <row r="128" spans="1:22" ht="15" thickBot="1" x14ac:dyDescent="0.4">
      <c r="A128" s="201"/>
      <c r="B128" s="211"/>
      <c r="C128" s="212"/>
      <c r="D128" s="212"/>
      <c r="E128" s="212"/>
      <c r="F128" s="212"/>
      <c r="G128" s="212"/>
      <c r="H128" s="212"/>
      <c r="I128" s="212"/>
      <c r="J128" s="212"/>
      <c r="K128" s="212"/>
      <c r="L128" s="212"/>
      <c r="M128" s="213"/>
      <c r="N128" s="201"/>
      <c r="O128" s="201"/>
      <c r="P128" s="201"/>
      <c r="Q128" s="201"/>
      <c r="R128" s="201"/>
      <c r="S128" s="201"/>
      <c r="T128" s="201"/>
      <c r="U128" s="201"/>
      <c r="V128" s="201"/>
    </row>
    <row r="129" spans="1:22" ht="15" thickBot="1" x14ac:dyDescent="0.4">
      <c r="A129" s="201"/>
      <c r="B129" s="360" t="s">
        <v>471</v>
      </c>
      <c r="C129" s="361"/>
      <c r="D129" s="361"/>
      <c r="E129" s="361"/>
      <c r="F129" s="361"/>
      <c r="G129" s="361"/>
      <c r="H129" s="361"/>
      <c r="I129" s="361"/>
      <c r="J129" s="361"/>
      <c r="K129" s="361"/>
      <c r="L129" s="361"/>
      <c r="M129" s="362"/>
      <c r="N129" s="201"/>
      <c r="O129" s="201"/>
      <c r="P129" s="201"/>
      <c r="Q129" s="201"/>
      <c r="R129" s="201"/>
      <c r="S129" s="201"/>
      <c r="T129" s="201"/>
      <c r="U129" s="201"/>
      <c r="V129" s="201"/>
    </row>
    <row r="130" spans="1:22" x14ac:dyDescent="0.35">
      <c r="A130" s="201"/>
      <c r="B130" s="229" t="s">
        <v>243</v>
      </c>
      <c r="C130" s="230" t="s">
        <v>472</v>
      </c>
      <c r="D130" s="230" t="s">
        <v>473</v>
      </c>
      <c r="E130" s="230" t="s">
        <v>346</v>
      </c>
      <c r="F130" s="230" t="s">
        <v>387</v>
      </c>
      <c r="G130" s="230" t="s">
        <v>474</v>
      </c>
      <c r="H130" s="201"/>
      <c r="I130" s="201"/>
      <c r="J130" s="201"/>
      <c r="K130" s="201"/>
      <c r="L130" s="201"/>
      <c r="M130" s="210"/>
      <c r="N130" s="201"/>
      <c r="O130" s="201"/>
      <c r="P130" s="201"/>
      <c r="Q130" s="201"/>
      <c r="R130" s="201"/>
      <c r="S130" s="201"/>
      <c r="T130" s="201"/>
      <c r="U130" s="201"/>
      <c r="V130" s="201"/>
    </row>
    <row r="131" spans="1:22" x14ac:dyDescent="0.35">
      <c r="A131" s="201"/>
      <c r="B131" s="228">
        <v>1</v>
      </c>
      <c r="C131" s="227" t="s">
        <v>300</v>
      </c>
      <c r="D131" s="227" t="s">
        <v>475</v>
      </c>
      <c r="E131" s="227" t="s">
        <v>476</v>
      </c>
      <c r="F131" s="242">
        <f>+C17</f>
        <v>13.184799999999999</v>
      </c>
      <c r="G131" s="243">
        <f>(L149+L151)/F131</f>
        <v>14246646.736799952</v>
      </c>
      <c r="H131" s="201"/>
      <c r="I131" s="201"/>
      <c r="J131" s="201"/>
      <c r="K131" s="201"/>
      <c r="L131" s="201"/>
      <c r="M131" s="210"/>
      <c r="N131" s="201"/>
      <c r="O131" s="201"/>
      <c r="P131" s="201"/>
      <c r="Q131" s="201"/>
      <c r="R131" s="201"/>
      <c r="S131" s="201"/>
      <c r="T131" s="201"/>
      <c r="U131" s="201"/>
      <c r="V131" s="201"/>
    </row>
    <row r="132" spans="1:22" x14ac:dyDescent="0.35">
      <c r="A132" s="201"/>
      <c r="B132" s="228">
        <v>2</v>
      </c>
      <c r="C132" s="227" t="s">
        <v>477</v>
      </c>
      <c r="D132" s="227" t="s">
        <v>478</v>
      </c>
      <c r="E132" s="227" t="s">
        <v>479</v>
      </c>
      <c r="F132" s="203"/>
      <c r="G132" s="203"/>
      <c r="H132" s="201"/>
      <c r="I132" s="201"/>
      <c r="J132" s="201"/>
      <c r="K132" s="201"/>
      <c r="L132" s="201"/>
      <c r="M132" s="210"/>
      <c r="N132" s="201"/>
      <c r="O132" s="201"/>
      <c r="P132" s="201"/>
      <c r="Q132" s="201"/>
      <c r="R132" s="201"/>
      <c r="S132" s="201"/>
      <c r="T132" s="201"/>
      <c r="U132" s="201"/>
      <c r="V132" s="201"/>
    </row>
    <row r="133" spans="1:22" x14ac:dyDescent="0.35">
      <c r="A133" s="201"/>
      <c r="B133" s="228">
        <v>2</v>
      </c>
      <c r="C133" s="227" t="s">
        <v>477</v>
      </c>
      <c r="D133" s="227" t="s">
        <v>480</v>
      </c>
      <c r="E133" s="227" t="s">
        <v>479</v>
      </c>
      <c r="F133" s="203"/>
      <c r="G133" s="203"/>
      <c r="H133" s="201"/>
      <c r="I133" s="201"/>
      <c r="J133" s="201"/>
      <c r="K133" s="201"/>
      <c r="L133" s="201"/>
      <c r="M133" s="210"/>
      <c r="N133" s="201"/>
      <c r="O133" s="201"/>
      <c r="P133" s="201"/>
      <c r="Q133" s="201"/>
      <c r="R133" s="201"/>
      <c r="S133" s="201"/>
      <c r="T133" s="201"/>
      <c r="U133" s="201"/>
      <c r="V133" s="201"/>
    </row>
    <row r="134" spans="1:22" x14ac:dyDescent="0.35">
      <c r="A134" s="201"/>
      <c r="B134" s="228">
        <v>2</v>
      </c>
      <c r="C134" s="227" t="s">
        <v>477</v>
      </c>
      <c r="D134" s="227" t="s">
        <v>383</v>
      </c>
      <c r="E134" s="227" t="s">
        <v>481</v>
      </c>
      <c r="F134" s="203"/>
      <c r="G134" s="203"/>
      <c r="H134" s="201"/>
      <c r="I134" s="201"/>
      <c r="J134" s="201"/>
      <c r="K134" s="201"/>
      <c r="L134" s="201"/>
      <c r="M134" s="210"/>
      <c r="N134" s="201"/>
      <c r="O134" s="201"/>
      <c r="P134" s="201"/>
      <c r="Q134" s="201"/>
      <c r="R134" s="201"/>
      <c r="S134" s="201"/>
      <c r="T134" s="201"/>
      <c r="U134" s="201"/>
      <c r="V134" s="201"/>
    </row>
    <row r="135" spans="1:22" x14ac:dyDescent="0.35">
      <c r="A135" s="201"/>
      <c r="B135" s="228">
        <v>2</v>
      </c>
      <c r="C135" s="227" t="s">
        <v>477</v>
      </c>
      <c r="D135" s="227" t="s">
        <v>381</v>
      </c>
      <c r="E135" s="227" t="s">
        <v>482</v>
      </c>
      <c r="F135" s="203"/>
      <c r="G135" s="203"/>
      <c r="H135" s="201"/>
      <c r="I135" s="201"/>
      <c r="J135" s="201"/>
      <c r="K135" s="201"/>
      <c r="L135" s="201"/>
      <c r="M135" s="210"/>
      <c r="N135" s="201"/>
      <c r="O135" s="201"/>
      <c r="P135" s="201"/>
      <c r="Q135" s="201"/>
      <c r="R135" s="201"/>
      <c r="S135" s="201"/>
      <c r="T135" s="201"/>
      <c r="U135" s="201"/>
      <c r="V135" s="201"/>
    </row>
    <row r="136" spans="1:22" x14ac:dyDescent="0.35">
      <c r="A136" s="201"/>
      <c r="B136" s="228">
        <v>2</v>
      </c>
      <c r="C136" s="227" t="s">
        <v>477</v>
      </c>
      <c r="D136" s="227" t="s">
        <v>382</v>
      </c>
      <c r="E136" s="227" t="s">
        <v>483</v>
      </c>
      <c r="F136" s="203"/>
      <c r="G136" s="203"/>
      <c r="H136" s="201"/>
      <c r="I136" s="201"/>
      <c r="J136" s="201"/>
      <c r="K136" s="201"/>
      <c r="L136" s="201"/>
      <c r="M136" s="210"/>
      <c r="N136" s="201"/>
      <c r="O136" s="201"/>
      <c r="P136" s="201"/>
      <c r="Q136" s="201"/>
      <c r="R136" s="201"/>
      <c r="S136" s="201"/>
      <c r="T136" s="201"/>
      <c r="U136" s="201"/>
      <c r="V136" s="201"/>
    </row>
    <row r="137" spans="1:22" x14ac:dyDescent="0.35">
      <c r="A137" s="201"/>
      <c r="B137" s="228">
        <v>3</v>
      </c>
      <c r="C137" s="227" t="s">
        <v>484</v>
      </c>
      <c r="D137" s="227" t="s">
        <v>485</v>
      </c>
      <c r="E137" s="227" t="s">
        <v>479</v>
      </c>
      <c r="F137" s="203"/>
      <c r="G137" s="203"/>
      <c r="H137" s="201"/>
      <c r="I137" s="201"/>
      <c r="J137" s="201"/>
      <c r="K137" s="201"/>
      <c r="L137" s="201"/>
      <c r="M137" s="210"/>
      <c r="N137" s="201"/>
      <c r="O137" s="201"/>
      <c r="P137" s="201"/>
      <c r="Q137" s="201"/>
      <c r="R137" s="201"/>
      <c r="S137" s="201"/>
      <c r="T137" s="201"/>
      <c r="U137" s="201"/>
      <c r="V137" s="201"/>
    </row>
    <row r="138" spans="1:22" x14ac:dyDescent="0.35">
      <c r="A138" s="201"/>
      <c r="B138" s="228">
        <v>3</v>
      </c>
      <c r="C138" s="227" t="s">
        <v>484</v>
      </c>
      <c r="D138" s="227" t="s">
        <v>383</v>
      </c>
      <c r="E138" s="227" t="s">
        <v>483</v>
      </c>
      <c r="F138" s="203"/>
      <c r="G138" s="203"/>
      <c r="H138" s="201"/>
      <c r="I138" s="201"/>
      <c r="J138" s="201"/>
      <c r="K138" s="201"/>
      <c r="L138" s="201"/>
      <c r="M138" s="210"/>
      <c r="N138" s="201"/>
      <c r="O138" s="201"/>
      <c r="P138" s="201"/>
      <c r="Q138" s="201"/>
      <c r="R138" s="201"/>
      <c r="S138" s="201"/>
      <c r="T138" s="201"/>
      <c r="U138" s="201"/>
      <c r="V138" s="201"/>
    </row>
    <row r="139" spans="1:22" x14ac:dyDescent="0.35">
      <c r="A139" s="201"/>
      <c r="B139" s="228">
        <v>3</v>
      </c>
      <c r="C139" s="227" t="s">
        <v>484</v>
      </c>
      <c r="D139" s="227" t="s">
        <v>381</v>
      </c>
      <c r="E139" s="227" t="s">
        <v>483</v>
      </c>
      <c r="F139" s="203"/>
      <c r="G139" s="203"/>
      <c r="H139" s="201"/>
      <c r="I139" s="201"/>
      <c r="J139" s="201"/>
      <c r="K139" s="201"/>
      <c r="L139" s="201"/>
      <c r="M139" s="210"/>
      <c r="N139" s="201"/>
      <c r="O139" s="201"/>
      <c r="P139" s="201"/>
      <c r="Q139" s="201"/>
      <c r="R139" s="201"/>
      <c r="S139" s="201"/>
      <c r="T139" s="201"/>
      <c r="U139" s="201"/>
      <c r="V139" s="201"/>
    </row>
    <row r="140" spans="1:22" x14ac:dyDescent="0.35">
      <c r="A140" s="201"/>
      <c r="B140" s="228">
        <v>3</v>
      </c>
      <c r="C140" s="227" t="s">
        <v>484</v>
      </c>
      <c r="D140" s="227" t="s">
        <v>382</v>
      </c>
      <c r="E140" s="227" t="s">
        <v>481</v>
      </c>
      <c r="F140" s="203"/>
      <c r="G140" s="203"/>
      <c r="H140" s="201"/>
      <c r="I140" s="201"/>
      <c r="J140" s="201"/>
      <c r="K140" s="201"/>
      <c r="L140" s="201"/>
      <c r="M140" s="210"/>
      <c r="N140" s="201"/>
      <c r="O140" s="201"/>
      <c r="P140" s="201"/>
      <c r="Q140" s="201"/>
      <c r="R140" s="201"/>
      <c r="S140" s="201"/>
      <c r="T140" s="201"/>
      <c r="U140" s="201"/>
      <c r="V140" s="201"/>
    </row>
    <row r="141" spans="1:22" x14ac:dyDescent="0.35">
      <c r="A141" s="201"/>
      <c r="B141" s="228">
        <v>4</v>
      </c>
      <c r="C141" s="227" t="s">
        <v>486</v>
      </c>
      <c r="D141" s="227" t="s">
        <v>386</v>
      </c>
      <c r="E141" s="227" t="s">
        <v>479</v>
      </c>
      <c r="F141" s="203"/>
      <c r="G141" s="203"/>
      <c r="H141" s="201"/>
      <c r="I141" s="201"/>
      <c r="J141" s="201"/>
      <c r="K141" s="201"/>
      <c r="L141" s="201"/>
      <c r="M141" s="210"/>
      <c r="N141" s="201"/>
      <c r="O141" s="201"/>
      <c r="P141" s="201"/>
      <c r="Q141" s="201"/>
      <c r="R141" s="201"/>
      <c r="S141" s="201"/>
      <c r="T141" s="201"/>
      <c r="U141" s="201"/>
      <c r="V141" s="201"/>
    </row>
    <row r="142" spans="1:22" x14ac:dyDescent="0.35">
      <c r="A142" s="201"/>
      <c r="B142" s="228">
        <v>4</v>
      </c>
      <c r="C142" s="227" t="s">
        <v>486</v>
      </c>
      <c r="D142" s="227" t="s">
        <v>383</v>
      </c>
      <c r="E142" s="227" t="s">
        <v>481</v>
      </c>
      <c r="F142" s="203"/>
      <c r="G142" s="203"/>
      <c r="H142" s="201"/>
      <c r="I142" s="201"/>
      <c r="J142" s="201"/>
      <c r="K142" s="201"/>
      <c r="L142" s="201"/>
      <c r="M142" s="210"/>
      <c r="N142" s="201"/>
      <c r="O142" s="201"/>
      <c r="P142" s="201"/>
      <c r="Q142" s="201"/>
      <c r="R142" s="201"/>
      <c r="S142" s="201"/>
      <c r="T142" s="201"/>
      <c r="U142" s="201"/>
      <c r="V142" s="201"/>
    </row>
    <row r="143" spans="1:22" x14ac:dyDescent="0.35">
      <c r="A143" s="201"/>
      <c r="B143" s="228">
        <v>4</v>
      </c>
      <c r="C143" s="227" t="s">
        <v>486</v>
      </c>
      <c r="D143" s="227" t="s">
        <v>381</v>
      </c>
      <c r="E143" s="227" t="s">
        <v>483</v>
      </c>
      <c r="F143" s="203"/>
      <c r="G143" s="203"/>
      <c r="H143" s="201"/>
      <c r="I143" s="201"/>
      <c r="J143" s="201"/>
      <c r="K143" s="201"/>
      <c r="L143" s="201"/>
      <c r="M143" s="210"/>
      <c r="N143" s="201"/>
      <c r="O143" s="201"/>
      <c r="P143" s="201"/>
      <c r="Q143" s="201"/>
      <c r="R143" s="201"/>
      <c r="S143" s="201"/>
      <c r="T143" s="201"/>
      <c r="U143" s="201"/>
      <c r="V143" s="201"/>
    </row>
    <row r="144" spans="1:22" x14ac:dyDescent="0.35">
      <c r="A144" s="201"/>
      <c r="B144" s="228">
        <v>4</v>
      </c>
      <c r="C144" s="227" t="s">
        <v>486</v>
      </c>
      <c r="D144" s="227" t="s">
        <v>382</v>
      </c>
      <c r="E144" s="227" t="s">
        <v>481</v>
      </c>
      <c r="F144" s="203"/>
      <c r="G144" s="203"/>
      <c r="H144" s="201"/>
      <c r="I144" s="201"/>
      <c r="J144" s="201"/>
      <c r="K144" s="201"/>
      <c r="L144" s="201"/>
      <c r="M144" s="210"/>
      <c r="N144" s="201"/>
      <c r="O144" s="201"/>
      <c r="P144" s="201"/>
      <c r="Q144" s="201"/>
      <c r="R144" s="201"/>
      <c r="S144" s="201"/>
      <c r="T144" s="201"/>
      <c r="U144" s="201"/>
      <c r="V144" s="201"/>
    </row>
    <row r="145" spans="1:22" x14ac:dyDescent="0.35">
      <c r="A145" s="201"/>
      <c r="B145" s="228">
        <v>6</v>
      </c>
      <c r="C145" s="227" t="s">
        <v>487</v>
      </c>
      <c r="D145" s="227" t="s">
        <v>488</v>
      </c>
      <c r="E145" s="227" t="s">
        <v>483</v>
      </c>
      <c r="F145" s="203"/>
      <c r="G145" s="203"/>
      <c r="H145" s="201"/>
      <c r="I145" s="201"/>
      <c r="J145" s="201"/>
      <c r="K145" s="201"/>
      <c r="L145" s="201"/>
      <c r="M145" s="210"/>
      <c r="N145" s="201"/>
      <c r="O145" s="201"/>
      <c r="P145" s="201"/>
      <c r="Q145" s="201"/>
      <c r="R145" s="201"/>
      <c r="S145" s="201"/>
      <c r="T145" s="201"/>
      <c r="U145" s="201"/>
      <c r="V145" s="201"/>
    </row>
    <row r="146" spans="1:22" ht="15" thickBot="1" x14ac:dyDescent="0.4">
      <c r="A146" s="201"/>
      <c r="B146" s="211"/>
      <c r="C146" s="212"/>
      <c r="D146" s="212"/>
      <c r="E146" s="212"/>
      <c r="F146" s="212"/>
      <c r="G146" s="212"/>
      <c r="H146" s="212"/>
      <c r="I146" s="212"/>
      <c r="J146" s="212"/>
      <c r="K146" s="212"/>
      <c r="L146" s="212"/>
      <c r="M146" s="213"/>
      <c r="N146" s="201"/>
      <c r="O146" s="201"/>
      <c r="P146" s="201"/>
      <c r="Q146" s="201"/>
      <c r="R146" s="201"/>
      <c r="S146" s="201"/>
      <c r="T146" s="201"/>
      <c r="U146" s="201"/>
      <c r="V146" s="201"/>
    </row>
    <row r="147" spans="1:22" ht="15" thickBot="1" x14ac:dyDescent="0.4">
      <c r="A147" s="201"/>
      <c r="B147" s="321" t="s">
        <v>489</v>
      </c>
      <c r="C147" s="322"/>
      <c r="D147" s="322"/>
      <c r="E147" s="322"/>
      <c r="F147" s="322"/>
      <c r="G147" s="322"/>
      <c r="H147" s="322"/>
      <c r="I147" s="322"/>
      <c r="J147" s="322"/>
      <c r="K147" s="322"/>
      <c r="L147" s="322"/>
      <c r="M147" s="323"/>
      <c r="N147" s="201"/>
      <c r="O147" s="201"/>
      <c r="P147" s="201"/>
      <c r="Q147" s="201"/>
      <c r="R147" s="201"/>
      <c r="S147" s="201"/>
      <c r="T147" s="201"/>
      <c r="U147" s="201"/>
      <c r="V147" s="201"/>
    </row>
    <row r="148" spans="1:22" x14ac:dyDescent="0.35">
      <c r="A148" s="201"/>
      <c r="B148" s="231" t="s">
        <v>243</v>
      </c>
      <c r="C148" s="232" t="s">
        <v>387</v>
      </c>
      <c r="D148" s="232" t="s">
        <v>346</v>
      </c>
      <c r="E148" s="330" t="s">
        <v>472</v>
      </c>
      <c r="F148" s="331"/>
      <c r="G148" s="331"/>
      <c r="H148" s="331"/>
      <c r="I148" s="331"/>
      <c r="J148" s="331"/>
      <c r="K148" s="332"/>
      <c r="L148" s="232" t="s">
        <v>490</v>
      </c>
      <c r="M148" s="233" t="s">
        <v>491</v>
      </c>
      <c r="N148" s="201"/>
      <c r="O148" s="201"/>
      <c r="P148" s="201"/>
      <c r="Q148" s="201"/>
      <c r="R148" s="201"/>
      <c r="S148" s="201"/>
      <c r="T148" s="201"/>
      <c r="U148" s="201"/>
      <c r="V148" s="201"/>
    </row>
    <row r="149" spans="1:22" x14ac:dyDescent="0.35">
      <c r="A149" s="201"/>
      <c r="B149" s="234">
        <v>1</v>
      </c>
      <c r="C149" s="223">
        <f>+$C$17</f>
        <v>13.184799999999999</v>
      </c>
      <c r="D149" s="204" t="str">
        <f>+$H$17</f>
        <v>Ha</v>
      </c>
      <c r="E149" s="327" t="s">
        <v>492</v>
      </c>
      <c r="F149" s="327"/>
      <c r="G149" s="327"/>
      <c r="H149" s="327"/>
      <c r="I149" s="327"/>
      <c r="J149" s="327"/>
      <c r="K149" s="327"/>
      <c r="L149" s="224">
        <f>+SUMIFS(PptoCLP[TotalProyecto],PptoCLP[Proyecto],"Estructura",PptoCLP[Moneda],"CLP")</f>
        <v>166421185.53536001</v>
      </c>
      <c r="M149" s="235">
        <v>0</v>
      </c>
      <c r="N149" s="201"/>
      <c r="O149" s="201"/>
      <c r="P149" s="201"/>
      <c r="Q149" s="201"/>
      <c r="R149" s="201"/>
      <c r="S149" s="201"/>
      <c r="T149" s="201"/>
      <c r="U149" s="201"/>
      <c r="V149" s="201"/>
    </row>
    <row r="150" spans="1:22" x14ac:dyDescent="0.35">
      <c r="A150" s="201"/>
      <c r="B150" s="234">
        <v>2</v>
      </c>
      <c r="C150" s="223">
        <f t="shared" ref="C150:C155" si="0">+$C$17</f>
        <v>13.184799999999999</v>
      </c>
      <c r="D150" s="204" t="str">
        <f t="shared" ref="D150:D155" si="1">+$H$17</f>
        <v>Ha</v>
      </c>
      <c r="E150" s="327" t="s">
        <v>493</v>
      </c>
      <c r="F150" s="328"/>
      <c r="G150" s="328"/>
      <c r="H150" s="328"/>
      <c r="I150" s="328"/>
      <c r="J150" s="328"/>
      <c r="K150" s="328"/>
      <c r="L150" s="224">
        <v>0</v>
      </c>
      <c r="M150" s="235">
        <f>+SUMIFS(PptoCLP[TotalProyecto],PptoCLP[Proyecto],"Carpas",PptoCLP[Moneda],"USD")</f>
        <v>174858.06000000003</v>
      </c>
      <c r="N150" s="201"/>
      <c r="O150" s="201"/>
      <c r="P150" s="201"/>
      <c r="Q150" s="201"/>
      <c r="R150" s="201"/>
      <c r="S150" s="201"/>
      <c r="T150" s="201"/>
      <c r="U150" s="201"/>
      <c r="V150" s="201"/>
    </row>
    <row r="151" spans="1:22" x14ac:dyDescent="0.35">
      <c r="A151" s="201"/>
      <c r="B151" s="234">
        <v>2</v>
      </c>
      <c r="C151" s="223">
        <f t="shared" si="0"/>
        <v>13.184799999999999</v>
      </c>
      <c r="D151" s="204" t="str">
        <f t="shared" si="1"/>
        <v>Ha</v>
      </c>
      <c r="E151" s="327" t="s">
        <v>494</v>
      </c>
      <c r="F151" s="328"/>
      <c r="G151" s="328"/>
      <c r="H151" s="328"/>
      <c r="I151" s="328"/>
      <c r="J151" s="328"/>
      <c r="K151" s="328"/>
      <c r="L151" s="224">
        <f>+SUMIFS(PptoCLP[TotalProyecto],PptoCLP[Proyecto],"Carpas",PptoCLP[Moneda],"CLP")</f>
        <v>21418002.359999999</v>
      </c>
      <c r="M151" s="235">
        <v>0</v>
      </c>
      <c r="N151" s="201"/>
      <c r="O151" s="201"/>
      <c r="P151" s="201"/>
      <c r="Q151" s="201"/>
      <c r="R151" s="201"/>
      <c r="S151" s="201"/>
      <c r="T151" s="201"/>
      <c r="U151" s="201"/>
      <c r="V151" s="201"/>
    </row>
    <row r="152" spans="1:22" x14ac:dyDescent="0.35">
      <c r="A152" s="201"/>
      <c r="B152" s="234">
        <v>3</v>
      </c>
      <c r="C152" s="223">
        <f t="shared" si="0"/>
        <v>13.184799999999999</v>
      </c>
      <c r="D152" s="204" t="str">
        <f t="shared" si="1"/>
        <v>Ha</v>
      </c>
      <c r="E152" s="327" t="s">
        <v>495</v>
      </c>
      <c r="F152" s="328"/>
      <c r="G152" s="328"/>
      <c r="H152" s="328"/>
      <c r="I152" s="328"/>
      <c r="J152" s="328"/>
      <c r="K152" s="328"/>
      <c r="L152" s="224">
        <v>0</v>
      </c>
      <c r="M152" s="235">
        <f>+SUMIFS(PptoCLP[TotalProyecto],PptoCLP[Proyecto],"Sombra",PptoCLP[Moneda],"USD")</f>
        <v>0</v>
      </c>
      <c r="N152" s="201"/>
      <c r="O152" s="201"/>
      <c r="P152" s="201"/>
      <c r="Q152" s="201"/>
      <c r="R152" s="201"/>
      <c r="S152" s="201"/>
      <c r="T152" s="201"/>
      <c r="U152" s="201"/>
      <c r="V152" s="201"/>
    </row>
    <row r="153" spans="1:22" x14ac:dyDescent="0.35">
      <c r="A153" s="201"/>
      <c r="B153" s="234">
        <v>3</v>
      </c>
      <c r="C153" s="223">
        <f t="shared" si="0"/>
        <v>13.184799999999999</v>
      </c>
      <c r="D153" s="204" t="str">
        <f t="shared" si="1"/>
        <v>Ha</v>
      </c>
      <c r="E153" s="327" t="s">
        <v>496</v>
      </c>
      <c r="F153" s="328"/>
      <c r="G153" s="328"/>
      <c r="H153" s="328"/>
      <c r="I153" s="328"/>
      <c r="J153" s="328"/>
      <c r="K153" s="328"/>
      <c r="L153" s="224">
        <f>+SUMIFS(PptoCLP[TotalProyecto],PptoCLP[Proyecto],"Sombra",PptoCLP[Moneda],"CLP")</f>
        <v>0</v>
      </c>
      <c r="M153" s="235">
        <v>0</v>
      </c>
      <c r="N153" s="201"/>
      <c r="O153" s="201"/>
      <c r="P153" s="201"/>
      <c r="Q153" s="201"/>
      <c r="R153" s="201"/>
      <c r="S153" s="201"/>
      <c r="T153" s="201"/>
      <c r="U153" s="201"/>
      <c r="V153" s="201"/>
    </row>
    <row r="154" spans="1:22" x14ac:dyDescent="0.35">
      <c r="A154" s="201"/>
      <c r="B154" s="234">
        <v>4</v>
      </c>
      <c r="C154" s="223">
        <f t="shared" si="0"/>
        <v>13.184799999999999</v>
      </c>
      <c r="D154" s="204" t="str">
        <f t="shared" si="1"/>
        <v>Ha</v>
      </c>
      <c r="E154" s="327" t="s">
        <v>497</v>
      </c>
      <c r="F154" s="328"/>
      <c r="G154" s="328"/>
      <c r="H154" s="328"/>
      <c r="I154" s="328"/>
      <c r="J154" s="328"/>
      <c r="K154" s="328"/>
      <c r="L154" s="224">
        <f>+SUMIFS(PptoCLP[TotalProyecto],PptoCLP[Proyecto],"Cierre Perimetral",PptoCLP[Moneda],"CLP")</f>
        <v>26458375.869599994</v>
      </c>
      <c r="M154" s="235">
        <v>0</v>
      </c>
      <c r="N154" s="201"/>
      <c r="O154" s="201"/>
      <c r="P154" s="201"/>
      <c r="Q154" s="201"/>
      <c r="R154" s="201"/>
      <c r="S154" s="201"/>
      <c r="T154" s="201"/>
      <c r="U154" s="201"/>
      <c r="V154" s="201"/>
    </row>
    <row r="155" spans="1:22" x14ac:dyDescent="0.35">
      <c r="A155" s="201"/>
      <c r="B155" s="234">
        <v>4</v>
      </c>
      <c r="C155" s="223">
        <f t="shared" si="0"/>
        <v>13.184799999999999</v>
      </c>
      <c r="D155" s="204" t="str">
        <f t="shared" si="1"/>
        <v>Ha</v>
      </c>
      <c r="E155" s="327" t="s">
        <v>498</v>
      </c>
      <c r="F155" s="328"/>
      <c r="G155" s="328"/>
      <c r="H155" s="328"/>
      <c r="I155" s="328"/>
      <c r="J155" s="328"/>
      <c r="K155" s="328"/>
      <c r="L155" s="224">
        <v>0</v>
      </c>
      <c r="M155" s="235">
        <f>+SUMIFS(PptoCLP[TotalProyecto],PptoCLP[Proyecto],"Perimetro",PptoCLP[Moneda],"USD")</f>
        <v>16779.144</v>
      </c>
      <c r="N155" s="201"/>
      <c r="O155" s="201"/>
      <c r="P155" s="201"/>
      <c r="Q155" s="201"/>
      <c r="R155" s="201"/>
      <c r="S155" s="201"/>
      <c r="T155" s="201"/>
      <c r="U155" s="201"/>
      <c r="V155" s="201"/>
    </row>
    <row r="156" spans="1:22" x14ac:dyDescent="0.35">
      <c r="A156" s="201"/>
      <c r="B156" s="234">
        <v>5</v>
      </c>
      <c r="C156" s="223">
        <v>14</v>
      </c>
      <c r="D156" s="204" t="s">
        <v>346</v>
      </c>
      <c r="E156" s="333" t="s">
        <v>499</v>
      </c>
      <c r="F156" s="334"/>
      <c r="G156" s="334"/>
      <c r="H156" s="334"/>
      <c r="I156" s="334"/>
      <c r="J156" s="334"/>
      <c r="K156" s="335"/>
      <c r="L156" s="224"/>
      <c r="M156" s="235">
        <v>0</v>
      </c>
      <c r="N156" s="201"/>
      <c r="O156" s="201"/>
      <c r="P156" s="201"/>
      <c r="Q156" s="201"/>
      <c r="R156" s="201"/>
      <c r="S156" s="201"/>
      <c r="T156" s="201"/>
      <c r="U156" s="201"/>
      <c r="V156" s="201"/>
    </row>
    <row r="157" spans="1:22" x14ac:dyDescent="0.35">
      <c r="A157" s="201"/>
      <c r="B157" s="336"/>
      <c r="C157" s="337"/>
      <c r="D157" s="337"/>
      <c r="E157" s="337"/>
      <c r="F157" s="337"/>
      <c r="G157" s="337"/>
      <c r="H157" s="338"/>
      <c r="I157" s="329" t="s">
        <v>500</v>
      </c>
      <c r="J157" s="329"/>
      <c r="K157" s="329"/>
      <c r="L157" s="226">
        <f>+SUM(L149:L156)</f>
        <v>214297563.76495999</v>
      </c>
      <c r="M157" s="236">
        <f>SUM(M149:M156)</f>
        <v>191637.20400000003</v>
      </c>
      <c r="N157" s="201"/>
      <c r="O157" s="201"/>
      <c r="P157" s="201"/>
      <c r="Q157" s="201"/>
      <c r="R157" s="201"/>
      <c r="S157" s="201"/>
      <c r="T157" s="201"/>
      <c r="U157" s="201"/>
      <c r="V157" s="201"/>
    </row>
    <row r="158" spans="1:22" x14ac:dyDescent="0.35">
      <c r="A158" s="201"/>
      <c r="B158" s="209"/>
      <c r="C158" s="201"/>
      <c r="D158" s="201"/>
      <c r="E158" s="201"/>
      <c r="F158" s="201"/>
      <c r="G158" s="201"/>
      <c r="H158" s="201"/>
      <c r="I158" s="201"/>
      <c r="J158" s="201"/>
      <c r="K158" s="201"/>
      <c r="L158" s="201"/>
      <c r="M158" s="210"/>
      <c r="N158" s="201"/>
      <c r="O158" s="201"/>
      <c r="P158" s="201"/>
      <c r="Q158" s="201"/>
      <c r="R158" s="201"/>
      <c r="S158" s="201"/>
      <c r="T158" s="201"/>
      <c r="U158" s="201"/>
      <c r="V158" s="201"/>
    </row>
    <row r="159" spans="1:22" ht="15" thickBot="1" x14ac:dyDescent="0.4">
      <c r="A159" s="201"/>
      <c r="B159" s="209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10"/>
      <c r="N159" s="201"/>
      <c r="O159" s="201"/>
      <c r="P159" s="201"/>
      <c r="Q159" s="201"/>
      <c r="R159" s="201"/>
      <c r="S159" s="201"/>
      <c r="T159" s="201"/>
      <c r="U159" s="201"/>
      <c r="V159" s="201"/>
    </row>
    <row r="160" spans="1:22" ht="15" thickBot="1" x14ac:dyDescent="0.4">
      <c r="A160" s="201"/>
      <c r="B160" s="209"/>
      <c r="C160" s="201"/>
      <c r="D160" s="201"/>
      <c r="E160" s="201"/>
      <c r="F160" s="201"/>
      <c r="G160" s="214" t="s">
        <v>501</v>
      </c>
      <c r="H160" s="214">
        <v>922.59</v>
      </c>
      <c r="I160" s="319" t="s">
        <v>502</v>
      </c>
      <c r="J160" s="320"/>
      <c r="K160" s="320"/>
      <c r="L160" s="225">
        <f>+((L157-L158)/$H$160)+M157</f>
        <v>423915.42484019988</v>
      </c>
      <c r="M160" s="210"/>
      <c r="N160" s="201"/>
      <c r="O160" s="201"/>
      <c r="P160" s="201"/>
      <c r="Q160" s="201"/>
      <c r="R160" s="201"/>
      <c r="S160" s="201"/>
      <c r="T160" s="201"/>
      <c r="U160" s="201"/>
      <c r="V160" s="201"/>
    </row>
    <row r="161" spans="1:22" ht="15" thickBot="1" x14ac:dyDescent="0.4">
      <c r="A161" s="201"/>
      <c r="B161" s="209"/>
      <c r="C161" s="201"/>
      <c r="D161" s="201"/>
      <c r="E161" s="201"/>
      <c r="G161" s="201"/>
      <c r="H161" s="201"/>
      <c r="I161" s="319" t="s">
        <v>503</v>
      </c>
      <c r="J161" s="320"/>
      <c r="K161" s="320"/>
      <c r="L161" s="225">
        <f>+L160/C17</f>
        <v>32151.82822949153</v>
      </c>
      <c r="M161" s="210"/>
      <c r="N161" s="201"/>
      <c r="O161" s="201"/>
      <c r="P161" s="201"/>
      <c r="Q161" s="201"/>
      <c r="R161" s="201"/>
      <c r="S161" s="201"/>
      <c r="T161" s="201"/>
      <c r="U161" s="201"/>
      <c r="V161" s="201"/>
    </row>
    <row r="162" spans="1:22" ht="15" thickBot="1" x14ac:dyDescent="0.4">
      <c r="A162" s="201"/>
      <c r="B162" s="211"/>
      <c r="C162" s="212"/>
      <c r="D162" s="212"/>
      <c r="E162" s="212"/>
      <c r="F162" s="212"/>
      <c r="G162" s="212"/>
      <c r="H162" s="212"/>
      <c r="I162" s="212"/>
      <c r="J162" s="212"/>
      <c r="K162" s="212"/>
      <c r="L162" s="212"/>
      <c r="M162" s="213"/>
      <c r="N162" s="201"/>
      <c r="O162" s="201"/>
      <c r="P162" s="201"/>
      <c r="Q162" s="201"/>
      <c r="R162" s="201"/>
      <c r="S162" s="201"/>
      <c r="T162" s="201"/>
      <c r="U162" s="201"/>
      <c r="V162" s="201"/>
    </row>
    <row r="163" spans="1:22" ht="15" thickBot="1" x14ac:dyDescent="0.4">
      <c r="A163" s="201"/>
      <c r="B163" s="321"/>
      <c r="C163" s="322"/>
      <c r="D163" s="322"/>
      <c r="E163" s="322"/>
      <c r="F163" s="322"/>
      <c r="G163" s="322"/>
      <c r="H163" s="322"/>
      <c r="I163" s="322"/>
      <c r="J163" s="322"/>
      <c r="K163" s="322"/>
      <c r="L163" s="322"/>
      <c r="M163" s="323"/>
      <c r="N163" s="201"/>
      <c r="O163" s="201"/>
      <c r="P163" s="201"/>
      <c r="Q163" s="201"/>
      <c r="R163" s="201"/>
      <c r="S163" s="201"/>
      <c r="T163" s="201"/>
      <c r="U163" s="201"/>
      <c r="V163" s="201"/>
    </row>
    <row r="164" spans="1:22" ht="15" thickBot="1" x14ac:dyDescent="0.4">
      <c r="A164" s="201"/>
      <c r="B164" s="206"/>
      <c r="C164" s="207"/>
      <c r="D164" s="207"/>
      <c r="E164" s="207"/>
      <c r="F164" s="207"/>
      <c r="G164" s="207"/>
      <c r="H164" s="207"/>
      <c r="I164" s="207"/>
      <c r="J164" s="207"/>
      <c r="K164" s="207"/>
      <c r="L164" s="207"/>
      <c r="M164" s="208"/>
      <c r="N164" s="201"/>
      <c r="O164" s="201"/>
      <c r="P164" s="201"/>
      <c r="Q164" s="201"/>
      <c r="R164" s="201"/>
      <c r="S164" s="201"/>
      <c r="T164" s="201"/>
      <c r="U164" s="201"/>
      <c r="V164" s="201"/>
    </row>
    <row r="165" spans="1:22" x14ac:dyDescent="0.35">
      <c r="A165" s="201"/>
      <c r="B165" s="321" t="s">
        <v>504</v>
      </c>
      <c r="C165" s="322"/>
      <c r="D165" s="322"/>
      <c r="E165" s="322"/>
      <c r="F165" s="322"/>
      <c r="G165" s="322"/>
      <c r="H165" s="322"/>
      <c r="I165" s="322"/>
      <c r="J165" s="322"/>
      <c r="K165" s="322"/>
      <c r="L165" s="322"/>
      <c r="M165" s="323"/>
      <c r="N165" s="201"/>
      <c r="O165" s="201"/>
      <c r="P165" s="201"/>
      <c r="Q165" s="201"/>
      <c r="R165" s="201"/>
      <c r="S165" s="201"/>
      <c r="T165" s="201"/>
      <c r="U165" s="201"/>
      <c r="V165" s="201"/>
    </row>
    <row r="166" spans="1:22" x14ac:dyDescent="0.35">
      <c r="A166" s="201"/>
      <c r="B166" s="324" t="s">
        <v>505</v>
      </c>
      <c r="C166" s="325"/>
      <c r="D166" s="325"/>
      <c r="E166" s="325"/>
      <c r="F166" s="325"/>
      <c r="G166" s="325"/>
      <c r="H166" s="325"/>
      <c r="I166" s="325"/>
      <c r="J166" s="325"/>
      <c r="K166" s="325"/>
      <c r="L166" s="325"/>
      <c r="M166" s="326"/>
      <c r="N166" s="201"/>
      <c r="O166" s="201"/>
      <c r="P166" s="201"/>
      <c r="Q166" s="201"/>
      <c r="R166" s="201"/>
      <c r="S166" s="201"/>
      <c r="T166" s="201"/>
      <c r="U166" s="201"/>
      <c r="V166" s="201"/>
    </row>
    <row r="167" spans="1:22" x14ac:dyDescent="0.35">
      <c r="A167" s="201"/>
      <c r="B167" s="310" t="s">
        <v>506</v>
      </c>
      <c r="C167" s="311"/>
      <c r="D167" s="311"/>
      <c r="E167" s="311"/>
      <c r="F167" s="311"/>
      <c r="G167" s="311"/>
      <c r="H167" s="311"/>
      <c r="I167" s="311"/>
      <c r="J167" s="311"/>
      <c r="K167" s="311"/>
      <c r="L167" s="311"/>
      <c r="M167" s="312"/>
      <c r="N167" s="201"/>
      <c r="O167" s="201"/>
      <c r="P167" s="201"/>
      <c r="Q167" s="201"/>
      <c r="R167" s="201"/>
      <c r="S167" s="201"/>
      <c r="T167" s="201"/>
      <c r="U167" s="201"/>
      <c r="V167" s="201"/>
    </row>
    <row r="168" spans="1:22" x14ac:dyDescent="0.35">
      <c r="A168" s="201"/>
      <c r="B168" s="310" t="s">
        <v>507</v>
      </c>
      <c r="C168" s="311"/>
      <c r="D168" s="311"/>
      <c r="E168" s="311"/>
      <c r="F168" s="311"/>
      <c r="G168" s="311"/>
      <c r="H168" s="311"/>
      <c r="I168" s="311"/>
      <c r="J168" s="311"/>
      <c r="K168" s="311"/>
      <c r="L168" s="311"/>
      <c r="M168" s="312"/>
      <c r="N168" s="201"/>
      <c r="O168" s="201"/>
      <c r="P168" s="201"/>
      <c r="Q168" s="201"/>
      <c r="R168" s="201"/>
      <c r="S168" s="201"/>
      <c r="T168" s="201"/>
      <c r="U168" s="201"/>
      <c r="V168" s="201"/>
    </row>
    <row r="169" spans="1:22" x14ac:dyDescent="0.35">
      <c r="A169" s="201"/>
      <c r="B169" s="310" t="s">
        <v>508</v>
      </c>
      <c r="C169" s="311"/>
      <c r="D169" s="311"/>
      <c r="E169" s="311"/>
      <c r="F169" s="311"/>
      <c r="G169" s="311"/>
      <c r="H169" s="311"/>
      <c r="I169" s="311"/>
      <c r="J169" s="311"/>
      <c r="K169" s="311"/>
      <c r="L169" s="311"/>
      <c r="M169" s="312"/>
      <c r="N169" s="201"/>
      <c r="O169" s="201"/>
      <c r="P169" s="201"/>
      <c r="Q169" s="201"/>
      <c r="R169" s="201"/>
      <c r="S169" s="201"/>
      <c r="T169" s="201"/>
      <c r="U169" s="201"/>
      <c r="V169" s="201"/>
    </row>
    <row r="170" spans="1:22" x14ac:dyDescent="0.35">
      <c r="A170" s="201"/>
      <c r="B170" s="310" t="s">
        <v>509</v>
      </c>
      <c r="C170" s="311"/>
      <c r="D170" s="311"/>
      <c r="E170" s="311"/>
      <c r="F170" s="311"/>
      <c r="G170" s="311"/>
      <c r="H170" s="311"/>
      <c r="I170" s="311"/>
      <c r="J170" s="311"/>
      <c r="K170" s="311"/>
      <c r="L170" s="311"/>
      <c r="M170" s="312"/>
      <c r="N170" s="201"/>
      <c r="O170" s="201"/>
      <c r="P170" s="201"/>
      <c r="Q170" s="201"/>
      <c r="R170" s="201"/>
      <c r="S170" s="201"/>
      <c r="T170" s="201"/>
      <c r="U170" s="201"/>
      <c r="V170" s="201"/>
    </row>
    <row r="171" spans="1:22" x14ac:dyDescent="0.35">
      <c r="A171" s="201"/>
      <c r="B171" s="310" t="s">
        <v>510</v>
      </c>
      <c r="C171" s="311"/>
      <c r="D171" s="311"/>
      <c r="E171" s="311"/>
      <c r="F171" s="311"/>
      <c r="G171" s="311"/>
      <c r="H171" s="311"/>
      <c r="I171" s="311"/>
      <c r="J171" s="311"/>
      <c r="K171" s="311"/>
      <c r="L171" s="311"/>
      <c r="M171" s="312"/>
      <c r="N171" s="201"/>
      <c r="O171" s="201"/>
      <c r="P171" s="201"/>
      <c r="Q171" s="201"/>
      <c r="R171" s="201"/>
      <c r="S171" s="201"/>
      <c r="T171" s="201"/>
      <c r="U171" s="201"/>
      <c r="V171" s="201"/>
    </row>
    <row r="172" spans="1:22" x14ac:dyDescent="0.35">
      <c r="A172" s="201"/>
      <c r="B172" s="310" t="s">
        <v>511</v>
      </c>
      <c r="C172" s="311"/>
      <c r="D172" s="311"/>
      <c r="E172" s="311"/>
      <c r="F172" s="311"/>
      <c r="G172" s="311"/>
      <c r="H172" s="311"/>
      <c r="I172" s="311"/>
      <c r="J172" s="311"/>
      <c r="K172" s="311"/>
      <c r="L172" s="311"/>
      <c r="M172" s="312"/>
      <c r="N172" s="201"/>
      <c r="O172" s="201"/>
      <c r="P172" s="201"/>
      <c r="Q172" s="201"/>
      <c r="R172" s="201"/>
      <c r="S172" s="201"/>
      <c r="T172" s="201"/>
      <c r="U172" s="201"/>
      <c r="V172" s="201"/>
    </row>
    <row r="173" spans="1:22" x14ac:dyDescent="0.35">
      <c r="A173" s="201"/>
      <c r="B173" s="310" t="s">
        <v>512</v>
      </c>
      <c r="C173" s="311"/>
      <c r="D173" s="311"/>
      <c r="E173" s="311"/>
      <c r="F173" s="311"/>
      <c r="G173" s="311"/>
      <c r="H173" s="311"/>
      <c r="I173" s="311"/>
      <c r="J173" s="311"/>
      <c r="K173" s="311"/>
      <c r="L173" s="311"/>
      <c r="M173" s="312"/>
      <c r="N173" s="201"/>
      <c r="O173" s="201"/>
      <c r="P173" s="201"/>
      <c r="Q173" s="201"/>
      <c r="R173" s="201"/>
      <c r="S173" s="201"/>
      <c r="T173" s="201"/>
      <c r="U173" s="201"/>
      <c r="V173" s="201"/>
    </row>
    <row r="174" spans="1:22" ht="15" thickBot="1" x14ac:dyDescent="0.4">
      <c r="A174" s="201"/>
      <c r="B174" s="316" t="s">
        <v>513</v>
      </c>
      <c r="C174" s="317"/>
      <c r="D174" s="317"/>
      <c r="E174" s="317"/>
      <c r="F174" s="317"/>
      <c r="G174" s="317"/>
      <c r="H174" s="317"/>
      <c r="I174" s="317"/>
      <c r="J174" s="317"/>
      <c r="K174" s="317"/>
      <c r="L174" s="317"/>
      <c r="M174" s="318"/>
      <c r="N174" s="201"/>
      <c r="O174" s="201"/>
      <c r="P174" s="201"/>
      <c r="Q174" s="201"/>
      <c r="R174" s="201"/>
      <c r="S174" s="201"/>
      <c r="T174" s="201"/>
      <c r="U174" s="201"/>
      <c r="V174" s="201"/>
    </row>
    <row r="175" spans="1:22" ht="15" thickBot="1" x14ac:dyDescent="0.4">
      <c r="A175" s="201"/>
      <c r="B175" s="321" t="s">
        <v>514</v>
      </c>
      <c r="C175" s="322"/>
      <c r="D175" s="322"/>
      <c r="E175" s="322"/>
      <c r="F175" s="322"/>
      <c r="G175" s="322"/>
      <c r="H175" s="322"/>
      <c r="I175" s="322"/>
      <c r="J175" s="322"/>
      <c r="K175" s="322"/>
      <c r="L175" s="322"/>
      <c r="M175" s="323"/>
      <c r="N175" s="201"/>
      <c r="O175" s="201"/>
      <c r="P175" s="201"/>
      <c r="Q175" s="201"/>
      <c r="R175" s="201"/>
      <c r="S175" s="201"/>
      <c r="T175" s="201"/>
      <c r="U175" s="201"/>
      <c r="V175" s="201"/>
    </row>
    <row r="176" spans="1:22" x14ac:dyDescent="0.35">
      <c r="A176" s="201"/>
      <c r="B176" s="358" t="s">
        <v>515</v>
      </c>
      <c r="C176" s="359"/>
      <c r="D176" s="359"/>
      <c r="E176" s="359"/>
      <c r="F176" s="359"/>
      <c r="G176" s="359"/>
      <c r="H176" s="359"/>
      <c r="I176" s="359"/>
      <c r="J176" s="359"/>
      <c r="K176" s="359"/>
      <c r="L176" s="237" t="s">
        <v>516</v>
      </c>
      <c r="M176" s="238" t="s">
        <v>517</v>
      </c>
      <c r="N176" s="201"/>
      <c r="O176" s="201"/>
      <c r="P176" s="201"/>
      <c r="Q176" s="201"/>
      <c r="R176" s="201"/>
      <c r="S176" s="201"/>
      <c r="T176" s="201"/>
      <c r="U176" s="201"/>
      <c r="V176" s="201"/>
    </row>
    <row r="177" spans="1:22" x14ac:dyDescent="0.35">
      <c r="A177" s="201"/>
      <c r="B177" s="357" t="s">
        <v>506</v>
      </c>
      <c r="C177" s="349"/>
      <c r="D177" s="349"/>
      <c r="E177" s="349"/>
      <c r="F177" s="349"/>
      <c r="G177" s="349"/>
      <c r="H177" s="349"/>
      <c r="I177" s="349"/>
      <c r="J177" s="349"/>
      <c r="K177" s="349"/>
      <c r="L177" s="224">
        <f>+$L$157*0.4</f>
        <v>85719025.505984008</v>
      </c>
      <c r="M177" s="235">
        <f>+$M$157*0.4</f>
        <v>76654.881600000008</v>
      </c>
      <c r="N177" s="201"/>
      <c r="O177" s="201"/>
      <c r="P177" s="201"/>
      <c r="Q177" s="201"/>
      <c r="R177" s="201"/>
      <c r="S177" s="201"/>
      <c r="T177" s="201"/>
      <c r="U177" s="201"/>
      <c r="V177" s="201"/>
    </row>
    <row r="178" spans="1:22" x14ac:dyDescent="0.35">
      <c r="A178" s="201"/>
      <c r="B178" s="357" t="s">
        <v>507</v>
      </c>
      <c r="C178" s="349"/>
      <c r="D178" s="349"/>
      <c r="E178" s="349"/>
      <c r="F178" s="349"/>
      <c r="G178" s="349"/>
      <c r="H178" s="349"/>
      <c r="I178" s="349"/>
      <c r="J178" s="349"/>
      <c r="K178" s="349"/>
      <c r="L178" s="224">
        <f>+$L$157*0.3</f>
        <v>64289269.129487991</v>
      </c>
      <c r="M178" s="235">
        <f>+$M$157*0.3</f>
        <v>57491.16120000001</v>
      </c>
      <c r="N178" s="201"/>
      <c r="O178" s="201"/>
      <c r="P178" s="201"/>
      <c r="Q178" s="201"/>
      <c r="R178" s="201"/>
      <c r="S178" s="201"/>
      <c r="T178" s="201"/>
      <c r="U178" s="201"/>
      <c r="V178" s="201"/>
    </row>
    <row r="179" spans="1:22" x14ac:dyDescent="0.35">
      <c r="A179" s="201"/>
      <c r="B179" s="357" t="s">
        <v>508</v>
      </c>
      <c r="C179" s="349"/>
      <c r="D179" s="349"/>
      <c r="E179" s="349"/>
      <c r="F179" s="349"/>
      <c r="G179" s="349"/>
      <c r="H179" s="349"/>
      <c r="I179" s="349"/>
      <c r="J179" s="349"/>
      <c r="K179" s="349"/>
      <c r="L179" s="224">
        <f>+$L$157*0.2</f>
        <v>42859512.752992004</v>
      </c>
      <c r="M179" s="235">
        <f>+$M$157*0.2</f>
        <v>38327.440800000004</v>
      </c>
      <c r="N179" s="201"/>
      <c r="O179" s="201"/>
      <c r="P179" s="201"/>
      <c r="Q179" s="201"/>
      <c r="R179" s="201"/>
      <c r="S179" s="201"/>
      <c r="T179" s="201"/>
      <c r="U179" s="201"/>
      <c r="V179" s="201"/>
    </row>
    <row r="180" spans="1:22" ht="15" thickBot="1" x14ac:dyDescent="0.4">
      <c r="A180" s="201"/>
      <c r="B180" s="355" t="s">
        <v>509</v>
      </c>
      <c r="C180" s="356"/>
      <c r="D180" s="356"/>
      <c r="E180" s="356"/>
      <c r="F180" s="356"/>
      <c r="G180" s="356"/>
      <c r="H180" s="356"/>
      <c r="I180" s="356"/>
      <c r="J180" s="356"/>
      <c r="K180" s="356"/>
      <c r="L180" s="239">
        <f>+$L$157*0.1</f>
        <v>21429756.376496002</v>
      </c>
      <c r="M180" s="240">
        <f>+$M$157*0.1</f>
        <v>19163.720400000002</v>
      </c>
      <c r="N180" s="201"/>
      <c r="O180" s="201"/>
      <c r="P180" s="201"/>
      <c r="Q180" s="201"/>
      <c r="R180" s="201"/>
      <c r="S180" s="201"/>
      <c r="T180" s="201"/>
      <c r="U180" s="201"/>
      <c r="V180" s="201"/>
    </row>
    <row r="181" spans="1:22" ht="15" thickBot="1" x14ac:dyDescent="0.4">
      <c r="A181" s="201"/>
      <c r="B181" s="321" t="s">
        <v>518</v>
      </c>
      <c r="C181" s="322"/>
      <c r="D181" s="322"/>
      <c r="E181" s="322"/>
      <c r="F181" s="322"/>
      <c r="G181" s="322"/>
      <c r="H181" s="322"/>
      <c r="I181" s="322"/>
      <c r="J181" s="322"/>
      <c r="K181" s="322"/>
      <c r="L181" s="322"/>
      <c r="M181" s="323"/>
      <c r="N181" s="201"/>
      <c r="O181" s="201"/>
      <c r="P181" s="201"/>
      <c r="Q181" s="201"/>
      <c r="R181" s="201"/>
      <c r="S181" s="201"/>
      <c r="T181" s="201"/>
      <c r="U181" s="201"/>
      <c r="V181" s="201"/>
    </row>
    <row r="182" spans="1:22" x14ac:dyDescent="0.35">
      <c r="A182" s="201"/>
      <c r="B182" s="352" t="s">
        <v>519</v>
      </c>
      <c r="C182" s="353"/>
      <c r="D182" s="353"/>
      <c r="E182" s="353"/>
      <c r="F182" s="353"/>
      <c r="G182" s="353"/>
      <c r="H182" s="353"/>
      <c r="I182" s="353"/>
      <c r="J182" s="353"/>
      <c r="K182" s="353"/>
      <c r="L182" s="353"/>
      <c r="M182" s="354"/>
      <c r="N182" s="201"/>
      <c r="O182" s="201"/>
      <c r="P182" s="201"/>
      <c r="Q182" s="201"/>
      <c r="R182" s="201"/>
      <c r="S182" s="201"/>
      <c r="T182" s="201"/>
      <c r="U182" s="201"/>
      <c r="V182" s="201"/>
    </row>
    <row r="183" spans="1:22" x14ac:dyDescent="0.35">
      <c r="A183" s="201"/>
      <c r="B183" s="310" t="s">
        <v>520</v>
      </c>
      <c r="C183" s="311"/>
      <c r="D183" s="311"/>
      <c r="E183" s="311"/>
      <c r="F183" s="311"/>
      <c r="G183" s="311"/>
      <c r="H183" s="311"/>
      <c r="I183" s="311"/>
      <c r="J183" s="311"/>
      <c r="K183" s="311"/>
      <c r="L183" s="311"/>
      <c r="M183" s="312"/>
      <c r="N183" s="201"/>
      <c r="O183" s="201"/>
      <c r="P183" s="201"/>
      <c r="Q183" s="201"/>
      <c r="R183" s="201"/>
      <c r="S183" s="201"/>
      <c r="T183" s="201"/>
      <c r="U183" s="201"/>
      <c r="V183" s="201"/>
    </row>
    <row r="184" spans="1:22" x14ac:dyDescent="0.35">
      <c r="A184" s="201"/>
      <c r="B184" s="310" t="s">
        <v>549</v>
      </c>
      <c r="C184" s="311"/>
      <c r="D184" s="311"/>
      <c r="E184" s="311"/>
      <c r="F184" s="311"/>
      <c r="G184" s="311"/>
      <c r="H184" s="311"/>
      <c r="I184" s="311"/>
      <c r="J184" s="311"/>
      <c r="K184" s="311"/>
      <c r="L184" s="311"/>
      <c r="M184" s="312"/>
      <c r="N184" s="201"/>
      <c r="O184" s="201"/>
      <c r="P184" s="201"/>
      <c r="Q184" s="201"/>
      <c r="R184" s="201"/>
      <c r="S184" s="201"/>
      <c r="T184" s="201"/>
      <c r="U184" s="201"/>
      <c r="V184" s="201"/>
    </row>
    <row r="185" spans="1:22" x14ac:dyDescent="0.35">
      <c r="A185" s="201"/>
      <c r="B185" s="310" t="s">
        <v>548</v>
      </c>
      <c r="C185" s="311"/>
      <c r="D185" s="311"/>
      <c r="E185" s="311"/>
      <c r="F185" s="311"/>
      <c r="G185" s="311"/>
      <c r="H185" s="311"/>
      <c r="I185" s="311"/>
      <c r="J185" s="311"/>
      <c r="K185" s="311"/>
      <c r="L185" s="311"/>
      <c r="M185" s="312"/>
      <c r="N185" s="201"/>
      <c r="O185" s="201"/>
      <c r="P185" s="201"/>
      <c r="Q185" s="201"/>
      <c r="R185" s="201"/>
      <c r="S185" s="201"/>
      <c r="T185" s="201"/>
      <c r="U185" s="201"/>
      <c r="V185" s="201"/>
    </row>
    <row r="186" spans="1:22" x14ac:dyDescent="0.35">
      <c r="A186" s="201"/>
      <c r="B186" s="310" t="s">
        <v>521</v>
      </c>
      <c r="C186" s="311"/>
      <c r="D186" s="311"/>
      <c r="E186" s="311"/>
      <c r="F186" s="311"/>
      <c r="G186" s="311"/>
      <c r="H186" s="311"/>
      <c r="I186" s="311"/>
      <c r="J186" s="311"/>
      <c r="K186" s="311"/>
      <c r="L186" s="311"/>
      <c r="M186" s="312"/>
      <c r="N186" s="201"/>
      <c r="O186" s="201"/>
      <c r="P186" s="201"/>
      <c r="Q186" s="201"/>
      <c r="R186" s="201"/>
      <c r="S186" s="201"/>
      <c r="T186" s="201"/>
      <c r="U186" s="201"/>
      <c r="V186" s="201"/>
    </row>
    <row r="187" spans="1:22" x14ac:dyDescent="0.35">
      <c r="A187" s="201"/>
      <c r="B187" s="310" t="s">
        <v>522</v>
      </c>
      <c r="C187" s="311"/>
      <c r="D187" s="311"/>
      <c r="E187" s="311"/>
      <c r="F187" s="311"/>
      <c r="G187" s="311"/>
      <c r="H187" s="311"/>
      <c r="I187" s="311"/>
      <c r="J187" s="311"/>
      <c r="K187" s="311"/>
      <c r="L187" s="311"/>
      <c r="M187" s="312"/>
      <c r="N187" s="201"/>
      <c r="O187" s="201"/>
      <c r="P187" s="201"/>
      <c r="Q187" s="201"/>
      <c r="R187" s="201"/>
      <c r="S187" s="201"/>
      <c r="T187" s="201"/>
      <c r="U187" s="201"/>
      <c r="V187" s="201"/>
    </row>
    <row r="188" spans="1:22" ht="15" thickBot="1" x14ac:dyDescent="0.4">
      <c r="A188" s="201"/>
      <c r="B188" s="316" t="s">
        <v>523</v>
      </c>
      <c r="C188" s="317"/>
      <c r="D188" s="317"/>
      <c r="E188" s="317"/>
      <c r="F188" s="317"/>
      <c r="G188" s="317"/>
      <c r="H188" s="317"/>
      <c r="I188" s="317"/>
      <c r="J188" s="317"/>
      <c r="K188" s="317"/>
      <c r="L188" s="317"/>
      <c r="M188" s="318"/>
      <c r="N188" s="201"/>
      <c r="O188" s="201"/>
      <c r="P188" s="201"/>
      <c r="Q188" s="201"/>
      <c r="R188" s="201"/>
      <c r="S188" s="201"/>
      <c r="T188" s="201"/>
      <c r="U188" s="201"/>
      <c r="V188" s="201"/>
    </row>
    <row r="189" spans="1:22" x14ac:dyDescent="0.35">
      <c r="A189" s="201"/>
      <c r="B189" s="321" t="s">
        <v>524</v>
      </c>
      <c r="C189" s="322"/>
      <c r="D189" s="322"/>
      <c r="E189" s="322"/>
      <c r="F189" s="322"/>
      <c r="G189" s="322"/>
      <c r="H189" s="322"/>
      <c r="I189" s="322"/>
      <c r="J189" s="322"/>
      <c r="K189" s="322"/>
      <c r="L189" s="322"/>
      <c r="M189" s="323"/>
      <c r="N189" s="201"/>
      <c r="O189" s="201"/>
      <c r="P189" s="201"/>
      <c r="Q189" s="201"/>
      <c r="R189" s="201"/>
      <c r="S189" s="201"/>
      <c r="T189" s="201"/>
      <c r="U189" s="201"/>
      <c r="V189" s="201"/>
    </row>
    <row r="190" spans="1:22" x14ac:dyDescent="0.35">
      <c r="A190" s="201"/>
      <c r="B190" s="310" t="s">
        <v>525</v>
      </c>
      <c r="C190" s="311"/>
      <c r="D190" s="311"/>
      <c r="E190" s="311"/>
      <c r="F190" s="311"/>
      <c r="G190" s="311"/>
      <c r="H190" s="311"/>
      <c r="I190" s="311"/>
      <c r="J190" s="311"/>
      <c r="K190" s="311"/>
      <c r="L190" s="311"/>
      <c r="M190" s="312"/>
      <c r="N190" s="201"/>
      <c r="O190" s="201"/>
      <c r="P190" s="201"/>
      <c r="Q190" s="201"/>
      <c r="R190" s="201"/>
      <c r="S190" s="201"/>
      <c r="T190" s="201"/>
      <c r="U190" s="201"/>
      <c r="V190" s="201"/>
    </row>
    <row r="191" spans="1:22" x14ac:dyDescent="0.35">
      <c r="A191" s="201"/>
      <c r="B191" s="310" t="s">
        <v>526</v>
      </c>
      <c r="C191" s="311"/>
      <c r="D191" s="311"/>
      <c r="E191" s="311"/>
      <c r="F191" s="311"/>
      <c r="G191" s="311"/>
      <c r="H191" s="311"/>
      <c r="I191" s="311"/>
      <c r="J191" s="311"/>
      <c r="K191" s="311"/>
      <c r="L191" s="311"/>
      <c r="M191" s="312"/>
      <c r="N191" s="201"/>
      <c r="O191" s="201"/>
      <c r="P191" s="201"/>
      <c r="Q191" s="201"/>
      <c r="R191" s="201"/>
      <c r="S191" s="201"/>
      <c r="T191" s="201"/>
      <c r="U191" s="201"/>
      <c r="V191" s="201"/>
    </row>
    <row r="192" spans="1:22" x14ac:dyDescent="0.35">
      <c r="A192" s="201"/>
      <c r="B192" s="310" t="s">
        <v>527</v>
      </c>
      <c r="C192" s="311"/>
      <c r="D192" s="311"/>
      <c r="E192" s="311"/>
      <c r="F192" s="311"/>
      <c r="G192" s="311"/>
      <c r="H192" s="311"/>
      <c r="I192" s="311"/>
      <c r="J192" s="311"/>
      <c r="K192" s="311"/>
      <c r="L192" s="311"/>
      <c r="M192" s="312"/>
      <c r="N192" s="201"/>
      <c r="O192" s="201"/>
      <c r="P192" s="201"/>
      <c r="Q192" s="201"/>
      <c r="R192" s="201"/>
      <c r="S192" s="201"/>
      <c r="T192" s="201"/>
      <c r="U192" s="201"/>
      <c r="V192" s="201"/>
    </row>
    <row r="193" spans="1:22" x14ac:dyDescent="0.35">
      <c r="A193" s="201"/>
      <c r="B193" s="310" t="s">
        <v>528</v>
      </c>
      <c r="C193" s="311"/>
      <c r="D193" s="311"/>
      <c r="E193" s="311"/>
      <c r="F193" s="311"/>
      <c r="G193" s="311"/>
      <c r="H193" s="311"/>
      <c r="I193" s="311"/>
      <c r="J193" s="311"/>
      <c r="K193" s="311"/>
      <c r="L193" s="311"/>
      <c r="M193" s="312"/>
      <c r="N193" s="201"/>
      <c r="O193" s="201"/>
      <c r="P193" s="201"/>
      <c r="Q193" s="201"/>
      <c r="R193" s="201"/>
      <c r="S193" s="201"/>
      <c r="T193" s="201"/>
      <c r="U193" s="201"/>
      <c r="V193" s="201"/>
    </row>
    <row r="194" spans="1:22" x14ac:dyDescent="0.35">
      <c r="A194" s="201"/>
      <c r="B194" s="310" t="s">
        <v>529</v>
      </c>
      <c r="C194" s="311"/>
      <c r="D194" s="311"/>
      <c r="E194" s="311"/>
      <c r="F194" s="311"/>
      <c r="G194" s="311"/>
      <c r="H194" s="311"/>
      <c r="I194" s="311"/>
      <c r="J194" s="311"/>
      <c r="K194" s="311"/>
      <c r="L194" s="311"/>
      <c r="M194" s="312"/>
      <c r="N194" s="201"/>
      <c r="O194" s="201"/>
      <c r="P194" s="201"/>
      <c r="Q194" s="201"/>
      <c r="R194" s="201"/>
      <c r="S194" s="201"/>
      <c r="T194" s="201"/>
      <c r="U194" s="201"/>
      <c r="V194" s="201"/>
    </row>
    <row r="195" spans="1:22" x14ac:dyDescent="0.35">
      <c r="A195" s="201"/>
      <c r="B195" s="310" t="s">
        <v>530</v>
      </c>
      <c r="C195" s="311"/>
      <c r="D195" s="311"/>
      <c r="E195" s="311"/>
      <c r="F195" s="311"/>
      <c r="G195" s="311"/>
      <c r="H195" s="311"/>
      <c r="I195" s="311"/>
      <c r="J195" s="311"/>
      <c r="K195" s="311"/>
      <c r="L195" s="311"/>
      <c r="M195" s="312"/>
      <c r="N195" s="201"/>
      <c r="O195" s="201"/>
      <c r="P195" s="201"/>
      <c r="Q195" s="201"/>
      <c r="R195" s="201"/>
      <c r="S195" s="201"/>
      <c r="T195" s="201"/>
      <c r="U195" s="201"/>
      <c r="V195" s="201"/>
    </row>
    <row r="196" spans="1:22" x14ac:dyDescent="0.35">
      <c r="A196" s="201"/>
      <c r="B196" s="310" t="s">
        <v>531</v>
      </c>
      <c r="C196" s="311"/>
      <c r="D196" s="311"/>
      <c r="E196" s="311"/>
      <c r="F196" s="311"/>
      <c r="G196" s="311"/>
      <c r="H196" s="311"/>
      <c r="I196" s="311"/>
      <c r="J196" s="311"/>
      <c r="K196" s="311"/>
      <c r="L196" s="311"/>
      <c r="M196" s="312"/>
      <c r="N196" s="201"/>
      <c r="O196" s="201"/>
      <c r="P196" s="201"/>
      <c r="Q196" s="201"/>
      <c r="R196" s="201"/>
      <c r="S196" s="201"/>
      <c r="T196" s="201"/>
      <c r="U196" s="201"/>
      <c r="V196" s="201"/>
    </row>
    <row r="197" spans="1:22" x14ac:dyDescent="0.35">
      <c r="A197" s="201"/>
      <c r="B197" s="310" t="s">
        <v>532</v>
      </c>
      <c r="C197" s="311"/>
      <c r="D197" s="311"/>
      <c r="E197" s="311"/>
      <c r="F197" s="311"/>
      <c r="G197" s="311"/>
      <c r="H197" s="311"/>
      <c r="I197" s="311"/>
      <c r="J197" s="311"/>
      <c r="K197" s="311"/>
      <c r="L197" s="311"/>
      <c r="M197" s="312"/>
      <c r="N197" s="201"/>
      <c r="O197" s="201"/>
      <c r="P197" s="201"/>
      <c r="Q197" s="201"/>
      <c r="R197" s="201"/>
      <c r="S197" s="201"/>
      <c r="T197" s="201"/>
      <c r="U197" s="201"/>
      <c r="V197" s="201"/>
    </row>
    <row r="198" spans="1:22" x14ac:dyDescent="0.35">
      <c r="A198" s="201"/>
      <c r="B198" s="310" t="s">
        <v>533</v>
      </c>
      <c r="C198" s="311"/>
      <c r="D198" s="311"/>
      <c r="E198" s="311"/>
      <c r="F198" s="311"/>
      <c r="G198" s="311"/>
      <c r="H198" s="311"/>
      <c r="I198" s="311"/>
      <c r="J198" s="311"/>
      <c r="K198" s="311"/>
      <c r="L198" s="311"/>
      <c r="M198" s="312"/>
      <c r="N198" s="201"/>
      <c r="O198" s="201"/>
      <c r="P198" s="201"/>
      <c r="Q198" s="201"/>
      <c r="R198" s="201"/>
      <c r="S198" s="201"/>
      <c r="T198" s="201"/>
      <c r="U198" s="201"/>
      <c r="V198" s="201"/>
    </row>
    <row r="199" spans="1:22" ht="15" thickBot="1" x14ac:dyDescent="0.4">
      <c r="A199" s="201"/>
      <c r="B199" s="316" t="s">
        <v>534</v>
      </c>
      <c r="C199" s="317"/>
      <c r="D199" s="317"/>
      <c r="E199" s="317"/>
      <c r="F199" s="317"/>
      <c r="G199" s="317"/>
      <c r="H199" s="317"/>
      <c r="I199" s="317"/>
      <c r="J199" s="317"/>
      <c r="K199" s="317"/>
      <c r="L199" s="317"/>
      <c r="M199" s="318"/>
      <c r="N199" s="201"/>
      <c r="O199" s="201"/>
      <c r="P199" s="201"/>
      <c r="Q199" s="201"/>
      <c r="R199" s="201"/>
      <c r="S199" s="201"/>
      <c r="T199" s="201"/>
      <c r="U199" s="201"/>
      <c r="V199" s="201"/>
    </row>
    <row r="200" spans="1:22" ht="15" thickBot="1" x14ac:dyDescent="0.4">
      <c r="A200" s="201"/>
      <c r="B200" s="313" t="s">
        <v>535</v>
      </c>
      <c r="C200" s="314"/>
      <c r="D200" s="314"/>
      <c r="E200" s="314"/>
      <c r="F200" s="314"/>
      <c r="G200" s="314"/>
      <c r="H200" s="314"/>
      <c r="I200" s="314"/>
      <c r="J200" s="314"/>
      <c r="K200" s="314"/>
      <c r="L200" s="314"/>
      <c r="M200" s="315"/>
      <c r="N200" s="201"/>
      <c r="O200" s="201"/>
      <c r="P200" s="201"/>
      <c r="Q200" s="201"/>
      <c r="R200" s="201"/>
      <c r="S200" s="201"/>
      <c r="T200" s="201"/>
      <c r="U200" s="201"/>
      <c r="V200" s="201"/>
    </row>
    <row r="201" spans="1:22" x14ac:dyDescent="0.35">
      <c r="A201" s="201"/>
      <c r="B201" s="310" t="s">
        <v>536</v>
      </c>
      <c r="C201" s="311"/>
      <c r="D201" s="311"/>
      <c r="E201" s="311"/>
      <c r="F201" s="311"/>
      <c r="G201" s="311"/>
      <c r="H201" s="311"/>
      <c r="I201" s="311"/>
      <c r="J201" s="311"/>
      <c r="K201" s="311"/>
      <c r="L201" s="311"/>
      <c r="M201" s="312"/>
      <c r="N201" s="201"/>
      <c r="O201" s="201"/>
      <c r="P201" s="201"/>
      <c r="Q201" s="201"/>
      <c r="R201" s="201"/>
      <c r="S201" s="201"/>
      <c r="T201" s="201"/>
      <c r="U201" s="201"/>
      <c r="V201" s="201"/>
    </row>
    <row r="202" spans="1:22" x14ac:dyDescent="0.35">
      <c r="A202" s="201"/>
      <c r="B202" s="310" t="s">
        <v>537</v>
      </c>
      <c r="C202" s="311"/>
      <c r="D202" s="311"/>
      <c r="E202" s="311"/>
      <c r="F202" s="311"/>
      <c r="G202" s="311"/>
      <c r="H202" s="311"/>
      <c r="I202" s="311"/>
      <c r="J202" s="311"/>
      <c r="K202" s="311"/>
      <c r="L202" s="311"/>
      <c r="M202" s="312"/>
      <c r="N202" s="201"/>
      <c r="O202" s="201"/>
      <c r="P202" s="201"/>
      <c r="Q202" s="201"/>
      <c r="R202" s="201"/>
      <c r="S202" s="201"/>
      <c r="T202" s="201"/>
      <c r="U202" s="201"/>
      <c r="V202" s="201"/>
    </row>
    <row r="203" spans="1:22" x14ac:dyDescent="0.35">
      <c r="A203" s="201"/>
      <c r="B203" s="310" t="s">
        <v>538</v>
      </c>
      <c r="C203" s="311"/>
      <c r="D203" s="311"/>
      <c r="E203" s="311"/>
      <c r="F203" s="311"/>
      <c r="G203" s="311"/>
      <c r="H203" s="311"/>
      <c r="I203" s="311"/>
      <c r="J203" s="311"/>
      <c r="K203" s="311"/>
      <c r="L203" s="311"/>
      <c r="M203" s="312"/>
      <c r="N203" s="201"/>
      <c r="O203" s="201"/>
      <c r="P203" s="201"/>
      <c r="Q203" s="201"/>
      <c r="R203" s="201"/>
      <c r="S203" s="201"/>
      <c r="T203" s="201"/>
      <c r="U203" s="201"/>
      <c r="V203" s="201"/>
    </row>
    <row r="204" spans="1:22" x14ac:dyDescent="0.35">
      <c r="A204" s="201"/>
      <c r="B204" s="310" t="s">
        <v>539</v>
      </c>
      <c r="C204" s="311"/>
      <c r="D204" s="311"/>
      <c r="E204" s="311"/>
      <c r="F204" s="311"/>
      <c r="G204" s="311"/>
      <c r="H204" s="311"/>
      <c r="I204" s="311"/>
      <c r="J204" s="311"/>
      <c r="K204" s="311"/>
      <c r="L204" s="311"/>
      <c r="M204" s="312"/>
      <c r="N204" s="201"/>
      <c r="O204" s="201"/>
      <c r="P204" s="201"/>
      <c r="Q204" s="201"/>
      <c r="R204" s="201"/>
      <c r="S204" s="201"/>
      <c r="T204" s="201"/>
      <c r="U204" s="201"/>
      <c r="V204" s="201"/>
    </row>
    <row r="205" spans="1:22" x14ac:dyDescent="0.35">
      <c r="A205" s="201"/>
      <c r="B205" s="310" t="s">
        <v>540</v>
      </c>
      <c r="C205" s="311"/>
      <c r="D205" s="311"/>
      <c r="E205" s="311"/>
      <c r="F205" s="311"/>
      <c r="G205" s="311"/>
      <c r="H205" s="311"/>
      <c r="I205" s="311"/>
      <c r="J205" s="311"/>
      <c r="K205" s="311"/>
      <c r="L205" s="311"/>
      <c r="M205" s="312"/>
      <c r="N205" s="201"/>
      <c r="O205" s="201"/>
      <c r="P205" s="201"/>
      <c r="Q205" s="201"/>
      <c r="R205" s="201"/>
      <c r="S205" s="201"/>
      <c r="T205" s="201"/>
      <c r="U205" s="201"/>
      <c r="V205" s="201"/>
    </row>
    <row r="206" spans="1:22" x14ac:dyDescent="0.35">
      <c r="A206" s="201"/>
      <c r="B206" s="310" t="s">
        <v>541</v>
      </c>
      <c r="C206" s="311"/>
      <c r="D206" s="311"/>
      <c r="E206" s="311"/>
      <c r="F206" s="311"/>
      <c r="G206" s="311"/>
      <c r="H206" s="311"/>
      <c r="I206" s="311"/>
      <c r="J206" s="311"/>
      <c r="K206" s="311"/>
      <c r="L206" s="311"/>
      <c r="M206" s="312"/>
      <c r="N206" s="201"/>
      <c r="O206" s="201"/>
      <c r="P206" s="201"/>
      <c r="Q206" s="201"/>
      <c r="R206" s="201"/>
      <c r="S206" s="201"/>
      <c r="T206" s="201"/>
      <c r="U206" s="201"/>
      <c r="V206" s="201"/>
    </row>
    <row r="207" spans="1:22" ht="15" thickBot="1" x14ac:dyDescent="0.4">
      <c r="A207" s="201"/>
      <c r="B207" s="316" t="s">
        <v>542</v>
      </c>
      <c r="C207" s="317"/>
      <c r="D207" s="317"/>
      <c r="E207" s="317"/>
      <c r="F207" s="317"/>
      <c r="G207" s="317"/>
      <c r="H207" s="317"/>
      <c r="I207" s="317"/>
      <c r="J207" s="317"/>
      <c r="K207" s="317"/>
      <c r="L207" s="317"/>
      <c r="M207" s="318"/>
      <c r="N207" s="201"/>
      <c r="O207" s="201"/>
      <c r="P207" s="201"/>
      <c r="Q207" s="201"/>
      <c r="R207" s="201"/>
      <c r="S207" s="201"/>
      <c r="T207" s="201"/>
      <c r="U207" s="201"/>
      <c r="V207" s="201"/>
    </row>
    <row r="208" spans="1:22" ht="15" thickBot="1" x14ac:dyDescent="0.4">
      <c r="A208" s="201"/>
      <c r="B208" s="313" t="s">
        <v>543</v>
      </c>
      <c r="C208" s="314"/>
      <c r="D208" s="314"/>
      <c r="E208" s="314"/>
      <c r="F208" s="314"/>
      <c r="G208" s="314"/>
      <c r="H208" s="314"/>
      <c r="I208" s="314"/>
      <c r="J208" s="314"/>
      <c r="K208" s="314"/>
      <c r="L208" s="314"/>
      <c r="M208" s="315"/>
      <c r="N208" s="201"/>
      <c r="O208" s="201"/>
      <c r="P208" s="201"/>
      <c r="Q208" s="201"/>
      <c r="R208" s="201"/>
      <c r="S208" s="201"/>
      <c r="T208" s="201"/>
      <c r="U208" s="201"/>
      <c r="V208" s="201"/>
    </row>
    <row r="209" spans="1:22" x14ac:dyDescent="0.35">
      <c r="A209" s="201"/>
      <c r="B209" s="352" t="s">
        <v>544</v>
      </c>
      <c r="C209" s="353"/>
      <c r="D209" s="353"/>
      <c r="E209" s="353"/>
      <c r="F209" s="353"/>
      <c r="G209" s="353"/>
      <c r="H209" s="353"/>
      <c r="I209" s="353"/>
      <c r="J209" s="353"/>
      <c r="K209" s="353"/>
      <c r="L209" s="353"/>
      <c r="M209" s="354"/>
      <c r="N209" s="201"/>
      <c r="O209" s="201"/>
      <c r="P209" s="201"/>
      <c r="Q209" s="201"/>
      <c r="R209" s="201"/>
      <c r="S209" s="201"/>
      <c r="T209" s="201"/>
      <c r="U209" s="201"/>
      <c r="V209" s="201"/>
    </row>
    <row r="210" spans="1:22" x14ac:dyDescent="0.35">
      <c r="A210" s="201"/>
      <c r="B210" s="310" t="s">
        <v>545</v>
      </c>
      <c r="C210" s="311"/>
      <c r="D210" s="311"/>
      <c r="E210" s="311"/>
      <c r="F210" s="311"/>
      <c r="G210" s="311"/>
      <c r="H210" s="311"/>
      <c r="I210" s="311"/>
      <c r="J210" s="311"/>
      <c r="K210" s="311"/>
      <c r="L210" s="311"/>
      <c r="M210" s="312"/>
      <c r="N210" s="201"/>
      <c r="O210" s="201"/>
      <c r="P210" s="201"/>
      <c r="Q210" s="201"/>
      <c r="R210" s="201"/>
      <c r="S210" s="201"/>
      <c r="T210" s="201"/>
      <c r="U210" s="201"/>
      <c r="V210" s="201"/>
    </row>
    <row r="211" spans="1:22" x14ac:dyDescent="0.35">
      <c r="A211" s="201"/>
      <c r="B211" s="310" t="s">
        <v>546</v>
      </c>
      <c r="C211" s="311"/>
      <c r="D211" s="311"/>
      <c r="E211" s="311"/>
      <c r="F211" s="311"/>
      <c r="G211" s="311"/>
      <c r="H211" s="311"/>
      <c r="I211" s="311"/>
      <c r="J211" s="311"/>
      <c r="K211" s="311"/>
      <c r="L211" s="311"/>
      <c r="M211" s="312"/>
      <c r="N211" s="201"/>
      <c r="O211" s="201"/>
      <c r="P211" s="201"/>
      <c r="Q211" s="201"/>
      <c r="R211" s="201"/>
      <c r="S211" s="201"/>
      <c r="T211" s="201"/>
      <c r="U211" s="201"/>
      <c r="V211" s="201"/>
    </row>
    <row r="212" spans="1:22" ht="15" thickBot="1" x14ac:dyDescent="0.4">
      <c r="A212" s="201"/>
      <c r="B212" s="316" t="s">
        <v>547</v>
      </c>
      <c r="C212" s="317"/>
      <c r="D212" s="317"/>
      <c r="E212" s="317"/>
      <c r="F212" s="317"/>
      <c r="G212" s="317"/>
      <c r="H212" s="317"/>
      <c r="I212" s="317"/>
      <c r="J212" s="317"/>
      <c r="K212" s="317"/>
      <c r="L212" s="317"/>
      <c r="M212" s="318"/>
      <c r="N212" s="201"/>
      <c r="O212" s="201"/>
      <c r="P212" s="201"/>
      <c r="Q212" s="201"/>
      <c r="R212" s="201"/>
      <c r="S212" s="201"/>
      <c r="T212" s="201"/>
      <c r="U212" s="201"/>
      <c r="V212" s="201"/>
    </row>
    <row r="213" spans="1:22" x14ac:dyDescent="0.35">
      <c r="A213" s="201"/>
      <c r="B213" s="201"/>
      <c r="C213" s="201"/>
      <c r="D213" s="201"/>
      <c r="E213" s="201"/>
      <c r="F213" s="201"/>
      <c r="G213" s="201"/>
      <c r="H213" s="201"/>
      <c r="I213" s="201"/>
      <c r="J213" s="201"/>
      <c r="K213" s="201"/>
      <c r="L213" s="201"/>
      <c r="M213" s="201"/>
      <c r="N213" s="201"/>
      <c r="O213" s="201"/>
      <c r="P213" s="201"/>
      <c r="Q213" s="201"/>
      <c r="R213" s="201"/>
      <c r="S213" s="201"/>
      <c r="T213" s="201"/>
      <c r="U213" s="201"/>
      <c r="V213" s="201"/>
    </row>
    <row r="214" spans="1:22" x14ac:dyDescent="0.3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</row>
    <row r="215" spans="1:22" x14ac:dyDescent="0.35">
      <c r="A215" s="201"/>
      <c r="B215" s="201"/>
      <c r="C215" s="201"/>
      <c r="D215" s="201"/>
      <c r="E215" s="201"/>
      <c r="F215" s="201"/>
      <c r="G215" s="201"/>
      <c r="H215" s="201"/>
      <c r="I215" s="201"/>
      <c r="J215" s="201"/>
      <c r="K215" s="201"/>
      <c r="L215" s="201"/>
      <c r="M215" s="201"/>
      <c r="N215" s="201"/>
      <c r="O215" s="201"/>
      <c r="P215" s="201"/>
      <c r="Q215" s="201"/>
      <c r="R215" s="201"/>
      <c r="S215" s="201"/>
      <c r="T215" s="201"/>
      <c r="U215" s="201"/>
      <c r="V215" s="201"/>
    </row>
    <row r="216" spans="1:22" x14ac:dyDescent="0.3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</row>
    <row r="217" spans="1:22" x14ac:dyDescent="0.35">
      <c r="A217" s="201"/>
      <c r="B217" s="201"/>
      <c r="C217" s="201"/>
      <c r="D217" s="201"/>
      <c r="E217" s="201"/>
      <c r="F217" s="201"/>
      <c r="G217" s="201"/>
      <c r="H217" s="201"/>
      <c r="I217" s="201"/>
      <c r="J217" s="201"/>
      <c r="K217" s="201"/>
      <c r="L217" s="201"/>
      <c r="M217" s="201"/>
      <c r="N217" s="201"/>
      <c r="O217" s="201"/>
      <c r="P217" s="201"/>
      <c r="Q217" s="201"/>
      <c r="R217" s="201"/>
      <c r="S217" s="201"/>
      <c r="T217" s="201"/>
      <c r="U217" s="201"/>
      <c r="V217" s="201"/>
    </row>
    <row r="218" spans="1:22" x14ac:dyDescent="0.35">
      <c r="A218" s="201"/>
      <c r="B218" s="201"/>
      <c r="C218" s="201"/>
      <c r="D218" s="201"/>
      <c r="E218" s="201"/>
      <c r="F218" s="201"/>
      <c r="G218" s="201"/>
      <c r="H218" s="201"/>
      <c r="I218" s="201"/>
      <c r="J218" s="201"/>
      <c r="K218" s="201"/>
      <c r="L218" s="201"/>
      <c r="M218" s="201"/>
      <c r="N218" s="201"/>
      <c r="O218" s="201"/>
      <c r="P218" s="201"/>
      <c r="Q218" s="201"/>
      <c r="R218" s="201"/>
      <c r="S218" s="201"/>
      <c r="T218" s="201"/>
      <c r="U218" s="201"/>
      <c r="V218" s="201"/>
    </row>
    <row r="219" spans="1:22" x14ac:dyDescent="0.35">
      <c r="A219" s="201"/>
      <c r="B219" s="201"/>
      <c r="C219" s="201"/>
      <c r="D219" s="201"/>
      <c r="E219" s="201"/>
      <c r="F219" s="201"/>
      <c r="G219" s="201"/>
      <c r="H219" s="201"/>
      <c r="I219" s="201"/>
      <c r="J219" s="201"/>
      <c r="K219" s="201"/>
      <c r="L219" s="201"/>
      <c r="M219" s="201"/>
      <c r="N219" s="201"/>
      <c r="O219" s="201"/>
      <c r="P219" s="201"/>
      <c r="Q219" s="201"/>
      <c r="R219" s="201"/>
      <c r="S219" s="201"/>
      <c r="T219" s="201"/>
      <c r="U219" s="201"/>
      <c r="V219" s="201"/>
    </row>
    <row r="220" spans="1:22" x14ac:dyDescent="0.35">
      <c r="A220" s="201"/>
      <c r="B220" s="201"/>
      <c r="C220" s="201"/>
      <c r="D220" s="201"/>
      <c r="E220" s="201"/>
      <c r="F220" s="201"/>
      <c r="G220" s="201"/>
      <c r="H220" s="201"/>
      <c r="I220" s="201"/>
      <c r="J220" s="201"/>
      <c r="K220" s="201"/>
      <c r="L220" s="201"/>
      <c r="M220" s="201"/>
      <c r="N220" s="201"/>
      <c r="O220" s="201"/>
      <c r="P220" s="201"/>
      <c r="Q220" s="201"/>
      <c r="R220" s="201"/>
      <c r="S220" s="201"/>
      <c r="T220" s="201"/>
      <c r="U220" s="201"/>
      <c r="V220" s="201"/>
    </row>
    <row r="221" spans="1:22" x14ac:dyDescent="0.35">
      <c r="A221" s="201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</row>
    <row r="222" spans="1:22" x14ac:dyDescent="0.35">
      <c r="A222" s="201"/>
      <c r="B222" s="201"/>
      <c r="C222" s="201"/>
      <c r="D222" s="201"/>
      <c r="E222" s="201"/>
      <c r="F222" s="201"/>
      <c r="G222" s="201"/>
      <c r="H222" s="201"/>
      <c r="I222" s="201"/>
      <c r="J222" s="201"/>
      <c r="K222" s="201"/>
      <c r="L222" s="201"/>
      <c r="M222" s="201"/>
      <c r="N222" s="201"/>
      <c r="O222" s="201"/>
      <c r="P222" s="201"/>
      <c r="Q222" s="201"/>
      <c r="R222" s="201"/>
      <c r="S222" s="201"/>
      <c r="T222" s="201"/>
      <c r="U222" s="201"/>
      <c r="V222" s="201"/>
    </row>
    <row r="223" spans="1:22" x14ac:dyDescent="0.35">
      <c r="A223" s="201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</row>
    <row r="224" spans="1:22" x14ac:dyDescent="0.35">
      <c r="A224" s="201"/>
      <c r="B224" s="201"/>
      <c r="C224" s="201"/>
      <c r="D224" s="201"/>
      <c r="E224" s="201"/>
      <c r="F224" s="201"/>
      <c r="G224" s="201"/>
      <c r="H224" s="201"/>
      <c r="I224" s="201"/>
      <c r="J224" s="201"/>
      <c r="K224" s="201"/>
      <c r="L224" s="201"/>
      <c r="M224" s="201"/>
      <c r="N224" s="201"/>
      <c r="O224" s="201"/>
      <c r="P224" s="201"/>
      <c r="Q224" s="201"/>
      <c r="R224" s="201"/>
      <c r="S224" s="201"/>
      <c r="T224" s="201"/>
      <c r="U224" s="201"/>
      <c r="V224" s="201"/>
    </row>
    <row r="225" spans="1:22" x14ac:dyDescent="0.35">
      <c r="A225" s="201"/>
      <c r="B225" s="201"/>
      <c r="C225" s="201"/>
      <c r="D225" s="201"/>
      <c r="E225" s="201"/>
      <c r="F225" s="201"/>
      <c r="G225" s="201"/>
      <c r="H225" s="201"/>
      <c r="I225" s="201"/>
      <c r="J225" s="201"/>
      <c r="K225" s="201"/>
      <c r="L225" s="201"/>
      <c r="M225" s="201"/>
      <c r="N225" s="201"/>
      <c r="O225" s="201"/>
      <c r="P225" s="201"/>
      <c r="Q225" s="201"/>
      <c r="R225" s="201"/>
      <c r="S225" s="201"/>
      <c r="T225" s="201"/>
      <c r="U225" s="201"/>
      <c r="V225" s="201"/>
    </row>
    <row r="226" spans="1:22" x14ac:dyDescent="0.35">
      <c r="A226" s="201"/>
      <c r="B226" s="201"/>
      <c r="C226" s="201"/>
      <c r="D226" s="201"/>
      <c r="E226" s="201"/>
      <c r="F226" s="201"/>
      <c r="G226" s="201"/>
      <c r="H226" s="201"/>
      <c r="I226" s="201"/>
      <c r="J226" s="201"/>
      <c r="K226" s="201"/>
      <c r="L226" s="201"/>
      <c r="M226" s="201"/>
      <c r="N226" s="201"/>
      <c r="O226" s="201"/>
      <c r="P226" s="201"/>
      <c r="Q226" s="201"/>
      <c r="R226" s="201"/>
      <c r="S226" s="201"/>
      <c r="T226" s="201"/>
      <c r="U226" s="201"/>
      <c r="V226" s="201"/>
    </row>
    <row r="227" spans="1:22" x14ac:dyDescent="0.35">
      <c r="A227" s="201"/>
      <c r="B227" s="201"/>
      <c r="C227" s="201"/>
      <c r="D227" s="201"/>
      <c r="E227" s="201"/>
      <c r="F227" s="201"/>
      <c r="G227" s="201"/>
      <c r="H227" s="201"/>
      <c r="I227" s="201"/>
      <c r="J227" s="201"/>
      <c r="K227" s="201"/>
      <c r="L227" s="201"/>
      <c r="M227" s="201"/>
      <c r="N227" s="201"/>
      <c r="O227" s="201"/>
      <c r="P227" s="201"/>
      <c r="Q227" s="201"/>
      <c r="R227" s="201"/>
      <c r="S227" s="201"/>
      <c r="T227" s="201"/>
      <c r="U227" s="201"/>
      <c r="V227" s="201"/>
    </row>
    <row r="228" spans="1:22" x14ac:dyDescent="0.3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</row>
    <row r="229" spans="1:22" x14ac:dyDescent="0.35">
      <c r="A229" s="201"/>
      <c r="B229" s="201"/>
      <c r="C229" s="201"/>
      <c r="D229" s="201"/>
      <c r="E229" s="201"/>
      <c r="F229" s="201"/>
      <c r="G229" s="201"/>
      <c r="H229" s="201"/>
      <c r="I229" s="201"/>
      <c r="J229" s="201"/>
      <c r="K229" s="201"/>
      <c r="L229" s="201"/>
      <c r="M229" s="201"/>
      <c r="N229" s="201"/>
      <c r="O229" s="201"/>
      <c r="P229" s="201"/>
      <c r="Q229" s="201"/>
      <c r="R229" s="201"/>
      <c r="S229" s="201"/>
      <c r="T229" s="201"/>
      <c r="U229" s="201"/>
      <c r="V229" s="201"/>
    </row>
    <row r="230" spans="1:22" x14ac:dyDescent="0.35">
      <c r="A230" s="201"/>
      <c r="B230" s="201"/>
      <c r="C230" s="201"/>
      <c r="D230" s="201"/>
      <c r="E230" s="201"/>
      <c r="F230" s="201"/>
      <c r="G230" s="201"/>
      <c r="H230" s="201"/>
      <c r="I230" s="201"/>
      <c r="J230" s="201"/>
      <c r="K230" s="201"/>
      <c r="L230" s="201"/>
      <c r="M230" s="201"/>
      <c r="N230" s="201"/>
      <c r="O230" s="201"/>
      <c r="P230" s="201"/>
      <c r="Q230" s="201"/>
      <c r="R230" s="201"/>
      <c r="S230" s="201"/>
      <c r="T230" s="201"/>
      <c r="U230" s="201"/>
      <c r="V230" s="201"/>
    </row>
    <row r="231" spans="1:22" x14ac:dyDescent="0.35">
      <c r="A231" s="201"/>
      <c r="B231" s="201"/>
      <c r="C231" s="201"/>
      <c r="D231" s="201"/>
      <c r="E231" s="201"/>
      <c r="F231" s="201"/>
      <c r="G231" s="201"/>
      <c r="H231" s="201"/>
      <c r="I231" s="201"/>
      <c r="J231" s="201"/>
      <c r="K231" s="201"/>
      <c r="L231" s="201"/>
      <c r="M231" s="201"/>
      <c r="N231" s="201"/>
      <c r="O231" s="201"/>
      <c r="P231" s="201"/>
      <c r="Q231" s="201"/>
      <c r="R231" s="201"/>
      <c r="S231" s="201"/>
      <c r="T231" s="201"/>
      <c r="U231" s="201"/>
      <c r="V231" s="201"/>
    </row>
    <row r="232" spans="1:22" x14ac:dyDescent="0.35">
      <c r="A232" s="201"/>
      <c r="B232" s="201"/>
      <c r="C232" s="201"/>
      <c r="D232" s="201"/>
      <c r="E232" s="201"/>
      <c r="F232" s="201"/>
      <c r="G232" s="201"/>
      <c r="H232" s="201"/>
      <c r="I232" s="201"/>
      <c r="J232" s="201"/>
      <c r="K232" s="201"/>
      <c r="L232" s="201"/>
      <c r="M232" s="201"/>
      <c r="N232" s="201"/>
      <c r="O232" s="201"/>
      <c r="P232" s="201"/>
      <c r="Q232" s="201"/>
      <c r="R232" s="201"/>
      <c r="S232" s="201"/>
      <c r="T232" s="201"/>
      <c r="U232" s="201"/>
      <c r="V232" s="201"/>
    </row>
    <row r="233" spans="1:22" x14ac:dyDescent="0.35">
      <c r="A233" s="201"/>
      <c r="B233" s="201"/>
      <c r="C233" s="201"/>
      <c r="D233" s="201"/>
      <c r="E233" s="201"/>
      <c r="F233" s="201"/>
      <c r="G233" s="201"/>
      <c r="H233" s="201"/>
      <c r="I233" s="201"/>
      <c r="J233" s="201"/>
      <c r="K233" s="201"/>
      <c r="L233" s="201"/>
      <c r="M233" s="201"/>
      <c r="N233" s="201"/>
      <c r="O233" s="201"/>
      <c r="P233" s="201"/>
      <c r="Q233" s="201"/>
      <c r="R233" s="201"/>
      <c r="S233" s="201"/>
      <c r="T233" s="201"/>
      <c r="U233" s="201"/>
      <c r="V233" s="201"/>
    </row>
    <row r="234" spans="1:22" x14ac:dyDescent="0.35">
      <c r="A234" s="201"/>
      <c r="B234" s="201"/>
      <c r="C234" s="201"/>
      <c r="D234" s="201"/>
      <c r="E234" s="201"/>
      <c r="F234" s="201"/>
      <c r="G234" s="201"/>
      <c r="H234" s="201"/>
      <c r="I234" s="201"/>
      <c r="J234" s="201"/>
      <c r="K234" s="201"/>
      <c r="L234" s="201"/>
      <c r="M234" s="201"/>
      <c r="N234" s="201"/>
      <c r="O234" s="201"/>
      <c r="P234" s="201"/>
      <c r="Q234" s="201"/>
      <c r="R234" s="201"/>
      <c r="S234" s="201"/>
      <c r="T234" s="201"/>
      <c r="U234" s="201"/>
      <c r="V234" s="201"/>
    </row>
    <row r="235" spans="1:22" x14ac:dyDescent="0.35">
      <c r="A235" s="201"/>
      <c r="B235" s="201"/>
      <c r="C235" s="201"/>
      <c r="D235" s="201"/>
      <c r="E235" s="201"/>
      <c r="F235" s="201"/>
      <c r="G235" s="201"/>
      <c r="H235" s="201"/>
      <c r="I235" s="201"/>
      <c r="J235" s="201"/>
      <c r="K235" s="201"/>
      <c r="L235" s="201"/>
      <c r="M235" s="201"/>
      <c r="N235" s="201"/>
      <c r="O235" s="201"/>
      <c r="P235" s="201"/>
      <c r="Q235" s="201"/>
      <c r="R235" s="201"/>
      <c r="S235" s="201"/>
      <c r="T235" s="201"/>
      <c r="U235" s="201"/>
      <c r="V235" s="201"/>
    </row>
    <row r="236" spans="1:22" x14ac:dyDescent="0.35">
      <c r="A236" s="201"/>
      <c r="B236" s="201"/>
      <c r="C236" s="201"/>
      <c r="D236" s="201"/>
      <c r="E236" s="201"/>
      <c r="F236" s="201"/>
      <c r="G236" s="201"/>
      <c r="H236" s="201"/>
      <c r="I236" s="201"/>
      <c r="J236" s="201"/>
      <c r="K236" s="201"/>
      <c r="L236" s="201"/>
      <c r="M236" s="201"/>
      <c r="N236" s="201"/>
      <c r="O236" s="201"/>
      <c r="P236" s="201"/>
      <c r="Q236" s="201"/>
      <c r="R236" s="201"/>
      <c r="S236" s="201"/>
      <c r="T236" s="201"/>
      <c r="U236" s="201"/>
      <c r="V236" s="201"/>
    </row>
    <row r="237" spans="1:22" x14ac:dyDescent="0.35">
      <c r="A237" s="201"/>
      <c r="B237" s="201"/>
      <c r="C237" s="201"/>
      <c r="D237" s="201"/>
      <c r="E237" s="201"/>
      <c r="F237" s="201"/>
      <c r="G237" s="201"/>
      <c r="H237" s="201"/>
      <c r="I237" s="201"/>
      <c r="J237" s="201"/>
      <c r="K237" s="201"/>
      <c r="L237" s="201"/>
      <c r="M237" s="201"/>
      <c r="N237" s="201"/>
      <c r="O237" s="201"/>
      <c r="P237" s="201"/>
      <c r="Q237" s="201"/>
      <c r="R237" s="201"/>
      <c r="S237" s="201"/>
      <c r="T237" s="201"/>
      <c r="U237" s="201"/>
      <c r="V237" s="201"/>
    </row>
    <row r="238" spans="1:22" x14ac:dyDescent="0.35">
      <c r="A238" s="201"/>
      <c r="B238" s="201"/>
      <c r="C238" s="201"/>
      <c r="D238" s="201"/>
      <c r="E238" s="201"/>
      <c r="F238" s="201"/>
      <c r="G238" s="201"/>
      <c r="H238" s="201"/>
      <c r="I238" s="201"/>
      <c r="J238" s="201"/>
      <c r="K238" s="201"/>
      <c r="L238" s="201"/>
      <c r="M238" s="201"/>
      <c r="N238" s="201"/>
      <c r="O238" s="201"/>
      <c r="P238" s="201"/>
      <c r="Q238" s="201"/>
      <c r="R238" s="201"/>
      <c r="S238" s="201"/>
      <c r="T238" s="201"/>
      <c r="U238" s="201"/>
      <c r="V238" s="201"/>
    </row>
    <row r="239" spans="1:22" x14ac:dyDescent="0.3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</row>
    <row r="240" spans="1:22" x14ac:dyDescent="0.35">
      <c r="A240" s="201"/>
      <c r="B240" s="201"/>
      <c r="C240" s="201"/>
      <c r="D240" s="201"/>
      <c r="E240" s="201"/>
      <c r="F240" s="201"/>
      <c r="G240" s="201"/>
      <c r="H240" s="201"/>
      <c r="I240" s="201"/>
      <c r="J240" s="201"/>
      <c r="K240" s="201"/>
      <c r="L240" s="201"/>
      <c r="M240" s="201"/>
      <c r="N240" s="201"/>
      <c r="O240" s="201"/>
      <c r="P240" s="201"/>
      <c r="Q240" s="201"/>
      <c r="R240" s="201"/>
      <c r="S240" s="201"/>
      <c r="T240" s="201"/>
      <c r="U240" s="201"/>
      <c r="V240" s="201"/>
    </row>
    <row r="241" spans="1:22" x14ac:dyDescent="0.35">
      <c r="A241" s="201"/>
      <c r="B241" s="201"/>
      <c r="C241" s="201"/>
      <c r="D241" s="201"/>
      <c r="E241" s="201"/>
      <c r="F241" s="201"/>
      <c r="G241" s="201"/>
      <c r="H241" s="201"/>
      <c r="I241" s="201"/>
      <c r="J241" s="201"/>
      <c r="K241" s="201"/>
      <c r="L241" s="201"/>
      <c r="M241" s="201"/>
      <c r="N241" s="201"/>
      <c r="O241" s="201"/>
      <c r="P241" s="201"/>
      <c r="Q241" s="201"/>
      <c r="R241" s="201"/>
      <c r="S241" s="201"/>
      <c r="T241" s="201"/>
      <c r="U241" s="201"/>
      <c r="V241" s="201"/>
    </row>
    <row r="242" spans="1:22" x14ac:dyDescent="0.35">
      <c r="A242" s="201"/>
      <c r="B242" s="201"/>
      <c r="C242" s="201"/>
      <c r="D242" s="201"/>
      <c r="E242" s="201"/>
      <c r="F242" s="201"/>
      <c r="G242" s="201"/>
      <c r="H242" s="201"/>
      <c r="I242" s="201"/>
      <c r="J242" s="201"/>
      <c r="K242" s="201"/>
      <c r="L242" s="201"/>
      <c r="M242" s="201"/>
      <c r="N242" s="201"/>
      <c r="O242" s="201"/>
      <c r="P242" s="201"/>
      <c r="Q242" s="201"/>
      <c r="R242" s="201"/>
      <c r="S242" s="201"/>
      <c r="T242" s="201"/>
      <c r="U242" s="201"/>
      <c r="V242" s="201"/>
    </row>
    <row r="243" spans="1:22" x14ac:dyDescent="0.35">
      <c r="A243" s="201"/>
      <c r="B243" s="201"/>
      <c r="C243" s="201"/>
      <c r="D243" s="201"/>
      <c r="E243" s="201"/>
      <c r="F243" s="201"/>
      <c r="G243" s="201"/>
      <c r="H243" s="201"/>
      <c r="I243" s="201"/>
      <c r="J243" s="201"/>
      <c r="K243" s="201"/>
      <c r="L243" s="201"/>
      <c r="M243" s="201"/>
      <c r="N243" s="201"/>
      <c r="O243" s="201"/>
      <c r="P243" s="201"/>
      <c r="Q243" s="201"/>
      <c r="R243" s="201"/>
      <c r="S243" s="201"/>
      <c r="T243" s="201"/>
      <c r="U243" s="201"/>
      <c r="V243" s="201"/>
    </row>
    <row r="244" spans="1:22" x14ac:dyDescent="0.35">
      <c r="A244" s="201"/>
      <c r="B244" s="201"/>
      <c r="C244" s="201"/>
      <c r="D244" s="201"/>
      <c r="E244" s="201"/>
      <c r="F244" s="201"/>
      <c r="G244" s="201"/>
      <c r="H244" s="201"/>
      <c r="I244" s="201"/>
      <c r="J244" s="201"/>
      <c r="K244" s="201"/>
      <c r="L244" s="201"/>
      <c r="M244" s="201"/>
      <c r="N244" s="201"/>
      <c r="O244" s="201"/>
      <c r="P244" s="201"/>
      <c r="Q244" s="201"/>
      <c r="R244" s="201"/>
      <c r="S244" s="201"/>
      <c r="T244" s="201"/>
      <c r="U244" s="201"/>
      <c r="V244" s="201"/>
    </row>
    <row r="245" spans="1:22" x14ac:dyDescent="0.35">
      <c r="A245" s="201"/>
      <c r="B245" s="201"/>
      <c r="C245" s="201"/>
      <c r="D245" s="201"/>
      <c r="E245" s="201"/>
      <c r="F245" s="201"/>
      <c r="G245" s="201"/>
      <c r="H245" s="201"/>
      <c r="I245" s="201"/>
      <c r="J245" s="201"/>
      <c r="K245" s="201"/>
      <c r="L245" s="201"/>
      <c r="M245" s="201"/>
      <c r="N245" s="201"/>
      <c r="O245" s="201"/>
      <c r="P245" s="201"/>
      <c r="Q245" s="201"/>
      <c r="R245" s="201"/>
      <c r="S245" s="201"/>
      <c r="T245" s="201"/>
      <c r="U245" s="201"/>
      <c r="V245" s="201"/>
    </row>
    <row r="246" spans="1:22" x14ac:dyDescent="0.35">
      <c r="A246" s="201"/>
      <c r="B246" s="201"/>
      <c r="C246" s="201"/>
      <c r="D246" s="201"/>
      <c r="E246" s="201"/>
      <c r="F246" s="201"/>
      <c r="G246" s="201"/>
      <c r="H246" s="201"/>
      <c r="I246" s="201"/>
      <c r="J246" s="201"/>
      <c r="K246" s="201"/>
      <c r="L246" s="201"/>
      <c r="M246" s="201"/>
      <c r="N246" s="201"/>
      <c r="O246" s="201"/>
      <c r="P246" s="201"/>
      <c r="Q246" s="201"/>
      <c r="R246" s="201"/>
      <c r="S246" s="201"/>
      <c r="T246" s="201"/>
      <c r="U246" s="201"/>
      <c r="V246" s="201"/>
    </row>
    <row r="247" spans="1:22" x14ac:dyDescent="0.35">
      <c r="A247" s="201"/>
      <c r="B247" s="201"/>
      <c r="C247" s="201"/>
      <c r="D247" s="201"/>
      <c r="E247" s="201"/>
      <c r="F247" s="201"/>
      <c r="G247" s="201"/>
      <c r="H247" s="201"/>
      <c r="I247" s="201"/>
      <c r="J247" s="201"/>
      <c r="K247" s="201"/>
      <c r="L247" s="201"/>
      <c r="M247" s="201"/>
      <c r="N247" s="201"/>
      <c r="O247" s="201"/>
      <c r="P247" s="201"/>
      <c r="Q247" s="201"/>
      <c r="R247" s="201"/>
      <c r="S247" s="201"/>
      <c r="T247" s="201"/>
      <c r="U247" s="201"/>
      <c r="V247" s="201"/>
    </row>
    <row r="248" spans="1:22" x14ac:dyDescent="0.35">
      <c r="A248" s="201"/>
      <c r="B248" s="201"/>
      <c r="C248" s="201"/>
      <c r="D248" s="201"/>
      <c r="E248" s="201"/>
      <c r="F248" s="201"/>
      <c r="G248" s="201"/>
      <c r="H248" s="201"/>
      <c r="I248" s="201"/>
      <c r="J248" s="201"/>
      <c r="K248" s="201"/>
      <c r="L248" s="201"/>
      <c r="M248" s="201"/>
      <c r="N248" s="201"/>
      <c r="O248" s="201"/>
      <c r="P248" s="201"/>
      <c r="Q248" s="201"/>
      <c r="R248" s="201"/>
      <c r="S248" s="201"/>
      <c r="T248" s="201"/>
      <c r="U248" s="201"/>
      <c r="V248" s="201"/>
    </row>
    <row r="249" spans="1:22" x14ac:dyDescent="0.35">
      <c r="A249" s="201"/>
      <c r="B249" s="201"/>
      <c r="C249" s="201"/>
      <c r="D249" s="201"/>
      <c r="E249" s="201"/>
      <c r="F249" s="201"/>
      <c r="G249" s="201"/>
      <c r="H249" s="201"/>
      <c r="I249" s="201"/>
      <c r="J249" s="201"/>
      <c r="K249" s="201"/>
      <c r="L249" s="201"/>
      <c r="M249" s="201"/>
      <c r="N249" s="201"/>
      <c r="O249" s="201"/>
      <c r="P249" s="201"/>
      <c r="Q249" s="201"/>
      <c r="R249" s="201"/>
      <c r="S249" s="201"/>
      <c r="T249" s="201"/>
      <c r="U249" s="201"/>
      <c r="V249" s="201"/>
    </row>
    <row r="250" spans="1:22" x14ac:dyDescent="0.35">
      <c r="A250" s="201"/>
      <c r="B250" s="201"/>
      <c r="C250" s="201"/>
      <c r="D250" s="201"/>
      <c r="E250" s="201"/>
      <c r="F250" s="201"/>
      <c r="G250" s="201"/>
      <c r="H250" s="201"/>
      <c r="I250" s="201"/>
      <c r="J250" s="201"/>
      <c r="K250" s="201"/>
      <c r="L250" s="201"/>
      <c r="M250" s="201"/>
      <c r="N250" s="201"/>
      <c r="O250" s="201"/>
      <c r="P250" s="201"/>
      <c r="Q250" s="201"/>
      <c r="R250" s="201"/>
      <c r="S250" s="201"/>
      <c r="T250" s="201"/>
      <c r="U250" s="201"/>
      <c r="V250" s="201"/>
    </row>
    <row r="251" spans="1:22" x14ac:dyDescent="0.35">
      <c r="A251" s="201"/>
      <c r="B251" s="201"/>
      <c r="C251" s="201"/>
      <c r="D251" s="201"/>
      <c r="E251" s="201"/>
      <c r="F251" s="201"/>
      <c r="G251" s="201"/>
      <c r="H251" s="201"/>
      <c r="I251" s="201"/>
      <c r="J251" s="201"/>
      <c r="K251" s="201"/>
      <c r="L251" s="201"/>
      <c r="M251" s="201"/>
      <c r="N251" s="201"/>
      <c r="O251" s="201"/>
      <c r="P251" s="201"/>
      <c r="Q251" s="201"/>
      <c r="R251" s="201"/>
      <c r="S251" s="201"/>
      <c r="T251" s="201"/>
      <c r="U251" s="201"/>
      <c r="V251" s="201"/>
    </row>
    <row r="252" spans="1:22" x14ac:dyDescent="0.35">
      <c r="A252" s="201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</row>
  </sheetData>
  <mergeCells count="92">
    <mergeCell ref="C20:H20"/>
    <mergeCell ref="C12:L12"/>
    <mergeCell ref="C16:H16"/>
    <mergeCell ref="C17:G17"/>
    <mergeCell ref="B15:H15"/>
    <mergeCell ref="B147:M147"/>
    <mergeCell ref="E149:K149"/>
    <mergeCell ref="E150:K150"/>
    <mergeCell ref="B129:M129"/>
    <mergeCell ref="B101:M101"/>
    <mergeCell ref="B106:M106"/>
    <mergeCell ref="B189:M189"/>
    <mergeCell ref="B180:K180"/>
    <mergeCell ref="B178:K178"/>
    <mergeCell ref="B179:K179"/>
    <mergeCell ref="B171:M171"/>
    <mergeCell ref="B175:M175"/>
    <mergeCell ref="B177:K177"/>
    <mergeCell ref="B176:K176"/>
    <mergeCell ref="B181:M181"/>
    <mergeCell ref="B188:M188"/>
    <mergeCell ref="B187:M187"/>
    <mergeCell ref="B186:M186"/>
    <mergeCell ref="B185:M185"/>
    <mergeCell ref="B184:M184"/>
    <mergeCell ref="B183:M183"/>
    <mergeCell ref="B182:M182"/>
    <mergeCell ref="B202:M202"/>
    <mergeCell ref="B201:M201"/>
    <mergeCell ref="B197:M197"/>
    <mergeCell ref="B196:M196"/>
    <mergeCell ref="B195:M195"/>
    <mergeCell ref="B212:M212"/>
    <mergeCell ref="B211:M211"/>
    <mergeCell ref="B208:M208"/>
    <mergeCell ref="B210:M210"/>
    <mergeCell ref="B209:M209"/>
    <mergeCell ref="K5:M5"/>
    <mergeCell ref="K6:M6"/>
    <mergeCell ref="K7:M7"/>
    <mergeCell ref="K8:M8"/>
    <mergeCell ref="K9:M9"/>
    <mergeCell ref="K10:M10"/>
    <mergeCell ref="B92:M92"/>
    <mergeCell ref="B26:M26"/>
    <mergeCell ref="B37:M37"/>
    <mergeCell ref="B38:M38"/>
    <mergeCell ref="B47:M47"/>
    <mergeCell ref="B48:M48"/>
    <mergeCell ref="B61:M61"/>
    <mergeCell ref="B81:M81"/>
    <mergeCell ref="B78:M78"/>
    <mergeCell ref="C21:H21"/>
    <mergeCell ref="C22:H22"/>
    <mergeCell ref="C23:H23"/>
    <mergeCell ref="B25:M25"/>
    <mergeCell ref="C18:H18"/>
    <mergeCell ref="C19:H19"/>
    <mergeCell ref="E155:K155"/>
    <mergeCell ref="I157:K157"/>
    <mergeCell ref="E148:K148"/>
    <mergeCell ref="E156:K156"/>
    <mergeCell ref="B157:H157"/>
    <mergeCell ref="E151:K151"/>
    <mergeCell ref="E152:K152"/>
    <mergeCell ref="E153:K153"/>
    <mergeCell ref="E154:K154"/>
    <mergeCell ref="I161:K161"/>
    <mergeCell ref="I160:K160"/>
    <mergeCell ref="B165:M165"/>
    <mergeCell ref="B166:M166"/>
    <mergeCell ref="B168:M168"/>
    <mergeCell ref="B167:M167"/>
    <mergeCell ref="B163:M163"/>
    <mergeCell ref="B170:M170"/>
    <mergeCell ref="B169:M169"/>
    <mergeCell ref="B174:M174"/>
    <mergeCell ref="B173:M173"/>
    <mergeCell ref="B172:M172"/>
    <mergeCell ref="B207:M207"/>
    <mergeCell ref="B206:M206"/>
    <mergeCell ref="B205:M205"/>
    <mergeCell ref="B204:M204"/>
    <mergeCell ref="B203:M203"/>
    <mergeCell ref="B193:M193"/>
    <mergeCell ref="B192:M192"/>
    <mergeCell ref="B191:M191"/>
    <mergeCell ref="B190:M190"/>
    <mergeCell ref="B200:M200"/>
    <mergeCell ref="B199:M199"/>
    <mergeCell ref="B198:M198"/>
    <mergeCell ref="B194:M194"/>
  </mergeCells>
  <pageMargins left="0.70866141732283472" right="0.70866141732283472" top="0.74803149606299213" bottom="0.74803149606299213" header="0.31496062992125984" footer="0.31496062992125984"/>
  <pageSetup scale="33" orientation="portrait" r:id="rId1"/>
  <rowBreaks count="1" manualBreakCount="1">
    <brk id="128" max="12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A2977-B891-4527-AE1B-8B074681C169}">
  <sheetPr codeName="Hoja10"/>
  <dimension ref="A1:Q46"/>
  <sheetViews>
    <sheetView topLeftCell="J2" zoomScale="80" zoomScaleNormal="80" workbookViewId="0">
      <selection activeCell="P16" sqref="P16"/>
    </sheetView>
  </sheetViews>
  <sheetFormatPr baseColWidth="10" defaultColWidth="10.7265625" defaultRowHeight="14.5" x14ac:dyDescent="0.35"/>
  <cols>
    <col min="1" max="1" width="14" bestFit="1" customWidth="1"/>
    <col min="2" max="2" width="9.81640625" bestFit="1" customWidth="1"/>
    <col min="3" max="3" width="12" bestFit="1" customWidth="1"/>
    <col min="4" max="4" width="16.6328125" bestFit="1" customWidth="1"/>
    <col min="5" max="5" width="13.81640625" bestFit="1" customWidth="1"/>
    <col min="6" max="6" width="37.08984375" bestFit="1" customWidth="1"/>
    <col min="7" max="7" width="11.453125" bestFit="1" customWidth="1"/>
    <col min="8" max="8" width="14" bestFit="1" customWidth="1"/>
    <col min="10" max="10" width="14" bestFit="1" customWidth="1"/>
    <col min="11" max="11" width="9.81640625" bestFit="1" customWidth="1"/>
    <col min="12" max="12" width="12.36328125" bestFit="1" customWidth="1"/>
    <col min="13" max="13" width="16.6328125" bestFit="1" customWidth="1"/>
    <col min="14" max="14" width="37.81640625" bestFit="1" customWidth="1"/>
    <col min="15" max="15" width="19.54296875" bestFit="1" customWidth="1"/>
    <col min="16" max="16" width="11.453125" bestFit="1" customWidth="1"/>
    <col min="17" max="17" width="14" bestFit="1" customWidth="1"/>
  </cols>
  <sheetData>
    <row r="1" spans="1:17" x14ac:dyDescent="0.35">
      <c r="A1" t="s">
        <v>324</v>
      </c>
      <c r="B1" t="s">
        <v>325</v>
      </c>
      <c r="C1" t="s">
        <v>12</v>
      </c>
      <c r="D1" t="s">
        <v>243</v>
      </c>
      <c r="E1" t="s">
        <v>244</v>
      </c>
      <c r="F1" t="s">
        <v>326</v>
      </c>
      <c r="G1" t="s">
        <v>327</v>
      </c>
      <c r="H1" t="s">
        <v>328</v>
      </c>
      <c r="J1" t="s">
        <v>324</v>
      </c>
      <c r="K1" t="s">
        <v>325</v>
      </c>
      <c r="L1" t="s">
        <v>12</v>
      </c>
      <c r="M1" t="s">
        <v>243</v>
      </c>
      <c r="N1" t="s">
        <v>326</v>
      </c>
      <c r="O1" t="s">
        <v>344</v>
      </c>
      <c r="P1" t="s">
        <v>327</v>
      </c>
      <c r="Q1" t="s">
        <v>328</v>
      </c>
    </row>
    <row r="2" spans="1:17" x14ac:dyDescent="0.35">
      <c r="B2" t="s">
        <v>329</v>
      </c>
      <c r="C2" t="s">
        <v>245</v>
      </c>
      <c r="D2" t="s">
        <v>306</v>
      </c>
      <c r="E2" t="s">
        <v>307</v>
      </c>
      <c r="F2" t="s">
        <v>557</v>
      </c>
      <c r="G2" s="166">
        <v>118771</v>
      </c>
      <c r="K2" t="s">
        <v>329</v>
      </c>
      <c r="L2" t="s">
        <v>319</v>
      </c>
      <c r="M2" t="s">
        <v>300</v>
      </c>
      <c r="N2" t="s">
        <v>279</v>
      </c>
      <c r="O2" t="s">
        <v>190</v>
      </c>
      <c r="P2" s="166"/>
    </row>
    <row r="3" spans="1:17" x14ac:dyDescent="0.35">
      <c r="B3" t="s">
        <v>329</v>
      </c>
      <c r="C3" t="s">
        <v>245</v>
      </c>
      <c r="D3" t="s">
        <v>306</v>
      </c>
      <c r="E3" t="s">
        <v>25</v>
      </c>
      <c r="F3" t="s">
        <v>557</v>
      </c>
      <c r="G3" s="166">
        <v>118771</v>
      </c>
      <c r="K3" t="s">
        <v>329</v>
      </c>
      <c r="L3" t="s">
        <v>319</v>
      </c>
      <c r="M3" t="s">
        <v>300</v>
      </c>
      <c r="N3" t="s">
        <v>280</v>
      </c>
      <c r="O3" t="s">
        <v>190</v>
      </c>
      <c r="P3" s="166">
        <v>900000</v>
      </c>
    </row>
    <row r="4" spans="1:17" x14ac:dyDescent="0.35">
      <c r="B4" t="s">
        <v>329</v>
      </c>
      <c r="C4" t="s">
        <v>245</v>
      </c>
      <c r="D4" t="s">
        <v>306</v>
      </c>
      <c r="E4" t="s">
        <v>153</v>
      </c>
      <c r="F4" t="s">
        <v>30</v>
      </c>
      <c r="G4" s="166">
        <v>105328</v>
      </c>
      <c r="K4" t="s">
        <v>329</v>
      </c>
      <c r="L4" t="s">
        <v>319</v>
      </c>
      <c r="M4" t="s">
        <v>300</v>
      </c>
      <c r="N4" t="s">
        <v>281</v>
      </c>
      <c r="O4" t="s">
        <v>345</v>
      </c>
      <c r="P4" s="166">
        <v>100000</v>
      </c>
    </row>
    <row r="5" spans="1:17" x14ac:dyDescent="0.35">
      <c r="B5" t="s">
        <v>329</v>
      </c>
      <c r="C5" t="s">
        <v>245</v>
      </c>
      <c r="D5" t="s">
        <v>306</v>
      </c>
      <c r="E5" t="s">
        <v>335</v>
      </c>
      <c r="F5" t="s">
        <v>266</v>
      </c>
      <c r="G5" s="166">
        <v>260919</v>
      </c>
      <c r="K5" t="s">
        <v>329</v>
      </c>
      <c r="L5" t="s">
        <v>319</v>
      </c>
      <c r="M5" t="s">
        <v>300</v>
      </c>
      <c r="N5" t="s">
        <v>282</v>
      </c>
      <c r="O5" t="s">
        <v>345</v>
      </c>
      <c r="P5" s="166">
        <v>0</v>
      </c>
    </row>
    <row r="6" spans="1:17" x14ac:dyDescent="0.35">
      <c r="B6" t="s">
        <v>329</v>
      </c>
      <c r="C6" t="s">
        <v>245</v>
      </c>
      <c r="D6" t="s">
        <v>306</v>
      </c>
      <c r="E6" t="s">
        <v>204</v>
      </c>
      <c r="F6" t="s">
        <v>267</v>
      </c>
      <c r="G6" s="166">
        <v>141768</v>
      </c>
      <c r="K6" t="s">
        <v>329</v>
      </c>
      <c r="L6" t="s">
        <v>319</v>
      </c>
      <c r="M6" t="s">
        <v>300</v>
      </c>
      <c r="N6" t="s">
        <v>283</v>
      </c>
      <c r="P6" s="166">
        <v>8000</v>
      </c>
    </row>
    <row r="7" spans="1:17" x14ac:dyDescent="0.35">
      <c r="B7" t="s">
        <v>329</v>
      </c>
      <c r="C7" t="s">
        <v>245</v>
      </c>
      <c r="D7" t="s">
        <v>306</v>
      </c>
      <c r="E7" t="s">
        <v>336</v>
      </c>
      <c r="F7" t="s">
        <v>340</v>
      </c>
      <c r="G7" s="166">
        <v>59900</v>
      </c>
      <c r="K7" t="s">
        <v>329</v>
      </c>
      <c r="L7" t="s">
        <v>319</v>
      </c>
      <c r="M7" t="s">
        <v>300</v>
      </c>
      <c r="N7" t="s">
        <v>284</v>
      </c>
      <c r="P7" s="166">
        <v>0</v>
      </c>
    </row>
    <row r="8" spans="1:17" x14ac:dyDescent="0.35">
      <c r="B8" t="s">
        <v>329</v>
      </c>
      <c r="C8" t="s">
        <v>245</v>
      </c>
      <c r="D8" t="s">
        <v>306</v>
      </c>
      <c r="E8" t="s">
        <v>336</v>
      </c>
      <c r="F8" t="s">
        <v>341</v>
      </c>
      <c r="G8" s="166">
        <v>59800</v>
      </c>
      <c r="K8" t="s">
        <v>329</v>
      </c>
      <c r="L8" t="s">
        <v>319</v>
      </c>
      <c r="M8" t="s">
        <v>300</v>
      </c>
      <c r="N8" t="s">
        <v>332</v>
      </c>
      <c r="P8" s="166"/>
    </row>
    <row r="9" spans="1:17" x14ac:dyDescent="0.35">
      <c r="B9" t="s">
        <v>329</v>
      </c>
      <c r="C9" t="s">
        <v>245</v>
      </c>
      <c r="D9" t="s">
        <v>315</v>
      </c>
      <c r="E9" t="s">
        <v>316</v>
      </c>
      <c r="F9" t="s">
        <v>271</v>
      </c>
      <c r="G9" s="166">
        <v>378</v>
      </c>
      <c r="K9" t="s">
        <v>329</v>
      </c>
      <c r="L9" t="s">
        <v>319</v>
      </c>
      <c r="M9" t="s">
        <v>300</v>
      </c>
      <c r="N9" t="s">
        <v>285</v>
      </c>
      <c r="O9" t="s">
        <v>346</v>
      </c>
      <c r="P9" s="166">
        <v>1000</v>
      </c>
    </row>
    <row r="10" spans="1:17" x14ac:dyDescent="0.35">
      <c r="B10" t="s">
        <v>329</v>
      </c>
      <c r="C10" t="s">
        <v>245</v>
      </c>
      <c r="D10" t="s">
        <v>315</v>
      </c>
      <c r="E10" t="s">
        <v>317</v>
      </c>
      <c r="F10" t="s">
        <v>272</v>
      </c>
      <c r="G10" s="166">
        <v>500</v>
      </c>
      <c r="K10" t="s">
        <v>329</v>
      </c>
      <c r="L10" t="s">
        <v>319</v>
      </c>
      <c r="M10" t="s">
        <v>300</v>
      </c>
      <c r="N10" t="s">
        <v>287</v>
      </c>
      <c r="O10" t="s">
        <v>346</v>
      </c>
      <c r="P10" s="166">
        <v>2250</v>
      </c>
    </row>
    <row r="11" spans="1:17" x14ac:dyDescent="0.35">
      <c r="B11" t="s">
        <v>329</v>
      </c>
      <c r="C11" t="s">
        <v>245</v>
      </c>
      <c r="D11" t="s">
        <v>318</v>
      </c>
      <c r="E11" t="s">
        <v>337</v>
      </c>
      <c r="F11" t="s">
        <v>273</v>
      </c>
      <c r="G11" s="166">
        <v>55000</v>
      </c>
      <c r="K11" t="s">
        <v>329</v>
      </c>
      <c r="L11" t="s">
        <v>319</v>
      </c>
      <c r="M11" t="s">
        <v>300</v>
      </c>
      <c r="N11" t="s">
        <v>333</v>
      </c>
      <c r="P11" s="166"/>
    </row>
    <row r="12" spans="1:17" x14ac:dyDescent="0.35">
      <c r="B12" t="s">
        <v>329</v>
      </c>
      <c r="C12" t="s">
        <v>245</v>
      </c>
      <c r="D12" t="s">
        <v>318</v>
      </c>
      <c r="E12" t="s">
        <v>337</v>
      </c>
      <c r="F12" t="s">
        <v>274</v>
      </c>
      <c r="G12" s="166"/>
      <c r="K12" t="s">
        <v>329</v>
      </c>
      <c r="L12" t="s">
        <v>319</v>
      </c>
      <c r="M12" t="s">
        <v>110</v>
      </c>
      <c r="N12" t="s">
        <v>291</v>
      </c>
      <c r="P12" s="166">
        <v>5700</v>
      </c>
    </row>
    <row r="13" spans="1:17" x14ac:dyDescent="0.35">
      <c r="B13" t="s">
        <v>329</v>
      </c>
      <c r="C13" t="s">
        <v>245</v>
      </c>
      <c r="D13" t="s">
        <v>318</v>
      </c>
      <c r="E13" t="s">
        <v>338</v>
      </c>
      <c r="F13" t="s">
        <v>275</v>
      </c>
      <c r="G13" s="166">
        <v>55000</v>
      </c>
      <c r="K13" t="s">
        <v>329</v>
      </c>
      <c r="L13" t="s">
        <v>319</v>
      </c>
      <c r="M13" t="s">
        <v>110</v>
      </c>
      <c r="N13" t="s">
        <v>292</v>
      </c>
      <c r="P13" s="166">
        <v>60000</v>
      </c>
    </row>
    <row r="14" spans="1:17" x14ac:dyDescent="0.35">
      <c r="B14" t="s">
        <v>329</v>
      </c>
      <c r="C14" t="s">
        <v>245</v>
      </c>
      <c r="D14" t="s">
        <v>318</v>
      </c>
      <c r="E14" t="s">
        <v>339</v>
      </c>
      <c r="F14" t="s">
        <v>276</v>
      </c>
      <c r="G14" s="166">
        <v>8466</v>
      </c>
      <c r="K14" t="s">
        <v>329</v>
      </c>
      <c r="L14" t="s">
        <v>319</v>
      </c>
      <c r="M14" t="s">
        <v>110</v>
      </c>
      <c r="N14" t="s">
        <v>334</v>
      </c>
      <c r="P14" s="166"/>
    </row>
    <row r="15" spans="1:17" x14ac:dyDescent="0.35">
      <c r="B15" t="s">
        <v>329</v>
      </c>
      <c r="C15" t="s">
        <v>245</v>
      </c>
      <c r="D15" t="s">
        <v>318</v>
      </c>
      <c r="E15" t="s">
        <v>339</v>
      </c>
      <c r="F15" t="s">
        <v>277</v>
      </c>
      <c r="G15" s="166">
        <v>1184</v>
      </c>
      <c r="K15" t="s">
        <v>329</v>
      </c>
      <c r="L15" t="s">
        <v>319</v>
      </c>
      <c r="M15" t="s">
        <v>323</v>
      </c>
      <c r="N15" t="s">
        <v>294</v>
      </c>
      <c r="P15" s="166">
        <v>1200</v>
      </c>
    </row>
    <row r="16" spans="1:17" x14ac:dyDescent="0.35">
      <c r="B16" t="s">
        <v>329</v>
      </c>
      <c r="C16" t="s">
        <v>245</v>
      </c>
      <c r="D16" t="s">
        <v>318</v>
      </c>
      <c r="E16" t="s">
        <v>342</v>
      </c>
      <c r="F16" t="s">
        <v>278</v>
      </c>
      <c r="G16" s="166">
        <v>550000</v>
      </c>
      <c r="K16" t="s">
        <v>329</v>
      </c>
      <c r="L16" t="s">
        <v>319</v>
      </c>
      <c r="M16" t="s">
        <v>323</v>
      </c>
      <c r="N16" t="s">
        <v>295</v>
      </c>
      <c r="P16" s="166">
        <v>1500</v>
      </c>
    </row>
    <row r="17" spans="2:16" x14ac:dyDescent="0.35">
      <c r="B17" t="s">
        <v>329</v>
      </c>
      <c r="C17" t="s">
        <v>245</v>
      </c>
      <c r="D17" t="s">
        <v>318</v>
      </c>
      <c r="E17" t="s">
        <v>343</v>
      </c>
      <c r="F17" t="s">
        <v>331</v>
      </c>
      <c r="G17" s="166"/>
      <c r="K17" t="s">
        <v>329</v>
      </c>
      <c r="L17" t="s">
        <v>319</v>
      </c>
      <c r="M17" t="s">
        <v>323</v>
      </c>
      <c r="N17" t="s">
        <v>296</v>
      </c>
      <c r="P17" s="166">
        <v>100000</v>
      </c>
    </row>
    <row r="18" spans="2:16" x14ac:dyDescent="0.35">
      <c r="B18" t="s">
        <v>329</v>
      </c>
      <c r="C18" t="s">
        <v>321</v>
      </c>
      <c r="F18" t="s">
        <v>286</v>
      </c>
      <c r="G18" s="166">
        <v>1500</v>
      </c>
      <c r="K18" t="s">
        <v>329</v>
      </c>
      <c r="L18" t="s">
        <v>319</v>
      </c>
      <c r="M18" t="s">
        <v>300</v>
      </c>
      <c r="N18" t="s">
        <v>289</v>
      </c>
      <c r="O18" s="166"/>
      <c r="P18" s="166">
        <v>1000</v>
      </c>
    </row>
    <row r="19" spans="2:16" x14ac:dyDescent="0.35">
      <c r="B19" t="s">
        <v>329</v>
      </c>
      <c r="C19" t="s">
        <v>321</v>
      </c>
      <c r="F19" t="s">
        <v>288</v>
      </c>
      <c r="G19" s="166">
        <v>3500</v>
      </c>
      <c r="K19" t="s">
        <v>329</v>
      </c>
      <c r="L19" t="s">
        <v>319</v>
      </c>
      <c r="M19" t="s">
        <v>484</v>
      </c>
      <c r="N19" s="8" t="s">
        <v>558</v>
      </c>
      <c r="P19">
        <v>4500</v>
      </c>
    </row>
    <row r="20" spans="2:16" x14ac:dyDescent="0.35">
      <c r="B20" t="s">
        <v>329</v>
      </c>
      <c r="C20" t="s">
        <v>321</v>
      </c>
      <c r="F20" t="s">
        <v>290</v>
      </c>
      <c r="G20" s="166">
        <v>300000</v>
      </c>
    </row>
    <row r="21" spans="2:16" x14ac:dyDescent="0.35">
      <c r="B21" t="s">
        <v>329</v>
      </c>
      <c r="C21" t="s">
        <v>245</v>
      </c>
      <c r="F21" t="s">
        <v>297</v>
      </c>
      <c r="G21" s="166">
        <v>10700</v>
      </c>
    </row>
    <row r="22" spans="2:16" x14ac:dyDescent="0.35">
      <c r="B22" t="s">
        <v>329</v>
      </c>
      <c r="C22" t="s">
        <v>245</v>
      </c>
      <c r="F22" t="s">
        <v>224</v>
      </c>
      <c r="G22" s="166">
        <v>126217</v>
      </c>
    </row>
    <row r="23" spans="2:16" x14ac:dyDescent="0.35">
      <c r="B23" t="s">
        <v>329</v>
      </c>
      <c r="C23" t="s">
        <v>245</v>
      </c>
      <c r="F23" t="s">
        <v>227</v>
      </c>
      <c r="G23" s="166">
        <v>79800</v>
      </c>
    </row>
    <row r="24" spans="2:16" x14ac:dyDescent="0.35">
      <c r="B24" t="s">
        <v>329</v>
      </c>
      <c r="C24" t="s">
        <v>245</v>
      </c>
      <c r="F24" t="s">
        <v>298</v>
      </c>
      <c r="G24" s="166">
        <v>8466</v>
      </c>
    </row>
    <row r="25" spans="2:16" x14ac:dyDescent="0.35">
      <c r="B25" t="s">
        <v>329</v>
      </c>
      <c r="C25" t="s">
        <v>245</v>
      </c>
      <c r="F25" t="s">
        <v>299</v>
      </c>
      <c r="G25" s="166">
        <v>24000</v>
      </c>
    </row>
    <row r="26" spans="2:16" x14ac:dyDescent="0.35">
      <c r="B26" t="s">
        <v>329</v>
      </c>
      <c r="C26" t="s">
        <v>110</v>
      </c>
      <c r="F26" s="8" t="s">
        <v>293</v>
      </c>
      <c r="G26" s="167">
        <v>150000</v>
      </c>
    </row>
    <row r="27" spans="2:16" x14ac:dyDescent="0.35">
      <c r="B27" t="s">
        <v>378</v>
      </c>
      <c r="C27" t="s">
        <v>110</v>
      </c>
      <c r="D27" t="s">
        <v>379</v>
      </c>
      <c r="E27" t="s">
        <v>379</v>
      </c>
      <c r="F27" t="s">
        <v>380</v>
      </c>
      <c r="G27">
        <v>0.79</v>
      </c>
    </row>
    <row r="28" spans="2:16" x14ac:dyDescent="0.35">
      <c r="B28" t="s">
        <v>378</v>
      </c>
      <c r="C28" t="s">
        <v>110</v>
      </c>
      <c r="D28" t="s">
        <v>379</v>
      </c>
      <c r="E28" t="s">
        <v>379</v>
      </c>
      <c r="F28" t="s">
        <v>381</v>
      </c>
      <c r="G28">
        <v>7.0000000000000007E-2</v>
      </c>
    </row>
    <row r="29" spans="2:16" x14ac:dyDescent="0.35">
      <c r="B29" t="s">
        <v>378</v>
      </c>
      <c r="C29" t="s">
        <v>110</v>
      </c>
      <c r="D29" t="s">
        <v>379</v>
      </c>
      <c r="E29" t="s">
        <v>379</v>
      </c>
      <c r="F29" t="s">
        <v>382</v>
      </c>
      <c r="G29">
        <v>0.22</v>
      </c>
    </row>
    <row r="30" spans="2:16" x14ac:dyDescent="0.35">
      <c r="B30" t="s">
        <v>378</v>
      </c>
      <c r="C30" t="s">
        <v>110</v>
      </c>
      <c r="D30" t="s">
        <v>379</v>
      </c>
      <c r="E30" t="s">
        <v>379</v>
      </c>
      <c r="F30" t="s">
        <v>383</v>
      </c>
      <c r="G30">
        <v>0.06</v>
      </c>
    </row>
    <row r="31" spans="2:16" x14ac:dyDescent="0.35">
      <c r="B31" t="s">
        <v>378</v>
      </c>
      <c r="C31" t="s">
        <v>110</v>
      </c>
      <c r="D31" t="s">
        <v>379</v>
      </c>
      <c r="E31" t="s">
        <v>379</v>
      </c>
      <c r="F31" t="s">
        <v>384</v>
      </c>
      <c r="G31">
        <v>0.2</v>
      </c>
    </row>
    <row r="32" spans="2:16" x14ac:dyDescent="0.35">
      <c r="B32" t="s">
        <v>378</v>
      </c>
      <c r="C32" t="s">
        <v>110</v>
      </c>
      <c r="D32" t="s">
        <v>379</v>
      </c>
      <c r="E32" t="s">
        <v>379</v>
      </c>
      <c r="F32" t="s">
        <v>484</v>
      </c>
      <c r="G32">
        <v>0.54</v>
      </c>
    </row>
    <row r="33" spans="2:7" x14ac:dyDescent="0.35">
      <c r="B33" t="s">
        <v>378</v>
      </c>
      <c r="C33" t="s">
        <v>335</v>
      </c>
      <c r="D33" t="s">
        <v>379</v>
      </c>
      <c r="E33" t="s">
        <v>379</v>
      </c>
      <c r="F33" t="s">
        <v>391</v>
      </c>
      <c r="G33">
        <v>0.79</v>
      </c>
    </row>
    <row r="34" spans="2:7" x14ac:dyDescent="0.35">
      <c r="B34" t="s">
        <v>378</v>
      </c>
      <c r="C34" t="s">
        <v>335</v>
      </c>
      <c r="D34" t="s">
        <v>379</v>
      </c>
      <c r="E34" t="s">
        <v>379</v>
      </c>
      <c r="F34" t="s">
        <v>392</v>
      </c>
      <c r="G34">
        <v>0.06</v>
      </c>
    </row>
    <row r="35" spans="2:7" x14ac:dyDescent="0.35">
      <c r="B35" t="s">
        <v>378</v>
      </c>
      <c r="C35" t="s">
        <v>335</v>
      </c>
      <c r="D35" t="s">
        <v>379</v>
      </c>
      <c r="E35" t="s">
        <v>379</v>
      </c>
      <c r="F35" t="s">
        <v>393</v>
      </c>
      <c r="G35">
        <v>7.0000000000000007E-2</v>
      </c>
    </row>
    <row r="36" spans="2:7" x14ac:dyDescent="0.35">
      <c r="B36" t="s">
        <v>378</v>
      </c>
      <c r="C36" t="s">
        <v>335</v>
      </c>
      <c r="D36" t="s">
        <v>379</v>
      </c>
      <c r="E36" t="s">
        <v>379</v>
      </c>
      <c r="F36" t="s">
        <v>394</v>
      </c>
      <c r="G36">
        <v>0.22</v>
      </c>
    </row>
    <row r="37" spans="2:7" x14ac:dyDescent="0.35">
      <c r="B37" t="s">
        <v>329</v>
      </c>
      <c r="C37" t="s">
        <v>245</v>
      </c>
      <c r="D37" t="s">
        <v>301</v>
      </c>
      <c r="E37" t="s">
        <v>16</v>
      </c>
      <c r="F37" t="s">
        <v>591</v>
      </c>
      <c r="G37" s="166">
        <v>13700</v>
      </c>
    </row>
    <row r="38" spans="2:7" x14ac:dyDescent="0.35">
      <c r="B38" t="s">
        <v>329</v>
      </c>
      <c r="C38" t="s">
        <v>245</v>
      </c>
      <c r="D38" t="s">
        <v>301</v>
      </c>
      <c r="E38" t="s">
        <v>22</v>
      </c>
      <c r="F38" t="s">
        <v>592</v>
      </c>
      <c r="G38" s="166">
        <v>16500</v>
      </c>
    </row>
    <row r="39" spans="2:7" x14ac:dyDescent="0.35">
      <c r="B39" t="s">
        <v>329</v>
      </c>
      <c r="C39" t="s">
        <v>245</v>
      </c>
      <c r="D39" t="s">
        <v>301</v>
      </c>
      <c r="E39" t="s">
        <v>302</v>
      </c>
      <c r="F39" t="s">
        <v>593</v>
      </c>
      <c r="G39" s="166">
        <v>29350</v>
      </c>
    </row>
    <row r="40" spans="2:7" x14ac:dyDescent="0.35">
      <c r="B40" t="s">
        <v>329</v>
      </c>
      <c r="C40" t="s">
        <v>245</v>
      </c>
      <c r="D40" t="s">
        <v>301</v>
      </c>
      <c r="E40" t="s">
        <v>31</v>
      </c>
      <c r="F40" t="s">
        <v>594</v>
      </c>
      <c r="G40" s="166">
        <v>33250</v>
      </c>
    </row>
    <row r="41" spans="2:7" x14ac:dyDescent="0.35">
      <c r="B41" t="s">
        <v>329</v>
      </c>
      <c r="C41" t="s">
        <v>245</v>
      </c>
      <c r="D41" t="s">
        <v>301</v>
      </c>
      <c r="E41" t="s">
        <v>16</v>
      </c>
      <c r="F41" t="s">
        <v>595</v>
      </c>
      <c r="G41" s="166">
        <v>12400</v>
      </c>
    </row>
    <row r="42" spans="2:7" x14ac:dyDescent="0.35">
      <c r="B42" t="s">
        <v>329</v>
      </c>
      <c r="C42" t="s">
        <v>245</v>
      </c>
      <c r="D42" t="s">
        <v>301</v>
      </c>
      <c r="E42" t="s">
        <v>22</v>
      </c>
      <c r="F42" t="s">
        <v>597</v>
      </c>
      <c r="G42" s="166">
        <v>15100</v>
      </c>
    </row>
    <row r="43" spans="2:7" x14ac:dyDescent="0.35">
      <c r="B43" t="s">
        <v>329</v>
      </c>
      <c r="C43" t="s">
        <v>245</v>
      </c>
      <c r="D43" t="s">
        <v>301</v>
      </c>
      <c r="E43" t="s">
        <v>302</v>
      </c>
      <c r="F43" t="s">
        <v>598</v>
      </c>
      <c r="G43" s="166">
        <v>14300</v>
      </c>
    </row>
    <row r="44" spans="2:7" x14ac:dyDescent="0.35">
      <c r="B44" t="s">
        <v>329</v>
      </c>
      <c r="C44" t="s">
        <v>245</v>
      </c>
      <c r="D44" t="s">
        <v>301</v>
      </c>
      <c r="E44" t="s">
        <v>31</v>
      </c>
      <c r="F44" t="s">
        <v>261</v>
      </c>
      <c r="G44" s="166">
        <v>29500</v>
      </c>
    </row>
    <row r="45" spans="2:7" x14ac:dyDescent="0.35">
      <c r="B45" t="s">
        <v>329</v>
      </c>
      <c r="C45" t="s">
        <v>245</v>
      </c>
      <c r="D45" t="s">
        <v>301</v>
      </c>
      <c r="E45" t="s">
        <v>214</v>
      </c>
      <c r="F45" t="s">
        <v>262</v>
      </c>
      <c r="G45" s="166">
        <v>2390</v>
      </c>
    </row>
    <row r="46" spans="2:7" x14ac:dyDescent="0.35">
      <c r="B46" t="s">
        <v>329</v>
      </c>
      <c r="C46" t="s">
        <v>245</v>
      </c>
      <c r="D46" t="s">
        <v>301</v>
      </c>
      <c r="E46" t="s">
        <v>599</v>
      </c>
      <c r="F46" t="s">
        <v>330</v>
      </c>
      <c r="G46" s="166">
        <v>10700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2</vt:i4>
      </vt:variant>
    </vt:vector>
  </HeadingPairs>
  <TitlesOfParts>
    <vt:vector size="13" baseType="lpstr">
      <vt:lpstr>Antecedentes</vt:lpstr>
      <vt:lpstr>Diseño estructura &amp;CP</vt:lpstr>
      <vt:lpstr>Datos</vt:lpstr>
      <vt:lpstr>Cuarteles</vt:lpstr>
      <vt:lpstr>Resumen</vt:lpstr>
      <vt:lpstr>BD_Presupuesto</vt:lpstr>
      <vt:lpstr>Cotizador de Insumos</vt:lpstr>
      <vt:lpstr>Cotizador Insumos MS</vt:lpstr>
      <vt:lpstr>Parametros</vt:lpstr>
      <vt:lpstr>PresupuestoClientes</vt:lpstr>
      <vt:lpstr>BD_Productos</vt:lpstr>
      <vt:lpstr>'Diseño estructura &amp;CP'!Área_de_impresión</vt:lpstr>
      <vt:lpstr>PresupuestoClientes!Área_de_impresión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Marquez</dc:creator>
  <cp:lastModifiedBy>Mauricio Marquez</cp:lastModifiedBy>
  <cp:lastPrinted>2026-04-16T18:56:54Z</cp:lastPrinted>
  <dcterms:created xsi:type="dcterms:W3CDTF">2026-04-13T18:36:55Z</dcterms:created>
  <dcterms:modified xsi:type="dcterms:W3CDTF">2026-06-18T02:20:46Z</dcterms:modified>
</cp:coreProperties>
</file>