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ocialhealth\Downloads\Data\ACCURACY\"/>
    </mc:Choice>
  </mc:AlternateContent>
  <xr:revisionPtr revIDLastSave="0" documentId="13_ncr:1_{04D26FD0-8EA6-468B-968D-7A0A926502A2}" xr6:coauthVersionLast="47" xr6:coauthVersionMax="47" xr10:uidLastSave="{00000000-0000-0000-0000-000000000000}"/>
  <bookViews>
    <workbookView xWindow="3360" yWindow="340" windowWidth="16120" windowHeight="10130" xr2:uid="{00000000-000D-0000-FFFF-FFFF00000000}"/>
  </bookViews>
  <sheets>
    <sheet name="読込原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6" i="1" l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<sst xmlns="http://schemas.openxmlformats.org/spreadsheetml/2006/main" count="82" uniqueCount="60">
  <si>
    <t>period_img</t>
  </si>
  <si>
    <t>max_height_img</t>
  </si>
  <si>
    <t>filename</t>
  </si>
  <si>
    <t>period</t>
  </si>
  <si>
    <t>max_height</t>
  </si>
  <si>
    <t>max_height_pixel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</si>
  <si>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</si>
  <si>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</si>
  <si>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</si>
  <si>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</si>
  <si>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</si>
  <si>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</si>
  <si>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</si>
  <si>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</si>
  <si>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</si>
  <si>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</si>
  <si>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</si>
  <si>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</si>
  <si>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</si>
  <si>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</si>
  <si>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</si>
  <si>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</si>
  <si>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</si>
  <si>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</si>
  <si>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</si>
  <si>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</si>
  <si>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</si>
  <si>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</si>
  <si>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</si>
  <si>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</si>
  <si>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</si>
  <si>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</si>
  <si>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</si>
  <si>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</si>
  <si>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</si>
  <si>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</si>
  <si>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</si>
  <si>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1.PNG</t>
  </si>
  <si>
    <t>2022年11月</t>
  </si>
  <si>
    <t>10000</t>
  </si>
  <si>
    <t>13.PNG</t>
  </si>
  <si>
    <t>2022年</t>
  </si>
  <si>
    <t>14.png</t>
  </si>
  <si>
    <t>4000</t>
  </si>
  <si>
    <t>15.png</t>
  </si>
  <si>
    <t>2.png</t>
  </si>
  <si>
    <t>3.png</t>
  </si>
  <si>
    <t>15000</t>
  </si>
  <si>
    <t>4.PNG</t>
  </si>
  <si>
    <t>2022年11月19日～12月19日</t>
  </si>
  <si>
    <t>5.png</t>
  </si>
  <si>
    <t>2022年11月22日～12月22日</t>
  </si>
  <si>
    <t>6.png</t>
  </si>
  <si>
    <t>2022年11月5日～12月5日</t>
  </si>
  <si>
    <t>7.PNG</t>
  </si>
  <si>
    <t>8.png</t>
  </si>
  <si>
    <t>9.png</t>
  </si>
  <si>
    <t>10.jpeg</t>
  </si>
  <si>
    <t>11.jpeg</t>
  </si>
  <si>
    <t>12.jpeg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</si>
</sst>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4762500" cy="5524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</xdr:row>
      <xdr:rowOff>0</xdr:rowOff>
    </xdr:from>
    <xdr:ext cx="1266825" cy="37147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2</xdr:row>
      <xdr:rowOff>0</xdr:rowOff>
    </xdr:from>
    <xdr:ext cx="4762500" cy="56197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</xdr:row>
      <xdr:rowOff>0</xdr:rowOff>
    </xdr:from>
    <xdr:ext cx="1047750" cy="37147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</xdr:row>
      <xdr:rowOff>0</xdr:rowOff>
    </xdr:from>
    <xdr:ext cx="7429500" cy="8286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428750" cy="428625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</xdr:row>
      <xdr:rowOff>0</xdr:rowOff>
    </xdr:from>
    <xdr:ext cx="6096000" cy="828675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571625" cy="428625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5</xdr:row>
      <xdr:rowOff>0</xdr:rowOff>
    </xdr:from>
    <xdr:ext cx="7429500" cy="81915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914525" cy="428625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6</xdr:row>
      <xdr:rowOff>0</xdr:rowOff>
    </xdr:from>
    <xdr:ext cx="6096000" cy="828675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800225" cy="428625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7</xdr:row>
      <xdr:rowOff>0</xdr:rowOff>
    </xdr:from>
    <xdr:ext cx="4762500" cy="55245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095375" cy="371475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8</xdr:row>
      <xdr:rowOff>0</xdr:rowOff>
    </xdr:from>
    <xdr:ext cx="7429500" cy="81915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990725" cy="428625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6096000" cy="828675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9</xdr:row>
      <xdr:rowOff>0</xdr:rowOff>
    </xdr:from>
    <xdr:ext cx="2028825" cy="3810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10</xdr:row>
      <xdr:rowOff>0</xdr:rowOff>
    </xdr:from>
    <xdr:ext cx="4762500" cy="55245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10</xdr:row>
      <xdr:rowOff>0</xdr:rowOff>
    </xdr:from>
    <xdr:ext cx="1238250" cy="371475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11</xdr:row>
      <xdr:rowOff>0</xdr:rowOff>
    </xdr:from>
    <xdr:ext cx="7429500" cy="81915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11</xdr:row>
      <xdr:rowOff>0</xdr:rowOff>
    </xdr:from>
    <xdr:ext cx="1914525" cy="428625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12</xdr:row>
      <xdr:rowOff>0</xdr:rowOff>
    </xdr:from>
    <xdr:ext cx="6096000" cy="828675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12</xdr:row>
      <xdr:rowOff>0</xdr:rowOff>
    </xdr:from>
    <xdr:ext cx="1800225" cy="428625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13</xdr:row>
      <xdr:rowOff>0</xdr:rowOff>
    </xdr:from>
    <xdr:ext cx="4762500" cy="55245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13</xdr:row>
      <xdr:rowOff>0</xdr:rowOff>
    </xdr:from>
    <xdr:ext cx="1266825" cy="371475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14</xdr:row>
      <xdr:rowOff>0</xdr:rowOff>
    </xdr:from>
    <xdr:ext cx="7429500" cy="81915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14</xdr:row>
      <xdr:rowOff>0</xdr:rowOff>
    </xdr:from>
    <xdr:ext cx="1914525" cy="428625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15</xdr:row>
      <xdr:rowOff>0</xdr:rowOff>
    </xdr:from>
    <xdr:ext cx="6096000" cy="828675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15</xdr:row>
      <xdr:rowOff>0</xdr:rowOff>
    </xdr:from>
    <xdr:ext cx="1800225" cy="428625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"/>
  <sheetViews>
    <sheetView tabSelected="1" zoomScale="81" zoomScaleNormal="56" workbookViewId="0"/>
  </sheetViews>
  <sheetFormatPr defaultColWidth="8.81640625" defaultRowHeight="13" x14ac:dyDescent="0.2"/>
  <cols>
    <col min="1" max="1" width="85.6328125" customWidth="1"/>
    <col min="2" max="2" width="29.816406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ht="43.5" customHeight="1" x14ac:dyDescent="0.2">
      <c r="C2" t="s">
        <v>37</v>
      </c>
      <c r="D2" t="s">
        <v>38</v>
      </c>
      <c r="E2" t="s">
        <v>39</v>
      </c>
      <c r="F2">
        <v>459</v>
      </c>
      <c r="G2">
        <f>E2/F2*196</f>
        <v>4270.1525054466229</v>
      </c>
      <c r="H2">
        <f>E2/F2*301</f>
        <v>6557.7342047930279</v>
      </c>
      <c r="I2">
        <f>E2/F2*106</f>
        <v>2309.3681917211329</v>
      </c>
      <c r="J2">
        <f>E2/F2*37</f>
        <v>806.10021786492371</v>
      </c>
      <c r="K2">
        <f>E2/F2*243</f>
        <v>5294.1176470588234</v>
      </c>
      <c r="L2">
        <f>E2/F2*105</f>
        <v>2287.581699346405</v>
      </c>
      <c r="M2">
        <f>E2/F2*212</f>
        <v>4618.7363834422658</v>
      </c>
      <c r="N2">
        <f>E2/F2*191</f>
        <v>4161.2200435729847</v>
      </c>
      <c r="O2">
        <f>E2/F2*0</f>
        <v>0</v>
      </c>
      <c r="P2">
        <f>E2/F2*243</f>
        <v>5294.1176470588234</v>
      </c>
      <c r="Q2">
        <f>E2/F2*181</f>
        <v>3943.3551198257078</v>
      </c>
      <c r="R2">
        <f>E2/F2*248</f>
        <v>5403.0501089324616</v>
      </c>
      <c r="S2">
        <f>E2/F2*58</f>
        <v>1263.6165577342047</v>
      </c>
      <c r="T2">
        <f>E2/F2*145</f>
        <v>3159.041394335512</v>
      </c>
      <c r="U2">
        <f>E2/F2*322</f>
        <v>7015.250544662309</v>
      </c>
      <c r="V2">
        <f>E2/F2*454</f>
        <v>9891.0675381263609</v>
      </c>
      <c r="W2">
        <f>E2/F2*453</f>
        <v>9869.2810457516334</v>
      </c>
      <c r="X2">
        <f>E2/F2*58</f>
        <v>1263.6165577342047</v>
      </c>
      <c r="Y2">
        <f>E2/F2*406</f>
        <v>8845.3159041394338</v>
      </c>
      <c r="Z2">
        <f>E2/F2*241</f>
        <v>5250.5446623093685</v>
      </c>
      <c r="AA2">
        <f>E2/F2*0</f>
        <v>0</v>
      </c>
      <c r="AB2">
        <f>E2/F2*44</f>
        <v>958.6056644880174</v>
      </c>
      <c r="AC2">
        <f>E2/F2*5</f>
        <v>108.93246187363835</v>
      </c>
      <c r="AD2">
        <f>E2/F2*140</f>
        <v>3050.1089324618738</v>
      </c>
      <c r="AE2">
        <f>E2/F2*208</f>
        <v>4531.5904139433551</v>
      </c>
      <c r="AF2">
        <f>E2/F2*347</f>
        <v>7559.912854030501</v>
      </c>
      <c r="AG2">
        <f>E2/F2*0</f>
        <v>0</v>
      </c>
      <c r="AH2">
        <f>E2/F2*187</f>
        <v>4074.0740740740739</v>
      </c>
      <c r="AI2">
        <f>E2/F2*213</f>
        <v>4640.5228758169933</v>
      </c>
      <c r="AJ2">
        <f>E2/F2*255</f>
        <v>5555.5555555555557</v>
      </c>
      <c r="AK2">
        <f t="shared" ref="AK2:AK7" si="0">E2/F2*0</f>
        <v>0</v>
      </c>
    </row>
    <row r="3" spans="1:37" ht="44.25" customHeight="1" x14ac:dyDescent="0.2">
      <c r="C3" t="s">
        <v>40</v>
      </c>
      <c r="D3" t="s">
        <v>41</v>
      </c>
      <c r="E3" t="s">
        <v>39</v>
      </c>
      <c r="F3">
        <v>427</v>
      </c>
      <c r="G3">
        <f>E3/F3*193</f>
        <v>4519.9063231850123</v>
      </c>
      <c r="H3">
        <f>E3/F3*0</f>
        <v>0</v>
      </c>
      <c r="I3">
        <f>E3/F3*197</f>
        <v>4613.5831381733024</v>
      </c>
      <c r="J3">
        <f>E3/F3*0</f>
        <v>0</v>
      </c>
      <c r="K3">
        <f>E3/F3*300</f>
        <v>7025.7611241217801</v>
      </c>
      <c r="L3">
        <f>E3/F3*0</f>
        <v>0</v>
      </c>
      <c r="M3">
        <f>E3/F3*376</f>
        <v>8805.6206088992985</v>
      </c>
      <c r="N3">
        <f>E3/F3*0</f>
        <v>0</v>
      </c>
      <c r="O3">
        <f>E3/F3*265</f>
        <v>6206.0889929742389</v>
      </c>
      <c r="P3">
        <f>E3/F3*0</f>
        <v>0</v>
      </c>
      <c r="Q3">
        <f>E3/F3*229</f>
        <v>5362.9976580796256</v>
      </c>
      <c r="R3">
        <f>E3/F3*0</f>
        <v>0</v>
      </c>
      <c r="S3">
        <f>E3/F3*206</f>
        <v>4824.3559718969555</v>
      </c>
      <c r="T3">
        <f>E3/F3*0</f>
        <v>0</v>
      </c>
      <c r="U3">
        <f>E3/F3*267</f>
        <v>6252.9274004683848</v>
      </c>
      <c r="V3">
        <f>E3/F3*0</f>
        <v>0</v>
      </c>
      <c r="W3">
        <f>E3/F3*241</f>
        <v>5644.0281030444967</v>
      </c>
      <c r="X3">
        <f>E3/F3*0</f>
        <v>0</v>
      </c>
      <c r="Y3">
        <f>E3/F3*179</f>
        <v>4192.0374707259953</v>
      </c>
      <c r="Z3">
        <f>E3/F3*0</f>
        <v>0</v>
      </c>
      <c r="AA3">
        <f>E3/F3*193</f>
        <v>4519.9063231850123</v>
      </c>
      <c r="AB3">
        <f>E3/F3*0</f>
        <v>0</v>
      </c>
      <c r="AC3">
        <f>E3/F3*204</f>
        <v>4777.5175644028104</v>
      </c>
      <c r="AD3">
        <f>E3/F3*0</f>
        <v>0</v>
      </c>
      <c r="AE3">
        <f>E3/F3*0</f>
        <v>0</v>
      </c>
      <c r="AF3">
        <f>E3/F3*0</f>
        <v>0</v>
      </c>
      <c r="AG3">
        <f>E3/F3*0</f>
        <v>0</v>
      </c>
      <c r="AH3">
        <f>E3/F3*0</f>
        <v>0</v>
      </c>
      <c r="AI3">
        <f>E3/F3*0</f>
        <v>0</v>
      </c>
      <c r="AJ3">
        <f>E3/F3*0</f>
        <v>0</v>
      </c>
      <c r="AK3">
        <f t="shared" si="0"/>
        <v>0</v>
      </c>
    </row>
    <row r="4" spans="1:37" ht="65.25" customHeight="1" x14ac:dyDescent="0.2">
      <c r="C4" t="s">
        <v>42</v>
      </c>
      <c r="D4" t="s">
        <v>41</v>
      </c>
      <c r="E4" t="s">
        <v>43</v>
      </c>
      <c r="F4">
        <v>731</v>
      </c>
      <c r="G4">
        <f>E4/F4*347</f>
        <v>1898.7688098495214</v>
      </c>
      <c r="H4">
        <f>E4/F4*0</f>
        <v>0</v>
      </c>
      <c r="I4">
        <f>E4/F4*331</f>
        <v>1811.2175102599181</v>
      </c>
      <c r="J4">
        <f>E4/F4*0</f>
        <v>0</v>
      </c>
      <c r="K4">
        <f>E4/F4*412</f>
        <v>2254.4459644322847</v>
      </c>
      <c r="L4">
        <f>E4/F4*0</f>
        <v>0</v>
      </c>
      <c r="M4">
        <f>E4/F4*581</f>
        <v>3179.2065663474696</v>
      </c>
      <c r="N4">
        <f>E4/F4*0</f>
        <v>0</v>
      </c>
      <c r="O4">
        <f>E4/F4*529</f>
        <v>2894.664842681259</v>
      </c>
      <c r="P4">
        <f>E4/F4*0</f>
        <v>0</v>
      </c>
      <c r="Q4">
        <f>E4/F4*444</f>
        <v>2429.5485636114913</v>
      </c>
      <c r="R4">
        <f>E4/F4*0</f>
        <v>0</v>
      </c>
      <c r="S4">
        <f>E4/F4*490</f>
        <v>2681.2585499316006</v>
      </c>
      <c r="T4">
        <f>E4/F4*0</f>
        <v>0</v>
      </c>
      <c r="U4">
        <f>E4/F4*335</f>
        <v>1833.1053351573189</v>
      </c>
      <c r="V4">
        <f>E4/F4*0</f>
        <v>0</v>
      </c>
      <c r="W4">
        <f>E4/F4*350</f>
        <v>1915.1846785225719</v>
      </c>
      <c r="X4">
        <f>E4/F4*0</f>
        <v>0</v>
      </c>
      <c r="Y4">
        <f>E4/F4*614</f>
        <v>3359.7811217510261</v>
      </c>
      <c r="Z4">
        <f>E4/F4*0</f>
        <v>0</v>
      </c>
      <c r="AA4">
        <f>E4/F4*604</f>
        <v>3305.0615595075242</v>
      </c>
      <c r="AB4">
        <f>E4/F4*0</f>
        <v>0</v>
      </c>
      <c r="AC4">
        <f>E4/F4*502</f>
        <v>2746.9220246238033</v>
      </c>
      <c r="AD4">
        <f>E4/F4*0</f>
        <v>0</v>
      </c>
      <c r="AE4">
        <f>E4/F4*0</f>
        <v>0</v>
      </c>
      <c r="AF4">
        <f>E4/F4*0</f>
        <v>0</v>
      </c>
      <c r="AG4">
        <f>E4/F4*0</f>
        <v>0</v>
      </c>
      <c r="AH4">
        <f>E4/F4*0</f>
        <v>0</v>
      </c>
      <c r="AI4">
        <f>E4/F4*0</f>
        <v>0</v>
      </c>
      <c r="AJ4">
        <f>E4/F4*0</f>
        <v>0</v>
      </c>
      <c r="AK4">
        <f t="shared" si="0"/>
        <v>0</v>
      </c>
    </row>
    <row r="5" spans="1:37" ht="65.25" customHeight="1" x14ac:dyDescent="0.2">
      <c r="C5" t="s">
        <v>44</v>
      </c>
      <c r="D5" t="s">
        <v>41</v>
      </c>
      <c r="E5" t="s">
        <v>39</v>
      </c>
      <c r="F5">
        <v>732</v>
      </c>
      <c r="G5">
        <f>E5/F5*208</f>
        <v>2841.5300546448088</v>
      </c>
      <c r="H5">
        <f>E5/F5*0</f>
        <v>0</v>
      </c>
      <c r="I5">
        <f>E5/F5*178</f>
        <v>2431.6939890710382</v>
      </c>
      <c r="J5">
        <f>E5/F5*0</f>
        <v>0</v>
      </c>
      <c r="K5">
        <f>E5/F5*237</f>
        <v>3237.7049180327867</v>
      </c>
      <c r="L5">
        <f>E5/F5*0</f>
        <v>0</v>
      </c>
      <c r="M5">
        <f>E5/F5*238</f>
        <v>3251.3661202185795</v>
      </c>
      <c r="N5">
        <f>E5/F5*0</f>
        <v>0</v>
      </c>
      <c r="O5">
        <f>E5/F5*227</f>
        <v>3101.0928961748632</v>
      </c>
      <c r="P5">
        <f>E5/F5*0</f>
        <v>0</v>
      </c>
      <c r="Q5">
        <f>E5/F5*318</f>
        <v>4344.2622950819668</v>
      </c>
      <c r="R5">
        <f>E5/F5*0</f>
        <v>0</v>
      </c>
      <c r="S5">
        <f>E5/F5*248</f>
        <v>3387.9781420765025</v>
      </c>
      <c r="T5">
        <f>E5/F5*0</f>
        <v>0</v>
      </c>
      <c r="U5">
        <f>E5/F5*222</f>
        <v>3032.7868852459014</v>
      </c>
      <c r="V5">
        <f>E5/F5*0</f>
        <v>0</v>
      </c>
      <c r="W5">
        <f>E5/F5*301</f>
        <v>4112.021857923497</v>
      </c>
      <c r="X5">
        <f>E5/F5*0</f>
        <v>0</v>
      </c>
      <c r="Y5">
        <f>E5/F5*415</f>
        <v>5669.398907103825</v>
      </c>
      <c r="Z5">
        <f>E5/F5*0</f>
        <v>0</v>
      </c>
      <c r="AA5">
        <f>E5/F5*511</f>
        <v>6980.8743169398904</v>
      </c>
      <c r="AB5">
        <f>E5/F5*0</f>
        <v>0</v>
      </c>
      <c r="AC5">
        <f>E5/F5*474</f>
        <v>6475.4098360655735</v>
      </c>
      <c r="AD5">
        <f>E5/F5*0</f>
        <v>0</v>
      </c>
      <c r="AE5">
        <f>E5/F5*0</f>
        <v>0</v>
      </c>
      <c r="AF5">
        <f>E5/F5*0</f>
        <v>0</v>
      </c>
      <c r="AG5">
        <f>E5/F5*0</f>
        <v>0</v>
      </c>
      <c r="AH5">
        <f>E5/F5*0</f>
        <v>0</v>
      </c>
      <c r="AI5">
        <f>E5/F5*0</f>
        <v>0</v>
      </c>
      <c r="AJ5">
        <f>E5/F5*0</f>
        <v>0</v>
      </c>
      <c r="AK5">
        <f t="shared" si="0"/>
        <v>0</v>
      </c>
    </row>
    <row r="6" spans="1:37" ht="64.5" customHeight="1" x14ac:dyDescent="0.2">
      <c r="C6" t="s">
        <v>45</v>
      </c>
      <c r="D6" t="s">
        <v>38</v>
      </c>
      <c r="E6" t="s">
        <v>39</v>
      </c>
      <c r="F6">
        <v>778</v>
      </c>
      <c r="G6">
        <f>E6/F6*204</f>
        <v>2622.1079691516711</v>
      </c>
      <c r="H6">
        <f>E6/F6*116</f>
        <v>1491.0025706940874</v>
      </c>
      <c r="I6">
        <f>E6/F6*185</f>
        <v>2377.8920308483289</v>
      </c>
      <c r="J6">
        <f>E6/F6*438</f>
        <v>5629.8200514138816</v>
      </c>
      <c r="K6">
        <f>E6/F6*270</f>
        <v>3470.4370179948587</v>
      </c>
      <c r="L6">
        <f>E6/F6*419</f>
        <v>5385.6041131105394</v>
      </c>
      <c r="M6">
        <f>E6/F6*72</f>
        <v>925.44987146529559</v>
      </c>
      <c r="N6">
        <f>E6/F6*7</f>
        <v>89.974293059125969</v>
      </c>
      <c r="O6">
        <f>E6/F6*341</f>
        <v>4383.033419023136</v>
      </c>
      <c r="P6">
        <f>E6/F6*408</f>
        <v>5244.2159383033422</v>
      </c>
      <c r="Q6">
        <f>E6/F6*236</f>
        <v>3033.4190231362468</v>
      </c>
      <c r="R6">
        <f>E6/F6*169</f>
        <v>2172.2365038560411</v>
      </c>
      <c r="S6">
        <f>E6/F6*7</f>
        <v>89.974293059125969</v>
      </c>
      <c r="T6">
        <f>E6/F6*145</f>
        <v>1863.7532133676093</v>
      </c>
      <c r="U6">
        <f>E6/F6*35</f>
        <v>449.87146529562983</v>
      </c>
      <c r="V6">
        <f>E6/F6*246</f>
        <v>3161.9537275064267</v>
      </c>
      <c r="W6">
        <f>E6/F6*286</f>
        <v>3676.0925449871465</v>
      </c>
      <c r="X6">
        <f>E6/F6*564</f>
        <v>7249.3573264781489</v>
      </c>
      <c r="Y6">
        <f>E6/F6*143</f>
        <v>1838.0462724935733</v>
      </c>
      <c r="Z6">
        <f>E6/F6*127</f>
        <v>1632.3907455012854</v>
      </c>
      <c r="AA6">
        <f>E6/F6*640</f>
        <v>8226.2210796915169</v>
      </c>
      <c r="AB6">
        <f>E6/F6*634</f>
        <v>8149.1002570694091</v>
      </c>
      <c r="AC6">
        <f>E6/F6*63</f>
        <v>809.76863753213365</v>
      </c>
      <c r="AD6">
        <f>E6/F6*504</f>
        <v>6478.1491002570692</v>
      </c>
      <c r="AE6">
        <f>E6/F6*302</f>
        <v>3881.7480719794344</v>
      </c>
      <c r="AF6">
        <f>E6/F6*4</f>
        <v>51.413881748071979</v>
      </c>
      <c r="AG6">
        <f>E6/F6*308</f>
        <v>3958.8688946015423</v>
      </c>
      <c r="AH6">
        <f>E6/F6*123</f>
        <v>1580.9768637532134</v>
      </c>
      <c r="AI6">
        <f>E6/F6*247</f>
        <v>3174.8071979434449</v>
      </c>
      <c r="AJ6">
        <f>E6/F6*450</f>
        <v>5784.0616966580974</v>
      </c>
      <c r="AK6">
        <f t="shared" si="0"/>
        <v>0</v>
      </c>
    </row>
    <row r="7" spans="1:37" ht="65.25" customHeight="1" x14ac:dyDescent="0.2">
      <c r="C7" t="s">
        <v>46</v>
      </c>
      <c r="D7" t="s">
        <v>38</v>
      </c>
      <c r="E7" t="s">
        <v>47</v>
      </c>
      <c r="F7">
        <v>777</v>
      </c>
      <c r="G7">
        <f>E7/F7*249</f>
        <v>4806.9498069498068</v>
      </c>
      <c r="H7">
        <f>E7/F7*322</f>
        <v>6216.2162162162158</v>
      </c>
      <c r="I7">
        <f>E7/F7*454</f>
        <v>8764.4787644787648</v>
      </c>
      <c r="J7">
        <f>E7/F7*618</f>
        <v>11930.50193050193</v>
      </c>
      <c r="K7">
        <f>E7/F7*407</f>
        <v>7857.1428571428569</v>
      </c>
      <c r="L7">
        <f>E7/F7*462</f>
        <v>8918.9189189189183</v>
      </c>
      <c r="M7">
        <f>E7/F7*646</f>
        <v>12471.04247104247</v>
      </c>
      <c r="N7">
        <f>E7/F7*271</f>
        <v>5231.6602316602311</v>
      </c>
      <c r="O7">
        <f>E7/F7*392</f>
        <v>7567.5675675675675</v>
      </c>
      <c r="P7">
        <f>E7/F7*502</f>
        <v>9691.1196911196912</v>
      </c>
      <c r="Q7">
        <f>E7/F7*238</f>
        <v>4594.5945945945941</v>
      </c>
      <c r="R7">
        <f>E7/F7*694</f>
        <v>13397.683397683397</v>
      </c>
      <c r="S7">
        <f>E7/F7*499</f>
        <v>9633.204633204632</v>
      </c>
      <c r="T7">
        <f>E7/F7*146</f>
        <v>2818.5328185328185</v>
      </c>
      <c r="U7">
        <f>E7/F7*149</f>
        <v>2876.4478764478763</v>
      </c>
      <c r="V7">
        <f>E7/F7*220</f>
        <v>4247.1042471042465</v>
      </c>
      <c r="W7">
        <f>E7/F7*625</f>
        <v>12065.637065637065</v>
      </c>
      <c r="X7">
        <f>E7/F7*107</f>
        <v>2065.6370656370655</v>
      </c>
      <c r="Y7">
        <f>E7/F7*342</f>
        <v>6602.3166023166023</v>
      </c>
      <c r="Z7">
        <f>E7/F7*194</f>
        <v>3745.1737451737449</v>
      </c>
      <c r="AA7">
        <f>E7/F7*655</f>
        <v>12644.787644787644</v>
      </c>
      <c r="AB7">
        <f>E7/F7*190</f>
        <v>3667.9536679536677</v>
      </c>
      <c r="AC7">
        <f>E7/F7*51</f>
        <v>984.55598455598454</v>
      </c>
      <c r="AD7">
        <f>E7/F7*173</f>
        <v>3339.7683397683395</v>
      </c>
      <c r="AE7">
        <f>E7/F7*323</f>
        <v>6235.5212355212352</v>
      </c>
      <c r="AF7">
        <f>E7/F7*197</f>
        <v>3803.0888030888027</v>
      </c>
      <c r="AG7">
        <f>E7/F7*501</f>
        <v>9671.8146718146709</v>
      </c>
      <c r="AH7">
        <f>E7/F7*259</f>
        <v>5000</v>
      </c>
      <c r="AI7">
        <f>E7/F7*581</f>
        <v>11216.216216216215</v>
      </c>
      <c r="AJ7">
        <f>E7/F7*358</f>
        <v>6911.1969111969111</v>
      </c>
      <c r="AK7">
        <f t="shared" si="0"/>
        <v>0</v>
      </c>
    </row>
    <row r="8" spans="1:37" ht="43.5" customHeight="1" x14ac:dyDescent="0.2">
      <c r="C8" t="s">
        <v>48</v>
      </c>
      <c r="D8" t="s">
        <v>49</v>
      </c>
      <c r="E8" t="s">
        <v>39</v>
      </c>
      <c r="F8">
        <v>459</v>
      </c>
      <c r="G8">
        <f>E8/F8*406</f>
        <v>8845.3159041394338</v>
      </c>
      <c r="H8">
        <f>E8/F8*241</f>
        <v>5250.5446623093685</v>
      </c>
      <c r="I8">
        <f>E8/F8*0</f>
        <v>0</v>
      </c>
      <c r="J8">
        <f>E8/F8*44</f>
        <v>958.6056644880174</v>
      </c>
      <c r="K8">
        <f>E8/F8*5</f>
        <v>108.93246187363835</v>
      </c>
      <c r="L8">
        <f>E8/F8*140</f>
        <v>3050.1089324618738</v>
      </c>
      <c r="M8">
        <f>E8/F8*208</f>
        <v>4531.5904139433551</v>
      </c>
      <c r="N8">
        <f>E8/F8*347</f>
        <v>7559.912854030501</v>
      </c>
      <c r="O8">
        <f>E8/F8*0</f>
        <v>0</v>
      </c>
      <c r="P8">
        <f>E8/F8*187</f>
        <v>4074.0740740740739</v>
      </c>
      <c r="Q8">
        <f>E8/F8*213</f>
        <v>4640.5228758169933</v>
      </c>
      <c r="R8">
        <f>E8/F8*255</f>
        <v>5555.5555555555557</v>
      </c>
      <c r="S8">
        <f>E8/F8*24</f>
        <v>522.87581699346401</v>
      </c>
      <c r="T8">
        <f>E8/F8*293</f>
        <v>6383.4422657952073</v>
      </c>
      <c r="U8">
        <f>E8/F8*70</f>
        <v>1525.0544662309369</v>
      </c>
      <c r="V8">
        <f>E8/F8*13</f>
        <v>283.22440087145969</v>
      </c>
      <c r="W8">
        <f>E8/F8*161</f>
        <v>3507.6252723311545</v>
      </c>
      <c r="X8">
        <f>E8/F8*264</f>
        <v>5751.6339869281046</v>
      </c>
      <c r="Y8">
        <f>E8/F8*218</f>
        <v>4749.4553376906315</v>
      </c>
      <c r="Z8">
        <f>E8/F8*162</f>
        <v>3529.4117647058824</v>
      </c>
      <c r="AA8">
        <f>E8/F8*165</f>
        <v>3594.7712418300653</v>
      </c>
      <c r="AB8">
        <f>E8/F8*134</f>
        <v>2919.3899782135077</v>
      </c>
      <c r="AC8">
        <f>E8/F8*404</f>
        <v>8801.7429193899789</v>
      </c>
      <c r="AD8">
        <f>E8/F8*149</f>
        <v>3246.1873638344227</v>
      </c>
      <c r="AE8">
        <f>E8/F8*195</f>
        <v>4248.3660130718954</v>
      </c>
      <c r="AF8">
        <f>E8/F8*263</f>
        <v>5729.8474945533771</v>
      </c>
      <c r="AG8">
        <f>E8/F8*180</f>
        <v>3921.5686274509803</v>
      </c>
      <c r="AH8">
        <f>E8/F8*367</f>
        <v>7995.6427015250547</v>
      </c>
      <c r="AI8">
        <f>E8/F8*232</f>
        <v>5054.4662309368186</v>
      </c>
      <c r="AJ8">
        <f>E8/F8*1</f>
        <v>21.786492374727668</v>
      </c>
      <c r="AK8">
        <f>E8/F8*271</f>
        <v>5904.1394335511977</v>
      </c>
    </row>
    <row r="9" spans="1:37" ht="64.5" customHeight="1" x14ac:dyDescent="0.2">
      <c r="C9" t="s">
        <v>50</v>
      </c>
      <c r="D9" t="s">
        <v>51</v>
      </c>
      <c r="E9" t="s">
        <v>39</v>
      </c>
      <c r="F9">
        <v>778</v>
      </c>
      <c r="G9">
        <f>E9/F9*634</f>
        <v>8149.1002570694091</v>
      </c>
      <c r="H9">
        <f>E9/F9*63</f>
        <v>809.76863753213365</v>
      </c>
      <c r="I9">
        <f>E9/F9*504</f>
        <v>6478.1491002570692</v>
      </c>
      <c r="J9">
        <f>E9/F9*302</f>
        <v>3881.7480719794344</v>
      </c>
      <c r="K9">
        <f>E9/F9*4</f>
        <v>51.413881748071979</v>
      </c>
      <c r="L9">
        <f>E9/F9*308</f>
        <v>3958.8688946015423</v>
      </c>
      <c r="M9">
        <f>E9/F9*123</f>
        <v>1580.9768637532134</v>
      </c>
      <c r="N9">
        <f>E9/F9*247</f>
        <v>3174.8071979434449</v>
      </c>
      <c r="O9">
        <f>E9/F9*450</f>
        <v>5784.0616966580974</v>
      </c>
      <c r="P9">
        <f>E9/F9*219</f>
        <v>2814.9100257069408</v>
      </c>
      <c r="Q9">
        <f>E9/F9*70</f>
        <v>899.74293059125966</v>
      </c>
      <c r="R9">
        <f>E9/F9*32</f>
        <v>411.31105398457584</v>
      </c>
      <c r="S9">
        <f>E9/F9*236</f>
        <v>3033.4190231362468</v>
      </c>
      <c r="T9">
        <f>E9/F9*57</f>
        <v>732.64781491002566</v>
      </c>
      <c r="U9">
        <f>E9/F9*68</f>
        <v>874.03598971722363</v>
      </c>
      <c r="V9">
        <f>E9/F9*64</f>
        <v>822.62210796915167</v>
      </c>
      <c r="W9">
        <f>E9/F9*258</f>
        <v>3316.1953727506425</v>
      </c>
      <c r="X9">
        <f>E9/F9*170</f>
        <v>2185.0899742930592</v>
      </c>
      <c r="Y9">
        <f>E9/F9*49</f>
        <v>629.82005141388174</v>
      </c>
      <c r="Z9">
        <f>E9/F9*9</f>
        <v>115.68123393316195</v>
      </c>
      <c r="AA9">
        <f>E9/F9*385</f>
        <v>4948.5861182519284</v>
      </c>
      <c r="AB9">
        <f>E9/F9*229</f>
        <v>2943.4447300771208</v>
      </c>
      <c r="AC9">
        <f>E9/F9*286</f>
        <v>3676.0925449871465</v>
      </c>
      <c r="AD9">
        <f>E9/F9*129</f>
        <v>1658.0976863753212</v>
      </c>
      <c r="AE9">
        <f>E9/F9*353</f>
        <v>4537.2750642673518</v>
      </c>
      <c r="AF9">
        <f>E9/F9*2</f>
        <v>25.70694087403599</v>
      </c>
      <c r="AG9">
        <f>E9/F9*195</f>
        <v>2506.4267352185088</v>
      </c>
      <c r="AH9">
        <f>E9/F9*565</f>
        <v>7262.2107969151675</v>
      </c>
      <c r="AI9">
        <f>E9/F9*464</f>
        <v>5964.0102827763494</v>
      </c>
      <c r="AJ9">
        <f>E9/F9*482</f>
        <v>6195.372750642674</v>
      </c>
      <c r="AK9">
        <f>E9/F9*93</f>
        <v>1195.3727506426735</v>
      </c>
    </row>
    <row r="10" spans="1:37" ht="65.25" customHeight="1" x14ac:dyDescent="0.2">
      <c r="C10" t="s">
        <v>52</v>
      </c>
      <c r="D10" t="s">
        <v>53</v>
      </c>
      <c r="E10" t="s">
        <v>47</v>
      </c>
      <c r="F10">
        <v>777</v>
      </c>
      <c r="G10">
        <f>E10/F10*407</f>
        <v>7857.1428571428569</v>
      </c>
      <c r="H10">
        <f>E10/F10*462</f>
        <v>8918.9189189189183</v>
      </c>
      <c r="I10">
        <f>E10/F10*646</f>
        <v>12471.04247104247</v>
      </c>
      <c r="J10">
        <f>E10/F10*271</f>
        <v>5231.6602316602311</v>
      </c>
      <c r="K10">
        <f>E10/F10*392</f>
        <v>7567.5675675675675</v>
      </c>
      <c r="L10">
        <f>E10/F10*502</f>
        <v>9691.1196911196912</v>
      </c>
      <c r="M10">
        <f>E10/F10*238</f>
        <v>4594.5945945945941</v>
      </c>
      <c r="N10">
        <f>E10/F10*694</f>
        <v>13397.683397683397</v>
      </c>
      <c r="O10">
        <f>E10/F10*499</f>
        <v>9633.204633204632</v>
      </c>
      <c r="P10">
        <f>E10/F10*146</f>
        <v>2818.5328185328185</v>
      </c>
      <c r="Q10">
        <f>E10/F10*149</f>
        <v>2876.4478764478763</v>
      </c>
      <c r="R10">
        <f>E10/F10*220</f>
        <v>4247.1042471042465</v>
      </c>
      <c r="S10">
        <f>E10/F10*625</f>
        <v>12065.637065637065</v>
      </c>
      <c r="T10">
        <f>E10/F10*107</f>
        <v>2065.6370656370655</v>
      </c>
      <c r="U10">
        <f>E10/F10*342</f>
        <v>6602.3166023166023</v>
      </c>
      <c r="V10">
        <f>E10/F10*194</f>
        <v>3745.1737451737449</v>
      </c>
      <c r="W10">
        <f>E10/F10*655</f>
        <v>12644.787644787644</v>
      </c>
      <c r="X10">
        <f>E10/F10*190</f>
        <v>3667.9536679536677</v>
      </c>
      <c r="Y10">
        <f>E10/F10*51</f>
        <v>984.55598455598454</v>
      </c>
      <c r="Z10">
        <f>E10/F10*173</f>
        <v>3339.7683397683395</v>
      </c>
      <c r="AA10">
        <f>E10/F10*323</f>
        <v>6235.5212355212352</v>
      </c>
      <c r="AB10">
        <f>E10/F10*197</f>
        <v>3803.0888030888027</v>
      </c>
      <c r="AC10">
        <f>E10/F10*501</f>
        <v>9671.8146718146709</v>
      </c>
      <c r="AD10">
        <f>E10/F10*259</f>
        <v>5000</v>
      </c>
      <c r="AE10">
        <f>E10/F10*581</f>
        <v>11216.216216216215</v>
      </c>
      <c r="AF10">
        <f>E10/F10*358</f>
        <v>6911.1969111969111</v>
      </c>
      <c r="AG10">
        <f>E10/F10*160</f>
        <v>3088.8030888030885</v>
      </c>
      <c r="AH10">
        <f>E10/F10*508</f>
        <v>9806.9498069498059</v>
      </c>
      <c r="AI10">
        <f>E10/F10*191</f>
        <v>3687.2586872586871</v>
      </c>
      <c r="AJ10">
        <f>E10/F10*255</f>
        <v>4922.7799227799223</v>
      </c>
      <c r="AK10">
        <f>E10/F10*170</f>
        <v>3281.8532818532817</v>
      </c>
    </row>
    <row r="11" spans="1:37" ht="43.5" customHeight="1" x14ac:dyDescent="0.2">
      <c r="C11" t="s">
        <v>54</v>
      </c>
      <c r="D11" t="s">
        <v>38</v>
      </c>
      <c r="E11" t="s">
        <v>39</v>
      </c>
      <c r="F11">
        <v>459</v>
      </c>
      <c r="G11">
        <f>E11/F11*196</f>
        <v>4270.1525054466229</v>
      </c>
      <c r="H11">
        <f>E11/F11*301</f>
        <v>6557.7342047930279</v>
      </c>
      <c r="I11">
        <f>E11/F11*106</f>
        <v>2309.3681917211329</v>
      </c>
      <c r="J11">
        <f>E11/F11*37</f>
        <v>806.10021786492371</v>
      </c>
      <c r="K11">
        <f>E11/F11*243</f>
        <v>5294.1176470588234</v>
      </c>
      <c r="L11">
        <f>E11/F11*105</f>
        <v>2287.581699346405</v>
      </c>
      <c r="M11">
        <f>E11/F11*212</f>
        <v>4618.7363834422658</v>
      </c>
      <c r="N11">
        <f>E11/F11*191</f>
        <v>4161.2200435729847</v>
      </c>
      <c r="O11">
        <f>E11/F11*0</f>
        <v>0</v>
      </c>
      <c r="P11">
        <f>E11/F11*243</f>
        <v>5294.1176470588234</v>
      </c>
      <c r="Q11">
        <f>E11/F11*181</f>
        <v>3943.3551198257078</v>
      </c>
      <c r="R11">
        <f>E11/F11*248</f>
        <v>5403.0501089324616</v>
      </c>
      <c r="S11">
        <f>E11/F11*58</f>
        <v>1263.6165577342047</v>
      </c>
      <c r="T11">
        <f>E11/F11*145</f>
        <v>3159.041394335512</v>
      </c>
      <c r="U11">
        <f>E11/F11*322</f>
        <v>7015.250544662309</v>
      </c>
      <c r="V11">
        <f>E11/F11*454</f>
        <v>9891.0675381263609</v>
      </c>
      <c r="W11">
        <f>E11/F11*453</f>
        <v>9869.2810457516334</v>
      </c>
      <c r="X11">
        <f>E11/F11*58</f>
        <v>1263.6165577342047</v>
      </c>
      <c r="Y11">
        <f>E11/F11*406</f>
        <v>8845.3159041394338</v>
      </c>
      <c r="Z11">
        <f>E11/F11*241</f>
        <v>5250.5446623093685</v>
      </c>
      <c r="AA11">
        <f>E11/F11*0</f>
        <v>0</v>
      </c>
      <c r="AB11">
        <f>E11/F11*44</f>
        <v>958.6056644880174</v>
      </c>
      <c r="AC11">
        <f>E11/F11*5</f>
        <v>108.93246187363835</v>
      </c>
      <c r="AD11">
        <f>E11/F11*140</f>
        <v>3050.1089324618738</v>
      </c>
      <c r="AE11">
        <f>E11/F11*208</f>
        <v>4531.5904139433551</v>
      </c>
      <c r="AF11">
        <f>E11/F11*347</f>
        <v>7559.912854030501</v>
      </c>
      <c r="AG11">
        <f>E11/F11*0</f>
        <v>0</v>
      </c>
      <c r="AH11">
        <f>E11/F11*187</f>
        <v>4074.0740740740739</v>
      </c>
      <c r="AI11">
        <f>E11/F11*213</f>
        <v>4640.5228758169933</v>
      </c>
      <c r="AJ11">
        <f>E11/F11*255</f>
        <v>5555.5555555555557</v>
      </c>
      <c r="AK11">
        <f t="shared" ref="AK11:AK16" si="1">E11/F11*0</f>
        <v>0</v>
      </c>
    </row>
    <row r="12" spans="1:37" ht="64.5" customHeight="1" x14ac:dyDescent="0.2">
      <c r="C12" t="s">
        <v>55</v>
      </c>
      <c r="D12" t="s">
        <v>38</v>
      </c>
      <c r="E12" t="s">
        <v>39</v>
      </c>
      <c r="F12">
        <v>778</v>
      </c>
      <c r="G12">
        <f>E12/F12*204</f>
        <v>2622.1079691516711</v>
      </c>
      <c r="H12">
        <f>E12/F12*116</f>
        <v>1491.0025706940874</v>
      </c>
      <c r="I12">
        <f>E12/F12*185</f>
        <v>2377.8920308483289</v>
      </c>
      <c r="J12">
        <f>E12/F12*438</f>
        <v>5629.8200514138816</v>
      </c>
      <c r="K12">
        <f>E12/F12*270</f>
        <v>3470.4370179948587</v>
      </c>
      <c r="L12">
        <f>E12/F12*419</f>
        <v>5385.6041131105394</v>
      </c>
      <c r="M12">
        <f>E12/F12*72</f>
        <v>925.44987146529559</v>
      </c>
      <c r="N12">
        <f>E12/F12*7</f>
        <v>89.974293059125969</v>
      </c>
      <c r="O12">
        <f>E12/F12*341</f>
        <v>4383.033419023136</v>
      </c>
      <c r="P12">
        <f>E12/F12*408</f>
        <v>5244.2159383033422</v>
      </c>
      <c r="Q12">
        <f>E12/F12*236</f>
        <v>3033.4190231362468</v>
      </c>
      <c r="R12">
        <f>E12/F12*169</f>
        <v>2172.2365038560411</v>
      </c>
      <c r="S12">
        <f>E12/F12*7</f>
        <v>89.974293059125969</v>
      </c>
      <c r="T12">
        <f>E12/F12*145</f>
        <v>1863.7532133676093</v>
      </c>
      <c r="U12">
        <f>E12/F12*35</f>
        <v>449.87146529562983</v>
      </c>
      <c r="V12">
        <f>E12/F12*246</f>
        <v>3161.9537275064267</v>
      </c>
      <c r="W12">
        <f>E12/F12*286</f>
        <v>3676.0925449871465</v>
      </c>
      <c r="X12">
        <f>E12/F12*564</f>
        <v>7249.3573264781489</v>
      </c>
      <c r="Y12">
        <f>E12/F12*143</f>
        <v>1838.0462724935733</v>
      </c>
      <c r="Z12">
        <f>E12/F12*127</f>
        <v>1632.3907455012854</v>
      </c>
      <c r="AA12">
        <f>E12/F12*640</f>
        <v>8226.2210796915169</v>
      </c>
      <c r="AB12">
        <f>E12/F12*634</f>
        <v>8149.1002570694091</v>
      </c>
      <c r="AC12">
        <f>E12/F12*63</f>
        <v>809.76863753213365</v>
      </c>
      <c r="AD12">
        <f>E12/F12*504</f>
        <v>6478.1491002570692</v>
      </c>
      <c r="AE12">
        <f>E12/F12*302</f>
        <v>3881.7480719794344</v>
      </c>
      <c r="AF12">
        <f>E12/F12*4</f>
        <v>51.413881748071979</v>
      </c>
      <c r="AG12">
        <f>E12/F12*308</f>
        <v>3958.8688946015423</v>
      </c>
      <c r="AH12">
        <f>E12/F12*123</f>
        <v>1580.9768637532134</v>
      </c>
      <c r="AI12">
        <f>E12/F12*247</f>
        <v>3174.8071979434449</v>
      </c>
      <c r="AJ12">
        <f>E12/F12*450</f>
        <v>5784.0616966580974</v>
      </c>
      <c r="AK12">
        <f t="shared" si="1"/>
        <v>0</v>
      </c>
    </row>
    <row r="13" spans="1:37" ht="65.25" customHeight="1" x14ac:dyDescent="0.2">
      <c r="C13" t="s">
        <v>56</v>
      </c>
      <c r="D13" t="s">
        <v>38</v>
      </c>
      <c r="E13" t="s">
        <v>47</v>
      </c>
      <c r="F13">
        <v>778</v>
      </c>
      <c r="G13">
        <f>E13/F13*250</f>
        <v>4820.051413881748</v>
      </c>
      <c r="H13">
        <f>E13/F13*323</f>
        <v>6227.5064267352182</v>
      </c>
      <c r="I13">
        <f>E13/F13*455</f>
        <v>8772.4935732647809</v>
      </c>
      <c r="J13">
        <f>E13/F13*619</f>
        <v>11934.447300771208</v>
      </c>
      <c r="K13">
        <f>E13/F13*408</f>
        <v>7866.3239074550129</v>
      </c>
      <c r="L13">
        <f>E13/F13*463</f>
        <v>8926.7352185089967</v>
      </c>
      <c r="M13">
        <f>E13/F13*647</f>
        <v>12474.293059125963</v>
      </c>
      <c r="N13">
        <f>E13/F13*272</f>
        <v>5244.2159383033413</v>
      </c>
      <c r="O13">
        <f>E13/F13*393</f>
        <v>7577.1208226221079</v>
      </c>
      <c r="P13">
        <f>E13/F13*503</f>
        <v>9697.9434447300773</v>
      </c>
      <c r="Q13">
        <f>E13/F13*239</f>
        <v>4607.9691516709509</v>
      </c>
      <c r="R13">
        <f>E13/F13*695</f>
        <v>13399.742930591259</v>
      </c>
      <c r="S13">
        <f>E13/F13*500</f>
        <v>9640.102827763496</v>
      </c>
      <c r="T13">
        <f>E13/F13*147</f>
        <v>2834.1902313624678</v>
      </c>
      <c r="U13">
        <f>E13/F13*150</f>
        <v>2892.0308483290487</v>
      </c>
      <c r="V13">
        <f>E13/F13*221</f>
        <v>4260.9254498714654</v>
      </c>
      <c r="W13">
        <f>E13/F13*626</f>
        <v>12069.408740359897</v>
      </c>
      <c r="X13">
        <f>E13/F13*108</f>
        <v>2082.262210796915</v>
      </c>
      <c r="Y13">
        <f>E13/F13*343</f>
        <v>6613.1105398457585</v>
      </c>
      <c r="Z13">
        <f>E13/F13*195</f>
        <v>3759.6401028277633</v>
      </c>
      <c r="AA13">
        <f>E13/F13*656</f>
        <v>12647.814910025707</v>
      </c>
      <c r="AB13">
        <f>E13/F13*191</f>
        <v>3682.5192802056554</v>
      </c>
      <c r="AC13">
        <f>E13/F13*52</f>
        <v>1002.5706940874036</v>
      </c>
      <c r="AD13">
        <f>E13/F13*174</f>
        <v>3354.7557840616964</v>
      </c>
      <c r="AE13">
        <f>E13/F13*324</f>
        <v>6246.7866323907456</v>
      </c>
      <c r="AF13">
        <f>E13/F13*198</f>
        <v>3817.4807197943442</v>
      </c>
      <c r="AG13">
        <f>E13/F13*502</f>
        <v>9678.663239074549</v>
      </c>
      <c r="AH13">
        <f>E13/F13*260</f>
        <v>5012.8534704370177</v>
      </c>
      <c r="AI13">
        <f>E13/F13*582</f>
        <v>11221.079691516708</v>
      </c>
      <c r="AJ13">
        <f>E13/F13*359</f>
        <v>6921.59383033419</v>
      </c>
      <c r="AK13">
        <f t="shared" si="1"/>
        <v>0</v>
      </c>
    </row>
    <row r="14" spans="1:37" ht="43.5" customHeight="1" x14ac:dyDescent="0.2">
      <c r="C14" t="s">
        <v>57</v>
      </c>
      <c r="D14" t="s">
        <v>38</v>
      </c>
      <c r="E14" t="s">
        <v>39</v>
      </c>
      <c r="F14">
        <v>458</v>
      </c>
      <c r="G14">
        <f>E14/F14*195</f>
        <v>4257.6419213973795</v>
      </c>
      <c r="H14">
        <f>E14/F14*300</f>
        <v>6550.2183406113536</v>
      </c>
      <c r="I14">
        <f>E14/F14*105</f>
        <v>2292.5764192139736</v>
      </c>
      <c r="J14">
        <f>E14/F14*36</f>
        <v>786.02620087336243</v>
      </c>
      <c r="K14">
        <f>E14/F14*242</f>
        <v>5283.8427947598257</v>
      </c>
      <c r="L14">
        <f>E14/F14*104</f>
        <v>2270.7423580786026</v>
      </c>
      <c r="M14">
        <f>E14/F14*211</f>
        <v>4606.9868995633187</v>
      </c>
      <c r="N14">
        <f>E14/F14*190</f>
        <v>4148.4716157205239</v>
      </c>
      <c r="O14">
        <f>E14/F14*0</f>
        <v>0</v>
      </c>
      <c r="P14">
        <f>E14/F14*242</f>
        <v>5283.8427947598257</v>
      </c>
      <c r="Q14">
        <f>E14/F14*180</f>
        <v>3930.1310043668122</v>
      </c>
      <c r="R14">
        <f>E14/F14*247</f>
        <v>5393.0131004366813</v>
      </c>
      <c r="S14">
        <f>E14/F14*57</f>
        <v>1244.5414847161571</v>
      </c>
      <c r="T14">
        <f>E14/F14*144</f>
        <v>3144.1048034934497</v>
      </c>
      <c r="U14">
        <f>E14/F14*321</f>
        <v>7008.7336244541484</v>
      </c>
      <c r="V14">
        <f>E14/F14*453</f>
        <v>9890.8296943231435</v>
      </c>
      <c r="W14">
        <f>E14/F14*452</f>
        <v>9868.9956331877729</v>
      </c>
      <c r="X14">
        <f>E14/F14*57</f>
        <v>1244.5414847161571</v>
      </c>
      <c r="Y14">
        <f>E14/F14*405</f>
        <v>8842.7947598253268</v>
      </c>
      <c r="Z14">
        <f>E14/F14*240</f>
        <v>5240.1746724890827</v>
      </c>
      <c r="AA14">
        <f>E14/F14*0</f>
        <v>0</v>
      </c>
      <c r="AB14">
        <f>E14/F14*43</f>
        <v>938.86462882096066</v>
      </c>
      <c r="AC14">
        <f>E14/F14*4</f>
        <v>87.336244541484717</v>
      </c>
      <c r="AD14">
        <f>E14/F14*139</f>
        <v>3034.9344978165941</v>
      </c>
      <c r="AE14">
        <f>E14/F14*207</f>
        <v>4519.6506550218337</v>
      </c>
      <c r="AF14">
        <f>E14/F14*346</f>
        <v>7554.5851528384283</v>
      </c>
      <c r="AG14">
        <f>E14/F14*0</f>
        <v>0</v>
      </c>
      <c r="AH14">
        <f>E14/F14*186</f>
        <v>4061.1353711790393</v>
      </c>
      <c r="AI14">
        <f>E14/F14*212</f>
        <v>4628.8209606986902</v>
      </c>
      <c r="AJ14">
        <f>E14/F14*254</f>
        <v>5545.8515283842798</v>
      </c>
      <c r="AK14">
        <f t="shared" si="1"/>
        <v>0</v>
      </c>
    </row>
    <row r="15" spans="1:37" ht="64.5" customHeight="1" x14ac:dyDescent="0.2">
      <c r="C15" t="s">
        <v>58</v>
      </c>
      <c r="D15" t="s">
        <v>38</v>
      </c>
      <c r="E15" t="s">
        <v>39</v>
      </c>
      <c r="F15">
        <v>778</v>
      </c>
      <c r="G15">
        <f>E15/F15*204</f>
        <v>2622.1079691516711</v>
      </c>
      <c r="H15">
        <f>E15/F15*116</f>
        <v>1491.0025706940874</v>
      </c>
      <c r="I15">
        <f>E15/F15*185</f>
        <v>2377.8920308483289</v>
      </c>
      <c r="J15">
        <f>E15/F15*438</f>
        <v>5629.8200514138816</v>
      </c>
      <c r="K15">
        <f>E15/F15*270</f>
        <v>3470.4370179948587</v>
      </c>
      <c r="L15">
        <f>E15/F15*419</f>
        <v>5385.6041131105394</v>
      </c>
      <c r="M15">
        <f>E15/F15*72</f>
        <v>925.44987146529559</v>
      </c>
      <c r="N15">
        <f>E15/F15*7</f>
        <v>89.974293059125969</v>
      </c>
      <c r="O15">
        <f>E15/F15*341</f>
        <v>4383.033419023136</v>
      </c>
      <c r="P15">
        <f>E15/F15*408</f>
        <v>5244.2159383033422</v>
      </c>
      <c r="Q15">
        <f>E15/F15*236</f>
        <v>3033.4190231362468</v>
      </c>
      <c r="R15">
        <f>E15/F15*169</f>
        <v>2172.2365038560411</v>
      </c>
      <c r="S15">
        <f>E15/F15*7</f>
        <v>89.974293059125969</v>
      </c>
      <c r="T15">
        <f>E15/F15*145</f>
        <v>1863.7532133676093</v>
      </c>
      <c r="U15">
        <f>E15/F15*35</f>
        <v>449.87146529562983</v>
      </c>
      <c r="V15">
        <f>E15/F15*246</f>
        <v>3161.9537275064267</v>
      </c>
      <c r="W15">
        <f>E15/F15*286</f>
        <v>3676.0925449871465</v>
      </c>
      <c r="X15">
        <f>E15/F15*564</f>
        <v>7249.3573264781489</v>
      </c>
      <c r="Y15">
        <f>E15/F15*143</f>
        <v>1838.0462724935733</v>
      </c>
      <c r="Z15">
        <f>E15/F15*127</f>
        <v>1632.3907455012854</v>
      </c>
      <c r="AA15">
        <f>E15/F15*640</f>
        <v>8226.2210796915169</v>
      </c>
      <c r="AB15">
        <f>E15/F15*634</f>
        <v>8149.1002570694091</v>
      </c>
      <c r="AC15">
        <f>E15/F15*63</f>
        <v>809.76863753213365</v>
      </c>
      <c r="AD15">
        <f>E15/F15*504</f>
        <v>6478.1491002570692</v>
      </c>
      <c r="AE15">
        <f>E15/F15*302</f>
        <v>3881.7480719794344</v>
      </c>
      <c r="AF15">
        <f>E15/F15*4</f>
        <v>51.413881748071979</v>
      </c>
      <c r="AG15">
        <f>E15/F15*308</f>
        <v>3958.8688946015423</v>
      </c>
      <c r="AH15">
        <f>E15/F15*123</f>
        <v>1580.9768637532134</v>
      </c>
      <c r="AI15">
        <f>E15/F15*247</f>
        <v>3174.8071979434449</v>
      </c>
      <c r="AJ15">
        <f>E15/F15*450</f>
        <v>5784.0616966580974</v>
      </c>
      <c r="AK15">
        <f t="shared" si="1"/>
        <v>0</v>
      </c>
    </row>
    <row r="16" spans="1:37" ht="65.25" customHeight="1" x14ac:dyDescent="0.2">
      <c r="C16" t="s">
        <v>59</v>
      </c>
      <c r="D16" t="s">
        <v>38</v>
      </c>
      <c r="E16" t="s">
        <v>47</v>
      </c>
      <c r="F16">
        <v>777</v>
      </c>
      <c r="G16">
        <f>E16/F16*249</f>
        <v>4806.9498069498068</v>
      </c>
      <c r="H16">
        <f>E16/F16*322</f>
        <v>6216.2162162162158</v>
      </c>
      <c r="I16">
        <f>E16/F16*454</f>
        <v>8764.4787644787648</v>
      </c>
      <c r="J16">
        <f>E16/F16*618</f>
        <v>11930.50193050193</v>
      </c>
      <c r="K16">
        <f>E16/F16*407</f>
        <v>7857.1428571428569</v>
      </c>
      <c r="L16">
        <f>E16/F16*462</f>
        <v>8918.9189189189183</v>
      </c>
      <c r="M16">
        <f>E16/F16*646</f>
        <v>12471.04247104247</v>
      </c>
      <c r="N16">
        <f>E16/F16*271</f>
        <v>5231.6602316602311</v>
      </c>
      <c r="O16">
        <f>E16/F16*392</f>
        <v>7567.5675675675675</v>
      </c>
      <c r="P16">
        <f>E16/F16*502</f>
        <v>9691.1196911196912</v>
      </c>
      <c r="Q16">
        <f>E16/F16*238</f>
        <v>4594.5945945945941</v>
      </c>
      <c r="R16">
        <f>E16/F16*694</f>
        <v>13397.683397683397</v>
      </c>
      <c r="S16">
        <f>E16/F16*499</f>
        <v>9633.204633204632</v>
      </c>
      <c r="T16">
        <f>E16/F16*146</f>
        <v>2818.5328185328185</v>
      </c>
      <c r="U16">
        <f>E16/F16*149</f>
        <v>2876.4478764478763</v>
      </c>
      <c r="V16">
        <f>E16/F16*220</f>
        <v>4247.1042471042465</v>
      </c>
      <c r="W16">
        <f>E16/F16*625</f>
        <v>12065.637065637065</v>
      </c>
      <c r="X16">
        <f>E16/F16*107</f>
        <v>2065.6370656370655</v>
      </c>
      <c r="Y16">
        <f>E16/F16*342</f>
        <v>6602.3166023166023</v>
      </c>
      <c r="Z16">
        <f>E16/F16*194</f>
        <v>3745.1737451737449</v>
      </c>
      <c r="AA16">
        <f>E16/F16*655</f>
        <v>12644.787644787644</v>
      </c>
      <c r="AB16">
        <f>E16/F16*190</f>
        <v>3667.9536679536677</v>
      </c>
      <c r="AC16">
        <f>E16/F16*51</f>
        <v>984.55598455598454</v>
      </c>
      <c r="AD16">
        <f>E16/F16*173</f>
        <v>3339.7683397683395</v>
      </c>
      <c r="AE16">
        <f>E16/F16*323</f>
        <v>6235.5212355212352</v>
      </c>
      <c r="AF16">
        <f>E16/F16*197</f>
        <v>3803.0888030888027</v>
      </c>
      <c r="AG16">
        <f>E16/F16*501</f>
        <v>9671.8146718146709</v>
      </c>
      <c r="AH16">
        <f>E16/F16*259</f>
        <v>5000</v>
      </c>
      <c r="AI16">
        <f>E16/F16*581</f>
        <v>11216.216216216215</v>
      </c>
      <c r="AJ16">
        <f>E16/F16*358</f>
        <v>6911.1969111969111</v>
      </c>
      <c r="AK16">
        <f t="shared" si="1"/>
        <v>0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読込原本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まりも 森</cp:lastModifiedBy>
  <dcterms:created xsi:type="dcterms:W3CDTF">2023-08-28T11:42:48Z</dcterms:created>
  <dcterms:modified xsi:type="dcterms:W3CDTF">2024-02-20T06:07:34Z</dcterms:modified>
</cp:coreProperties>
</file>