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DB" sheetId="1" state="visible" r:id="rId2"/>
    <sheet name="Wages" sheetId="2" state="hidden" r:id="rId3"/>
    <sheet name="Final" sheetId="3" state="hidden" r:id="rId4"/>
    <sheet name="Salary Structure" sheetId="4" state="visible" r:id="rId5"/>
  </sheets>
  <definedNames>
    <definedName function="false" hidden="false" name="manish" vbProcedure="false">['file:///h:/WINDOWS/TEMP/Ravikant.xls']'I.TAX'!$B$5,['file:///h:/WINDOWS/TEMP/Ravikant.xls']'I.TAX'!$D$5,['file:///h:/WINDOWS/TEMP/Ravikant.xls']'I.TAX'!$E$9:$E$13,['file:///h:/WINDOWS/TEMP/Ravikant.xls']'I.TAX'!$E$22:$E$24,['file:///h:/WINDOWS/TEMP/Ravikant.xls']'I.TAX'!$E$30:$E$34,['file:///h:/WINDOWS/TEMP/Ravikant.xls']'I.TAX'!$E$37,['file:///h:/WINDOWS/TEMP/Ravikant.xls']'I.TAX'!$H$13,['file:///h:/WINDOWS/TEMP/Ravikant.xls']'I.TAX'!$I$7:$T$13,['file:///h:/WINDOWS/TEMP/Ravikant.xls']'I.TAX'!$I$15:$T$15,['file:///h:/WINDOWS/TEMP/Ravikant.xls']'I.TAX'!$K$20,['file:///h:/WINDOWS/TEMP/Ravikant.xls']'I.TAX'!$M$17:$V$38,['file:///h:/WINDOWS/TEMP/Ravikant.xls']'I.TAX'!$W$3:$AH$81</definedName>
    <definedName function="false" hidden="false" localSheetId="0" name="_xlnm._FilterDatabase" vbProcedure="false">DB!$F$1:$G$47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<sst xmlns="http://schemas.openxmlformats.org/spreadsheetml/2006/main" count="261" uniqueCount="169">
  <si>
    <t>Ex-Showroom Price of the Vehicle </t>
  </si>
  <si>
    <t>Car Hire Charges Entitlement</t>
  </si>
  <si>
    <t>Designation</t>
  </si>
  <si>
    <t>Grade</t>
  </si>
  <si>
    <t>Up to 5.0 lac</t>
  </si>
  <si>
    <t>Architect</t>
  </si>
  <si>
    <t>M4</t>
  </si>
  <si>
    <t>5.01 – 8.0 lac</t>
  </si>
  <si>
    <t>Assistant Manager</t>
  </si>
  <si>
    <t>E1</t>
  </si>
  <si>
    <t>8.01 – 15.0 lac</t>
  </si>
  <si>
    <t>Associate</t>
  </si>
  <si>
    <t>15.01 and above</t>
  </si>
  <si>
    <t>Associate Director</t>
  </si>
  <si>
    <t>M3</t>
  </si>
  <si>
    <t>Chief Executive Officer</t>
  </si>
  <si>
    <t>C1</t>
  </si>
  <si>
    <t>Chief Financial Officer</t>
  </si>
  <si>
    <t>Car Hire Entitlement not to Exceed</t>
  </si>
  <si>
    <t>Vehicle Operating Expenses</t>
  </si>
  <si>
    <t>Vehicle Operating Expenses Non car Hire</t>
  </si>
  <si>
    <t>Chief Operating Officer</t>
  </si>
  <si>
    <t>Chief Strategy Officer</t>
  </si>
  <si>
    <t>Chief Technology Officer</t>
  </si>
  <si>
    <t>M1</t>
  </si>
  <si>
    <t>Data Entry Operator</t>
  </si>
  <si>
    <t>E4</t>
  </si>
  <si>
    <t>Data Scientist</t>
  </si>
  <si>
    <t>C2</t>
  </si>
  <si>
    <t>Developer</t>
  </si>
  <si>
    <t>C3</t>
  </si>
  <si>
    <t>DevOps Engineer</t>
  </si>
  <si>
    <t>Director</t>
  </si>
  <si>
    <t>CHS Slab</t>
  </si>
  <si>
    <t>Driver</t>
  </si>
  <si>
    <t>E5</t>
  </si>
  <si>
    <t>Executive</t>
  </si>
  <si>
    <t>E3</t>
  </si>
  <si>
    <t>Executive Assistant</t>
  </si>
  <si>
    <t>Helpdesk Coordinator</t>
  </si>
  <si>
    <t>IT Asset Controller</t>
  </si>
  <si>
    <t>Lead</t>
  </si>
  <si>
    <t>Manager</t>
  </si>
  <si>
    <t>Managing Director</t>
  </si>
  <si>
    <t>Network Administrator</t>
  </si>
  <si>
    <t>NOC-Engineer</t>
  </si>
  <si>
    <t>Pickup Coordinator</t>
  </si>
  <si>
    <t>President</t>
  </si>
  <si>
    <t>Principal Data Scientist</t>
  </si>
  <si>
    <t>Quality Analyst</t>
  </si>
  <si>
    <t>Security Lead</t>
  </si>
  <si>
    <t>Senior Architect</t>
  </si>
  <si>
    <t>Senior Associate</t>
  </si>
  <si>
    <t>Senior Data Scientist</t>
  </si>
  <si>
    <t>Senior Developer</t>
  </si>
  <si>
    <t>Senior DevOps Engineer</t>
  </si>
  <si>
    <t>Senior Director</t>
  </si>
  <si>
    <t>Senior Executive</t>
  </si>
  <si>
    <t>E2</t>
  </si>
  <si>
    <t>Senior Industrial Engineer</t>
  </si>
  <si>
    <t>Senior Manager</t>
  </si>
  <si>
    <t>Senior Vice President</t>
  </si>
  <si>
    <t>Service Desk Analyst</t>
  </si>
  <si>
    <t>Shift Incharge</t>
  </si>
  <si>
    <t>Shift Lead</t>
  </si>
  <si>
    <t>Supervisor</t>
  </si>
  <si>
    <t>System Administrator</t>
  </si>
  <si>
    <t>Team Lead</t>
  </si>
  <si>
    <t>Vice President</t>
  </si>
  <si>
    <t>Sr</t>
  </si>
  <si>
    <t>State</t>
  </si>
  <si>
    <t>Zone A</t>
  </si>
  <si>
    <t>From</t>
  </si>
  <si>
    <t>To</t>
  </si>
  <si>
    <t>Skilled</t>
  </si>
  <si>
    <t>Semi Skilled</t>
  </si>
  <si>
    <t>Unskilled</t>
  </si>
  <si>
    <t>Andhra Pradesh</t>
  </si>
  <si>
    <t>Arunachal Pradesh</t>
  </si>
  <si>
    <t>Till the next notification</t>
  </si>
  <si>
    <t>Assam</t>
  </si>
  <si>
    <t>Bihar</t>
  </si>
  <si>
    <t>Chandigarh</t>
  </si>
  <si>
    <t>Chattisgarh</t>
  </si>
  <si>
    <t>Dadra &amp; Nagar Haveli</t>
  </si>
  <si>
    <t>Daman and Diu</t>
  </si>
  <si>
    <t>Delhi</t>
  </si>
  <si>
    <t>Goa</t>
  </si>
  <si>
    <t>Gujarat</t>
  </si>
  <si>
    <t>Harayana</t>
  </si>
  <si>
    <t>Himachal Pradesh</t>
  </si>
  <si>
    <t>Jammu &amp; Kashmir</t>
  </si>
  <si>
    <t>Jharkhand</t>
  </si>
  <si>
    <t>Karnataka</t>
  </si>
  <si>
    <t>Kerala</t>
  </si>
  <si>
    <t>Maharashtra</t>
  </si>
  <si>
    <t>Manipur</t>
  </si>
  <si>
    <t>MP</t>
  </si>
  <si>
    <t>Meghalaya</t>
  </si>
  <si>
    <t>Mizoram</t>
  </si>
  <si>
    <t>Nagaland</t>
  </si>
  <si>
    <t>Orissa</t>
  </si>
  <si>
    <t>Till next notification</t>
  </si>
  <si>
    <t>Pondichery</t>
  </si>
  <si>
    <t>Punjab</t>
  </si>
  <si>
    <t>Rajasthan</t>
  </si>
  <si>
    <t>Sikkim</t>
  </si>
  <si>
    <t>Tamilnadu</t>
  </si>
  <si>
    <t>Telangana</t>
  </si>
  <si>
    <t>Tripura</t>
  </si>
  <si>
    <t>UP</t>
  </si>
  <si>
    <t>Uttarakhand</t>
  </si>
  <si>
    <t>West Bengal</t>
  </si>
  <si>
    <t>Emp ID</t>
  </si>
  <si>
    <t>Emp Name</t>
  </si>
  <si>
    <t>STATE</t>
  </si>
  <si>
    <t>Annual CTC</t>
  </si>
  <si>
    <t>API</t>
  </si>
  <si>
    <t>Monthly CTC (Excl API)</t>
  </si>
  <si>
    <t>Basic</t>
  </si>
  <si>
    <t>House Rent Allowance</t>
  </si>
  <si>
    <t>Special Allowance</t>
  </si>
  <si>
    <t>Meal Allow</t>
  </si>
  <si>
    <t>Medical</t>
  </si>
  <si>
    <t>Conveyance Allowance</t>
  </si>
  <si>
    <t>LTA</t>
  </si>
  <si>
    <t>CHS</t>
  </si>
  <si>
    <t>Employer PF</t>
  </si>
  <si>
    <t>Employer ESIC</t>
  </si>
  <si>
    <t>Monthly CTC (C) = (A+B+C)</t>
  </si>
  <si>
    <t>Check Point</t>
  </si>
  <si>
    <t>Check Point 1</t>
  </si>
  <si>
    <t>COMPENSATION STRUCTURE</t>
  </si>
  <si>
    <t>SSN007854</t>
  </si>
  <si>
    <t>Ravi Kiran</t>
  </si>
  <si>
    <t>CTC :-</t>
  </si>
  <si>
    <t>*Per Annum</t>
  </si>
  <si>
    <t>*Performance Incentive, Paid Annually as per prevailing policy</t>
  </si>
  <si>
    <t>Ex Showroom</t>
  </si>
  <si>
    <t>Monthly Fixed Salary (Excluding API)</t>
  </si>
  <si>
    <t>No</t>
  </si>
  <si>
    <t>Components  </t>
  </si>
  <si>
    <t>Amount
(INR per month)</t>
  </si>
  <si>
    <t>Amount
(INR per annum)</t>
  </si>
  <si>
    <t>Flexi Applicability</t>
  </si>
  <si>
    <t>Guidelines</t>
  </si>
  <si>
    <t>-</t>
  </si>
  <si>
    <t>40% of CTC (less API), or applicable Min Wages, whichever is higher</t>
  </si>
  <si>
    <t>50% of Basic</t>
  </si>
  <si>
    <t>BASE SALARY (A)</t>
  </si>
  <si>
    <t>Performance Incentive, Paid Annually as per prevailing policy</t>
  </si>
  <si>
    <r>
      <t xml:space="preserve">Auto Calculated : </t>
    </r>
    <r>
      <rPr>
        <b val="true"/>
        <i val="true"/>
        <sz val="8"/>
        <rFont val="Arial"/>
        <family val="2"/>
        <charset val="1"/>
      </rPr>
      <t xml:space="preserve">CTC</t>
    </r>
    <r>
      <rPr>
        <sz val="8"/>
        <rFont val="Arial"/>
        <family val="2"/>
        <charset val="1"/>
      </rPr>
      <t xml:space="preserve"> Less </t>
    </r>
    <r>
      <rPr>
        <b val="true"/>
        <i val="true"/>
        <sz val="8"/>
        <rFont val="Arial"/>
        <family val="2"/>
        <charset val="1"/>
      </rPr>
      <t xml:space="preserve">API</t>
    </r>
    <r>
      <rPr>
        <sz val="8"/>
        <rFont val="Arial"/>
        <family val="2"/>
        <charset val="1"/>
      </rPr>
      <t xml:space="preserve"> Less </t>
    </r>
    <r>
      <rPr>
        <b val="true"/>
        <i val="true"/>
        <sz val="8"/>
        <rFont val="Arial"/>
        <family val="2"/>
        <charset val="1"/>
      </rPr>
      <t xml:space="preserve">Base Salary</t>
    </r>
    <r>
      <rPr>
        <sz val="8"/>
        <rFont val="Arial"/>
        <family val="2"/>
        <charset val="1"/>
      </rPr>
      <t xml:space="preserve"> Less </t>
    </r>
    <r>
      <rPr>
        <b val="true"/>
        <i val="true"/>
        <sz val="8"/>
        <rFont val="Arial"/>
        <family val="2"/>
        <charset val="1"/>
      </rPr>
      <t xml:space="preserve">Flexi Pay</t>
    </r>
  </si>
  <si>
    <t>Yes</t>
  </si>
  <si>
    <t>INR 2600/- pm, to be disbursed by 15th of the subsequent month</t>
  </si>
  <si>
    <t>INR 1250/- pm   exempted as per IT Act, 1961, Payable Monthly, Bills to be submitted towards end of the year</t>
  </si>
  <si>
    <t>a) INR Rs. 1600/- pm exempted as per IT Act, 1961
b) Not Applicable if opting for Vehicle Operating Expenses</t>
  </si>
  <si>
    <t>8.33% of Basic, or INR 50,000, whichever is lower. Payable monthly, Bills to be submitted towards end of the year</t>
  </si>
  <si>
    <t>As per Car Hire Policy and subject to available Special Allowance balance in Flexi Kitty</t>
  </si>
  <si>
    <r>
      <t xml:space="preserve">a) If opted for Car Hire, can be claimed as Fuel Reimbursement, Driver's Salary, Insurance and Maintenance expenses, </t>
    </r>
    <r>
      <rPr>
        <b val="true"/>
        <sz val="8"/>
        <rFont val="Arial"/>
        <family val="2"/>
        <charset val="1"/>
      </rPr>
      <t xml:space="preserve">ENSURE "D19" IS MARKED AS "NO"</t>
    </r>
    <r>
      <rPr>
        <sz val="8"/>
        <rFont val="Arial"/>
        <family val="2"/>
        <charset val="1"/>
      </rPr>
      <t xml:space="preserve">, </t>
    </r>
    <r>
      <rPr>
        <b val="true"/>
        <sz val="8"/>
        <rFont val="Arial"/>
        <family val="2"/>
        <charset val="1"/>
      </rPr>
      <t xml:space="preserve">in cae you wish</t>
    </r>
    <r>
      <rPr>
        <sz val="8"/>
        <rFont val="Arial"/>
        <family val="2"/>
        <charset val="1"/>
      </rPr>
      <t xml:space="preserve"> </t>
    </r>
    <r>
      <rPr>
        <b val="true"/>
        <sz val="8"/>
        <rFont val="Arial"/>
        <family val="2"/>
        <charset val="1"/>
      </rPr>
      <t xml:space="preserve">to avail of this
</t>
    </r>
    <r>
      <rPr>
        <sz val="8"/>
        <rFont val="Arial"/>
        <family val="2"/>
        <charset val="1"/>
      </rPr>
      <t xml:space="preserve">b) If not opted for Car Hire, can be claimed as Fuel Reimbursement only
c) Subject to available Special Allowance balance in Flexi Kitty</t>
    </r>
  </si>
  <si>
    <t>FLEXI PAY (B)</t>
  </si>
  <si>
    <t>Rs. 1800/- per month or 12% of Basic, whichever is lower</t>
  </si>
  <si>
    <t>4.75% of Gross Salary, If applicable</t>
  </si>
  <si>
    <t>RETIRAL  BENEFITS (C)</t>
  </si>
  <si>
    <t>CTC (C) = (A+B+C)</t>
  </si>
  <si>
    <t>Annual CTC = (Monthly CTC*12) + API</t>
  </si>
  <si>
    <t>Employee PF</t>
  </si>
  <si>
    <t>Employee ESIC</t>
  </si>
  <si>
    <t>TOTAL DEDUCTION (D)</t>
  </si>
  <si>
    <t>NET IN HAND (A-D) Pre Tax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</si>
</sst>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_-;\-* #,##0.00_-;_-* \-??_-;_-@_-"/>
    <numFmt numFmtId="166" formatCode="#,##0.00"/>
    <numFmt numFmtId="167" formatCode="D\-MMM\-YY;@"/>
    <numFmt numFmtId="168" formatCode="D\ MMM\ YY"/>
    <numFmt numFmtId="169" formatCode="#,##0"/>
    <numFmt numFmtId="170" formatCode="_(* #,##0.00_);_(* \(#,##0.00\);_(* \-??_);_(@_)"/>
    <numFmt numFmtId="171" formatCode="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0"/>
      <color rgb="FF000080"/>
      <name val="Tahoma"/>
      <family val="2"/>
      <charset val="1"/>
    </font>
    <font>
      <b val="true"/>
      <sz val="10"/>
      <color rgb="FF222A35"/>
      <name val="Tahoma"/>
      <family val="2"/>
      <charset val="1"/>
    </font>
    <font>
      <sz val="9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008080"/>
      <name val="Arial"/>
      <family val="2"/>
      <charset val="1"/>
    </font>
    <font>
      <sz val="9"/>
      <color rgb="FFFFFFFF"/>
      <name val="Calibri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b val="true"/>
      <sz val="9"/>
      <name val="Trebuchet MS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i val="true"/>
      <sz val="8"/>
      <name val="Arial"/>
      <family val="2"/>
      <charset val="1"/>
    </font>
    <font>
      <sz val="9"/>
      <name val="Times New Roman"/>
      <family val="1"/>
      <charset val="1"/>
    </font>
    <font>
      <b val="true"/>
      <sz val="9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9DC3E6"/>
        <bgColor rgb="FF96BADA"/>
      </patternFill>
    </fill>
    <fill>
      <patternFill patternType="solid">
        <fgColor rgb="FFF8CBAD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1" xfId="22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3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3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3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1" fillId="3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5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4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5" fillId="5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5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4" fillId="3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7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6" borderId="7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6" fontId="18" fillId="6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18" fillId="6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18" fillId="6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6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4" fillId="3" borderId="1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4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3" borderId="17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4" fillId="3" borderId="1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4" fillId="3" borderId="1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4" fillId="3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3" borderId="2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5" fillId="6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5" fillId="6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5" fillId="6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6" borderId="8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4" fillId="3" borderId="2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4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3" borderId="2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3" borderId="2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9" fillId="3" borderId="22" xfId="0" applyFont="true" applyBorder="true" applyAlignment="true" applyProtection="true">
      <alignment horizontal="left" vertical="bottom" textRotation="0" wrapText="true" indent="0" shrinkToFit="false"/>
      <protection locked="true" hidden="true"/>
    </xf>
    <xf numFmtId="164" fontId="15" fillId="5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3" borderId="20" xfId="0" applyFont="true" applyBorder="true" applyAlignment="true" applyProtection="true">
      <alignment horizontal="left" vertical="bottom" textRotation="0" wrapText="true" indent="0" shrinkToFit="false"/>
      <protection locked="true" hidden="true"/>
    </xf>
    <xf numFmtId="164" fontId="19" fillId="7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0" fillId="7" borderId="8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9" fillId="3" borderId="1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9" fillId="3" borderId="2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0" fillId="7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5" fillId="7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5" fillId="7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5" fillId="7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6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2" fillId="3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" xfId="20" builtinId="54" customBuiltin="true"/>
    <cellStyle name="Normal 2" xfId="21" builtinId="54" customBuiltin="true"/>
    <cellStyle name="Normal_Minimum_Wages_Pan_India(1)" xfId="22" builtinId="54" customBuiltin="true"/>
  </cellStyles>
  <dxfs count="10">
    <dxf>
      <font>
        <sz val="11"/>
        <color rgb="FF000000"/>
        <name val="Calibri"/>
        <family val="2"/>
        <charset val="1"/>
      </font>
      <fill>
        <patternFill>
          <bgColor rgb="FF00FF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FF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FF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FF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FF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6BADA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7F7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8E7A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6BADA"/>
      <rgbColor rgb="FF993366"/>
      <rgbColor rgb="FFFFFFCC"/>
      <rgbColor rgb="FFCCFFFF"/>
      <rgbColor rgb="FF660066"/>
      <rgbColor rgb="FFFF7F7F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8E7A7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303120</xdr:colOff>
      <xdr:row>1</xdr:row>
      <xdr:rowOff>86400</xdr:rowOff>
    </xdr:from>
    <xdr:to>
      <xdr:col>4</xdr:col>
      <xdr:colOff>55080</xdr:colOff>
      <xdr:row>4</xdr:row>
      <xdr:rowOff>19440</xdr:rowOff>
    </xdr:to>
    <xdr:sp>
      <xdr:nvSpPr>
        <xdr:cNvPr id="0" name="CustomShape 1"/>
        <xdr:cNvSpPr/>
      </xdr:nvSpPr>
      <xdr:spPr>
        <a:xfrm>
          <a:off x="5523120" y="514800"/>
          <a:ext cx="768240" cy="4190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3</xdr:col>
      <xdr:colOff>274680</xdr:colOff>
      <xdr:row>4</xdr:row>
      <xdr:rowOff>152640</xdr:rowOff>
    </xdr:from>
    <xdr:to>
      <xdr:col>4</xdr:col>
      <xdr:colOff>26640</xdr:colOff>
      <xdr:row>7</xdr:row>
      <xdr:rowOff>86040</xdr:rowOff>
    </xdr:to>
    <xdr:sp>
      <xdr:nvSpPr>
        <xdr:cNvPr id="1" name="CustomShape 1"/>
        <xdr:cNvSpPr/>
      </xdr:nvSpPr>
      <xdr:spPr>
        <a:xfrm>
          <a:off x="5494680" y="1067040"/>
          <a:ext cx="768240" cy="4190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3</xdr:col>
      <xdr:colOff>274680</xdr:colOff>
      <xdr:row>4</xdr:row>
      <xdr:rowOff>152640</xdr:rowOff>
    </xdr:from>
    <xdr:to>
      <xdr:col>4</xdr:col>
      <xdr:colOff>26640</xdr:colOff>
      <xdr:row>7</xdr:row>
      <xdr:rowOff>86040</xdr:rowOff>
    </xdr:to>
    <xdr:sp>
      <xdr:nvSpPr>
        <xdr:cNvPr id="2" name="CustomShape 1"/>
        <xdr:cNvSpPr/>
      </xdr:nvSpPr>
      <xdr:spPr>
        <a:xfrm>
          <a:off x="5494680" y="1067040"/>
          <a:ext cx="768240" cy="4190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3</xdr:col>
      <xdr:colOff>274680</xdr:colOff>
      <xdr:row>4</xdr:row>
      <xdr:rowOff>152640</xdr:rowOff>
    </xdr:from>
    <xdr:to>
      <xdr:col>4</xdr:col>
      <xdr:colOff>26640</xdr:colOff>
      <xdr:row>7</xdr:row>
      <xdr:rowOff>86040</xdr:rowOff>
    </xdr:to>
    <xdr:sp>
      <xdr:nvSpPr>
        <xdr:cNvPr id="3" name="CustomShape 1"/>
        <xdr:cNvSpPr/>
      </xdr:nvSpPr>
      <xdr:spPr>
        <a:xfrm>
          <a:off x="5494680" y="1067040"/>
          <a:ext cx="768240" cy="4190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3</xdr:col>
      <xdr:colOff>274680</xdr:colOff>
      <xdr:row>4</xdr:row>
      <xdr:rowOff>152640</xdr:rowOff>
    </xdr:from>
    <xdr:to>
      <xdr:col>4</xdr:col>
      <xdr:colOff>26640</xdr:colOff>
      <xdr:row>7</xdr:row>
      <xdr:rowOff>86040</xdr:rowOff>
    </xdr:to>
    <xdr:sp>
      <xdr:nvSpPr>
        <xdr:cNvPr id="4" name="CustomShape 1"/>
        <xdr:cNvSpPr/>
      </xdr:nvSpPr>
      <xdr:spPr>
        <a:xfrm>
          <a:off x="5494680" y="1067040"/>
          <a:ext cx="768240" cy="4190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3</xdr:col>
      <xdr:colOff>274680</xdr:colOff>
      <xdr:row>4</xdr:row>
      <xdr:rowOff>152640</xdr:rowOff>
    </xdr:from>
    <xdr:to>
      <xdr:col>4</xdr:col>
      <xdr:colOff>26640</xdr:colOff>
      <xdr:row>7</xdr:row>
      <xdr:rowOff>86040</xdr:rowOff>
    </xdr:to>
    <xdr:sp>
      <xdr:nvSpPr>
        <xdr:cNvPr id="5" name="CustomShape 1"/>
        <xdr:cNvSpPr/>
      </xdr:nvSpPr>
      <xdr:spPr>
        <a:xfrm>
          <a:off x="5494680" y="1067040"/>
          <a:ext cx="768240" cy="4190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3</xdr:col>
      <xdr:colOff>274680</xdr:colOff>
      <xdr:row>4</xdr:row>
      <xdr:rowOff>152640</xdr:rowOff>
    </xdr:from>
    <xdr:to>
      <xdr:col>4</xdr:col>
      <xdr:colOff>26640</xdr:colOff>
      <xdr:row>7</xdr:row>
      <xdr:rowOff>86040</xdr:rowOff>
    </xdr:to>
    <xdr:sp>
      <xdr:nvSpPr>
        <xdr:cNvPr id="6" name="CustomShape 1"/>
        <xdr:cNvSpPr/>
      </xdr:nvSpPr>
      <xdr:spPr>
        <a:xfrm>
          <a:off x="5494680" y="1067040"/>
          <a:ext cx="768240" cy="4190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3</xdr:col>
      <xdr:colOff>274680</xdr:colOff>
      <xdr:row>4</xdr:row>
      <xdr:rowOff>152640</xdr:rowOff>
    </xdr:from>
    <xdr:to>
      <xdr:col>4</xdr:col>
      <xdr:colOff>26640</xdr:colOff>
      <xdr:row>7</xdr:row>
      <xdr:rowOff>86040</xdr:rowOff>
    </xdr:to>
    <xdr:sp>
      <xdr:nvSpPr>
        <xdr:cNvPr id="7" name="CustomShape 1"/>
        <xdr:cNvSpPr/>
      </xdr:nvSpPr>
      <xdr:spPr>
        <a:xfrm>
          <a:off x="5494680" y="1067040"/>
          <a:ext cx="768240" cy="4190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3</xdr:col>
      <xdr:colOff>274680</xdr:colOff>
      <xdr:row>4</xdr:row>
      <xdr:rowOff>360</xdr:rowOff>
    </xdr:from>
    <xdr:to>
      <xdr:col>3</xdr:col>
      <xdr:colOff>464760</xdr:colOff>
      <xdr:row>5</xdr:row>
      <xdr:rowOff>152640</xdr:rowOff>
    </xdr:to>
    <xdr:sp>
      <xdr:nvSpPr>
        <xdr:cNvPr id="8" name="CustomShape 1"/>
        <xdr:cNvSpPr/>
      </xdr:nvSpPr>
      <xdr:spPr>
        <a:xfrm>
          <a:off x="5494680" y="914760"/>
          <a:ext cx="190080" cy="31392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274680</xdr:colOff>
      <xdr:row>3</xdr:row>
      <xdr:rowOff>360</xdr:rowOff>
    </xdr:from>
    <xdr:to>
      <xdr:col>5</xdr:col>
      <xdr:colOff>20520</xdr:colOff>
      <xdr:row>4</xdr:row>
      <xdr:rowOff>152280</xdr:rowOff>
    </xdr:to>
    <xdr:sp>
      <xdr:nvSpPr>
        <xdr:cNvPr id="9" name="CustomShape 1"/>
        <xdr:cNvSpPr/>
      </xdr:nvSpPr>
      <xdr:spPr>
        <a:xfrm>
          <a:off x="6510960" y="752760"/>
          <a:ext cx="190080" cy="31392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4</xdr:col>
      <xdr:colOff>274680</xdr:colOff>
      <xdr:row>3</xdr:row>
      <xdr:rowOff>360</xdr:rowOff>
    </xdr:from>
    <xdr:to>
      <xdr:col>5</xdr:col>
      <xdr:colOff>20520</xdr:colOff>
      <xdr:row>4</xdr:row>
      <xdr:rowOff>152280</xdr:rowOff>
    </xdr:to>
    <xdr:sp>
      <xdr:nvSpPr>
        <xdr:cNvPr id="10" name="CustomShape 1"/>
        <xdr:cNvSpPr/>
      </xdr:nvSpPr>
      <xdr:spPr>
        <a:xfrm>
          <a:off x="6510960" y="752760"/>
          <a:ext cx="190080" cy="31392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274680</xdr:colOff>
      <xdr:row>3</xdr:row>
      <xdr:rowOff>360</xdr:rowOff>
    </xdr:from>
    <xdr:to>
      <xdr:col>5</xdr:col>
      <xdr:colOff>464760</xdr:colOff>
      <xdr:row>4</xdr:row>
      <xdr:rowOff>152280</xdr:rowOff>
    </xdr:to>
    <xdr:sp>
      <xdr:nvSpPr>
        <xdr:cNvPr id="11" name="CustomShape 1"/>
        <xdr:cNvSpPr/>
      </xdr:nvSpPr>
      <xdr:spPr>
        <a:xfrm>
          <a:off x="6955200" y="752760"/>
          <a:ext cx="190080" cy="31392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5</xdr:col>
      <xdr:colOff>274680</xdr:colOff>
      <xdr:row>3</xdr:row>
      <xdr:rowOff>360</xdr:rowOff>
    </xdr:from>
    <xdr:to>
      <xdr:col>5</xdr:col>
      <xdr:colOff>464760</xdr:colOff>
      <xdr:row>4</xdr:row>
      <xdr:rowOff>152280</xdr:rowOff>
    </xdr:to>
    <xdr:sp>
      <xdr:nvSpPr>
        <xdr:cNvPr id="12" name="CustomShape 1"/>
        <xdr:cNvSpPr/>
      </xdr:nvSpPr>
      <xdr:spPr>
        <a:xfrm>
          <a:off x="6955200" y="752760"/>
          <a:ext cx="190080" cy="31392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274680</xdr:colOff>
      <xdr:row>3</xdr:row>
      <xdr:rowOff>360</xdr:rowOff>
    </xdr:from>
    <xdr:to>
      <xdr:col>6</xdr:col>
      <xdr:colOff>464760</xdr:colOff>
      <xdr:row>4</xdr:row>
      <xdr:rowOff>152280</xdr:rowOff>
    </xdr:to>
    <xdr:sp>
      <xdr:nvSpPr>
        <xdr:cNvPr id="13" name="CustomShape 1"/>
        <xdr:cNvSpPr/>
      </xdr:nvSpPr>
      <xdr:spPr>
        <a:xfrm>
          <a:off x="7907760" y="752760"/>
          <a:ext cx="190080" cy="31392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6</xdr:col>
      <xdr:colOff>274680</xdr:colOff>
      <xdr:row>3</xdr:row>
      <xdr:rowOff>360</xdr:rowOff>
    </xdr:from>
    <xdr:to>
      <xdr:col>6</xdr:col>
      <xdr:colOff>464760</xdr:colOff>
      <xdr:row>4</xdr:row>
      <xdr:rowOff>152280</xdr:rowOff>
    </xdr:to>
    <xdr:sp>
      <xdr:nvSpPr>
        <xdr:cNvPr id="14" name="CustomShape 1"/>
        <xdr:cNvSpPr/>
      </xdr:nvSpPr>
      <xdr:spPr>
        <a:xfrm>
          <a:off x="7907760" y="752760"/>
          <a:ext cx="190080" cy="31392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7</xdr:col>
      <xdr:colOff>274680</xdr:colOff>
      <xdr:row>3</xdr:row>
      <xdr:rowOff>360</xdr:rowOff>
    </xdr:from>
    <xdr:to>
      <xdr:col>7</xdr:col>
      <xdr:colOff>464760</xdr:colOff>
      <xdr:row>4</xdr:row>
      <xdr:rowOff>152280</xdr:rowOff>
    </xdr:to>
    <xdr:sp>
      <xdr:nvSpPr>
        <xdr:cNvPr id="15" name="CustomShape 1"/>
        <xdr:cNvSpPr/>
      </xdr:nvSpPr>
      <xdr:spPr>
        <a:xfrm>
          <a:off x="11997720" y="752760"/>
          <a:ext cx="190080" cy="31392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7</xdr:col>
      <xdr:colOff>274680</xdr:colOff>
      <xdr:row>3</xdr:row>
      <xdr:rowOff>360</xdr:rowOff>
    </xdr:from>
    <xdr:to>
      <xdr:col>7</xdr:col>
      <xdr:colOff>464760</xdr:colOff>
      <xdr:row>4</xdr:row>
      <xdr:rowOff>152280</xdr:rowOff>
    </xdr:to>
    <xdr:sp>
      <xdr:nvSpPr>
        <xdr:cNvPr id="16" name="CustomShape 1"/>
        <xdr:cNvSpPr/>
      </xdr:nvSpPr>
      <xdr:spPr>
        <a:xfrm>
          <a:off x="11997720" y="752760"/>
          <a:ext cx="190080" cy="31392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0</xdr:col>
      <xdr:colOff>227160</xdr:colOff>
      <xdr:row>0</xdr:row>
      <xdr:rowOff>19440</xdr:rowOff>
    </xdr:from>
    <xdr:to>
      <xdr:col>0</xdr:col>
      <xdr:colOff>1550880</xdr:colOff>
      <xdr:row>0</xdr:row>
      <xdr:rowOff>419040</xdr:rowOff>
    </xdr:to>
    <xdr:pic>
      <xdr:nvPicPr>
        <xdr:cNvPr id="17" name="Picture 24" descr=""/>
        <xdr:cNvPicPr/>
      </xdr:nvPicPr>
      <xdr:blipFill>
        <a:blip r:embed="rId1"/>
        <a:stretch>
          <a:fillRect/>
        </a:stretch>
      </xdr:blipFill>
      <xdr:spPr>
        <a:xfrm>
          <a:off x="227160" y="19440"/>
          <a:ext cx="1323720" cy="399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"/>
  <cols>
    <col collapsed="false" hidden="false" max="1" min="1" style="1" width="27.7165991902834"/>
    <col collapsed="false" hidden="false" max="2" min="2" style="1" width="28"/>
    <col collapsed="false" hidden="false" max="3" min="3" style="1" width="23.1457489878542"/>
    <col collapsed="false" hidden="false" max="4" min="4" style="1" width="38.1417004048583"/>
    <col collapsed="false" hidden="false" max="5" min="5" style="1" width="9.1417004048583"/>
    <col collapsed="false" hidden="false" max="6" min="6" style="1" width="21.8542510121457"/>
    <col collapsed="false" hidden="false" max="7" min="7" style="1" width="5.2834008097166"/>
    <col collapsed="false" hidden="false" max="1025" min="8" style="1" width="9.1417004048583"/>
  </cols>
  <sheetData>
    <row r="1" customFormat="false" ht="12" hidden="false" customHeight="false" outlineLevel="0" collapsed="false">
      <c r="A1" s="2" t="s">
        <v>0</v>
      </c>
      <c r="B1" s="3" t="s">
        <v>1</v>
      </c>
      <c r="C1" s="0"/>
      <c r="D1" s="0"/>
      <c r="F1" s="4" t="s">
        <v>2</v>
      </c>
      <c r="G1" s="5" t="s">
        <v>3</v>
      </c>
    </row>
    <row r="2" customFormat="false" ht="12" hidden="false" customHeight="false" outlineLevel="0" collapsed="false">
      <c r="A2" s="2" t="s">
        <v>4</v>
      </c>
      <c r="B2" s="6" t="n">
        <v>25000</v>
      </c>
      <c r="C2" s="0"/>
      <c r="D2" s="0"/>
      <c r="F2" s="2" t="s">
        <v>5</v>
      </c>
      <c r="G2" s="2" t="s">
        <v>6</v>
      </c>
    </row>
    <row r="3" customFormat="false" ht="12" hidden="false" customHeight="false" outlineLevel="0" collapsed="false">
      <c r="A3" s="2" t="s">
        <v>7</v>
      </c>
      <c r="B3" s="6" t="n">
        <v>30000</v>
      </c>
      <c r="C3" s="0"/>
      <c r="D3" s="0"/>
      <c r="F3" s="2" t="s">
        <v>8</v>
      </c>
      <c r="G3" s="2" t="s">
        <v>9</v>
      </c>
    </row>
    <row r="4" customFormat="false" ht="12" hidden="false" customHeight="false" outlineLevel="0" collapsed="false">
      <c r="A4" s="2" t="s">
        <v>10</v>
      </c>
      <c r="B4" s="6" t="n">
        <v>35000</v>
      </c>
      <c r="C4" s="0"/>
      <c r="D4" s="0"/>
      <c r="F4" s="7" t="s">
        <v>11</v>
      </c>
      <c r="G4" s="7" t="s">
        <v>9</v>
      </c>
    </row>
    <row r="5" customFormat="false" ht="12" hidden="false" customHeight="false" outlineLevel="0" collapsed="false">
      <c r="A5" s="2" t="s">
        <v>12</v>
      </c>
      <c r="B5" s="6" t="n">
        <v>40000</v>
      </c>
      <c r="C5" s="0"/>
      <c r="D5" s="0"/>
      <c r="F5" s="7" t="s">
        <v>13</v>
      </c>
      <c r="G5" s="7" t="s">
        <v>14</v>
      </c>
    </row>
    <row r="6" customFormat="false" ht="12" hidden="false" customHeight="false" outlineLevel="0" collapsed="false">
      <c r="A6" s="0"/>
      <c r="B6" s="0"/>
      <c r="C6" s="0"/>
      <c r="D6" s="0"/>
      <c r="F6" s="2" t="s">
        <v>15</v>
      </c>
      <c r="G6" s="2" t="s">
        <v>16</v>
      </c>
    </row>
    <row r="7" customFormat="false" ht="12" hidden="false" customHeight="false" outlineLevel="0" collapsed="false">
      <c r="A7" s="0"/>
      <c r="B7" s="0"/>
      <c r="C7" s="0"/>
      <c r="D7" s="0"/>
      <c r="F7" s="2" t="s">
        <v>17</v>
      </c>
      <c r="G7" s="2" t="s">
        <v>16</v>
      </c>
    </row>
    <row r="8" customFormat="false" ht="12" hidden="false" customHeight="false" outlineLevel="0" collapsed="false">
      <c r="A8" s="2" t="s">
        <v>3</v>
      </c>
      <c r="B8" s="3" t="s">
        <v>18</v>
      </c>
      <c r="C8" s="3" t="s">
        <v>19</v>
      </c>
      <c r="D8" s="3" t="s">
        <v>20</v>
      </c>
      <c r="F8" s="2" t="s">
        <v>21</v>
      </c>
      <c r="G8" s="2" t="s">
        <v>16</v>
      </c>
    </row>
    <row r="9" customFormat="false" ht="12" hidden="false" customHeight="false" outlineLevel="0" collapsed="false">
      <c r="A9" s="2" t="s">
        <v>6</v>
      </c>
      <c r="B9" s="6" t="n">
        <v>20000</v>
      </c>
      <c r="C9" s="6" t="n">
        <v>10000</v>
      </c>
      <c r="D9" s="6" t="n">
        <v>8000</v>
      </c>
      <c r="F9" s="2" t="s">
        <v>22</v>
      </c>
      <c r="G9" s="2" t="s">
        <v>16</v>
      </c>
    </row>
    <row r="10" customFormat="false" ht="12" hidden="false" customHeight="false" outlineLevel="0" collapsed="false">
      <c r="A10" s="2" t="s">
        <v>14</v>
      </c>
      <c r="B10" s="6" t="n">
        <v>25000</v>
      </c>
      <c r="C10" s="6" t="n">
        <v>15000</v>
      </c>
      <c r="D10" s="6" t="n">
        <v>10000</v>
      </c>
      <c r="F10" s="2" t="s">
        <v>23</v>
      </c>
      <c r="G10" s="2" t="s">
        <v>16</v>
      </c>
    </row>
    <row r="11" customFormat="false" ht="12" hidden="false" customHeight="false" outlineLevel="0" collapsed="false">
      <c r="A11" s="2" t="s">
        <v>24</v>
      </c>
      <c r="B11" s="6" t="n">
        <v>30000</v>
      </c>
      <c r="C11" s="6" t="n">
        <v>20000</v>
      </c>
      <c r="D11" s="6" t="n">
        <v>12000</v>
      </c>
      <c r="F11" s="2" t="s">
        <v>25</v>
      </c>
      <c r="G11" s="2" t="s">
        <v>26</v>
      </c>
    </row>
    <row r="12" customFormat="false" ht="12" hidden="false" customHeight="false" outlineLevel="0" collapsed="false">
      <c r="A12" s="2" t="s">
        <v>16</v>
      </c>
      <c r="B12" s="6" t="n">
        <v>40000</v>
      </c>
      <c r="C12" s="6" t="n">
        <v>25000</v>
      </c>
      <c r="D12" s="6" t="n">
        <v>15000</v>
      </c>
      <c r="F12" s="2" t="s">
        <v>27</v>
      </c>
      <c r="G12" s="2" t="s">
        <v>9</v>
      </c>
    </row>
    <row r="13" customFormat="false" ht="12" hidden="false" customHeight="false" outlineLevel="0" collapsed="false">
      <c r="A13" s="2" t="s">
        <v>28</v>
      </c>
      <c r="B13" s="6" t="n">
        <v>40000</v>
      </c>
      <c r="C13" s="6" t="n">
        <v>25000</v>
      </c>
      <c r="D13" s="6" t="n">
        <v>15000</v>
      </c>
      <c r="F13" s="2" t="s">
        <v>29</v>
      </c>
      <c r="G13" s="2" t="s">
        <v>9</v>
      </c>
    </row>
    <row r="14" customFormat="false" ht="12" hidden="false" customHeight="false" outlineLevel="0" collapsed="false">
      <c r="A14" s="2" t="s">
        <v>30</v>
      </c>
      <c r="B14" s="6" t="n">
        <v>40000</v>
      </c>
      <c r="C14" s="6" t="n">
        <v>25000</v>
      </c>
      <c r="D14" s="6" t="n">
        <v>15000</v>
      </c>
      <c r="F14" s="2" t="s">
        <v>31</v>
      </c>
      <c r="G14" s="2" t="s">
        <v>9</v>
      </c>
    </row>
    <row r="15" customFormat="false" ht="12" hidden="false" customHeight="false" outlineLevel="0" collapsed="false">
      <c r="B15" s="0"/>
      <c r="F15" s="2" t="s">
        <v>32</v>
      </c>
      <c r="G15" s="2" t="s">
        <v>24</v>
      </c>
    </row>
    <row r="16" customFormat="false" ht="12" hidden="false" customHeight="false" outlineLevel="0" collapsed="false">
      <c r="B16" s="1" t="s">
        <v>33</v>
      </c>
      <c r="F16" s="2" t="s">
        <v>34</v>
      </c>
      <c r="G16" s="2" t="s">
        <v>35</v>
      </c>
    </row>
    <row r="17" customFormat="false" ht="12" hidden="false" customHeight="false" outlineLevel="0" collapsed="false">
      <c r="B17" s="0"/>
      <c r="F17" s="2" t="s">
        <v>36</v>
      </c>
      <c r="G17" s="2" t="s">
        <v>37</v>
      </c>
    </row>
    <row r="18" customFormat="false" ht="12" hidden="false" customHeight="false" outlineLevel="0" collapsed="false">
      <c r="B18" s="1" t="s">
        <v>4</v>
      </c>
      <c r="F18" s="2" t="s">
        <v>38</v>
      </c>
      <c r="G18" s="2" t="s">
        <v>9</v>
      </c>
    </row>
    <row r="19" customFormat="false" ht="12" hidden="false" customHeight="false" outlineLevel="0" collapsed="false">
      <c r="B19" s="1" t="s">
        <v>7</v>
      </c>
      <c r="F19" s="2" t="s">
        <v>39</v>
      </c>
      <c r="G19" s="2" t="s">
        <v>37</v>
      </c>
    </row>
    <row r="20" customFormat="false" ht="12" hidden="false" customHeight="false" outlineLevel="0" collapsed="false">
      <c r="B20" s="1" t="s">
        <v>10</v>
      </c>
      <c r="F20" s="2" t="s">
        <v>40</v>
      </c>
      <c r="G20" s="2" t="s">
        <v>37</v>
      </c>
    </row>
    <row r="21" customFormat="false" ht="12" hidden="false" customHeight="false" outlineLevel="0" collapsed="false">
      <c r="B21" s="1" t="s">
        <v>12</v>
      </c>
      <c r="F21" s="2" t="s">
        <v>41</v>
      </c>
      <c r="G21" s="2" t="s">
        <v>30</v>
      </c>
    </row>
    <row r="22" customFormat="false" ht="12" hidden="false" customHeight="false" outlineLevel="0" collapsed="false">
      <c r="F22" s="2" t="s">
        <v>42</v>
      </c>
      <c r="G22" s="2" t="s">
        <v>6</v>
      </c>
    </row>
    <row r="23" customFormat="false" ht="12" hidden="false" customHeight="false" outlineLevel="0" collapsed="false">
      <c r="F23" s="2" t="s">
        <v>43</v>
      </c>
      <c r="G23" s="2" t="s">
        <v>16</v>
      </c>
    </row>
    <row r="24" customFormat="false" ht="12" hidden="false" customHeight="false" outlineLevel="0" collapsed="false">
      <c r="F24" s="2" t="s">
        <v>44</v>
      </c>
      <c r="G24" s="2" t="s">
        <v>9</v>
      </c>
    </row>
    <row r="25" customFormat="false" ht="12" hidden="false" customHeight="false" outlineLevel="0" collapsed="false">
      <c r="F25" s="2" t="s">
        <v>45</v>
      </c>
      <c r="G25" s="2" t="s">
        <v>37</v>
      </c>
    </row>
    <row r="26" customFormat="false" ht="12" hidden="false" customHeight="false" outlineLevel="0" collapsed="false">
      <c r="F26" s="2" t="s">
        <v>46</v>
      </c>
      <c r="G26" s="2" t="s">
        <v>37</v>
      </c>
    </row>
    <row r="27" customFormat="false" ht="12" hidden="false" customHeight="false" outlineLevel="0" collapsed="false">
      <c r="F27" s="2" t="s">
        <v>47</v>
      </c>
      <c r="G27" s="2" t="s">
        <v>28</v>
      </c>
    </row>
    <row r="28" customFormat="false" ht="12" hidden="false" customHeight="false" outlineLevel="0" collapsed="false">
      <c r="F28" s="2" t="s">
        <v>48</v>
      </c>
      <c r="G28" s="2" t="s">
        <v>14</v>
      </c>
    </row>
    <row r="29" customFormat="false" ht="12" hidden="false" customHeight="false" outlineLevel="0" collapsed="false">
      <c r="F29" s="2" t="s">
        <v>49</v>
      </c>
      <c r="G29" s="2" t="s">
        <v>9</v>
      </c>
    </row>
    <row r="30" customFormat="false" ht="12" hidden="false" customHeight="false" outlineLevel="0" collapsed="false">
      <c r="F30" s="2" t="s">
        <v>50</v>
      </c>
      <c r="G30" s="2" t="s">
        <v>9</v>
      </c>
    </row>
    <row r="31" customFormat="false" ht="12" hidden="false" customHeight="false" outlineLevel="0" collapsed="false">
      <c r="F31" s="2" t="s">
        <v>51</v>
      </c>
      <c r="G31" s="2" t="s">
        <v>14</v>
      </c>
    </row>
    <row r="32" customFormat="false" ht="12" hidden="false" customHeight="false" outlineLevel="0" collapsed="false">
      <c r="F32" s="2" t="s">
        <v>52</v>
      </c>
      <c r="G32" s="2" t="s">
        <v>6</v>
      </c>
    </row>
    <row r="33" customFormat="false" ht="12" hidden="false" customHeight="false" outlineLevel="0" collapsed="false">
      <c r="F33" s="2" t="s">
        <v>53</v>
      </c>
      <c r="G33" s="2" t="s">
        <v>6</v>
      </c>
    </row>
    <row r="34" customFormat="false" ht="12" hidden="false" customHeight="false" outlineLevel="0" collapsed="false">
      <c r="F34" s="2" t="s">
        <v>54</v>
      </c>
      <c r="G34" s="2" t="s">
        <v>6</v>
      </c>
    </row>
    <row r="35" customFormat="false" ht="12" hidden="false" customHeight="false" outlineLevel="0" collapsed="false">
      <c r="F35" s="2" t="s">
        <v>55</v>
      </c>
      <c r="G35" s="2" t="s">
        <v>6</v>
      </c>
    </row>
    <row r="36" customFormat="false" ht="12" hidden="false" customHeight="false" outlineLevel="0" collapsed="false">
      <c r="F36" s="2" t="s">
        <v>56</v>
      </c>
      <c r="G36" s="2" t="s">
        <v>24</v>
      </c>
    </row>
    <row r="37" customFormat="false" ht="12" hidden="false" customHeight="false" outlineLevel="0" collapsed="false">
      <c r="F37" s="2" t="s">
        <v>57</v>
      </c>
      <c r="G37" s="2" t="s">
        <v>58</v>
      </c>
    </row>
    <row r="38" customFormat="false" ht="12" hidden="false" customHeight="false" outlineLevel="0" collapsed="false">
      <c r="F38" s="2" t="s">
        <v>59</v>
      </c>
      <c r="G38" s="2" t="s">
        <v>6</v>
      </c>
    </row>
    <row r="39" customFormat="false" ht="12" hidden="false" customHeight="false" outlineLevel="0" collapsed="false">
      <c r="F39" s="2" t="s">
        <v>60</v>
      </c>
      <c r="G39" s="2" t="s">
        <v>14</v>
      </c>
    </row>
    <row r="40" customFormat="false" ht="12" hidden="false" customHeight="false" outlineLevel="0" collapsed="false">
      <c r="F40" s="2" t="s">
        <v>61</v>
      </c>
      <c r="G40" s="2" t="s">
        <v>28</v>
      </c>
    </row>
    <row r="41" customFormat="false" ht="12" hidden="false" customHeight="false" outlineLevel="0" collapsed="false">
      <c r="F41" s="2" t="s">
        <v>62</v>
      </c>
      <c r="G41" s="2" t="s">
        <v>37</v>
      </c>
    </row>
    <row r="42" customFormat="false" ht="12" hidden="false" customHeight="false" outlineLevel="0" collapsed="false">
      <c r="F42" s="2" t="s">
        <v>63</v>
      </c>
      <c r="G42" s="2" t="s">
        <v>6</v>
      </c>
    </row>
    <row r="43" customFormat="false" ht="12" hidden="false" customHeight="false" outlineLevel="0" collapsed="false">
      <c r="F43" s="2" t="s">
        <v>64</v>
      </c>
      <c r="G43" s="2" t="s">
        <v>9</v>
      </c>
    </row>
    <row r="44" customFormat="false" ht="12" hidden="false" customHeight="false" outlineLevel="0" collapsed="false">
      <c r="F44" s="2" t="s">
        <v>65</v>
      </c>
      <c r="G44" s="2" t="s">
        <v>6</v>
      </c>
    </row>
    <row r="45" customFormat="false" ht="12" hidden="false" customHeight="false" outlineLevel="0" collapsed="false">
      <c r="F45" s="2" t="s">
        <v>66</v>
      </c>
      <c r="G45" s="2" t="s">
        <v>37</v>
      </c>
    </row>
    <row r="46" customFormat="false" ht="12" hidden="false" customHeight="false" outlineLevel="0" collapsed="false">
      <c r="F46" s="2" t="s">
        <v>67</v>
      </c>
      <c r="G46" s="2" t="s">
        <v>9</v>
      </c>
    </row>
    <row r="47" customFormat="false" ht="12" hidden="false" customHeight="false" outlineLevel="0" collapsed="false">
      <c r="F47" s="2" t="s">
        <v>68</v>
      </c>
      <c r="G47" s="2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2" topLeftCell="F20" activePane="bottomRight" state="frozen"/>
      <selection pane="topLeft" activeCell="A1" activeCellId="0" sqref="A1"/>
      <selection pane="topRight" activeCell="F1" activeCellId="0" sqref="F1"/>
      <selection pane="bottomLeft" activeCell="A20" activeCellId="0" sqref="A20"/>
      <selection pane="bottomRight" activeCell="B31" activeCellId="0" sqref="B31"/>
    </sheetView>
  </sheetViews>
  <sheetFormatPr defaultRowHeight="15"/>
  <cols>
    <col collapsed="false" hidden="false" max="1" min="1" style="8" width="3.2834008097166"/>
    <col collapsed="false" hidden="false" max="2" min="2" style="8" width="21.1457489878542"/>
    <col collapsed="false" hidden="false" max="3" min="3" style="8" width="6.71255060728745"/>
    <col collapsed="false" hidden="false" max="4" min="4" style="8" width="11.5708502024291"/>
    <col collapsed="false" hidden="false" max="5" min="5" style="8" width="8.85425101214575"/>
    <col collapsed="false" hidden="false" max="6" min="6" style="8" width="10.8542510121457"/>
    <col collapsed="false" hidden="false" max="7" min="7" style="8" width="23.1457489878542"/>
    <col collapsed="false" hidden="false" max="10" min="8" style="8" width="9.1417004048583"/>
    <col collapsed="false" hidden="false" max="11" min="11" style="8" width="10.7125506072875"/>
    <col collapsed="false" hidden="false" max="12" min="12" style="8" width="9.1417004048583"/>
    <col collapsed="false" hidden="false" max="13" min="13" style="8" width="27"/>
    <col collapsed="false" hidden="false" max="16" min="14" style="8" width="9.1417004048583"/>
    <col collapsed="false" hidden="false" max="17" min="17" style="8" width="32.1417004048583"/>
    <col collapsed="false" hidden="false" max="18" min="18" style="8" width="27"/>
    <col collapsed="false" hidden="false" max="1025" min="19" style="8" width="9.1417004048583"/>
  </cols>
  <sheetData>
    <row r="1" customFormat="false" ht="15" hidden="false" customHeight="false" outlineLevel="0" collapsed="false">
      <c r="A1" s="9" t="s">
        <v>69</v>
      </c>
      <c r="B1" s="9" t="s">
        <v>70</v>
      </c>
      <c r="C1" s="10" t="s">
        <v>71</v>
      </c>
      <c r="D1" s="10"/>
      <c r="E1" s="10"/>
      <c r="F1" s="11" t="s">
        <v>72</v>
      </c>
      <c r="G1" s="11" t="s">
        <v>73</v>
      </c>
      <c r="K1" s="0"/>
      <c r="M1" s="0"/>
      <c r="N1" s="0"/>
      <c r="O1" s="0"/>
      <c r="P1" s="0"/>
      <c r="Q1" s="0"/>
      <c r="R1" s="0"/>
      <c r="S1" s="0"/>
    </row>
    <row r="2" customFormat="false" ht="15" hidden="false" customHeight="false" outlineLevel="0" collapsed="false">
      <c r="A2" s="9"/>
      <c r="B2" s="9"/>
      <c r="C2" s="9" t="s">
        <v>74</v>
      </c>
      <c r="D2" s="9" t="s">
        <v>75</v>
      </c>
      <c r="E2" s="9" t="s">
        <v>76</v>
      </c>
      <c r="F2" s="11"/>
      <c r="G2" s="11"/>
      <c r="K2" s="0"/>
      <c r="M2" s="0"/>
      <c r="N2" s="0"/>
      <c r="O2" s="0"/>
      <c r="P2" s="0"/>
      <c r="Q2" s="0"/>
      <c r="R2" s="0"/>
      <c r="S2" s="0"/>
    </row>
    <row r="3" customFormat="false" ht="15" hidden="false" customHeight="false" outlineLevel="0" collapsed="false">
      <c r="A3" s="12" t="n">
        <v>1</v>
      </c>
      <c r="B3" s="13" t="s">
        <v>77</v>
      </c>
      <c r="C3" s="12" t="n">
        <v>8463</v>
      </c>
      <c r="D3" s="12" t="n">
        <v>8045</v>
      </c>
      <c r="E3" s="12" t="n">
        <v>7643</v>
      </c>
      <c r="F3" s="14" t="n">
        <v>42278</v>
      </c>
      <c r="G3" s="14" t="n">
        <v>42460</v>
      </c>
      <c r="K3" s="0"/>
      <c r="M3" s="0"/>
      <c r="N3" s="0"/>
      <c r="O3" s="0"/>
      <c r="P3" s="0"/>
      <c r="Q3" s="0"/>
      <c r="R3" s="0"/>
      <c r="S3" s="0"/>
    </row>
    <row r="4" customFormat="false" ht="15" hidden="false" customHeight="false" outlineLevel="0" collapsed="false">
      <c r="A4" s="12" t="n">
        <v>2</v>
      </c>
      <c r="B4" s="13" t="s">
        <v>78</v>
      </c>
      <c r="C4" s="12" t="n">
        <v>2340</v>
      </c>
      <c r="D4" s="12" t="n">
        <v>2210</v>
      </c>
      <c r="E4" s="12" t="n">
        <v>2080</v>
      </c>
      <c r="F4" s="14" t="n">
        <v>39863</v>
      </c>
      <c r="G4" s="15" t="s">
        <v>79</v>
      </c>
      <c r="K4" s="0"/>
      <c r="M4" s="16"/>
      <c r="N4" s="16"/>
      <c r="O4" s="16"/>
      <c r="P4" s="16"/>
      <c r="Q4" s="16"/>
      <c r="R4" s="16"/>
      <c r="S4" s="16"/>
    </row>
    <row r="5" customFormat="false" ht="15" hidden="false" customHeight="false" outlineLevel="0" collapsed="false">
      <c r="A5" s="12" t="n">
        <v>3</v>
      </c>
      <c r="B5" s="13" t="s">
        <v>80</v>
      </c>
      <c r="C5" s="12" t="n">
        <v>10500</v>
      </c>
      <c r="D5" s="12" t="n">
        <v>8400</v>
      </c>
      <c r="E5" s="12" t="n">
        <v>7200</v>
      </c>
      <c r="F5" s="14" t="n">
        <v>42311</v>
      </c>
      <c r="G5" s="15" t="s">
        <v>79</v>
      </c>
      <c r="K5" s="0"/>
      <c r="M5" s="16"/>
      <c r="N5" s="16"/>
      <c r="O5" s="16"/>
      <c r="P5" s="16"/>
      <c r="Q5" s="16"/>
      <c r="R5" s="17"/>
      <c r="S5" s="16"/>
    </row>
    <row r="6" customFormat="false" ht="15" hidden="false" customHeight="false" outlineLevel="0" collapsed="false">
      <c r="A6" s="12" t="n">
        <v>4</v>
      </c>
      <c r="B6" s="13" t="s">
        <v>81</v>
      </c>
      <c r="C6" s="12" t="n">
        <v>6812</v>
      </c>
      <c r="D6" s="12" t="n">
        <v>5590</v>
      </c>
      <c r="E6" s="12" t="n">
        <v>5356</v>
      </c>
      <c r="F6" s="14" t="n">
        <v>42461</v>
      </c>
      <c r="G6" s="14" t="n">
        <v>42643</v>
      </c>
      <c r="K6" s="0"/>
      <c r="M6" s="16"/>
      <c r="N6" s="16"/>
      <c r="O6" s="16"/>
      <c r="P6" s="16"/>
      <c r="Q6" s="16"/>
      <c r="R6" s="17"/>
      <c r="S6" s="16"/>
    </row>
    <row r="7" customFormat="false" ht="15" hidden="false" customHeight="false" outlineLevel="0" collapsed="false">
      <c r="A7" s="12" t="n">
        <v>5</v>
      </c>
      <c r="B7" s="13" t="s">
        <v>82</v>
      </c>
      <c r="C7" s="12" t="n">
        <v>8670</v>
      </c>
      <c r="D7" s="12" t="n">
        <v>8370</v>
      </c>
      <c r="E7" s="12" t="n">
        <v>8220</v>
      </c>
      <c r="F7" s="14" t="n">
        <v>42278</v>
      </c>
      <c r="G7" s="14" t="n">
        <v>42460</v>
      </c>
      <c r="K7" s="0"/>
      <c r="M7" s="16"/>
      <c r="N7" s="16"/>
      <c r="O7" s="16"/>
      <c r="P7" s="16"/>
      <c r="Q7" s="16"/>
      <c r="R7" s="17"/>
      <c r="S7" s="16"/>
    </row>
    <row r="8" customFormat="false" ht="15" hidden="false" customHeight="false" outlineLevel="0" collapsed="false">
      <c r="A8" s="12" t="n">
        <v>6</v>
      </c>
      <c r="B8" s="18" t="s">
        <v>83</v>
      </c>
      <c r="C8" s="12" t="n">
        <v>6549</v>
      </c>
      <c r="D8" s="12" t="n">
        <v>6289</v>
      </c>
      <c r="E8" s="12" t="n">
        <v>6107</v>
      </c>
      <c r="F8" s="14" t="n">
        <v>42461</v>
      </c>
      <c r="G8" s="14" t="n">
        <v>42643</v>
      </c>
      <c r="K8" s="0"/>
      <c r="M8" s="16"/>
      <c r="N8" s="16"/>
      <c r="O8" s="16"/>
      <c r="P8" s="16"/>
      <c r="Q8" s="16"/>
      <c r="R8" s="17"/>
      <c r="S8" s="16"/>
    </row>
    <row r="9" customFormat="false" ht="15" hidden="false" customHeight="false" outlineLevel="0" collapsed="false">
      <c r="A9" s="12" t="n">
        <v>7</v>
      </c>
      <c r="B9" s="13" t="s">
        <v>84</v>
      </c>
      <c r="C9" s="12" t="n">
        <v>4176</v>
      </c>
      <c r="D9" s="12" t="n">
        <v>4007</v>
      </c>
      <c r="E9" s="12" t="n">
        <v>3838</v>
      </c>
      <c r="F9" s="14" t="n">
        <v>40634</v>
      </c>
      <c r="G9" s="14" t="n">
        <v>40816</v>
      </c>
      <c r="K9" s="0"/>
      <c r="M9" s="16"/>
      <c r="N9" s="16"/>
      <c r="O9" s="16"/>
      <c r="P9" s="16"/>
      <c r="Q9" s="16"/>
      <c r="R9" s="16"/>
      <c r="S9" s="16"/>
    </row>
    <row r="10" customFormat="false" ht="15" hidden="false" customHeight="false" outlineLevel="0" collapsed="false">
      <c r="A10" s="12" t="n">
        <v>8</v>
      </c>
      <c r="B10" s="13" t="s">
        <v>85</v>
      </c>
      <c r="C10" s="12" t="n">
        <v>4675</v>
      </c>
      <c r="D10" s="12" t="n">
        <v>4506</v>
      </c>
      <c r="E10" s="12" t="n">
        <v>4337</v>
      </c>
      <c r="F10" s="14" t="n">
        <v>41000</v>
      </c>
      <c r="G10" s="19" t="n">
        <v>41182</v>
      </c>
      <c r="K10" s="0"/>
      <c r="M10" s="16"/>
      <c r="N10" s="16"/>
      <c r="O10" s="16"/>
      <c r="P10" s="16"/>
      <c r="Q10" s="16"/>
      <c r="R10" s="16"/>
      <c r="S10" s="16"/>
    </row>
    <row r="11" customFormat="false" ht="15" hidden="false" customHeight="false" outlineLevel="0" collapsed="false">
      <c r="A11" s="12" t="n">
        <v>9</v>
      </c>
      <c r="B11" s="18" t="s">
        <v>86</v>
      </c>
      <c r="C11" s="12" t="n">
        <v>11622</v>
      </c>
      <c r="D11" s="12" t="n">
        <v>10582</v>
      </c>
      <c r="E11" s="12" t="n">
        <v>9568</v>
      </c>
      <c r="F11" s="14" t="n">
        <v>42461</v>
      </c>
      <c r="G11" s="14" t="n">
        <v>42643</v>
      </c>
      <c r="K11" s="0"/>
      <c r="M11" s="16"/>
      <c r="N11" s="16"/>
      <c r="O11" s="16"/>
      <c r="P11" s="16"/>
      <c r="Q11" s="16"/>
      <c r="R11" s="16"/>
      <c r="S11" s="16"/>
    </row>
    <row r="12" customFormat="false" ht="15" hidden="false" customHeight="false" outlineLevel="0" collapsed="false">
      <c r="A12" s="12" t="n">
        <v>10</v>
      </c>
      <c r="B12" s="13" t="s">
        <v>87</v>
      </c>
      <c r="C12" s="12" t="n">
        <v>5980</v>
      </c>
      <c r="D12" s="12" t="n">
        <v>5694</v>
      </c>
      <c r="E12" s="12" t="n">
        <v>5642</v>
      </c>
      <c r="F12" s="14" t="n">
        <v>41347</v>
      </c>
      <c r="G12" s="15" t="s">
        <v>79</v>
      </c>
      <c r="K12" s="0"/>
      <c r="M12" s="16"/>
      <c r="N12" s="16"/>
      <c r="O12" s="16"/>
      <c r="P12" s="16"/>
      <c r="Q12" s="16"/>
      <c r="R12" s="16"/>
      <c r="S12" s="16"/>
    </row>
    <row r="13" customFormat="false" ht="15" hidden="false" customHeight="false" outlineLevel="0" collapsed="false">
      <c r="A13" s="12" t="n">
        <v>11</v>
      </c>
      <c r="B13" s="18" t="s">
        <v>88</v>
      </c>
      <c r="C13" s="12" t="n">
        <v>8133</v>
      </c>
      <c r="D13" s="12" t="n">
        <v>7899</v>
      </c>
      <c r="E13" s="12" t="n">
        <v>7691</v>
      </c>
      <c r="F13" s="14" t="n">
        <v>42461</v>
      </c>
      <c r="G13" s="14" t="n">
        <v>42643</v>
      </c>
      <c r="K13" s="0"/>
      <c r="M13" s="16"/>
      <c r="N13" s="16"/>
      <c r="O13" s="16"/>
      <c r="P13" s="16"/>
      <c r="Q13" s="16"/>
      <c r="R13" s="16"/>
      <c r="S13" s="16"/>
    </row>
    <row r="14" customFormat="false" ht="15" hidden="false" customHeight="false" outlineLevel="0" collapsed="false">
      <c r="A14" s="12" t="n">
        <v>12</v>
      </c>
      <c r="B14" s="13" t="s">
        <v>89</v>
      </c>
      <c r="C14" s="12" t="n">
        <v>9234</v>
      </c>
      <c r="D14" s="12" t="n">
        <v>8375</v>
      </c>
      <c r="E14" s="12" t="n">
        <v>7977</v>
      </c>
      <c r="F14" s="14" t="n">
        <v>42370</v>
      </c>
      <c r="G14" s="15" t="s">
        <v>79</v>
      </c>
      <c r="K14" s="20"/>
      <c r="M14" s="16"/>
      <c r="N14" s="16"/>
      <c r="O14" s="16"/>
      <c r="P14" s="16"/>
      <c r="Q14" s="16"/>
      <c r="R14" s="16"/>
      <c r="S14" s="16"/>
    </row>
    <row r="15" customFormat="false" ht="15" hidden="false" customHeight="false" outlineLevel="0" collapsed="false">
      <c r="A15" s="12" t="n">
        <v>13</v>
      </c>
      <c r="B15" s="13" t="s">
        <v>90</v>
      </c>
      <c r="C15" s="12" t="n">
        <v>6425</v>
      </c>
      <c r="D15" s="12" t="n">
        <v>5610</v>
      </c>
      <c r="E15" s="12" t="n">
        <v>5100</v>
      </c>
      <c r="F15" s="14" t="n">
        <v>41730</v>
      </c>
      <c r="G15" s="15" t="s">
        <v>79</v>
      </c>
      <c r="M15" s="16"/>
      <c r="N15" s="16"/>
      <c r="O15" s="16"/>
      <c r="P15" s="16"/>
      <c r="Q15" s="16"/>
      <c r="R15" s="16"/>
      <c r="S15" s="16"/>
    </row>
    <row r="16" customFormat="false" ht="15" hidden="false" customHeight="false" outlineLevel="0" collapsed="false">
      <c r="A16" s="12" t="n">
        <v>14</v>
      </c>
      <c r="B16" s="13" t="s">
        <v>91</v>
      </c>
      <c r="C16" s="12" t="n">
        <v>5850</v>
      </c>
      <c r="D16" s="12" t="n">
        <v>4550</v>
      </c>
      <c r="E16" s="12" t="n">
        <v>3900</v>
      </c>
      <c r="F16" s="14" t="n">
        <v>41275</v>
      </c>
      <c r="G16" s="15" t="s">
        <v>79</v>
      </c>
    </row>
    <row r="17" customFormat="false" ht="15" hidden="false" customHeight="false" outlineLevel="0" collapsed="false">
      <c r="A17" s="12" t="n">
        <v>15</v>
      </c>
      <c r="B17" s="18" t="s">
        <v>92</v>
      </c>
      <c r="C17" s="12" t="n">
        <v>9228</v>
      </c>
      <c r="D17" s="12" t="n">
        <v>6941</v>
      </c>
      <c r="E17" s="12" t="n">
        <v>6628</v>
      </c>
      <c r="F17" s="14" t="n">
        <v>42278</v>
      </c>
      <c r="G17" s="15" t="s">
        <v>79</v>
      </c>
    </row>
    <row r="18" customFormat="false" ht="15" hidden="false" customHeight="false" outlineLevel="0" collapsed="false">
      <c r="A18" s="12" t="n">
        <v>16</v>
      </c>
      <c r="B18" s="18" t="s">
        <v>93</v>
      </c>
      <c r="C18" s="12" t="n">
        <v>7644</v>
      </c>
      <c r="D18" s="12" t="n">
        <v>7514</v>
      </c>
      <c r="E18" s="12" t="n">
        <v>7254</v>
      </c>
      <c r="F18" s="14" t="n">
        <v>42461</v>
      </c>
      <c r="G18" s="14" t="n">
        <v>42825</v>
      </c>
    </row>
    <row r="19" customFormat="false" ht="15" hidden="false" customHeight="false" outlineLevel="0" collapsed="false">
      <c r="A19" s="12" t="n">
        <v>17</v>
      </c>
      <c r="B19" s="13" t="s">
        <v>94</v>
      </c>
      <c r="C19" s="12" t="n">
        <v>7740</v>
      </c>
      <c r="D19" s="12" t="n">
        <v>7513</v>
      </c>
      <c r="E19" s="12" t="n">
        <v>7436</v>
      </c>
      <c r="F19" s="14" t="n">
        <v>42217</v>
      </c>
      <c r="G19" s="15" t="s">
        <v>79</v>
      </c>
    </row>
    <row r="20" customFormat="false" ht="15" hidden="false" customHeight="false" outlineLevel="0" collapsed="false">
      <c r="A20" s="12" t="n">
        <v>18</v>
      </c>
      <c r="B20" s="13" t="s">
        <v>95</v>
      </c>
      <c r="C20" s="12" t="n">
        <v>8754</v>
      </c>
      <c r="D20" s="12" t="n">
        <v>8354</v>
      </c>
      <c r="E20" s="12" t="n">
        <v>7954</v>
      </c>
      <c r="F20" s="14" t="n">
        <v>42370</v>
      </c>
      <c r="G20" s="14" t="n">
        <v>42551</v>
      </c>
    </row>
    <row r="21" customFormat="false" ht="15" hidden="false" customHeight="false" outlineLevel="0" collapsed="false">
      <c r="A21" s="12" t="n">
        <v>19</v>
      </c>
      <c r="B21" s="13" t="s">
        <v>96</v>
      </c>
      <c r="C21" s="12" t="n">
        <v>3978</v>
      </c>
      <c r="D21" s="12" t="n">
        <v>3900</v>
      </c>
      <c r="E21" s="12" t="n">
        <v>3663</v>
      </c>
      <c r="F21" s="14" t="n">
        <v>40539</v>
      </c>
      <c r="G21" s="14" t="n">
        <v>40720</v>
      </c>
    </row>
    <row r="22" customFormat="false" ht="15" hidden="false" customHeight="false" outlineLevel="0" collapsed="false">
      <c r="A22" s="12" t="n">
        <v>20</v>
      </c>
      <c r="B22" s="13" t="s">
        <v>97</v>
      </c>
      <c r="C22" s="12" t="n">
        <v>9085</v>
      </c>
      <c r="D22" s="12" t="n">
        <v>7707</v>
      </c>
      <c r="E22" s="12" t="n">
        <v>6850</v>
      </c>
      <c r="F22" s="14" t="n">
        <v>42461</v>
      </c>
      <c r="G22" s="14" t="n">
        <v>42643</v>
      </c>
    </row>
    <row r="23" customFormat="false" ht="15" hidden="false" customHeight="false" outlineLevel="0" collapsed="false">
      <c r="A23" s="12" t="n">
        <v>21</v>
      </c>
      <c r="B23" s="13" t="s">
        <v>98</v>
      </c>
      <c r="C23" s="12" t="n">
        <v>4966</v>
      </c>
      <c r="D23" s="12" t="n">
        <v>4706</v>
      </c>
      <c r="E23" s="12" t="n">
        <v>4420</v>
      </c>
      <c r="F23" s="14" t="n">
        <v>42095</v>
      </c>
      <c r="G23" s="15" t="s">
        <v>79</v>
      </c>
    </row>
    <row r="24" customFormat="false" ht="15" hidden="false" customHeight="false" outlineLevel="0" collapsed="false">
      <c r="A24" s="12" t="n">
        <v>22</v>
      </c>
      <c r="B24" s="13" t="s">
        <v>99</v>
      </c>
      <c r="C24" s="12" t="n">
        <v>4784</v>
      </c>
      <c r="D24" s="12" t="n">
        <v>3848</v>
      </c>
      <c r="E24" s="12" t="n">
        <v>3432</v>
      </c>
      <c r="F24" s="14" t="n">
        <v>39904</v>
      </c>
      <c r="G24" s="14" t="n">
        <v>40086</v>
      </c>
    </row>
    <row r="25" customFormat="false" ht="15" hidden="false" customHeight="false" outlineLevel="0" collapsed="false">
      <c r="A25" s="12" t="n">
        <v>23</v>
      </c>
      <c r="B25" s="13" t="s">
        <v>100</v>
      </c>
      <c r="C25" s="12" t="n">
        <v>2860</v>
      </c>
      <c r="D25" s="12" t="n">
        <v>2340</v>
      </c>
      <c r="E25" s="12" t="n">
        <v>2080</v>
      </c>
      <c r="F25" s="14" t="n">
        <v>40087</v>
      </c>
      <c r="G25" s="14" t="n">
        <v>40268</v>
      </c>
    </row>
    <row r="26" customFormat="false" ht="15" hidden="false" customHeight="false" outlineLevel="0" collapsed="false">
      <c r="A26" s="12" t="n">
        <v>24</v>
      </c>
      <c r="B26" s="13" t="s">
        <v>101</v>
      </c>
      <c r="C26" s="12" t="n">
        <v>6240</v>
      </c>
      <c r="D26" s="12" t="n">
        <v>5720</v>
      </c>
      <c r="E26" s="12" t="n">
        <v>5200</v>
      </c>
      <c r="F26" s="14" t="n">
        <v>42209</v>
      </c>
      <c r="G26" s="15" t="s">
        <v>102</v>
      </c>
    </row>
    <row r="27" customFormat="false" ht="15" hidden="false" customHeight="false" outlineLevel="0" collapsed="false">
      <c r="A27" s="12" t="n">
        <v>25</v>
      </c>
      <c r="B27" s="13" t="s">
        <v>103</v>
      </c>
      <c r="C27" s="12" t="n">
        <v>6208</v>
      </c>
      <c r="D27" s="12" t="n">
        <v>6132</v>
      </c>
      <c r="E27" s="12" t="n">
        <v>6088</v>
      </c>
      <c r="F27" s="14" t="n">
        <v>42002</v>
      </c>
      <c r="G27" s="15" t="s">
        <v>102</v>
      </c>
    </row>
    <row r="28" customFormat="false" ht="15" hidden="false" customHeight="false" outlineLevel="0" collapsed="false">
      <c r="A28" s="12" t="n">
        <v>26</v>
      </c>
      <c r="B28" s="13" t="s">
        <v>104</v>
      </c>
      <c r="C28" s="12" t="n">
        <v>8613</v>
      </c>
      <c r="D28" s="12" t="n">
        <v>7716</v>
      </c>
      <c r="E28" s="12" t="n">
        <v>6936</v>
      </c>
      <c r="F28" s="14" t="n">
        <v>42248</v>
      </c>
      <c r="G28" s="14" t="n">
        <v>42428</v>
      </c>
    </row>
    <row r="29" customFormat="false" ht="15" hidden="false" customHeight="false" outlineLevel="0" collapsed="false">
      <c r="A29" s="12" t="n">
        <v>27</v>
      </c>
      <c r="B29" s="13" t="s">
        <v>105</v>
      </c>
      <c r="C29" s="12" t="n">
        <v>5642</v>
      </c>
      <c r="D29" s="12" t="n">
        <v>5382</v>
      </c>
      <c r="E29" s="12" t="n">
        <v>5122</v>
      </c>
      <c r="F29" s="14" t="n">
        <v>42005</v>
      </c>
      <c r="G29" s="15" t="s">
        <v>102</v>
      </c>
    </row>
    <row r="30" customFormat="false" ht="15" hidden="false" customHeight="false" outlineLevel="0" collapsed="false">
      <c r="A30" s="12" t="n">
        <v>28</v>
      </c>
      <c r="B30" s="13" t="s">
        <v>106</v>
      </c>
      <c r="C30" s="12" t="n">
        <v>7150</v>
      </c>
      <c r="D30" s="12" t="n">
        <v>6292</v>
      </c>
      <c r="E30" s="12" t="n">
        <v>5720</v>
      </c>
      <c r="F30" s="14" t="n">
        <v>41944</v>
      </c>
      <c r="G30" s="15" t="s">
        <v>79</v>
      </c>
    </row>
    <row r="31" customFormat="false" ht="15" hidden="false" customHeight="false" outlineLevel="0" collapsed="false">
      <c r="A31" s="12" t="n">
        <v>29</v>
      </c>
      <c r="B31" s="13" t="s">
        <v>107</v>
      </c>
      <c r="C31" s="12" t="n">
        <v>6336</v>
      </c>
      <c r="D31" s="12" t="n">
        <v>6305</v>
      </c>
      <c r="E31" s="12" t="n">
        <v>6221</v>
      </c>
      <c r="F31" s="14" t="n">
        <v>42461</v>
      </c>
      <c r="G31" s="14" t="n">
        <v>42825</v>
      </c>
    </row>
    <row r="32" customFormat="false" ht="15" hidden="false" customHeight="false" outlineLevel="0" collapsed="false">
      <c r="A32" s="12" t="n">
        <v>30</v>
      </c>
      <c r="B32" s="13" t="s">
        <v>108</v>
      </c>
      <c r="C32" s="12" t="n">
        <v>9090</v>
      </c>
      <c r="D32" s="12" t="n">
        <v>8672</v>
      </c>
      <c r="E32" s="12" t="n">
        <v>8270</v>
      </c>
      <c r="F32" s="14" t="n">
        <v>42461</v>
      </c>
      <c r="G32" s="14" t="n">
        <v>42643</v>
      </c>
    </row>
    <row r="33" customFormat="false" ht="15" hidden="false" customHeight="false" outlineLevel="0" collapsed="false">
      <c r="A33" s="12" t="n">
        <v>31</v>
      </c>
      <c r="B33" s="13" t="s">
        <v>109</v>
      </c>
      <c r="C33" s="12" t="n">
        <v>3067</v>
      </c>
      <c r="D33" s="12" t="n">
        <v>2743</v>
      </c>
      <c r="E33" s="12" t="n">
        <v>2500</v>
      </c>
      <c r="F33" s="14" t="n">
        <v>39850</v>
      </c>
      <c r="G33" s="14" t="n">
        <v>40030</v>
      </c>
    </row>
    <row r="34" customFormat="false" ht="15" hidden="false" customHeight="false" outlineLevel="0" collapsed="false">
      <c r="A34" s="12" t="n">
        <v>32</v>
      </c>
      <c r="B34" s="18" t="s">
        <v>110</v>
      </c>
      <c r="C34" s="12" t="n">
        <v>8758</v>
      </c>
      <c r="D34" s="12" t="n">
        <v>7819</v>
      </c>
      <c r="E34" s="12" t="n">
        <v>7108</v>
      </c>
      <c r="F34" s="14" t="n">
        <v>42461</v>
      </c>
      <c r="G34" s="14" t="n">
        <v>42643</v>
      </c>
    </row>
    <row r="35" customFormat="false" ht="15" hidden="false" customHeight="false" outlineLevel="0" collapsed="false">
      <c r="A35" s="12" t="n">
        <v>33</v>
      </c>
      <c r="B35" s="21" t="s">
        <v>111</v>
      </c>
      <c r="C35" s="12" t="n">
        <v>7095</v>
      </c>
      <c r="D35" s="12" t="n">
        <v>6615</v>
      </c>
      <c r="E35" s="12" t="n">
        <v>6135</v>
      </c>
      <c r="F35" s="14" t="n">
        <v>42278</v>
      </c>
      <c r="G35" s="19" t="n">
        <v>42460</v>
      </c>
    </row>
    <row r="36" customFormat="false" ht="15" hidden="false" customHeight="false" outlineLevel="0" collapsed="false">
      <c r="A36" s="12" t="n">
        <v>34</v>
      </c>
      <c r="B36" s="13" t="s">
        <v>112</v>
      </c>
      <c r="C36" s="12" t="n">
        <v>4561</v>
      </c>
      <c r="D36" s="12" t="n">
        <v>4508</v>
      </c>
      <c r="E36" s="12" t="n">
        <v>4473</v>
      </c>
      <c r="F36" s="14" t="n">
        <v>40969</v>
      </c>
      <c r="G36" s="14" t="n">
        <v>41152</v>
      </c>
    </row>
  </sheetData>
  <mergeCells count="5">
    <mergeCell ref="A1:A2"/>
    <mergeCell ref="B1:B2"/>
    <mergeCell ref="C1:E1"/>
    <mergeCell ref="F1:F2"/>
    <mergeCell ref="G1:G2"/>
  </mergeCells>
  <conditionalFormatting sqref="G35,G4:G5,G12,G19,G29:G30">
    <cfRule type="expression" priority="2" aboveAverage="0" equalAverage="0" bottom="0" percent="0" rank="0" text="" dxfId="0">
      <formula>IF(TODAY()-G4&lt;-10,0,1)</formula>
    </cfRule>
  </conditionalFormatting>
  <conditionalFormatting sqref="G26:G27,G15:G16">
    <cfRule type="expression" priority="3" aboveAverage="0" equalAverage="0" bottom="0" percent="0" rank="0" text="" dxfId="1">
      <formula>IF(TODAY()-G15&lt;-10,0,1)</formula>
    </cfRule>
  </conditionalFormatting>
  <conditionalFormatting sqref="G17">
    <cfRule type="expression" priority="4" aboveAverage="0" equalAverage="0" bottom="0" percent="0" rank="0" text="" dxfId="2">
      <formula>IF(TODAY()-G17&lt;-10,0,1)</formula>
    </cfRule>
  </conditionalFormatting>
  <conditionalFormatting sqref="G14">
    <cfRule type="expression" priority="5" aboveAverage="0" equalAverage="0" bottom="0" percent="0" rank="0" text="" dxfId="3">
      <formula>IF(TODAY()-G14&lt;-10,0,1)</formula>
    </cfRule>
  </conditionalFormatting>
  <conditionalFormatting sqref="G23">
    <cfRule type="expression" priority="6" aboveAverage="0" equalAverage="0" bottom="0" percent="0" rank="0" text="" dxfId="4">
      <formula>IF(TODAY()-G23&lt;-10,0,1)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RowHeight="12"/>
  <cols>
    <col collapsed="false" hidden="false" max="1" min="1" style="22" width="6.1417004048583"/>
    <col collapsed="false" hidden="false" max="2" min="2" style="22" width="8.85425101214575"/>
    <col collapsed="false" hidden="false" max="3" min="3" style="22" width="9.4251012145749"/>
    <col collapsed="false" hidden="false" max="4" min="4" style="22" width="5.2834008097166"/>
    <col collapsed="false" hidden="false" max="5" min="5" style="22" width="5.42914979757085"/>
    <col collapsed="false" hidden="false" max="6" min="6" style="22" width="8.85425101214575"/>
    <col collapsed="false" hidden="false" max="7" min="7" style="22" width="3.2834008097166"/>
    <col collapsed="false" hidden="false" max="8" min="8" style="22" width="17.2834008097166"/>
    <col collapsed="false" hidden="false" max="9" min="9" style="22" width="4.71255060728745"/>
    <col collapsed="false" hidden="false" max="10" min="10" style="22" width="17.004048582996"/>
    <col collapsed="false" hidden="false" max="11" min="11" style="22" width="13.8542510121457"/>
    <col collapsed="false" hidden="false" max="12" min="12" style="22" width="9"/>
    <col collapsed="false" hidden="false" max="13" min="13" style="22" width="6.57085020242915"/>
    <col collapsed="false" hidden="false" max="14" min="14" style="22" width="17.4251012145749"/>
    <col collapsed="false" hidden="false" max="15" min="15" style="22" width="3.57085020242915"/>
    <col collapsed="false" hidden="false" max="16" min="16" style="22" width="3.8582995951417"/>
    <col collapsed="false" hidden="false" max="17" min="17" style="22" width="20.8542510121457"/>
    <col collapsed="false" hidden="false" max="18" min="18" style="22" width="9.85425101214575"/>
    <col collapsed="false" hidden="false" max="19" min="19" style="22" width="11.1417004048583"/>
    <col collapsed="false" hidden="false" max="20" min="20" style="22" width="20.004048582996"/>
    <col collapsed="false" hidden="false" max="21" min="21" style="22" width="9.1417004048583"/>
    <col collapsed="false" hidden="false" max="22" min="22" style="1" width="20.4251012145749"/>
    <col collapsed="false" hidden="false" max="1025" min="23" style="1" width="9.1417004048583"/>
  </cols>
  <sheetData>
    <row r="1" customFormat="false" ht="12" hidden="false" customHeight="false" outlineLevel="0" collapsed="false">
      <c r="A1" s="23" t="s">
        <v>113</v>
      </c>
      <c r="B1" s="23" t="s">
        <v>114</v>
      </c>
      <c r="C1" s="23" t="s">
        <v>2</v>
      </c>
      <c r="D1" s="23" t="s">
        <v>3</v>
      </c>
      <c r="E1" s="23" t="s">
        <v>115</v>
      </c>
      <c r="F1" s="23" t="s">
        <v>116</v>
      </c>
      <c r="G1" s="23" t="s">
        <v>117</v>
      </c>
      <c r="H1" s="23" t="s">
        <v>118</v>
      </c>
      <c r="I1" s="23" t="s">
        <v>119</v>
      </c>
      <c r="J1" s="23" t="s">
        <v>120</v>
      </c>
      <c r="K1" s="23" t="s">
        <v>121</v>
      </c>
      <c r="L1" s="23" t="s">
        <v>122</v>
      </c>
      <c r="M1" s="23" t="s">
        <v>123</v>
      </c>
      <c r="N1" s="23" t="s">
        <v>124</v>
      </c>
      <c r="O1" s="23" t="s">
        <v>125</v>
      </c>
      <c r="P1" s="23" t="s">
        <v>126</v>
      </c>
      <c r="Q1" s="23" t="s">
        <v>19</v>
      </c>
      <c r="R1" s="23" t="s">
        <v>127</v>
      </c>
      <c r="S1" s="23" t="s">
        <v>128</v>
      </c>
      <c r="T1" s="23" t="s">
        <v>129</v>
      </c>
      <c r="U1" s="23" t="s">
        <v>130</v>
      </c>
      <c r="V1" s="23" t="s">
        <v>131</v>
      </c>
    </row>
    <row r="2" customFormat="false" ht="12" hidden="false" customHeight="false" outlineLevel="0" collapsed="false">
      <c r="A2" s="3" t="str">
        <f aca="false">'Salary Structure'!B2</f>
        <v>SSN007854</v>
      </c>
      <c r="B2" s="3" t="str">
        <f aca="false">'Salary Structure'!B3</f>
        <v>Ravi Kiran</v>
      </c>
      <c r="C2" s="3" t="str">
        <f aca="false">'Salary Structure'!B4</f>
        <v>Developer</v>
      </c>
      <c r="D2" s="3" t="str">
        <f aca="false">'Salary Structure'!B5</f>
        <v>E1</v>
      </c>
      <c r="E2" s="3" t="str">
        <f aca="false">'Salary Structure'!B6</f>
        <v>Harayana</v>
      </c>
      <c r="F2" s="3" t="n">
        <f aca="false">'Salary Structure'!F3</f>
        <v>1000004</v>
      </c>
      <c r="G2" s="3" t="n">
        <f aca="false">'Salary Structure'!F4</f>
        <v>50000</v>
      </c>
      <c r="H2" s="3" t="n">
        <f aca="false">'Salary Structure'!B7</f>
        <v>79167</v>
      </c>
      <c r="I2" s="3" t="n">
        <f aca="false">'Salary Structure'!B10</f>
        <v>31667</v>
      </c>
      <c r="J2" s="3" t="n">
        <f aca="false">'Salary Structure'!B11</f>
        <v>15834</v>
      </c>
      <c r="K2" s="3" t="n">
        <f aca="false">'Salary Structure'!B14</f>
        <v>21778</v>
      </c>
      <c r="L2" s="3" t="n">
        <f aca="false">'Salary Structure'!B15</f>
        <v>2600</v>
      </c>
      <c r="M2" s="3" t="n">
        <f aca="false">'Salary Structure'!B16</f>
        <v>1250</v>
      </c>
      <c r="N2" s="3" t="n">
        <f aca="false">'Salary Structure'!B17</f>
        <v>1600</v>
      </c>
      <c r="O2" s="3" t="n">
        <f aca="false">'Salary Structure'!B18</f>
        <v>2638</v>
      </c>
      <c r="P2" s="3" t="n">
        <f aca="false">'Salary Structure'!B19</f>
        <v>0</v>
      </c>
      <c r="Q2" s="3" t="n">
        <f aca="false">'Salary Structure'!B20</f>
        <v>0</v>
      </c>
      <c r="R2" s="3" t="n">
        <f aca="false">'Salary Structure'!B22</f>
        <v>1800</v>
      </c>
      <c r="S2" s="3" t="n">
        <f aca="false">'Salary Structure'!B23</f>
        <v>0</v>
      </c>
      <c r="T2" s="3" t="n">
        <f aca="false">'Salary Structure'!B25</f>
        <v>79167</v>
      </c>
      <c r="U2" s="3" t="str">
        <f aca="false">IF(T2*12+G2=F2,"Ok","Check")</f>
        <v>Ok</v>
      </c>
      <c r="V2" s="3" t="str">
        <f aca="false">'Salary Structure'!H3</f>
        <v>CTC Match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8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C18" activeCellId="0" sqref="C18"/>
    </sheetView>
  </sheetViews>
  <sheetFormatPr defaultRowHeight="12"/>
  <cols>
    <col collapsed="false" hidden="false" max="1" min="1" style="24" width="30.8582995951417"/>
    <col collapsed="false" hidden="false" max="2" min="2" style="24" width="13.8542510121457"/>
    <col collapsed="false" hidden="false" max="3" min="3" style="24" width="13.9959514170041"/>
    <col collapsed="false" hidden="false" max="4" min="4" style="25" width="11.4251012145749"/>
    <col collapsed="false" hidden="false" max="5" min="5" style="26" width="5"/>
    <col collapsed="false" hidden="false" max="6" min="6" style="27" width="10.7125506072875"/>
    <col collapsed="false" hidden="false" max="7" min="7" style="24" width="45.9959514170041"/>
    <col collapsed="false" hidden="false" max="8" min="8" style="24" width="20.8542510121457"/>
    <col collapsed="false" hidden="false" max="9" min="9" style="28" width="1.71255060728745"/>
    <col collapsed="false" hidden="true" max="1025" min="10" style="28" width="0"/>
  </cols>
  <sheetData>
    <row r="1" customFormat="false" ht="33.75" hidden="false" customHeight="true" outlineLevel="0" collapsed="false">
      <c r="A1" s="29"/>
      <c r="B1" s="30" t="s">
        <v>132</v>
      </c>
      <c r="C1" s="30"/>
      <c r="D1" s="30"/>
      <c r="E1" s="30"/>
      <c r="F1" s="30"/>
      <c r="G1" s="30"/>
      <c r="H1" s="3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31" t="s">
        <v>113</v>
      </c>
      <c r="B2" s="32" t="s">
        <v>133</v>
      </c>
      <c r="C2" s="32"/>
      <c r="D2" s="33"/>
      <c r="E2" s="34"/>
      <c r="F2" s="35"/>
      <c r="G2" s="35"/>
      <c r="H2" s="36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37" t="s">
        <v>114</v>
      </c>
      <c r="B3" s="38" t="s">
        <v>134</v>
      </c>
      <c r="C3" s="38"/>
      <c r="D3" s="33"/>
      <c r="E3" s="39" t="s">
        <v>135</v>
      </c>
      <c r="F3" s="40" t="n">
        <v>1000004</v>
      </c>
      <c r="G3" s="41" t="s">
        <v>136</v>
      </c>
      <c r="H3" s="42" t="str">
        <f aca="false">IFERROR(IF(F3=C25,"CTC Match",IF(F3=C25+4,"CTC Match","Check Flexi Option")),"NA")</f>
        <v>CTC Match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37" t="s">
        <v>2</v>
      </c>
      <c r="B4" s="38" t="s">
        <v>29</v>
      </c>
      <c r="C4" s="38"/>
      <c r="D4" s="33"/>
      <c r="E4" s="39" t="s">
        <v>117</v>
      </c>
      <c r="F4" s="40" t="n">
        <v>50000</v>
      </c>
      <c r="G4" s="41" t="s">
        <v>137</v>
      </c>
      <c r="H4" s="43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37" t="s">
        <v>3</v>
      </c>
      <c r="B5" s="38" t="s">
        <v>9</v>
      </c>
      <c r="C5" s="38"/>
      <c r="D5" s="44"/>
      <c r="E5" s="44"/>
      <c r="F5" s="44"/>
      <c r="G5" s="44"/>
      <c r="H5" s="45"/>
    </row>
    <row r="6" customFormat="false" ht="12.75" hidden="false" customHeight="false" outlineLevel="0" collapsed="false">
      <c r="A6" s="37" t="s">
        <v>115</v>
      </c>
      <c r="B6" s="38" t="s">
        <v>89</v>
      </c>
      <c r="C6" s="38"/>
      <c r="D6" s="44"/>
      <c r="E6" s="46" t="s">
        <v>126</v>
      </c>
      <c r="F6" s="47" t="s">
        <v>138</v>
      </c>
      <c r="G6" s="48" t="s">
        <v>1</v>
      </c>
      <c r="H6" s="49" t="s">
        <v>19</v>
      </c>
    </row>
    <row r="7" customFormat="false" ht="12.75" hidden="false" customHeight="false" outlineLevel="0" collapsed="false">
      <c r="A7" s="37" t="s">
        <v>139</v>
      </c>
      <c r="B7" s="38" t="n">
        <v>79167</v>
      </c>
      <c r="C7" s="38"/>
      <c r="D7" s="44"/>
      <c r="E7" s="50" t="s">
        <v>140</v>
      </c>
      <c r="F7" s="51"/>
      <c r="G7" s="52" t="str">
        <f aca="false">IFERROR(IF(E7="No","",IF(VLOOKUP(B5,DB!$A$8:$B$14,2,0)&gt;VLOOKUP('Salary Structure'!F7,DB!$A$1:$B$5,2,0),VLOOKUP('Salary Structure'!F7,DB!$A$1:$B$5,2,0),VLOOKUP('Salary Structure'!B5,DB!$A$8:$B$14,2,0))),0)</f>
        <v/>
      </c>
      <c r="H7" s="53" t="n">
        <f aca="false">IFERROR(IF(E7="Yes",VLOOKUP(B5,DB!$A$8:$C$14,3,0),VLOOKUP(B5,DB!$A$8:$D$14,4,0)),0)</f>
        <v>0</v>
      </c>
    </row>
    <row r="8" customFormat="false" ht="12.75" hidden="false" customHeight="false" outlineLevel="0" collapsed="false">
      <c r="A8" s="54"/>
      <c r="B8" s="55" t="n">
        <f aca="false">IF(B7-SUM(B12,B24)&lt;0,0,B7-SUM(B12,B24))</f>
        <v>29866</v>
      </c>
      <c r="C8" s="56" t="n">
        <f aca="false">B12+B8</f>
        <v>77367</v>
      </c>
      <c r="D8" s="57" t="n">
        <v>77367</v>
      </c>
      <c r="E8" s="44"/>
      <c r="F8" s="44"/>
      <c r="G8" s="34"/>
      <c r="H8" s="36"/>
    </row>
    <row r="9" customFormat="false" ht="30.75" hidden="false" customHeight="true" outlineLevel="0" collapsed="false">
      <c r="A9" s="58" t="s">
        <v>141</v>
      </c>
      <c r="B9" s="59" t="s">
        <v>142</v>
      </c>
      <c r="C9" s="60" t="s">
        <v>143</v>
      </c>
      <c r="D9" s="61" t="s">
        <v>144</v>
      </c>
      <c r="E9" s="62" t="s">
        <v>145</v>
      </c>
      <c r="F9" s="62"/>
      <c r="G9" s="62"/>
      <c r="H9" s="62"/>
    </row>
    <row r="10" customFormat="false" ht="12" hidden="false" customHeight="false" outlineLevel="0" collapsed="false">
      <c r="A10" s="63" t="s">
        <v>119</v>
      </c>
      <c r="B10" s="64" t="n">
        <f aca="false">IFERROR(ROUND(IF(VLOOKUP(B6,Wages!$B$3:$C$36,2,0)&gt;B7*0.4,VLOOKUP(B6,Wages!$B$3:$C$36,2,0),B7*0.4),0),0)</f>
        <v>31667</v>
      </c>
      <c r="C10" s="64" t="n">
        <f aca="false">+B10*12</f>
        <v>380004</v>
      </c>
      <c r="D10" s="65" t="s">
        <v>146</v>
      </c>
      <c r="E10" s="66" t="s">
        <v>147</v>
      </c>
      <c r="F10" s="66"/>
      <c r="G10" s="66"/>
      <c r="H10" s="66"/>
    </row>
    <row r="11" customFormat="false" ht="12.75" hidden="false" customHeight="false" outlineLevel="0" collapsed="false">
      <c r="A11" s="67" t="s">
        <v>120</v>
      </c>
      <c r="B11" s="68" t="n">
        <f aca="false">ROUND(B10/2,0)</f>
        <v>15834</v>
      </c>
      <c r="C11" s="68" t="n">
        <f aca="false">+B11*12</f>
        <v>190008</v>
      </c>
      <c r="D11" s="69" t="s">
        <v>146</v>
      </c>
      <c r="E11" s="70" t="s">
        <v>148</v>
      </c>
      <c r="F11" s="70"/>
      <c r="G11" s="70"/>
      <c r="H11" s="70"/>
    </row>
    <row r="12" customFormat="false" ht="12.75" hidden="false" customHeight="false" outlineLevel="0" collapsed="false">
      <c r="A12" s="71" t="s">
        <v>149</v>
      </c>
      <c r="B12" s="72" t="n">
        <f aca="false">SUM(B10:B11)</f>
        <v>47501</v>
      </c>
      <c r="C12" s="72" t="n">
        <f aca="false">SUM(C10:C11)</f>
        <v>570012</v>
      </c>
      <c r="D12" s="73"/>
      <c r="E12" s="74"/>
      <c r="F12" s="74"/>
      <c r="G12" s="74"/>
      <c r="H12" s="74"/>
    </row>
    <row r="13" customFormat="false" ht="12.75" hidden="false" customHeight="false" outlineLevel="0" collapsed="false">
      <c r="A13" s="71" t="s">
        <v>117</v>
      </c>
      <c r="B13" s="72" t="n">
        <v>0</v>
      </c>
      <c r="C13" s="72" t="n">
        <f aca="false">F4</f>
        <v>50000</v>
      </c>
      <c r="D13" s="73" t="s">
        <v>146</v>
      </c>
      <c r="E13" s="74" t="s">
        <v>150</v>
      </c>
      <c r="F13" s="74"/>
      <c r="G13" s="74"/>
      <c r="H13" s="74"/>
    </row>
    <row r="14" customFormat="false" ht="12" hidden="false" customHeight="false" outlineLevel="0" collapsed="false">
      <c r="A14" s="75" t="s">
        <v>121</v>
      </c>
      <c r="B14" s="76" t="n">
        <f aca="false">IF(B8-SUM(B15:B20)&lt;0,0,B8-SUM(B15:B20))</f>
        <v>21778</v>
      </c>
      <c r="C14" s="76" t="n">
        <f aca="false">B14*12</f>
        <v>261336</v>
      </c>
      <c r="D14" s="77" t="s">
        <v>146</v>
      </c>
      <c r="E14" s="78" t="s">
        <v>151</v>
      </c>
      <c r="F14" s="78"/>
      <c r="G14" s="78"/>
      <c r="H14" s="78"/>
    </row>
    <row r="15" customFormat="false" ht="12" hidden="false" customHeight="false" outlineLevel="0" collapsed="false">
      <c r="A15" s="75" t="s">
        <v>122</v>
      </c>
      <c r="B15" s="76" t="n">
        <f aca="false">IF(B8&lt;2600,0,IF(B8=0,0,IF(D15="Yes",2600,0)))</f>
        <v>2600</v>
      </c>
      <c r="C15" s="76" t="n">
        <f aca="false">B15*12</f>
        <v>31200</v>
      </c>
      <c r="D15" s="79" t="s">
        <v>152</v>
      </c>
      <c r="E15" s="80" t="s">
        <v>153</v>
      </c>
      <c r="F15" s="80"/>
      <c r="G15" s="80"/>
      <c r="H15" s="80"/>
    </row>
    <row r="16" customFormat="false" ht="12" hidden="false" customHeight="false" outlineLevel="0" collapsed="false">
      <c r="A16" s="75" t="s">
        <v>123</v>
      </c>
      <c r="B16" s="76" t="n">
        <f aca="false">IF(B8&lt;2600,0,IF(B8=0,0,IF(D16="Yes",1250,0)))</f>
        <v>1250</v>
      </c>
      <c r="C16" s="76" t="n">
        <f aca="false">B16*12</f>
        <v>15000</v>
      </c>
      <c r="D16" s="79" t="s">
        <v>152</v>
      </c>
      <c r="E16" s="80" t="s">
        <v>154</v>
      </c>
      <c r="F16" s="80"/>
      <c r="G16" s="80"/>
      <c r="H16" s="80"/>
    </row>
    <row r="17" customFormat="false" ht="25.5" hidden="false" customHeight="true" outlineLevel="0" collapsed="false">
      <c r="A17" s="75" t="s">
        <v>124</v>
      </c>
      <c r="B17" s="76" t="n">
        <f aca="false">IF(D17="No",0,1600)</f>
        <v>1600</v>
      </c>
      <c r="C17" s="76" t="n">
        <f aca="false">B17*12</f>
        <v>19200</v>
      </c>
      <c r="D17" s="79" t="s">
        <v>152</v>
      </c>
      <c r="E17" s="81" t="s">
        <v>155</v>
      </c>
      <c r="F17" s="81"/>
      <c r="G17" s="81"/>
      <c r="H17" s="81"/>
    </row>
    <row r="18" customFormat="false" ht="12" hidden="false" customHeight="false" outlineLevel="0" collapsed="false">
      <c r="A18" s="75" t="s">
        <v>125</v>
      </c>
      <c r="B18" s="76" t="n">
        <v>2638</v>
      </c>
      <c r="C18" s="76" t="n">
        <v>31656</v>
      </c>
      <c r="D18" s="79" t="s">
        <v>152</v>
      </c>
      <c r="E18" s="80" t="s">
        <v>156</v>
      </c>
      <c r="F18" s="80"/>
      <c r="G18" s="80"/>
      <c r="H18" s="80"/>
    </row>
    <row r="19" customFormat="false" ht="12" hidden="false" customHeight="false" outlineLevel="0" collapsed="false">
      <c r="A19" s="75" t="s">
        <v>126</v>
      </c>
      <c r="B19" s="76" t="n">
        <f aca="false">IF(E7="No",0,IF(B8-SUM(B15:B18)&gt;25000,G7,0))</f>
        <v>0</v>
      </c>
      <c r="C19" s="76" t="n">
        <f aca="false">B19*12</f>
        <v>0</v>
      </c>
      <c r="D19" s="79" t="s">
        <v>140</v>
      </c>
      <c r="E19" s="80" t="s">
        <v>157</v>
      </c>
      <c r="F19" s="80"/>
      <c r="G19" s="80"/>
      <c r="H19" s="80"/>
    </row>
    <row r="20" customFormat="false" ht="52.5" hidden="false" customHeight="true" outlineLevel="0" collapsed="false">
      <c r="A20" s="67" t="s">
        <v>19</v>
      </c>
      <c r="B20" s="68" t="n">
        <f aca="false">IF(D17="Yes",0,IF(IF(E7="No",IF(D20="No",0,IF(B5="M4",8000,IF(B5="M3",10000,IF(B5="M1",12000,IF(OR(B5="C1",B5="C2",B5="C3"),15000,0))))),IF(AND(E7="Yes",D20="Yes"),IF(B5="M4",10000,IF(B5="M3",15000,IF(B5="M1",20000,IF(OR(B5="C1",B5="C2",B5="C3"),25000,0))))))=0,0,IF(E7="No",IF(D20="No",0,IF(B5="M4",8000,IF(B5="M3",10000,IF(B5="M1",12000,IF(OR(B5="C1",B5="C2",B5="C3"),15000,0))))),IF(AND(E7="Yes",D20="Yes"),IF(B5="M4",10000,IF(B5="M3",15000,IF(B5="M1",20000,IF(OR(B5="C1",B5="C2",B5="C3"),25000,0))))))))</f>
        <v>0</v>
      </c>
      <c r="C20" s="68" t="n">
        <f aca="false">B20*12</f>
        <v>0</v>
      </c>
      <c r="D20" s="82" t="s">
        <v>140</v>
      </c>
      <c r="E20" s="83" t="s">
        <v>158</v>
      </c>
      <c r="F20" s="83"/>
      <c r="G20" s="83"/>
      <c r="H20" s="83"/>
    </row>
    <row r="21" customFormat="false" ht="12.75" hidden="false" customHeight="false" outlineLevel="0" collapsed="false">
      <c r="A21" s="71" t="s">
        <v>159</v>
      </c>
      <c r="B21" s="72" t="n">
        <f aca="false">SUM(B14:B20)</f>
        <v>29866</v>
      </c>
      <c r="C21" s="72" t="n">
        <f aca="false">B21*12</f>
        <v>358392</v>
      </c>
      <c r="D21" s="73"/>
      <c r="E21" s="84"/>
      <c r="F21" s="84"/>
      <c r="G21" s="84"/>
      <c r="H21" s="84"/>
    </row>
    <row r="22" customFormat="false" ht="12" hidden="false" customHeight="false" outlineLevel="0" collapsed="false">
      <c r="A22" s="63" t="s">
        <v>127</v>
      </c>
      <c r="B22" s="64" t="n">
        <f aca="false">ROUND(IF(B10&lt;15000,B10*0.12,1800),0)</f>
        <v>1800</v>
      </c>
      <c r="C22" s="64" t="n">
        <f aca="false">+B22*12</f>
        <v>21600</v>
      </c>
      <c r="D22" s="65"/>
      <c r="E22" s="66" t="s">
        <v>160</v>
      </c>
      <c r="F22" s="66"/>
      <c r="G22" s="66"/>
      <c r="H22" s="66"/>
    </row>
    <row r="23" customFormat="false" ht="12.75" hidden="false" customHeight="false" outlineLevel="0" collapsed="false">
      <c r="A23" s="67" t="s">
        <v>128</v>
      </c>
      <c r="B23" s="68" t="n">
        <f aca="false">+IF(D8&gt;15000,0,ROUND(D8*0.0475,0))</f>
        <v>0</v>
      </c>
      <c r="C23" s="68" t="n">
        <f aca="false">+B23*12</f>
        <v>0</v>
      </c>
      <c r="D23" s="69"/>
      <c r="E23" s="70" t="s">
        <v>161</v>
      </c>
      <c r="F23" s="70"/>
      <c r="G23" s="70"/>
      <c r="H23" s="70"/>
    </row>
    <row r="24" customFormat="false" ht="12.75" hidden="false" customHeight="false" outlineLevel="0" collapsed="false">
      <c r="A24" s="71" t="s">
        <v>162</v>
      </c>
      <c r="B24" s="72" t="n">
        <f aca="false">SUM(B22:B23)</f>
        <v>1800</v>
      </c>
      <c r="C24" s="72" t="n">
        <f aca="false">SUM(C22:C23)</f>
        <v>21600</v>
      </c>
      <c r="D24" s="73"/>
      <c r="E24" s="84"/>
      <c r="F24" s="84"/>
      <c r="G24" s="84"/>
      <c r="H24" s="84"/>
    </row>
    <row r="25" customFormat="false" ht="12.75" hidden="false" customHeight="false" outlineLevel="0" collapsed="false">
      <c r="A25" s="71" t="s">
        <v>163</v>
      </c>
      <c r="B25" s="72" t="n">
        <f aca="false">+B24+B12+B8</f>
        <v>79167</v>
      </c>
      <c r="C25" s="72" t="n">
        <f aca="false">+C24+C12+C21+C13</f>
        <v>1000004</v>
      </c>
      <c r="D25" s="73"/>
      <c r="E25" s="85" t="s">
        <v>164</v>
      </c>
      <c r="F25" s="85"/>
      <c r="G25" s="85"/>
      <c r="H25" s="85"/>
    </row>
    <row r="26" customFormat="false" ht="12" hidden="false" customHeight="false" outlineLevel="0" collapsed="false">
      <c r="A26" s="63" t="s">
        <v>165</v>
      </c>
      <c r="B26" s="64" t="n">
        <f aca="false">+B22</f>
        <v>1800</v>
      </c>
      <c r="C26" s="64" t="n">
        <f aca="false">+B26*12</f>
        <v>21600</v>
      </c>
      <c r="D26" s="65"/>
      <c r="E26" s="86"/>
      <c r="F26" s="86"/>
      <c r="G26" s="86"/>
      <c r="H26" s="86"/>
    </row>
    <row r="27" customFormat="false" ht="12.75" hidden="false" customHeight="false" outlineLevel="0" collapsed="false">
      <c r="A27" s="67" t="s">
        <v>166</v>
      </c>
      <c r="B27" s="68" t="n">
        <f aca="false">+IF(B23&gt;0,(CEILING((B12*0.0175),1,1)),0)</f>
        <v>0</v>
      </c>
      <c r="C27" s="68" t="n">
        <f aca="false">+B27*12</f>
        <v>0</v>
      </c>
      <c r="D27" s="69"/>
      <c r="E27" s="87"/>
      <c r="F27" s="87"/>
      <c r="G27" s="87"/>
      <c r="H27" s="87"/>
    </row>
    <row r="28" customFormat="false" ht="12.75" hidden="false" customHeight="false" outlineLevel="0" collapsed="false">
      <c r="A28" s="71" t="s">
        <v>167</v>
      </c>
      <c r="B28" s="72" t="n">
        <f aca="false">SUM(B26:B27)</f>
        <v>1800</v>
      </c>
      <c r="C28" s="72" t="n">
        <f aca="false">+B28*12</f>
        <v>21600</v>
      </c>
      <c r="D28" s="73"/>
      <c r="E28" s="88"/>
      <c r="F28" s="88"/>
      <c r="G28" s="88"/>
      <c r="H28" s="88"/>
    </row>
    <row r="29" customFormat="false" ht="12.75" hidden="false" customHeight="false" outlineLevel="0" collapsed="false">
      <c r="A29" s="89" t="s">
        <v>168</v>
      </c>
      <c r="B29" s="90" t="n">
        <f aca="false">B12+B21-B28</f>
        <v>75567</v>
      </c>
      <c r="C29" s="90" t="n">
        <f aca="false">(B29*12)</f>
        <v>906804</v>
      </c>
      <c r="D29" s="91"/>
      <c r="E29" s="92"/>
      <c r="F29" s="92"/>
      <c r="G29" s="92"/>
      <c r="H29" s="92"/>
    </row>
    <row r="30" customFormat="false" ht="12" hidden="false" customHeight="false" outlineLevel="0" collapsed="false">
      <c r="A30" s="93"/>
      <c r="B30" s="93"/>
      <c r="C30" s="93"/>
      <c r="D30" s="44"/>
      <c r="E30" s="94"/>
    </row>
    <row r="31" customFormat="false" ht="12" hidden="true" customHeight="false" outlineLevel="0" collapsed="false">
      <c r="A31" s="95"/>
      <c r="B31" s="96"/>
      <c r="C31" s="96"/>
      <c r="D31" s="44"/>
      <c r="E31" s="94"/>
    </row>
    <row r="32" customFormat="false" ht="12" hidden="true" customHeight="false" outlineLevel="0" collapsed="false">
      <c r="A32" s="97"/>
      <c r="B32" s="96"/>
      <c r="C32" s="96"/>
      <c r="D32" s="44"/>
      <c r="E32" s="94"/>
    </row>
    <row r="33" customFormat="false" ht="12" hidden="true" customHeight="false" outlineLevel="0" collapsed="false">
      <c r="A33" s="98"/>
      <c r="B33" s="93"/>
      <c r="C33" s="93"/>
      <c r="D33" s="44"/>
      <c r="E33" s="94"/>
    </row>
    <row r="34" customFormat="false" ht="12" hidden="true" customHeight="false" outlineLevel="0" collapsed="false">
      <c r="A34" s="98"/>
      <c r="B34" s="93"/>
      <c r="C34" s="93"/>
      <c r="D34" s="44"/>
      <c r="E34" s="94"/>
    </row>
    <row r="35" customFormat="false" ht="12" hidden="true" customHeight="false" outlineLevel="0" collapsed="false">
      <c r="A35" s="98"/>
      <c r="B35" s="93"/>
      <c r="C35" s="93"/>
      <c r="D35" s="44"/>
      <c r="E35" s="94"/>
    </row>
    <row r="36" customFormat="false" ht="12" hidden="true" customHeight="false" outlineLevel="0" collapsed="false">
      <c r="A36" s="98"/>
      <c r="B36" s="93"/>
      <c r="C36" s="93"/>
      <c r="D36" s="44"/>
      <c r="E36" s="94"/>
    </row>
    <row r="37" customFormat="false" ht="12" hidden="true" customHeight="false" outlineLevel="0" collapsed="false">
      <c r="A37" s="93"/>
      <c r="B37" s="93"/>
      <c r="C37" s="93"/>
      <c r="D37" s="44"/>
      <c r="E37" s="94"/>
    </row>
    <row r="38" customFormat="false" ht="12" hidden="true" customHeight="false" outlineLevel="0" collapsed="false">
      <c r="A38" s="93"/>
      <c r="B38" s="93"/>
      <c r="C38" s="93"/>
      <c r="D38" s="44"/>
      <c r="E38" s="94"/>
    </row>
    <row r="39" customFormat="false" ht="12" hidden="true" customHeight="false" outlineLevel="0" collapsed="false">
      <c r="A39" s="93"/>
      <c r="B39" s="93"/>
      <c r="C39" s="93"/>
      <c r="D39" s="44"/>
      <c r="E39" s="94"/>
    </row>
    <row r="40" customFormat="false" ht="12" hidden="true" customHeight="false" outlineLevel="0" collapsed="false">
      <c r="A40" s="93"/>
      <c r="B40" s="93"/>
      <c r="C40" s="93"/>
      <c r="D40" s="44"/>
      <c r="E40" s="94"/>
    </row>
    <row r="41" customFormat="false" ht="12" hidden="true" customHeight="false" outlineLevel="0" collapsed="false">
      <c r="A41" s="93"/>
      <c r="B41" s="93"/>
      <c r="C41" s="93"/>
      <c r="D41" s="44"/>
      <c r="E41" s="94"/>
    </row>
    <row r="42" customFormat="false" ht="12" hidden="true" customHeight="false" outlineLevel="0" collapsed="false">
      <c r="A42" s="93"/>
      <c r="B42" s="93"/>
      <c r="C42" s="93"/>
      <c r="D42" s="44"/>
      <c r="E42" s="94"/>
    </row>
    <row r="43" customFormat="false" ht="12" hidden="true" customHeight="false" outlineLevel="0" collapsed="false">
      <c r="A43" s="93"/>
      <c r="B43" s="93"/>
      <c r="C43" s="93"/>
      <c r="D43" s="44"/>
      <c r="E43" s="94"/>
    </row>
    <row r="44" customFormat="false" ht="12" hidden="true" customHeight="false" outlineLevel="0" collapsed="false">
      <c r="A44" s="93"/>
      <c r="B44" s="93"/>
      <c r="C44" s="93"/>
      <c r="D44" s="44"/>
      <c r="E44" s="94"/>
    </row>
    <row r="45" customFormat="false" ht="12" hidden="true" customHeight="false" outlineLevel="0" collapsed="false">
      <c r="A45" s="93"/>
      <c r="B45" s="93"/>
      <c r="C45" s="93"/>
      <c r="D45" s="44"/>
      <c r="E45" s="94"/>
    </row>
    <row r="46" customFormat="false" ht="12" hidden="true" customHeight="false" outlineLevel="0" collapsed="false">
      <c r="A46" s="93"/>
      <c r="B46" s="93"/>
      <c r="C46" s="93"/>
      <c r="D46" s="44"/>
      <c r="E46" s="94"/>
    </row>
    <row r="47" customFormat="false" ht="12" hidden="true" customHeight="false" outlineLevel="0" collapsed="false">
      <c r="A47" s="93"/>
      <c r="B47" s="93"/>
      <c r="C47" s="93"/>
      <c r="D47" s="44"/>
      <c r="E47" s="94"/>
    </row>
    <row r="48" customFormat="false" ht="12" hidden="true" customHeight="false" outlineLevel="0" collapsed="false">
      <c r="A48" s="93"/>
      <c r="B48" s="93"/>
      <c r="C48" s="93"/>
      <c r="D48" s="44"/>
      <c r="E48" s="94"/>
    </row>
    <row r="49" customFormat="false" ht="12" hidden="true" customHeight="false" outlineLevel="0" collapsed="false">
      <c r="A49" s="93"/>
      <c r="B49" s="93"/>
      <c r="C49" s="93"/>
      <c r="D49" s="44"/>
      <c r="E49" s="94"/>
    </row>
    <row r="50" customFormat="false" ht="12" hidden="true" customHeight="false" outlineLevel="0" collapsed="false">
      <c r="A50" s="93"/>
      <c r="B50" s="93"/>
      <c r="C50" s="93"/>
      <c r="D50" s="44"/>
      <c r="E50" s="94"/>
    </row>
    <row r="51" customFormat="false" ht="12" hidden="true" customHeight="false" outlineLevel="0" collapsed="false">
      <c r="A51" s="93"/>
      <c r="B51" s="93"/>
      <c r="C51" s="93"/>
      <c r="D51" s="44"/>
      <c r="E51" s="94"/>
    </row>
    <row r="52" customFormat="false" ht="12" hidden="true" customHeight="false" outlineLevel="0" collapsed="false">
      <c r="A52" s="93"/>
      <c r="B52" s="93"/>
      <c r="C52" s="93"/>
      <c r="D52" s="44"/>
      <c r="E52" s="94"/>
    </row>
    <row r="53" customFormat="false" ht="12" hidden="true" customHeight="false" outlineLevel="0" collapsed="false">
      <c r="A53" s="93"/>
      <c r="B53" s="93"/>
      <c r="C53" s="93"/>
      <c r="D53" s="44"/>
      <c r="E53" s="94"/>
    </row>
    <row r="54" customFormat="false" ht="12" hidden="true" customHeight="false" outlineLevel="0" collapsed="false">
      <c r="A54" s="93"/>
      <c r="B54" s="93"/>
      <c r="C54" s="93"/>
      <c r="D54" s="44"/>
      <c r="E54" s="94"/>
    </row>
    <row r="55" customFormat="false" ht="12" hidden="true" customHeight="false" outlineLevel="0" collapsed="false">
      <c r="A55" s="93"/>
      <c r="B55" s="93"/>
      <c r="C55" s="93"/>
      <c r="D55" s="44"/>
      <c r="E55" s="94"/>
    </row>
    <row r="56" customFormat="false" ht="12" hidden="true" customHeight="false" outlineLevel="0" collapsed="false">
      <c r="A56" s="93"/>
      <c r="B56" s="93"/>
      <c r="C56" s="93"/>
      <c r="D56" s="44"/>
      <c r="E56" s="94"/>
    </row>
    <row r="57" customFormat="false" ht="12" hidden="true" customHeight="false" outlineLevel="0" collapsed="false">
      <c r="A57" s="93"/>
      <c r="B57" s="93"/>
      <c r="C57" s="93"/>
      <c r="D57" s="44"/>
      <c r="E57" s="94"/>
    </row>
    <row r="58" customFormat="false" ht="12" hidden="true" customHeight="false" outlineLevel="0" collapsed="false">
      <c r="A58" s="93"/>
      <c r="B58" s="93"/>
      <c r="C58" s="93"/>
      <c r="D58" s="44"/>
      <c r="E58" s="94"/>
    </row>
  </sheetData>
  <mergeCells count="28">
    <mergeCell ref="B1:H1"/>
    <mergeCell ref="B2:C2"/>
    <mergeCell ref="B3:C3"/>
    <mergeCell ref="B4:C4"/>
    <mergeCell ref="B5:C5"/>
    <mergeCell ref="B6:C6"/>
    <mergeCell ref="B7:C7"/>
    <mergeCell ref="E9:H9"/>
    <mergeCell ref="E10:H10"/>
    <mergeCell ref="E11:H11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</mergeCells>
  <conditionalFormatting sqref="E9,A9:C9">
    <cfRule type="cellIs" priority="2" operator="lessThan" aboveAverage="0" equalAverage="0" bottom="0" percent="0" rank="0" text="" dxfId="0">
      <formula>0</formula>
    </cfRule>
  </conditionalFormatting>
  <conditionalFormatting sqref="D9">
    <cfRule type="cellIs" priority="3" operator="lessThan" aboveAverage="0" equalAverage="0" bottom="0" percent="0" rank="0" text="" dxfId="1">
      <formula>0</formula>
    </cfRule>
  </conditionalFormatting>
  <conditionalFormatting sqref="A1:B1">
    <cfRule type="cellIs" priority="4" operator="equal" aboveAverage="0" equalAverage="0" bottom="0" percent="0" rank="0" text="" dxfId="2">
      <formula>$B$1</formula>
    </cfRule>
  </conditionalFormatting>
  <conditionalFormatting sqref="H3">
    <cfRule type="cellIs" priority="5" operator="equal" aboveAverage="0" equalAverage="0" bottom="0" percent="0" rank="0" text="" dxfId="3">
      <formula>"Check Flexi Option"</formula>
    </cfRule>
    <cfRule type="cellIs" priority="6" operator="equal" aboveAverage="0" equalAverage="0" bottom="0" percent="0" rank="0" text="" dxfId="4">
      <formula>"CTC Match"</formula>
    </cfRule>
  </conditionalFormatting>
  <dataValidations count="2">
    <dataValidation allowBlank="true" operator="between" showDropDown="false" showErrorMessage="true" showInputMessage="true" sqref="E7 D15:D20" type="list">
      <formula1>"Yes,No"</formula1>
      <formula2>0</formula2>
    </dataValidation>
    <dataValidation allowBlank="true" operator="greaterThanOrEqual" prompt="GROSS SALARY" showDropDown="false" showErrorMessage="false" showInputMessage="true" sqref="B7" type="decimal">
      <formula1>VLOOKUP(#REF!,#ref!,(IF(#ref!=#ref!,2, IF(#ref!=#ref!,3,4))),0)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2016-04-09T11:13:48Z</dcterms:created>
  <dc:creator>delhivery</dc:creator>
  <dc:language>en-IN</dc:language>
  <cp:lastModifiedBy>delhivery</cp:lastModifiedBy>
  <dcterms:modified xsi:type="dcterms:W3CDTF">2016-07-07T10:57:29Z</dcterms:modified>
  <cp:revision>0</cp:revision>
</cp:coreProperties>
</file>