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E:\workfiles\Microsimulation\microsim\state_program_statistics\"/>
    </mc:Choice>
  </mc:AlternateContent>
  <xr:revisionPtr revIDLastSave="0" documentId="13_ncr:1_{6DF4BF6A-B211-439A-8C0C-E679438E992B}" xr6:coauthVersionLast="45" xr6:coauthVersionMax="45" xr10:uidLastSave="{00000000-0000-0000-0000-000000000000}"/>
  <bookViews>
    <workbookView xWindow="-98" yWindow="-98" windowWidth="28996" windowHeight="15796" activeTab="1" xr2:uid="{00000000-000D-0000-FFFF-FFFF00000000}"/>
  </bookViews>
  <sheets>
    <sheet name="Combined" sheetId="4" r:id="rId1"/>
    <sheet name="California" sheetId="1" r:id="rId2"/>
    <sheet name="New Jersey" sheetId="2" r:id="rId3"/>
    <sheet name="Rhode Island" sheetId="3" r:id="rId4"/>
    <sheet name="IB 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" l="1"/>
  <c r="B8" i="1"/>
  <c r="B7" i="1"/>
  <c r="B6" i="1"/>
  <c r="B5" i="1"/>
  <c r="B4" i="1"/>
  <c r="B11" i="1"/>
  <c r="F4" i="1" l="1"/>
  <c r="B21" i="2"/>
  <c r="E19" i="3" l="1"/>
  <c r="D19" i="3"/>
  <c r="C19" i="3"/>
  <c r="E53" i="3" l="1"/>
  <c r="D53" i="3"/>
  <c r="E52" i="3"/>
  <c r="D52" i="3"/>
  <c r="E50" i="3"/>
  <c r="D50" i="3"/>
  <c r="E49" i="3"/>
  <c r="D49" i="3"/>
  <c r="E47" i="3"/>
  <c r="D47" i="3"/>
  <c r="C53" i="3"/>
  <c r="B53" i="3" s="1"/>
  <c r="C52" i="3"/>
  <c r="C50" i="3"/>
  <c r="C49" i="3"/>
  <c r="C47" i="3"/>
  <c r="B47" i="3" s="1"/>
  <c r="B52" i="3"/>
  <c r="B51" i="3"/>
  <c r="B50" i="3"/>
  <c r="B49" i="3"/>
  <c r="B48" i="3"/>
  <c r="N12" i="4"/>
  <c r="F36" i="2" l="1"/>
  <c r="L21" i="1"/>
  <c r="J4" i="4"/>
  <c r="B19" i="2"/>
  <c r="B17" i="2"/>
  <c r="B16" i="2"/>
  <c r="B12" i="2"/>
  <c r="B11" i="2"/>
  <c r="D10" i="2"/>
  <c r="B58" i="3"/>
  <c r="B36" i="3"/>
  <c r="B35" i="3"/>
  <c r="B34" i="3"/>
  <c r="B33" i="3"/>
  <c r="B32" i="3"/>
  <c r="B31" i="3"/>
  <c r="B30" i="3"/>
  <c r="B29" i="3"/>
  <c r="B28" i="3"/>
  <c r="B45" i="3"/>
  <c r="B44" i="3"/>
  <c r="B43" i="3"/>
  <c r="B42" i="3"/>
  <c r="B41" i="3"/>
  <c r="B40" i="3"/>
  <c r="B39" i="3"/>
  <c r="D14" i="3"/>
  <c r="C14" i="3"/>
  <c r="C45" i="3"/>
  <c r="C42" i="3"/>
  <c r="C39" i="3"/>
  <c r="C35" i="3"/>
  <c r="B37" i="3" s="1"/>
  <c r="C34" i="3"/>
  <c r="D45" i="3"/>
  <c r="D42" i="3"/>
  <c r="D39" i="3"/>
  <c r="D35" i="3"/>
  <c r="D34" i="3"/>
  <c r="E45" i="3"/>
  <c r="E42" i="3"/>
  <c r="E39" i="3"/>
  <c r="E35" i="3"/>
  <c r="E34" i="3"/>
  <c r="P10" i="4" l="1"/>
  <c r="N37" i="4" l="1"/>
  <c r="S37" i="4" s="1"/>
  <c r="K39" i="4"/>
  <c r="G42" i="4"/>
  <c r="F42" i="4"/>
  <c r="H41" i="4"/>
  <c r="K41" i="4" s="1"/>
  <c r="H40" i="4"/>
  <c r="K40" i="4" s="1"/>
  <c r="H39" i="4"/>
  <c r="N39" i="4" s="1"/>
  <c r="R39" i="4" s="1"/>
  <c r="H38" i="4"/>
  <c r="K38" i="4" s="1"/>
  <c r="H37" i="4"/>
  <c r="K37" i="4" s="1"/>
  <c r="D41" i="4"/>
  <c r="C42" i="4"/>
  <c r="B42" i="4"/>
  <c r="D40" i="4"/>
  <c r="D39" i="4"/>
  <c r="D38" i="4"/>
  <c r="D37" i="4"/>
  <c r="N38" i="4" l="1"/>
  <c r="N40" i="4"/>
  <c r="K42" i="4"/>
  <c r="T37" i="4"/>
  <c r="S38" i="4"/>
  <c r="T40" i="4"/>
  <c r="H42" i="4"/>
  <c r="S39" i="4"/>
  <c r="D42" i="4"/>
  <c r="R37" i="4"/>
  <c r="T39" i="4"/>
  <c r="N41" i="4"/>
  <c r="L27" i="4"/>
  <c r="L26" i="4"/>
  <c r="E8" i="4"/>
  <c r="L3" i="4"/>
  <c r="L2" i="4"/>
  <c r="J3" i="4"/>
  <c r="J2" i="4"/>
  <c r="H3" i="4"/>
  <c r="H2" i="4"/>
  <c r="R40" i="4" l="1"/>
  <c r="S40" i="4"/>
  <c r="T38" i="4"/>
  <c r="R38" i="4"/>
  <c r="S42" i="4"/>
  <c r="J6" i="4"/>
  <c r="L5" i="4"/>
  <c r="L4" i="4"/>
  <c r="H8" i="4"/>
  <c r="H6" i="4"/>
  <c r="H4" i="4"/>
  <c r="H9" i="4"/>
  <c r="T41" i="4"/>
  <c r="T42" i="4" s="1"/>
  <c r="R41" i="4"/>
  <c r="R42" i="4" s="1"/>
  <c r="S41" i="4"/>
  <c r="L7" i="4"/>
  <c r="L8" i="4"/>
  <c r="J8" i="4"/>
  <c r="H7" i="4"/>
  <c r="H5" i="4"/>
  <c r="L6" i="4"/>
  <c r="L9" i="4"/>
  <c r="J5" i="4"/>
  <c r="J7" i="4"/>
  <c r="J9" i="4"/>
  <c r="E4" i="4"/>
  <c r="E7" i="4"/>
  <c r="E9" i="4"/>
  <c r="E5" i="4"/>
  <c r="E6" i="4"/>
  <c r="F9" i="1"/>
  <c r="F8" i="1"/>
  <c r="F7" i="1"/>
  <c r="F6" i="1"/>
  <c r="F5" i="1"/>
  <c r="F9" i="2"/>
  <c r="B9" i="2" s="1"/>
  <c r="F8" i="2"/>
  <c r="B8" i="2" s="1"/>
  <c r="F7" i="2"/>
  <c r="B7" i="2" s="1"/>
  <c r="F6" i="2"/>
  <c r="B6" i="2" s="1"/>
  <c r="F5" i="2"/>
  <c r="B5" i="2" s="1"/>
  <c r="B2" i="3"/>
  <c r="B3" i="3"/>
  <c r="B11" i="3"/>
  <c r="B12" i="3"/>
  <c r="B13" i="3"/>
  <c r="E14" i="3"/>
  <c r="B14" i="3"/>
  <c r="D10" i="3"/>
  <c r="E10" i="3"/>
  <c r="C10" i="3"/>
  <c r="B10" i="3" s="1"/>
  <c r="D5" i="3"/>
  <c r="B5" i="3" s="1"/>
  <c r="D6" i="3"/>
  <c r="B6" i="3" s="1"/>
  <c r="D7" i="3"/>
  <c r="B7" i="3" s="1"/>
  <c r="D8" i="3"/>
  <c r="B8" i="3" s="1"/>
  <c r="D9" i="3"/>
  <c r="B9" i="3" s="1"/>
  <c r="D4" i="3"/>
  <c r="B4" i="3" s="1"/>
  <c r="B2" i="2"/>
  <c r="B3" i="2"/>
  <c r="B2" i="1"/>
  <c r="B3" i="1"/>
  <c r="B13" i="2" l="1"/>
  <c r="B14" i="2"/>
  <c r="B15" i="2"/>
  <c r="B20" i="2"/>
  <c r="E10" i="2"/>
  <c r="F10" i="2"/>
  <c r="F4" i="2" s="1"/>
  <c r="B4" i="2" s="1"/>
  <c r="G10" i="2"/>
  <c r="G21" i="2"/>
  <c r="F21" i="2"/>
  <c r="E21" i="2"/>
  <c r="D21" i="2"/>
  <c r="C21" i="2"/>
  <c r="B12" i="1"/>
  <c r="B13" i="1"/>
  <c r="B14" i="1"/>
  <c r="B15" i="1"/>
  <c r="B16" i="1"/>
  <c r="B19" i="1"/>
  <c r="B20" i="1"/>
  <c r="D17" i="1"/>
  <c r="D18" i="1" s="1"/>
  <c r="E17" i="1"/>
  <c r="E18" i="1" s="1"/>
  <c r="F17" i="1"/>
  <c r="F18" i="1" s="1"/>
  <c r="G17" i="1"/>
  <c r="G18" i="1" s="1"/>
  <c r="C17" i="1"/>
  <c r="D10" i="1"/>
  <c r="E10" i="1"/>
  <c r="F10" i="1"/>
  <c r="G10" i="1"/>
  <c r="C10" i="1"/>
  <c r="D21" i="1"/>
  <c r="E21" i="1"/>
  <c r="F21" i="1"/>
  <c r="G21" i="1"/>
  <c r="C21" i="1"/>
  <c r="B21" i="1" s="1"/>
  <c r="B20" i="3"/>
  <c r="B19" i="3"/>
  <c r="B16" i="3"/>
  <c r="B15" i="3"/>
  <c r="C17" i="3"/>
  <c r="C18" i="3" s="1"/>
  <c r="B18" i="3" s="1"/>
  <c r="E17" i="3"/>
  <c r="E18" i="3" s="1"/>
  <c r="D17" i="3"/>
  <c r="D18" i="3" s="1"/>
  <c r="B10" i="2" l="1"/>
  <c r="B17" i="1"/>
  <c r="B10" i="1"/>
  <c r="C18" i="1"/>
  <c r="B18" i="1" s="1"/>
  <c r="B21" i="3"/>
  <c r="B17" i="3"/>
</calcChain>
</file>

<file path=xl/sharedStrings.xml><?xml version="1.0" encoding="utf-8"?>
<sst xmlns="http://schemas.openxmlformats.org/spreadsheetml/2006/main" count="230" uniqueCount="109">
  <si>
    <t>Participated for own illness leave</t>
  </si>
  <si>
    <t>Participated for ill spouse leave</t>
  </si>
  <si>
    <t>Participated for ill child leave</t>
  </si>
  <si>
    <t>Participated for ill parent leave</t>
  </si>
  <si>
    <t>Participated for maternal disability leave</t>
  </si>
  <si>
    <t>Participated for bonding with new child leave</t>
  </si>
  <si>
    <t>Participated for own illness or maternal disability leave</t>
  </si>
  <si>
    <t>Participated for ill relative or child bonding leave</t>
  </si>
  <si>
    <t>Participated for any reason</t>
  </si>
  <si>
    <t>Benefits Received ($) for own illness or maternal disability leave</t>
  </si>
  <si>
    <t>Benefits Received ($) for ill relative or child bonding leave</t>
  </si>
  <si>
    <t>Benefits Received ($), total</t>
  </si>
  <si>
    <t>NA</t>
  </si>
  <si>
    <t>Source: http://www.dlt.ri.gov/lmi/uiadmin.htm</t>
  </si>
  <si>
    <t>2014-2016 Mean</t>
  </si>
  <si>
    <t>2012-2016 Mean</t>
  </si>
  <si>
    <t>https://www.edd.ca.gov/about_edd/pdf/qsdi_DI_Program_Statistics.pdf</t>
  </si>
  <si>
    <t xml:space="preserve">Source: </t>
  </si>
  <si>
    <t>https://www.edd.ca.gov/about_edd/pdf/qspfl_PFL_Program_Statistics.pdf</t>
  </si>
  <si>
    <t xml:space="preserve">https://www.nj.gov/labor/forms_pdfs/tdi/FLI%20Summary%20Report%20for%202016.pdf </t>
  </si>
  <si>
    <t xml:space="preserve">https://www.nj.gov/labor/forms_pdfs/tdi/TDI%20Report%20for%202016.pdf </t>
  </si>
  <si>
    <t>California</t>
  </si>
  <si>
    <t>New Jersey</t>
  </si>
  <si>
    <t>Rhode Island</t>
  </si>
  <si>
    <t>http://www.dlt.ri.gov/lmi/uiadmin.htm</t>
  </si>
  <si>
    <t xml:space="preserve">Sources: </t>
  </si>
  <si>
    <t>~10,000</t>
  </si>
  <si>
    <t>~30,000</t>
  </si>
  <si>
    <t>Column1</t>
  </si>
  <si>
    <t>Eligible for own illness or maternal disability leave</t>
  </si>
  <si>
    <t>Eligible for ill relative or child bonding leave</t>
  </si>
  <si>
    <t>Take-up rate for own illness leave</t>
  </si>
  <si>
    <t>Take-up rate for ill spouse leave</t>
  </si>
  <si>
    <t>Take-up rate for ill child leave</t>
  </si>
  <si>
    <t>Take-up rate for ill parent leave</t>
  </si>
  <si>
    <t>Take-up rate for maternal disability leave</t>
  </si>
  <si>
    <t>Take-up rate for bonding with new child leave</t>
  </si>
  <si>
    <t>http://lims.dccouncil.us/Download/34613/B21-0415-Economic-and-Policy-Impact-Statement-UPLAA3.pdf</t>
  </si>
  <si>
    <t>Avg Take-Up</t>
  </si>
  <si>
    <t>own matdis</t>
  </si>
  <si>
    <t>matdis</t>
  </si>
  <si>
    <t>own</t>
  </si>
  <si>
    <t>Total Claims Filed</t>
  </si>
  <si>
    <t>Total Claims Paid</t>
  </si>
  <si>
    <t>CA PFL</t>
  </si>
  <si>
    <t>CA DI</t>
  </si>
  <si>
    <t>pay rate</t>
  </si>
  <si>
    <t>Caring for Spouse</t>
  </si>
  <si>
    <t>Caring for Child</t>
  </si>
  <si>
    <t>Caring for Parent</t>
  </si>
  <si>
    <t>bond filed</t>
  </si>
  <si>
    <t>Total Care Claims Filed</t>
  </si>
  <si>
    <t>bond paid</t>
  </si>
  <si>
    <t>Total Care Claims paid</t>
  </si>
  <si>
    <t>illspouse paid</t>
  </si>
  <si>
    <t>illchild paid</t>
  </si>
  <si>
    <t>illparent paid</t>
  </si>
  <si>
    <t>CZ update Feb 2020</t>
  </si>
  <si>
    <t>Total number of approved cases, PFL</t>
  </si>
  <si>
    <t>Total number of approved cases, DI and PFL</t>
  </si>
  <si>
    <t>Number of approved cases, illspouse</t>
  </si>
  <si>
    <t>Number of approved cases, bond</t>
  </si>
  <si>
    <t>Number of approved cases, illchild</t>
  </si>
  <si>
    <t>Number of approved cases, illparent</t>
  </si>
  <si>
    <t>Number of approved cases, other PFL types</t>
  </si>
  <si>
    <t>Total number of approved cases, DI (derived)</t>
  </si>
  <si>
    <t>Average leave length of approved cases</t>
  </si>
  <si>
    <t>10~11 weeks</t>
  </si>
  <si>
    <t>Average payment per case, DI</t>
  </si>
  <si>
    <t>Average payment per case, PFL</t>
  </si>
  <si>
    <t>Number of Payments, DI</t>
  </si>
  <si>
    <t>Number of Payments, PFL</t>
  </si>
  <si>
    <t>Total Payments, DI</t>
  </si>
  <si>
    <t>Total Payments, PFL</t>
  </si>
  <si>
    <t>Total Payements, DI and PFL</t>
  </si>
  <si>
    <t>Total number of approved cases, own (estimated)</t>
  </si>
  <si>
    <t>Total number of approved cases, matdis (estimated)</t>
  </si>
  <si>
    <t>max weekly benefit</t>
  </si>
  <si>
    <t>source check file</t>
  </si>
  <si>
    <t>souce check location</t>
  </si>
  <si>
    <t>nj_fli_2016.pdf</t>
  </si>
  <si>
    <t xml:space="preserve">table 1 </t>
  </si>
  <si>
    <t>table 2</t>
  </si>
  <si>
    <t>nj_fli_201x.pdf</t>
  </si>
  <si>
    <t>Participated for ill relative or child bonding leave (incl. Redeterminations)</t>
  </si>
  <si>
    <t>note</t>
  </si>
  <si>
    <t>excl. redeterminations</t>
  </si>
  <si>
    <t>nj_tdi_2016.pdf</t>
  </si>
  <si>
    <t>table 5</t>
  </si>
  <si>
    <t>dervied</t>
  </si>
  <si>
    <t>Participated for own illness or maternal disability leave (incl. Redeterminations)</t>
  </si>
  <si>
    <t>avg</t>
  </si>
  <si>
    <t>CPI</t>
  </si>
  <si>
    <t>inflation adjustment to 2012 dollars</t>
  </si>
  <si>
    <t>2012-2016 mean</t>
  </si>
  <si>
    <t>inflation adjusted to 2012 dollars</t>
  </si>
  <si>
    <t>CA</t>
  </si>
  <si>
    <t>Actual</t>
  </si>
  <si>
    <t>NJ</t>
  </si>
  <si>
    <t>RI</t>
  </si>
  <si>
    <t>2012-2016</t>
  </si>
  <si>
    <t>Exhibit 1 (total outlay)</t>
  </si>
  <si>
    <t>Exhibit 3 (CA participants by leave type)</t>
  </si>
  <si>
    <t>bond</t>
  </si>
  <si>
    <t>illchild</t>
  </si>
  <si>
    <t>illspouse</t>
  </si>
  <si>
    <t>illparent</t>
  </si>
  <si>
    <t>Exhibit 4 (NJ participants by leave type)</t>
  </si>
  <si>
    <t>Exhibit 5 (RI participants by leave type)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</si>
</sst>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_(* #,##0.0000_);_(* \(#,##0.0000\);_(* &quot;-&quot;??_);_(@_)"/>
    <numFmt numFmtId="167" formatCode="0.0000"/>
    <numFmt numFmtId="168" formatCode="#,##0.0000"/>
    <numFmt numFmtId="169" formatCode="&quot;$&quot;#,##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6" fontId="0" fillId="0" borderId="0" xfId="0" applyNumberFormat="1" applyAlignment="1">
      <alignment wrapText="1"/>
    </xf>
    <xf numFmtId="3" fontId="0" fillId="0" borderId="0" xfId="0" applyNumberFormat="1"/>
    <xf numFmtId="164" fontId="0" fillId="0" borderId="0" xfId="2" applyNumberFormat="1" applyFont="1"/>
    <xf numFmtId="6" fontId="0" fillId="0" borderId="0" xfId="0" applyNumberFormat="1"/>
    <xf numFmtId="165" fontId="0" fillId="0" borderId="0" xfId="1" applyNumberFormat="1" applyFont="1"/>
    <xf numFmtId="164" fontId="0" fillId="0" borderId="0" xfId="0" applyNumberFormat="1"/>
    <xf numFmtId="8" fontId="0" fillId="0" borderId="0" xfId="0" applyNumberFormat="1"/>
    <xf numFmtId="0" fontId="2" fillId="0" borderId="0" xfId="3" applyAlignment="1">
      <alignment vertical="center"/>
    </xf>
    <xf numFmtId="165" fontId="0" fillId="0" borderId="0" xfId="0" applyNumberFormat="1"/>
    <xf numFmtId="0" fontId="2" fillId="0" borderId="0" xfId="3"/>
    <xf numFmtId="166" fontId="0" fillId="0" borderId="0" xfId="1" applyNumberFormat="1" applyFont="1"/>
    <xf numFmtId="165" fontId="3" fillId="0" borderId="0" xfId="1" applyNumberFormat="1" applyFont="1"/>
    <xf numFmtId="167" fontId="3" fillId="0" borderId="0" xfId="2" applyNumberFormat="1" applyFont="1"/>
    <xf numFmtId="167" fontId="0" fillId="0" borderId="0" xfId="0" applyNumberFormat="1"/>
    <xf numFmtId="0" fontId="4" fillId="2" borderId="1" xfId="0" applyFont="1" applyFill="1" applyBorder="1"/>
    <xf numFmtId="0" fontId="0" fillId="4" borderId="0" xfId="0" applyFill="1"/>
    <xf numFmtId="165" fontId="0" fillId="3" borderId="1" xfId="1" applyNumberFormat="1" applyFont="1" applyFill="1" applyBorder="1"/>
    <xf numFmtId="164" fontId="0" fillId="0" borderId="1" xfId="0" applyNumberFormat="1" applyFont="1" applyBorder="1"/>
    <xf numFmtId="164" fontId="0" fillId="3" borderId="1" xfId="0" applyNumberFormat="1" applyFont="1" applyFill="1" applyBorder="1"/>
    <xf numFmtId="3" fontId="0" fillId="5" borderId="1" xfId="0" applyNumberFormat="1" applyFont="1" applyFill="1" applyBorder="1"/>
    <xf numFmtId="3" fontId="0" fillId="4" borderId="1" xfId="0" applyNumberFormat="1" applyFont="1" applyFill="1" applyBorder="1"/>
    <xf numFmtId="43" fontId="0" fillId="0" borderId="0" xfId="0" applyNumberFormat="1"/>
    <xf numFmtId="167" fontId="5" fillId="0" borderId="0" xfId="0" applyNumberFormat="1" applyFont="1"/>
    <xf numFmtId="164" fontId="0" fillId="0" borderId="1" xfId="2" applyNumberFormat="1" applyFont="1" applyBorder="1"/>
    <xf numFmtId="164" fontId="0" fillId="3" borderId="1" xfId="2" applyNumberFormat="1" applyFont="1" applyFill="1" applyBorder="1"/>
    <xf numFmtId="1" fontId="0" fillId="0" borderId="0" xfId="0" applyNumberFormat="1"/>
    <xf numFmtId="168" fontId="0" fillId="0" borderId="0" xfId="0" applyNumberFormat="1"/>
    <xf numFmtId="10" fontId="0" fillId="0" borderId="0" xfId="0" applyNumberFormat="1"/>
    <xf numFmtId="1" fontId="6" fillId="0" borderId="0" xfId="0" applyNumberFormat="1" applyFont="1"/>
    <xf numFmtId="3" fontId="6" fillId="0" borderId="0" xfId="0" applyNumberFormat="1" applyFont="1"/>
    <xf numFmtId="3" fontId="6" fillId="5" borderId="1" xfId="0" applyNumberFormat="1" applyFont="1" applyFill="1" applyBorder="1"/>
    <xf numFmtId="3" fontId="6" fillId="4" borderId="1" xfId="0" applyNumberFormat="1" applyFont="1" applyFill="1" applyBorder="1"/>
    <xf numFmtId="0" fontId="7" fillId="0" borderId="2" xfId="0" applyFont="1" applyBorder="1"/>
    <xf numFmtId="0" fontId="0" fillId="0" borderId="2" xfId="0" applyBorder="1"/>
    <xf numFmtId="0" fontId="0" fillId="4" borderId="2" xfId="0" applyFill="1" applyBorder="1"/>
    <xf numFmtId="3" fontId="0" fillId="4" borderId="2" xfId="0" applyNumberFormat="1" applyFill="1" applyBorder="1"/>
    <xf numFmtId="1" fontId="6" fillId="4" borderId="0" xfId="0" applyNumberFormat="1" applyFont="1" applyFill="1"/>
    <xf numFmtId="3" fontId="0" fillId="4" borderId="0" xfId="0" applyNumberFormat="1" applyFill="1" applyBorder="1"/>
    <xf numFmtId="3" fontId="6" fillId="4" borderId="0" xfId="0" applyNumberFormat="1" applyFont="1" applyFill="1"/>
    <xf numFmtId="0" fontId="6" fillId="0" borderId="0" xfId="0" applyFont="1"/>
    <xf numFmtId="0" fontId="0" fillId="6" borderId="2" xfId="0" applyFill="1" applyBorder="1"/>
    <xf numFmtId="0" fontId="8" fillId="6" borderId="0" xfId="0" applyFont="1" applyFill="1"/>
    <xf numFmtId="0" fontId="9" fillId="6" borderId="0" xfId="0" applyFont="1" applyFill="1"/>
    <xf numFmtId="3" fontId="0" fillId="6" borderId="2" xfId="0" applyNumberFormat="1" applyFill="1" applyBorder="1"/>
    <xf numFmtId="3" fontId="0" fillId="6" borderId="0" xfId="0" applyNumberFormat="1" applyFill="1"/>
    <xf numFmtId="164" fontId="0" fillId="0" borderId="0" xfId="0" applyNumberFormat="1" applyFont="1" applyBorder="1"/>
    <xf numFmtId="164" fontId="0" fillId="0" borderId="0" xfId="2" applyNumberFormat="1" applyFont="1" applyBorder="1"/>
    <xf numFmtId="0" fontId="0" fillId="0" borderId="0" xfId="0" applyNumberFormat="1"/>
    <xf numFmtId="0" fontId="0" fillId="6" borderId="0" xfId="0" applyFill="1"/>
    <xf numFmtId="169" fontId="0" fillId="6" borderId="2" xfId="0" applyNumberFormat="1" applyFill="1" applyBorder="1"/>
    <xf numFmtId="0" fontId="0" fillId="0" borderId="0" xfId="0" applyBorder="1"/>
    <xf numFmtId="0" fontId="0" fillId="0" borderId="0" xfId="0" applyFill="1" applyBorder="1"/>
    <xf numFmtId="3" fontId="10" fillId="0" borderId="0" xfId="0" applyNumberFormat="1" applyFont="1" applyFill="1" applyBorder="1"/>
    <xf numFmtId="3" fontId="10" fillId="0" borderId="0" xfId="2" applyNumberFormat="1" applyFont="1" applyFill="1" applyBorder="1"/>
    <xf numFmtId="0" fontId="10" fillId="0" borderId="0" xfId="0" applyFont="1" applyFill="1" applyBorder="1"/>
    <xf numFmtId="166" fontId="6" fillId="0" borderId="0" xfId="1" applyNumberFormat="1" applyFont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4">
    <dxf>
      <numFmt numFmtId="0" formatCode="General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2" totalsRowShown="0">
  <autoFilter ref="A1:E22" xr:uid="{00000000-0009-0000-0100-000001000000}"/>
  <tableColumns count="5">
    <tableColumn id="1" xr3:uid="{00000000-0010-0000-0000-000001000000}" name="Column1"/>
    <tableColumn id="2" xr3:uid="{00000000-0010-0000-0000-000002000000}" name="California" dataDxfId="3" dataCellStyle="Currency"/>
    <tableColumn id="3" xr3:uid="{00000000-0010-0000-0000-000003000000}" name="New Jersey" dataDxfId="2"/>
    <tableColumn id="4" xr3:uid="{00000000-0010-0000-0000-000004000000}" name="Rhode Island" dataDxfId="1"/>
    <tableColumn id="5" xr3:uid="{00000000-0010-0000-0000-000005000000}" name="Avg Take-Up" dataDxfId="0">
      <calculatedColumnFormula>AVERAGE(Table1[[#This Row],[California]:[Rhode Island]])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://www.dlt.ri.gov/lmi/uiadmin.ht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nj.gov/labor/forms_pdfs/tdi/TDI%20Report%20for%202016.pdf" TargetMode="External"/><Relationship Id="rId1" Type="http://schemas.openxmlformats.org/officeDocument/2006/relationships/hyperlink" Target="https://www.nj.gov/labor/forms_pdfs/tdi/FLI%20Summary%20Report%20for%202016.pdf" TargetMode="External"/><Relationship Id="rId6" Type="http://schemas.openxmlformats.org/officeDocument/2006/relationships/hyperlink" Target="http://lims.dccouncil.us/Download/34613/B21-0415-Economic-and-Policy-Impact-Statement-UPLAA3.pdf" TargetMode="External"/><Relationship Id="rId5" Type="http://schemas.openxmlformats.org/officeDocument/2006/relationships/hyperlink" Target="https://www.edd.ca.gov/about_edd/pdf/qspfl_PFL_Program_Statistics.pdf" TargetMode="External"/><Relationship Id="rId4" Type="http://schemas.openxmlformats.org/officeDocument/2006/relationships/hyperlink" Target="https://www.edd.ca.gov/about_edd/pdf/qsdi_DI_Program_Statistics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lims.dccouncil.us/Download/34613/B21-0415-Economic-and-Policy-Impact-Statement-UPLAA3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lims.dccouncil.us/Download/34613/B21-0415-Economic-and-Policy-Impact-Statement-UPLAA3.pdf" TargetMode="External"/><Relationship Id="rId2" Type="http://schemas.openxmlformats.org/officeDocument/2006/relationships/hyperlink" Target="https://www.nj.gov/labor/forms_pdfs/tdi/TDI%20Report%20for%202016.pdf" TargetMode="External"/><Relationship Id="rId1" Type="http://schemas.openxmlformats.org/officeDocument/2006/relationships/hyperlink" Target="https://www.nj.gov/labor/forms_pdfs/tdi/FLI%20Summary%20Report%20for%202016.pdf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lims.dccouncil.us/Download/34613/B21-0415-Economic-and-Policy-Impact-Statement-UPLAA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4"/>
  <sheetViews>
    <sheetView zoomScale="115" zoomScaleNormal="115" workbookViewId="0">
      <pane xSplit="1" topLeftCell="E1" activePane="topRight" state="frozen"/>
      <selection pane="topRight" activeCell="A7" sqref="A7:XFD7"/>
    </sheetView>
  </sheetViews>
  <sheetFormatPr defaultRowHeight="14.25" x14ac:dyDescent="0.45"/>
  <cols>
    <col min="1" max="1" width="57.86328125" bestFit="1" customWidth="1"/>
    <col min="2" max="2" width="18" bestFit="1" customWidth="1"/>
    <col min="3" max="4" width="15.265625" bestFit="1" customWidth="1"/>
    <col min="5" max="5" width="14.3984375" bestFit="1" customWidth="1"/>
    <col min="8" max="8" width="14.73046875" bestFit="1" customWidth="1"/>
    <col min="9" max="9" width="11.1328125" bestFit="1" customWidth="1"/>
    <col min="10" max="10" width="26.59765625" bestFit="1" customWidth="1"/>
    <col min="11" max="11" width="15.1328125" customWidth="1"/>
    <col min="12" max="12" width="15.265625" bestFit="1" customWidth="1"/>
    <col min="13" max="13" width="22.86328125" bestFit="1" customWidth="1"/>
    <col min="14" max="14" width="22.265625" bestFit="1" customWidth="1"/>
    <col min="15" max="15" width="17.265625" bestFit="1" customWidth="1"/>
    <col min="16" max="16" width="15.265625" bestFit="1" customWidth="1"/>
    <col min="17" max="17" width="16.3984375" bestFit="1" customWidth="1"/>
  </cols>
  <sheetData>
    <row r="1" spans="1:16" x14ac:dyDescent="0.45">
      <c r="A1" t="s">
        <v>28</v>
      </c>
      <c r="B1" t="s">
        <v>21</v>
      </c>
      <c r="C1" t="s">
        <v>22</v>
      </c>
      <c r="D1" t="s">
        <v>23</v>
      </c>
      <c r="E1" t="s">
        <v>38</v>
      </c>
      <c r="H1" t="s">
        <v>23</v>
      </c>
      <c r="J1" s="15" t="s">
        <v>22</v>
      </c>
      <c r="L1" s="15" t="s">
        <v>21</v>
      </c>
    </row>
    <row r="2" spans="1:16" x14ac:dyDescent="0.45">
      <c r="A2" t="s">
        <v>29</v>
      </c>
      <c r="B2" s="12">
        <v>17282000</v>
      </c>
      <c r="C2" s="12">
        <v>2651326</v>
      </c>
      <c r="D2" s="12">
        <v>415000</v>
      </c>
      <c r="G2">
        <v>357531</v>
      </c>
      <c r="H2">
        <f>1.02*G2</f>
        <v>364681.62</v>
      </c>
      <c r="I2" s="17">
        <v>2863169</v>
      </c>
      <c r="J2">
        <f>1.02*I2</f>
        <v>2920432.38</v>
      </c>
      <c r="K2">
        <v>12733878</v>
      </c>
      <c r="L2">
        <f>1.02*K2</f>
        <v>12988555.560000001</v>
      </c>
    </row>
    <row r="3" spans="1:16" x14ac:dyDescent="0.45">
      <c r="A3" t="s">
        <v>30</v>
      </c>
      <c r="B3" s="12">
        <v>17282000</v>
      </c>
      <c r="C3" s="12">
        <v>3831200</v>
      </c>
      <c r="D3" s="12">
        <v>415000</v>
      </c>
      <c r="G3">
        <v>357531</v>
      </c>
      <c r="H3">
        <f>1.02*G3</f>
        <v>364681.62</v>
      </c>
      <c r="I3" s="17">
        <v>2863169</v>
      </c>
      <c r="J3" s="22">
        <f>1.02*I3</f>
        <v>2920432.38</v>
      </c>
      <c r="K3">
        <v>12733878</v>
      </c>
      <c r="L3">
        <f>1.02*K3</f>
        <v>12988555.560000001</v>
      </c>
    </row>
    <row r="4" spans="1:16" x14ac:dyDescent="0.45">
      <c r="A4" t="s">
        <v>31</v>
      </c>
      <c r="B4" s="13">
        <v>3.273680933919685E-2</v>
      </c>
      <c r="C4" s="13">
        <v>1.7494518688661517E-2</v>
      </c>
      <c r="D4" s="13">
        <v>7.0402409638554223E-2</v>
      </c>
      <c r="E4" s="14">
        <f>AVERAGE(Table1[[#This Row],[California]:[Rhode Island]])</f>
        <v>4.0211245888804197E-2</v>
      </c>
      <c r="G4" s="23"/>
      <c r="H4" s="23">
        <f>H10/H$3</f>
        <v>7.2258919986151207E-2</v>
      </c>
      <c r="I4" s="14"/>
      <c r="J4" s="23">
        <f>J10/J$3</f>
        <v>2.3521089024495751E-2</v>
      </c>
      <c r="L4" s="23">
        <f>L10/L$3</f>
        <v>3.6270083907621209E-2</v>
      </c>
      <c r="P4" s="26">
        <v>30000</v>
      </c>
    </row>
    <row r="5" spans="1:16" x14ac:dyDescent="0.45">
      <c r="A5" t="s">
        <v>35</v>
      </c>
      <c r="B5" s="13">
        <v>9.7343478764031939E-3</v>
      </c>
      <c r="C5" s="13">
        <v>6.3003758613489249E-3</v>
      </c>
      <c r="D5" s="13">
        <v>2.3467469879518071E-2</v>
      </c>
      <c r="E5" s="14">
        <f>AVERAGE(Table1[[#This Row],[California]:[Rhode Island]])</f>
        <v>1.3167397872423395E-2</v>
      </c>
      <c r="G5" s="23"/>
      <c r="H5" s="23">
        <f t="shared" ref="H5:H8" si="0">H11/H$3</f>
        <v>2.4086306662050406E-2</v>
      </c>
      <c r="I5" s="14"/>
      <c r="J5" s="23">
        <f t="shared" ref="J5:J9" si="1">J11/J$3</f>
        <v>8.256311690394284E-3</v>
      </c>
      <c r="L5" s="23">
        <f t="shared" ref="L5:L9" si="2">L11/L$3</f>
        <v>1.2697008473203927E-2</v>
      </c>
      <c r="P5" s="26">
        <v>10000</v>
      </c>
    </row>
    <row r="6" spans="1:16" x14ac:dyDescent="0.45">
      <c r="A6" t="s">
        <v>36</v>
      </c>
      <c r="B6" s="13">
        <v>1.2065096632334221E-2</v>
      </c>
      <c r="C6" s="13">
        <v>6.597932762580915E-3</v>
      </c>
      <c r="D6" s="13">
        <v>9.1638554216867465E-3</v>
      </c>
      <c r="E6" s="14">
        <f>AVERAGE(Table1[[#This Row],[California]:[Rhode Island]])</f>
        <v>9.2756282722006277E-3</v>
      </c>
      <c r="G6" s="23"/>
      <c r="H6" s="23">
        <f>H12/H$3</f>
        <v>1.0359721446888384E-2</v>
      </c>
      <c r="I6" s="14"/>
      <c r="J6" s="23">
        <f t="shared" si="1"/>
        <v>8.6504314131731416E-3</v>
      </c>
      <c r="L6" s="23">
        <f t="shared" si="2"/>
        <v>1.5158421511190732E-2</v>
      </c>
      <c r="P6" s="26">
        <v>3778</v>
      </c>
    </row>
    <row r="7" spans="1:16" x14ac:dyDescent="0.45">
      <c r="A7" t="s">
        <v>33</v>
      </c>
      <c r="B7" s="13">
        <v>2.57831115032982E-3</v>
      </c>
      <c r="C7" s="13">
        <v>3.5002088118605136E-4</v>
      </c>
      <c r="D7" s="13">
        <v>4.8192771084337347E-4</v>
      </c>
      <c r="E7" s="14">
        <f>AVERAGE(Table1[[#This Row],[California]:[Rhode Island]])</f>
        <v>1.1367532474530816E-3</v>
      </c>
      <c r="G7" s="23"/>
      <c r="H7" s="23">
        <f t="shared" si="0"/>
        <v>5.6122013132075773E-4</v>
      </c>
      <c r="I7" s="14"/>
      <c r="J7" s="23">
        <f t="shared" si="1"/>
        <v>3.8624417662428469E-4</v>
      </c>
      <c r="L7" s="23">
        <f t="shared" si="2"/>
        <v>4.2575942909543974E-4</v>
      </c>
      <c r="P7" s="26">
        <v>204.66666666666666</v>
      </c>
    </row>
    <row r="8" spans="1:16" x14ac:dyDescent="0.45">
      <c r="A8" t="s">
        <v>32</v>
      </c>
      <c r="B8" s="13">
        <v>4.0418073718319642E-3</v>
      </c>
      <c r="C8" s="13">
        <v>4.1292545416579663E-4</v>
      </c>
      <c r="D8" s="13">
        <v>1.4120481927710844E-3</v>
      </c>
      <c r="E8" s="14">
        <f>AVERAGE(Table1[[#This Row],[California]:[Rhode Island]])</f>
        <v>1.9555936729229485E-3</v>
      </c>
      <c r="G8" s="23"/>
      <c r="H8" s="23">
        <f t="shared" si="0"/>
        <v>1.5182192803318869E-3</v>
      </c>
      <c r="I8" s="14"/>
      <c r="J8" s="23">
        <f t="shared" si="1"/>
        <v>4.9855631308950217E-4</v>
      </c>
      <c r="L8" s="23">
        <f t="shared" si="2"/>
        <v>6.8737435496638087E-4</v>
      </c>
      <c r="P8" s="26">
        <v>565.66666666666663</v>
      </c>
    </row>
    <row r="9" spans="1:16" x14ac:dyDescent="0.45">
      <c r="A9" t="s">
        <v>34</v>
      </c>
      <c r="B9" s="13">
        <v>3.9694167920379594E-3</v>
      </c>
      <c r="C9" s="13">
        <v>3.7716642305282938E-4</v>
      </c>
      <c r="D9" s="13">
        <v>8.1927710843373496E-4</v>
      </c>
      <c r="E9" s="14">
        <f>AVERAGE(Table1[[#This Row],[California]:[Rhode Island]])</f>
        <v>1.7219534411748415E-3</v>
      </c>
      <c r="G9" s="23"/>
      <c r="H9" s="23">
        <f>H15/H$3</f>
        <v>9.0946910531621169E-4</v>
      </c>
      <c r="I9" s="14"/>
      <c r="J9" s="23">
        <f t="shared" si="1"/>
        <v>6.7661213919289586E-4</v>
      </c>
      <c r="L9" s="23">
        <f t="shared" si="2"/>
        <v>6.8529560187676484E-4</v>
      </c>
      <c r="P9" s="26">
        <v>345.33333333333331</v>
      </c>
    </row>
    <row r="10" spans="1:16" x14ac:dyDescent="0.45">
      <c r="A10" t="s">
        <v>0</v>
      </c>
      <c r="B10" s="2">
        <v>568461.23379999993</v>
      </c>
      <c r="C10" s="2">
        <v>68691.75</v>
      </c>
      <c r="D10" t="s">
        <v>27</v>
      </c>
      <c r="H10" s="37">
        <v>26351.5</v>
      </c>
      <c r="J10" s="20">
        <v>68691.75</v>
      </c>
      <c r="L10" s="31">
        <v>471096</v>
      </c>
      <c r="P10" s="26">
        <f>SUM(P4:P9)</f>
        <v>44893.666666666664</v>
      </c>
    </row>
    <row r="11" spans="1:16" x14ac:dyDescent="0.45">
      <c r="A11" t="s">
        <v>4</v>
      </c>
      <c r="B11" s="2">
        <v>164915.79999999999</v>
      </c>
      <c r="C11" s="2">
        <v>24112</v>
      </c>
      <c r="D11" s="9" t="s">
        <v>26</v>
      </c>
      <c r="H11" s="37">
        <v>8783.8333333333339</v>
      </c>
      <c r="J11" s="20">
        <v>24112</v>
      </c>
      <c r="L11" s="31">
        <v>164915.79999999999</v>
      </c>
    </row>
    <row r="12" spans="1:16" x14ac:dyDescent="0.45">
      <c r="A12" t="s">
        <v>5</v>
      </c>
      <c r="B12" s="2">
        <v>199723.2</v>
      </c>
      <c r="C12" s="2">
        <v>25216.75</v>
      </c>
      <c r="D12" s="9">
        <v>3778</v>
      </c>
      <c r="H12" s="37">
        <v>3778</v>
      </c>
      <c r="J12" s="21">
        <v>25263</v>
      </c>
      <c r="L12" s="32">
        <v>196886</v>
      </c>
      <c r="N12">
        <f>24449/364681</f>
        <v>6.7042154650228558E-2</v>
      </c>
    </row>
    <row r="13" spans="1:16" x14ac:dyDescent="0.45">
      <c r="A13" t="s">
        <v>2</v>
      </c>
      <c r="B13" s="2">
        <v>41997.542560000002</v>
      </c>
      <c r="C13" s="2">
        <v>1470</v>
      </c>
      <c r="D13" s="9">
        <v>204.66666666666666</v>
      </c>
      <c r="H13" s="37">
        <v>204.66666666666666</v>
      </c>
      <c r="J13" s="20">
        <v>1128</v>
      </c>
      <c r="L13" s="31">
        <v>5530</v>
      </c>
    </row>
    <row r="14" spans="1:16" x14ac:dyDescent="0.45">
      <c r="A14" t="s">
        <v>1</v>
      </c>
      <c r="B14" s="2">
        <v>67797.255199999985</v>
      </c>
      <c r="C14" s="2">
        <v>1656.5</v>
      </c>
      <c r="D14" s="9">
        <v>565.66666666666663</v>
      </c>
      <c r="H14" s="37">
        <v>553.66666666666663</v>
      </c>
      <c r="J14" s="21">
        <v>1456</v>
      </c>
      <c r="L14" s="32">
        <v>8928</v>
      </c>
    </row>
    <row r="15" spans="1:16" x14ac:dyDescent="0.45">
      <c r="A15" t="s">
        <v>3</v>
      </c>
      <c r="B15" s="2">
        <v>67550.566200000001</v>
      </c>
      <c r="C15" s="2">
        <v>1746.75</v>
      </c>
      <c r="D15" s="9">
        <v>345.33333333333331</v>
      </c>
      <c r="H15" s="37">
        <v>331.66666666666669</v>
      </c>
      <c r="J15" s="21">
        <v>1976</v>
      </c>
      <c r="L15" s="32">
        <v>8901</v>
      </c>
    </row>
    <row r="16" spans="1:16" x14ac:dyDescent="0.45">
      <c r="A16" t="s">
        <v>9</v>
      </c>
      <c r="B16" s="3">
        <v>4564995820.8000002</v>
      </c>
      <c r="C16" s="6">
        <v>423460000</v>
      </c>
      <c r="D16" s="6">
        <v>166732853</v>
      </c>
      <c r="H16" s="18">
        <v>166732853</v>
      </c>
      <c r="J16" s="18">
        <v>423460000</v>
      </c>
      <c r="L16" s="24">
        <v>4564995820.8000002</v>
      </c>
    </row>
    <row r="17" spans="1:12" x14ac:dyDescent="0.45">
      <c r="A17" t="s">
        <v>10</v>
      </c>
      <c r="B17" s="3">
        <v>604813176.39999998</v>
      </c>
      <c r="C17" s="6">
        <v>83480000</v>
      </c>
      <c r="D17" s="6">
        <v>8927140.333333334</v>
      </c>
      <c r="H17" s="18">
        <v>8927140.333333334</v>
      </c>
      <c r="J17" s="19">
        <v>83480000</v>
      </c>
      <c r="L17" s="25">
        <v>604813176.39999998</v>
      </c>
    </row>
    <row r="18" spans="1:12" x14ac:dyDescent="0.45">
      <c r="A18" t="s">
        <v>11</v>
      </c>
      <c r="B18" s="3">
        <v>5169808997.1999998</v>
      </c>
      <c r="C18" s="6">
        <v>506940000</v>
      </c>
      <c r="D18" s="6">
        <v>175659993.33333334</v>
      </c>
      <c r="H18" s="18">
        <v>175659993.33333334</v>
      </c>
      <c r="J18" s="18">
        <v>506940000</v>
      </c>
      <c r="L18" s="24">
        <v>5169808997.1999998</v>
      </c>
    </row>
    <row r="19" spans="1:12" x14ac:dyDescent="0.45">
      <c r="A19" s="42" t="s">
        <v>95</v>
      </c>
      <c r="B19" s="3"/>
      <c r="C19" s="6"/>
      <c r="D19" s="6"/>
      <c r="E19" s="48"/>
      <c r="H19" s="46"/>
      <c r="J19" s="46"/>
      <c r="L19" s="47"/>
    </row>
    <row r="20" spans="1:12" x14ac:dyDescent="0.45">
      <c r="A20" s="49" t="s">
        <v>9</v>
      </c>
      <c r="B20" s="3"/>
      <c r="C20" s="6"/>
      <c r="D20" s="6"/>
      <c r="E20" s="48"/>
      <c r="H20" s="50">
        <v>160900690.36601257</v>
      </c>
      <c r="J20" s="46"/>
      <c r="L20" s="47"/>
    </row>
    <row r="21" spans="1:12" x14ac:dyDescent="0.45">
      <c r="A21" s="49" t="s">
        <v>10</v>
      </c>
      <c r="B21" s="3"/>
      <c r="C21" s="6"/>
      <c r="D21" s="6"/>
      <c r="E21" s="48"/>
      <c r="H21" s="50">
        <v>8605782.2879482117</v>
      </c>
      <c r="J21" s="46"/>
      <c r="L21" s="47"/>
    </row>
    <row r="22" spans="1:12" x14ac:dyDescent="0.45">
      <c r="A22" s="49" t="s">
        <v>11</v>
      </c>
      <c r="B22" s="3"/>
      <c r="C22" s="6"/>
      <c r="D22" s="6"/>
      <c r="E22" s="48"/>
      <c r="H22" s="50">
        <v>169506472.65396079</v>
      </c>
      <c r="J22" s="46"/>
      <c r="L22" s="47"/>
    </row>
    <row r="24" spans="1:12" x14ac:dyDescent="0.45">
      <c r="A24" t="s">
        <v>25</v>
      </c>
    </row>
    <row r="25" spans="1:12" x14ac:dyDescent="0.45">
      <c r="A25" s="10" t="s">
        <v>16</v>
      </c>
    </row>
    <row r="26" spans="1:12" x14ac:dyDescent="0.45">
      <c r="A26" s="10" t="s">
        <v>18</v>
      </c>
      <c r="L26">
        <f>22000/60</f>
        <v>366.66666666666669</v>
      </c>
    </row>
    <row r="27" spans="1:12" x14ac:dyDescent="0.45">
      <c r="A27" s="8" t="s">
        <v>19</v>
      </c>
      <c r="L27">
        <f>22000/60</f>
        <v>366.66666666666669</v>
      </c>
    </row>
    <row r="28" spans="1:12" x14ac:dyDescent="0.45">
      <c r="A28" s="8" t="s">
        <v>20</v>
      </c>
    </row>
    <row r="29" spans="1:12" x14ac:dyDescent="0.45">
      <c r="A29" s="10" t="s">
        <v>24</v>
      </c>
    </row>
    <row r="30" spans="1:12" x14ac:dyDescent="0.45">
      <c r="A30" s="10" t="s">
        <v>37</v>
      </c>
    </row>
    <row r="35" spans="1:20" x14ac:dyDescent="0.45">
      <c r="B35" t="s">
        <v>45</v>
      </c>
      <c r="F35" t="s">
        <v>44</v>
      </c>
    </row>
    <row r="36" spans="1:20" x14ac:dyDescent="0.45">
      <c r="B36" t="s">
        <v>39</v>
      </c>
      <c r="C36" t="s">
        <v>40</v>
      </c>
      <c r="D36" t="s">
        <v>41</v>
      </c>
      <c r="F36" t="s">
        <v>42</v>
      </c>
      <c r="G36" t="s">
        <v>43</v>
      </c>
      <c r="H36" t="s">
        <v>46</v>
      </c>
      <c r="J36" t="s">
        <v>50</v>
      </c>
      <c r="K36" t="s">
        <v>52</v>
      </c>
      <c r="M36" t="s">
        <v>51</v>
      </c>
      <c r="N36" t="s">
        <v>53</v>
      </c>
      <c r="O36" t="s">
        <v>47</v>
      </c>
      <c r="P36" t="s">
        <v>48</v>
      </c>
      <c r="Q36" t="s">
        <v>49</v>
      </c>
      <c r="R36" t="s">
        <v>54</v>
      </c>
      <c r="S36" t="s">
        <v>55</v>
      </c>
      <c r="T36" t="s">
        <v>56</v>
      </c>
    </row>
    <row r="37" spans="1:20" x14ac:dyDescent="0.45">
      <c r="A37" s="26">
        <v>12</v>
      </c>
      <c r="B37" s="2">
        <v>655822</v>
      </c>
      <c r="C37" s="2">
        <v>167811</v>
      </c>
      <c r="D37" s="2">
        <f>B37-C37</f>
        <v>488011</v>
      </c>
      <c r="F37" s="2">
        <v>210167</v>
      </c>
      <c r="G37" s="2">
        <v>200246</v>
      </c>
      <c r="H37">
        <f>G37/F37</f>
        <v>0.95279468232405662</v>
      </c>
      <c r="J37" s="2">
        <v>189317</v>
      </c>
      <c r="K37">
        <f>J37*H37</f>
        <v>180380.23087354342</v>
      </c>
      <c r="M37" s="2">
        <v>26746</v>
      </c>
      <c r="N37">
        <f>M37*H37</f>
        <v>25483.446573439218</v>
      </c>
      <c r="O37" s="28">
        <v>0.33700000000000002</v>
      </c>
      <c r="P37" s="28">
        <v>0.21</v>
      </c>
      <c r="Q37" s="28">
        <v>0.35199999999999998</v>
      </c>
      <c r="R37">
        <f t="shared" ref="R37:T41" si="3">$N37*O37</f>
        <v>8587.9214952490165</v>
      </c>
      <c r="S37">
        <f t="shared" si="3"/>
        <v>5351.5237804222352</v>
      </c>
      <c r="T37">
        <f t="shared" si="3"/>
        <v>8970.1731938506036</v>
      </c>
    </row>
    <row r="38" spans="1:20" x14ac:dyDescent="0.45">
      <c r="A38" s="26">
        <v>13</v>
      </c>
      <c r="B38" s="2">
        <v>611193</v>
      </c>
      <c r="C38" s="2">
        <v>150157</v>
      </c>
      <c r="D38" s="2">
        <f>B38-C38</f>
        <v>461036</v>
      </c>
      <c r="F38" s="2">
        <v>215830</v>
      </c>
      <c r="G38" s="2">
        <v>202624</v>
      </c>
      <c r="H38">
        <f>G38/F38</f>
        <v>0.93881295464022607</v>
      </c>
      <c r="J38" s="2">
        <v>200524</v>
      </c>
      <c r="K38">
        <f>J38*H38</f>
        <v>188254.5289162767</v>
      </c>
      <c r="M38" s="2">
        <v>26496</v>
      </c>
      <c r="N38">
        <f>M38*H38</f>
        <v>24874.788046147431</v>
      </c>
      <c r="O38" s="28">
        <v>0.34499999999999997</v>
      </c>
      <c r="P38" s="28">
        <v>0.20899999999999999</v>
      </c>
      <c r="Q38" s="28">
        <v>0.34899999999999998</v>
      </c>
      <c r="R38">
        <f t="shared" si="3"/>
        <v>8581.8018759208626</v>
      </c>
      <c r="S38">
        <f t="shared" si="3"/>
        <v>5198.8307016448125</v>
      </c>
      <c r="T38">
        <f t="shared" si="3"/>
        <v>8681.3010281054521</v>
      </c>
    </row>
    <row r="39" spans="1:20" x14ac:dyDescent="0.45">
      <c r="A39" s="26">
        <v>14</v>
      </c>
      <c r="B39" s="2">
        <v>633586</v>
      </c>
      <c r="C39" s="2">
        <v>165388</v>
      </c>
      <c r="D39" s="2">
        <f>B39-C39</f>
        <v>468198</v>
      </c>
      <c r="F39" s="2">
        <v>227830</v>
      </c>
      <c r="G39" s="2">
        <v>213779</v>
      </c>
      <c r="H39">
        <f>G39/F39</f>
        <v>0.93832682263090905</v>
      </c>
      <c r="J39" s="2">
        <v>208509</v>
      </c>
      <c r="K39">
        <f>J39*H39</f>
        <v>195649.5874599482</v>
      </c>
      <c r="M39" s="2">
        <v>27306</v>
      </c>
      <c r="N39">
        <f>M39*H39</f>
        <v>25621.952218759601</v>
      </c>
      <c r="O39" s="28">
        <v>0.33900000000000002</v>
      </c>
      <c r="P39" s="28">
        <v>0.214</v>
      </c>
      <c r="Q39" s="28">
        <v>0.33500000000000002</v>
      </c>
      <c r="R39">
        <f t="shared" si="3"/>
        <v>8685.8418021595062</v>
      </c>
      <c r="S39">
        <f t="shared" si="3"/>
        <v>5483.0977748145542</v>
      </c>
      <c r="T39">
        <f t="shared" si="3"/>
        <v>8583.3539932844669</v>
      </c>
    </row>
    <row r="40" spans="1:20" x14ac:dyDescent="0.45">
      <c r="A40" s="26">
        <v>15</v>
      </c>
      <c r="B40" s="2">
        <v>634357</v>
      </c>
      <c r="C40" s="2">
        <v>168229</v>
      </c>
      <c r="D40" s="2">
        <f>B40-C40</f>
        <v>466128</v>
      </c>
      <c r="F40" s="2">
        <v>237246</v>
      </c>
      <c r="G40" s="2">
        <v>224822</v>
      </c>
      <c r="H40">
        <f>G40/F40</f>
        <v>0.94763241529888809</v>
      </c>
      <c r="J40" s="2">
        <v>216845</v>
      </c>
      <c r="K40">
        <f>J40*H40</f>
        <v>205489.35109548739</v>
      </c>
      <c r="M40" s="2">
        <v>28736</v>
      </c>
      <c r="N40">
        <f>M40*H40</f>
        <v>27231.165086028846</v>
      </c>
      <c r="O40" s="28">
        <v>0.33500000000000002</v>
      </c>
      <c r="P40" s="28">
        <v>0.2137</v>
      </c>
      <c r="Q40" s="28">
        <v>0.32900000000000001</v>
      </c>
      <c r="R40">
        <f t="shared" si="3"/>
        <v>9122.4403038196633</v>
      </c>
      <c r="S40">
        <f t="shared" si="3"/>
        <v>5819.2999788843645</v>
      </c>
      <c r="T40">
        <f t="shared" si="3"/>
        <v>8959.0533133034914</v>
      </c>
    </row>
    <row r="41" spans="1:20" x14ac:dyDescent="0.45">
      <c r="A41" s="26">
        <v>16</v>
      </c>
      <c r="B41" s="2">
        <v>645101</v>
      </c>
      <c r="C41" s="2">
        <v>172994</v>
      </c>
      <c r="D41" s="2">
        <f>B41-C41</f>
        <v>472107</v>
      </c>
      <c r="F41" s="2">
        <v>246810</v>
      </c>
      <c r="G41" s="2">
        <v>233113</v>
      </c>
      <c r="H41">
        <f>G41/F41</f>
        <v>0.94450386937320208</v>
      </c>
      <c r="J41" s="2">
        <v>227270</v>
      </c>
      <c r="K41">
        <f>J41*H41</f>
        <v>214657.39439244763</v>
      </c>
      <c r="M41" s="2">
        <v>29965</v>
      </c>
      <c r="N41">
        <f>M41*H41</f>
        <v>28302.058445768002</v>
      </c>
      <c r="O41" s="28">
        <v>0.34139999999999998</v>
      </c>
      <c r="P41" s="28">
        <v>0.2049</v>
      </c>
      <c r="Q41" s="28">
        <v>0.32900000000000001</v>
      </c>
      <c r="R41">
        <f t="shared" si="3"/>
        <v>9662.322753385195</v>
      </c>
      <c r="S41">
        <f t="shared" si="3"/>
        <v>5799.0917755378632</v>
      </c>
      <c r="T41">
        <f t="shared" si="3"/>
        <v>9311.3772286576732</v>
      </c>
    </row>
    <row r="42" spans="1:20" x14ac:dyDescent="0.45">
      <c r="A42" s="26"/>
      <c r="B42" s="2">
        <f>AVERAGE(B37:B41)</f>
        <v>636011.80000000005</v>
      </c>
      <c r="C42" s="30">
        <f>AVERAGE(C37:C41)</f>
        <v>164915.79999999999</v>
      </c>
      <c r="D42" s="30">
        <f>AVERAGE(D37:D41)</f>
        <v>471096</v>
      </c>
      <c r="F42" s="2">
        <f>AVERAGE(F37:F41)</f>
        <v>227576.6</v>
      </c>
      <c r="G42" s="2">
        <f>AVERAGE(G37:G41)</f>
        <v>214916.8</v>
      </c>
      <c r="H42" s="27">
        <f>AVERAGE(H37:H41)</f>
        <v>0.94441414885345643</v>
      </c>
      <c r="J42" s="2"/>
      <c r="K42" s="29">
        <f>AVERAGE(K37:K41)</f>
        <v>196886.21854754066</v>
      </c>
      <c r="L42" s="28"/>
      <c r="M42" s="28"/>
      <c r="N42" s="2"/>
      <c r="R42" s="29">
        <f>AVERAGE(R37:R41)</f>
        <v>8928.0656461068484</v>
      </c>
      <c r="S42" s="29">
        <f>AVERAGE(S37:S41)</f>
        <v>5530.3688022607657</v>
      </c>
      <c r="T42" s="29">
        <f>AVERAGE(T37:T41)</f>
        <v>8901.0517514403364</v>
      </c>
    </row>
    <row r="43" spans="1:20" x14ac:dyDescent="0.45">
      <c r="A43" s="26"/>
      <c r="B43" s="2"/>
      <c r="C43" s="2"/>
      <c r="F43" s="2"/>
      <c r="G43" s="2"/>
      <c r="J43" s="2"/>
      <c r="K43" s="28"/>
      <c r="L43" s="28"/>
      <c r="M43" s="28"/>
      <c r="N43" s="2"/>
    </row>
    <row r="44" spans="1:20" x14ac:dyDescent="0.45">
      <c r="A44" s="26"/>
      <c r="B44" s="2"/>
      <c r="C44" s="2"/>
      <c r="F44" s="2"/>
      <c r="G44" s="2"/>
      <c r="K44" s="28"/>
      <c r="L44" s="28"/>
      <c r="M44" s="28"/>
      <c r="N44" s="2"/>
    </row>
  </sheetData>
  <hyperlinks>
    <hyperlink ref="A27" r:id="rId1" display="https://www.nj.gov/labor/forms_pdfs/tdi/FLI Summary Report for 2016.pdf" xr:uid="{00000000-0004-0000-0000-000000000000}"/>
    <hyperlink ref="A28" r:id="rId2" display="https://www.nj.gov/labor/forms_pdfs/tdi/TDI Report for 2016.pdf" xr:uid="{00000000-0004-0000-0000-000001000000}"/>
    <hyperlink ref="A29" r:id="rId3" xr:uid="{00000000-0004-0000-0000-000002000000}"/>
    <hyperlink ref="A25" r:id="rId4" xr:uid="{00000000-0004-0000-0000-000003000000}"/>
    <hyperlink ref="A26" r:id="rId5" xr:uid="{00000000-0004-0000-0000-000004000000}"/>
    <hyperlink ref="A30" r:id="rId6" xr:uid="{00000000-0004-0000-0000-000005000000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"/>
  <sheetViews>
    <sheetView tabSelected="1" workbookViewId="0">
      <selection activeCell="C9" sqref="C9"/>
    </sheetView>
  </sheetViews>
  <sheetFormatPr defaultRowHeight="14.25" x14ac:dyDescent="0.45"/>
  <cols>
    <col min="1" max="1" width="57.86328125" bestFit="1" customWidth="1"/>
    <col min="2" max="2" width="15.73046875" bestFit="1" customWidth="1"/>
    <col min="3" max="7" width="15.265625" bestFit="1" customWidth="1"/>
  </cols>
  <sheetData>
    <row r="1" spans="1:12" x14ac:dyDescent="0.45">
      <c r="B1" t="s">
        <v>15</v>
      </c>
      <c r="C1">
        <v>2012</v>
      </c>
      <c r="D1">
        <v>2013</v>
      </c>
      <c r="E1">
        <v>2014</v>
      </c>
      <c r="F1">
        <v>2015</v>
      </c>
      <c r="G1">
        <v>2016</v>
      </c>
    </row>
    <row r="2" spans="1:12" x14ac:dyDescent="0.45">
      <c r="A2" t="s">
        <v>29</v>
      </c>
      <c r="B2" s="2">
        <f t="shared" ref="B2:B10" si="0">AVERAGE(C2:G2)</f>
        <v>17282000</v>
      </c>
      <c r="C2" s="2"/>
      <c r="D2" s="2"/>
      <c r="E2" s="2"/>
      <c r="F2" s="2">
        <v>17282000</v>
      </c>
      <c r="G2" s="2"/>
    </row>
    <row r="3" spans="1:12" x14ac:dyDescent="0.45">
      <c r="A3" t="s">
        <v>30</v>
      </c>
      <c r="B3" s="2">
        <f t="shared" si="0"/>
        <v>17282000</v>
      </c>
      <c r="F3" s="2">
        <v>17282000</v>
      </c>
    </row>
    <row r="4" spans="1:12" x14ac:dyDescent="0.45">
      <c r="A4" t="s">
        <v>31</v>
      </c>
      <c r="B4" s="56">
        <f>B10/$B$2</f>
        <v>3.2893255051498663E-2</v>
      </c>
      <c r="F4">
        <f>F10/F$3</f>
        <v>3.273680933919685E-2</v>
      </c>
    </row>
    <row r="5" spans="1:12" x14ac:dyDescent="0.45">
      <c r="A5" t="s">
        <v>32</v>
      </c>
      <c r="B5" s="56">
        <f>B11/$B$2</f>
        <v>3.9229982177988653E-3</v>
      </c>
      <c r="F5">
        <f t="shared" ref="F5:F9" si="1">F11/F$3</f>
        <v>4.0418073718319642E-3</v>
      </c>
    </row>
    <row r="6" spans="1:12" x14ac:dyDescent="0.45">
      <c r="A6" t="s">
        <v>33</v>
      </c>
      <c r="B6" s="56">
        <f>B12/$B$2</f>
        <v>2.4301320773058676E-3</v>
      </c>
      <c r="F6">
        <f t="shared" si="1"/>
        <v>2.578311150329823E-3</v>
      </c>
    </row>
    <row r="7" spans="1:12" x14ac:dyDescent="0.45">
      <c r="A7" t="s">
        <v>34</v>
      </c>
      <c r="B7" s="56">
        <f>B13/$B$2</f>
        <v>3.9087238861242914E-3</v>
      </c>
      <c r="F7">
        <f t="shared" si="1"/>
        <v>3.9694167920379594E-3</v>
      </c>
    </row>
    <row r="8" spans="1:12" x14ac:dyDescent="0.45">
      <c r="A8" t="s">
        <v>35</v>
      </c>
      <c r="B8" s="56">
        <f>B14/$B$2</f>
        <v>9.5426339544034244E-3</v>
      </c>
      <c r="F8">
        <f t="shared" si="1"/>
        <v>9.7343478764031939E-3</v>
      </c>
    </row>
    <row r="9" spans="1:12" x14ac:dyDescent="0.45">
      <c r="A9" t="s">
        <v>36</v>
      </c>
      <c r="B9" s="56">
        <f>B15/$B$2</f>
        <v>1.1556717972456892E-2</v>
      </c>
      <c r="F9">
        <f t="shared" si="1"/>
        <v>1.2065096632334221E-2</v>
      </c>
    </row>
    <row r="10" spans="1:12" x14ac:dyDescent="0.45">
      <c r="A10" t="s">
        <v>0</v>
      </c>
      <c r="B10" s="30">
        <f t="shared" si="0"/>
        <v>568461.23379999993</v>
      </c>
      <c r="C10" s="2">
        <f>C16-C13</f>
        <v>591257.80799999996</v>
      </c>
      <c r="D10" s="2">
        <f>D16-D13</f>
        <v>545121.36699999997</v>
      </c>
      <c r="E10" s="2">
        <f>E16-E13</f>
        <v>566410.46</v>
      </c>
      <c r="F10" s="2">
        <f>F16-F13</f>
        <v>565757.53899999999</v>
      </c>
      <c r="G10" s="2">
        <f>G16-G13</f>
        <v>573758.995</v>
      </c>
    </row>
    <row r="11" spans="1:12" x14ac:dyDescent="0.45">
      <c r="A11" t="s">
        <v>1</v>
      </c>
      <c r="B11" s="30">
        <f>AVERAGE(C11:G11)</f>
        <v>67797.255199999985</v>
      </c>
      <c r="C11" s="5">
        <v>61812.877</v>
      </c>
      <c r="D11" s="5">
        <v>65314.364999999998</v>
      </c>
      <c r="E11" s="5">
        <v>67977.635999999999</v>
      </c>
      <c r="F11" s="5">
        <v>69850.514999999999</v>
      </c>
      <c r="G11" s="5">
        <v>74030.883000000002</v>
      </c>
    </row>
    <row r="12" spans="1:12" x14ac:dyDescent="0.45">
      <c r="A12" t="s">
        <v>2</v>
      </c>
      <c r="B12" s="30">
        <f t="shared" ref="B11:B21" si="2">AVERAGE(C12:G12)</f>
        <v>41997.542560000002</v>
      </c>
      <c r="C12" s="5">
        <v>38518.409999999996</v>
      </c>
      <c r="D12" s="5">
        <v>39567.252999999997</v>
      </c>
      <c r="E12" s="5">
        <v>42912.135999999999</v>
      </c>
      <c r="F12" s="5">
        <v>44558.373299999999</v>
      </c>
      <c r="G12" s="5">
        <v>44431.540500000003</v>
      </c>
    </row>
    <row r="13" spans="1:12" x14ac:dyDescent="0.45">
      <c r="A13" t="s">
        <v>3</v>
      </c>
      <c r="B13" s="30">
        <f t="shared" si="2"/>
        <v>67550.566200000001</v>
      </c>
      <c r="C13" s="5">
        <v>64564.191999999995</v>
      </c>
      <c r="D13" s="5">
        <v>66071.633000000002</v>
      </c>
      <c r="E13" s="5">
        <v>67175.540000000008</v>
      </c>
      <c r="F13" s="5">
        <v>68599.46100000001</v>
      </c>
      <c r="G13" s="5">
        <v>71342.005000000005</v>
      </c>
    </row>
    <row r="14" spans="1:12" x14ac:dyDescent="0.45">
      <c r="A14" t="s">
        <v>4</v>
      </c>
      <c r="B14" s="30">
        <f t="shared" si="2"/>
        <v>164915.79999999999</v>
      </c>
      <c r="C14" s="2">
        <v>167811</v>
      </c>
      <c r="D14" s="2">
        <v>150157</v>
      </c>
      <c r="E14" s="2">
        <v>165388</v>
      </c>
      <c r="F14" s="2">
        <v>168229</v>
      </c>
      <c r="G14" s="2">
        <v>172994</v>
      </c>
    </row>
    <row r="15" spans="1:12" x14ac:dyDescent="0.45">
      <c r="A15" t="s">
        <v>5</v>
      </c>
      <c r="B15" s="30">
        <f t="shared" si="2"/>
        <v>199723.2</v>
      </c>
      <c r="C15" s="2">
        <v>183421</v>
      </c>
      <c r="D15" s="2">
        <v>189317</v>
      </c>
      <c r="E15" s="2">
        <v>200524</v>
      </c>
      <c r="F15" s="2">
        <v>208509</v>
      </c>
      <c r="G15" s="2">
        <v>216845</v>
      </c>
      <c r="L15" t="s">
        <v>77</v>
      </c>
    </row>
    <row r="16" spans="1:12" x14ac:dyDescent="0.45">
      <c r="A16" t="s">
        <v>6</v>
      </c>
      <c r="B16" s="2">
        <f t="shared" si="2"/>
        <v>636011.80000000005</v>
      </c>
      <c r="C16" s="2">
        <v>655822</v>
      </c>
      <c r="D16" s="2">
        <v>611193</v>
      </c>
      <c r="E16" s="2">
        <v>633586</v>
      </c>
      <c r="F16" s="2">
        <v>634357</v>
      </c>
      <c r="G16" s="2">
        <v>645101</v>
      </c>
      <c r="K16">
        <v>2012</v>
      </c>
      <c r="L16" s="4">
        <v>1011</v>
      </c>
    </row>
    <row r="17" spans="1:12" x14ac:dyDescent="0.45">
      <c r="A17" t="s">
        <v>7</v>
      </c>
      <c r="B17" s="2">
        <f t="shared" si="2"/>
        <v>377068.56395999994</v>
      </c>
      <c r="C17" s="2">
        <f>SUM(C15,C11:C13)</f>
        <v>348316.47899999999</v>
      </c>
      <c r="D17" s="2">
        <f>SUM(D15,D11:D13)</f>
        <v>360270.25100000005</v>
      </c>
      <c r="E17" s="2">
        <f>SUM(E15,E11:E13)</f>
        <v>378589.31200000003</v>
      </c>
      <c r="F17" s="2">
        <f>SUM(F15,F11:F13)</f>
        <v>391517.3493</v>
      </c>
      <c r="G17" s="2">
        <f>SUM(G15,G11:G13)</f>
        <v>406649.42850000004</v>
      </c>
      <c r="K17">
        <v>2013</v>
      </c>
      <c r="L17" s="4">
        <v>1067</v>
      </c>
    </row>
    <row r="18" spans="1:12" x14ac:dyDescent="0.45">
      <c r="A18" t="s">
        <v>8</v>
      </c>
      <c r="B18" s="2">
        <f t="shared" si="2"/>
        <v>1013080.36396</v>
      </c>
      <c r="C18" s="2">
        <f>SUM(C16:C17)</f>
        <v>1004138.4790000001</v>
      </c>
      <c r="D18" s="2">
        <f>SUM(D16:D17)</f>
        <v>971463.25100000005</v>
      </c>
      <c r="E18" s="2">
        <f>SUM(E16:E17)</f>
        <v>1012175.312</v>
      </c>
      <c r="F18" s="2">
        <f>SUM(F16:F17)</f>
        <v>1025874.3493</v>
      </c>
      <c r="G18" s="2">
        <f>SUM(G16:G17)</f>
        <v>1051750.4284999999</v>
      </c>
      <c r="K18">
        <v>2014</v>
      </c>
      <c r="L18" s="4">
        <v>1075</v>
      </c>
    </row>
    <row r="19" spans="1:12" x14ac:dyDescent="0.45">
      <c r="A19" t="s">
        <v>9</v>
      </c>
      <c r="B19" s="2">
        <f t="shared" si="2"/>
        <v>4564995820.8000002</v>
      </c>
      <c r="C19" s="3">
        <v>4338421782</v>
      </c>
      <c r="D19" s="3">
        <v>4318143299</v>
      </c>
      <c r="E19" s="3">
        <v>4515361557</v>
      </c>
      <c r="F19" s="3">
        <v>4756039763</v>
      </c>
      <c r="G19" s="3">
        <v>4897012703</v>
      </c>
      <c r="K19">
        <v>2015</v>
      </c>
      <c r="L19" s="4">
        <v>1129</v>
      </c>
    </row>
    <row r="20" spans="1:12" x14ac:dyDescent="0.45">
      <c r="A20" t="s">
        <v>10</v>
      </c>
      <c r="B20" s="2">
        <f t="shared" si="2"/>
        <v>604813176.39999998</v>
      </c>
      <c r="C20" s="3">
        <v>527139889</v>
      </c>
      <c r="D20" s="3">
        <v>554144299</v>
      </c>
      <c r="E20" s="3">
        <v>599892578</v>
      </c>
      <c r="F20" s="3">
        <v>649025569</v>
      </c>
      <c r="G20" s="3">
        <v>693863547</v>
      </c>
      <c r="K20">
        <v>2016</v>
      </c>
      <c r="L20" s="4">
        <v>1129</v>
      </c>
    </row>
    <row r="21" spans="1:12" x14ac:dyDescent="0.45">
      <c r="A21" t="s">
        <v>11</v>
      </c>
      <c r="B21" s="2">
        <f t="shared" si="2"/>
        <v>5169808997.1999998</v>
      </c>
      <c r="C21" s="6">
        <f>SUM(C19:C20)</f>
        <v>4865561671</v>
      </c>
      <c r="D21" s="6">
        <f>SUM(D19:D20)</f>
        <v>4872287598</v>
      </c>
      <c r="E21" s="6">
        <f>SUM(E19:E20)</f>
        <v>5115254135</v>
      </c>
      <c r="F21" s="6">
        <f>SUM(F19:F20)</f>
        <v>5405065332</v>
      </c>
      <c r="G21" s="6">
        <f>SUM(G19:G20)</f>
        <v>5590876250</v>
      </c>
      <c r="K21" t="s">
        <v>91</v>
      </c>
      <c r="L21" s="4">
        <f>AVERAGE(L16:L20)</f>
        <v>1082.2</v>
      </c>
    </row>
    <row r="23" spans="1:12" x14ac:dyDescent="0.45">
      <c r="A23" t="s">
        <v>17</v>
      </c>
    </row>
    <row r="24" spans="1:12" x14ac:dyDescent="0.45">
      <c r="A24" t="s">
        <v>16</v>
      </c>
    </row>
    <row r="25" spans="1:12" x14ac:dyDescent="0.45">
      <c r="A25" t="s">
        <v>18</v>
      </c>
    </row>
    <row r="26" spans="1:12" x14ac:dyDescent="0.45">
      <c r="A26" s="10" t="s">
        <v>37</v>
      </c>
    </row>
  </sheetData>
  <hyperlinks>
    <hyperlink ref="A26" r:id="rId1" xr:uid="{00000000-0004-0000-0100-000000000000}"/>
  </hyperlink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6"/>
  <sheetViews>
    <sheetView zoomScaleNormal="100" workbookViewId="0">
      <selection activeCell="A20" sqref="A20"/>
    </sheetView>
  </sheetViews>
  <sheetFormatPr defaultRowHeight="14.25" x14ac:dyDescent="0.45"/>
  <cols>
    <col min="1" max="1" width="96.59765625" bestFit="1" customWidth="1"/>
    <col min="2" max="2" width="16.265625" bestFit="1" customWidth="1"/>
    <col min="3" max="7" width="14.73046875" bestFit="1" customWidth="1"/>
    <col min="8" max="8" width="15.59765625" bestFit="1" customWidth="1"/>
    <col min="9" max="9" width="19.3984375" bestFit="1" customWidth="1"/>
  </cols>
  <sheetData>
    <row r="1" spans="1:10" x14ac:dyDescent="0.45">
      <c r="B1" t="s">
        <v>15</v>
      </c>
      <c r="C1">
        <v>2012</v>
      </c>
      <c r="D1">
        <v>2013</v>
      </c>
      <c r="E1">
        <v>2014</v>
      </c>
      <c r="F1">
        <v>2015</v>
      </c>
      <c r="G1">
        <v>2016</v>
      </c>
      <c r="H1" t="s">
        <v>78</v>
      </c>
      <c r="I1" t="s">
        <v>79</v>
      </c>
      <c r="J1" t="s">
        <v>85</v>
      </c>
    </row>
    <row r="2" spans="1:10" x14ac:dyDescent="0.45">
      <c r="A2" t="s">
        <v>29</v>
      </c>
      <c r="B2" s="2">
        <f t="shared" ref="B2:B10" si="0">AVERAGE(C2:G2)</f>
        <v>2651326</v>
      </c>
      <c r="C2" s="2"/>
      <c r="D2" s="2"/>
      <c r="E2" s="2"/>
      <c r="F2" s="2">
        <v>2651326</v>
      </c>
      <c r="G2" s="2"/>
    </row>
    <row r="3" spans="1:10" x14ac:dyDescent="0.45">
      <c r="A3" t="s">
        <v>30</v>
      </c>
      <c r="B3" s="2">
        <f t="shared" si="0"/>
        <v>3831200</v>
      </c>
      <c r="F3" s="2">
        <v>3831200</v>
      </c>
    </row>
    <row r="4" spans="1:10" x14ac:dyDescent="0.45">
      <c r="A4" t="s">
        <v>31</v>
      </c>
      <c r="B4" s="11">
        <f t="shared" si="0"/>
        <v>1.7494518688661517E-2</v>
      </c>
      <c r="F4">
        <f t="shared" ref="F4:F9" si="1">F10/F$3</f>
        <v>1.7494518688661517E-2</v>
      </c>
    </row>
    <row r="5" spans="1:10" x14ac:dyDescent="0.45">
      <c r="A5" t="s">
        <v>32</v>
      </c>
      <c r="B5" s="11">
        <f t="shared" si="0"/>
        <v>3.7716642305282938E-4</v>
      </c>
      <c r="F5">
        <f t="shared" si="1"/>
        <v>3.7716642305282938E-4</v>
      </c>
    </row>
    <row r="6" spans="1:10" x14ac:dyDescent="0.45">
      <c r="A6" t="s">
        <v>33</v>
      </c>
      <c r="B6" s="11">
        <f t="shared" si="0"/>
        <v>2.7850281896011692E-4</v>
      </c>
      <c r="F6">
        <f t="shared" si="1"/>
        <v>2.7850281896011692E-4</v>
      </c>
    </row>
    <row r="7" spans="1:10" x14ac:dyDescent="0.45">
      <c r="A7" t="s">
        <v>34</v>
      </c>
      <c r="B7" s="11">
        <f t="shared" si="0"/>
        <v>4.8861975360200462E-4</v>
      </c>
      <c r="F7">
        <f t="shared" si="1"/>
        <v>4.8861975360200462E-4</v>
      </c>
    </row>
    <row r="8" spans="1:10" x14ac:dyDescent="0.45">
      <c r="A8" t="s">
        <v>35</v>
      </c>
      <c r="B8" s="11">
        <f t="shared" si="0"/>
        <v>6.3003758613489249E-3</v>
      </c>
      <c r="F8">
        <f t="shared" si="1"/>
        <v>6.3003758613489249E-3</v>
      </c>
    </row>
    <row r="9" spans="1:10" x14ac:dyDescent="0.45">
      <c r="A9" t="s">
        <v>36</v>
      </c>
      <c r="B9" s="11">
        <f t="shared" si="0"/>
        <v>6.597932762580915E-3</v>
      </c>
      <c r="F9">
        <f t="shared" si="1"/>
        <v>6.597932762580915E-3</v>
      </c>
    </row>
    <row r="10" spans="1:10" x14ac:dyDescent="0.45">
      <c r="A10" t="s">
        <v>0</v>
      </c>
      <c r="B10" s="39">
        <f t="shared" si="0"/>
        <v>68691.75</v>
      </c>
      <c r="C10" s="2" t="s">
        <v>12</v>
      </c>
      <c r="D10" s="2">
        <f>D16-D14</f>
        <v>73745</v>
      </c>
      <c r="E10" s="2">
        <f>E16-E14</f>
        <v>69788</v>
      </c>
      <c r="F10" s="2">
        <f>F16-F14</f>
        <v>67025</v>
      </c>
      <c r="G10" s="2">
        <f>G16-G14</f>
        <v>64209</v>
      </c>
    </row>
    <row r="11" spans="1:10" x14ac:dyDescent="0.45">
      <c r="A11" t="s">
        <v>1</v>
      </c>
      <c r="B11" s="39">
        <f>AVERAGE(C11:G11)</f>
        <v>1456</v>
      </c>
      <c r="C11" s="16"/>
      <c r="D11" s="16" t="s">
        <v>12</v>
      </c>
      <c r="E11" s="39">
        <v>1582</v>
      </c>
      <c r="F11" s="39">
        <v>1445</v>
      </c>
      <c r="G11" s="39">
        <v>1341</v>
      </c>
      <c r="H11" t="s">
        <v>83</v>
      </c>
      <c r="I11" t="s">
        <v>82</v>
      </c>
      <c r="J11" s="2" t="s">
        <v>86</v>
      </c>
    </row>
    <row r="12" spans="1:10" x14ac:dyDescent="0.45">
      <c r="A12" t="s">
        <v>2</v>
      </c>
      <c r="B12" s="39">
        <f>AVERAGE(C12:G12)</f>
        <v>1127.6666666666667</v>
      </c>
      <c r="C12" s="16"/>
      <c r="D12" s="16" t="s">
        <v>12</v>
      </c>
      <c r="E12" s="39">
        <v>1193</v>
      </c>
      <c r="F12" s="39">
        <v>1067</v>
      </c>
      <c r="G12" s="39">
        <v>1123</v>
      </c>
      <c r="H12" t="s">
        <v>83</v>
      </c>
      <c r="I12" t="s">
        <v>82</v>
      </c>
      <c r="J12" s="2" t="s">
        <v>86</v>
      </c>
    </row>
    <row r="13" spans="1:10" x14ac:dyDescent="0.45">
      <c r="A13" t="s">
        <v>3</v>
      </c>
      <c r="B13" s="39">
        <f t="shared" ref="B13:B20" si="2">AVERAGE(C13:G13)</f>
        <v>1976.3333333333333</v>
      </c>
      <c r="C13" s="16"/>
      <c r="D13" s="16" t="s">
        <v>12</v>
      </c>
      <c r="E13" s="39">
        <v>2100</v>
      </c>
      <c r="F13" s="39">
        <v>1872</v>
      </c>
      <c r="G13" s="39">
        <v>1957</v>
      </c>
      <c r="H13" t="s">
        <v>83</v>
      </c>
      <c r="I13" t="s">
        <v>82</v>
      </c>
      <c r="J13" s="2" t="s">
        <v>86</v>
      </c>
    </row>
    <row r="14" spans="1:10" x14ac:dyDescent="0.45">
      <c r="A14" t="s">
        <v>4</v>
      </c>
      <c r="B14" s="39">
        <f t="shared" si="2"/>
        <v>24112</v>
      </c>
      <c r="C14" t="s">
        <v>12</v>
      </c>
      <c r="D14" s="2">
        <v>24332</v>
      </c>
      <c r="E14" s="2">
        <v>24101</v>
      </c>
      <c r="F14" s="2">
        <v>24138</v>
      </c>
      <c r="G14" s="2">
        <v>23877</v>
      </c>
      <c r="H14" s="2" t="s">
        <v>87</v>
      </c>
      <c r="I14" s="2" t="s">
        <v>88</v>
      </c>
      <c r="J14" s="2"/>
    </row>
    <row r="15" spans="1:10" x14ac:dyDescent="0.45">
      <c r="A15" t="s">
        <v>5</v>
      </c>
      <c r="B15" s="39">
        <f t="shared" si="2"/>
        <v>25262.666666666668</v>
      </c>
      <c r="D15" t="s">
        <v>12</v>
      </c>
      <c r="E15" s="2">
        <v>25200</v>
      </c>
      <c r="F15" s="2">
        <v>25278</v>
      </c>
      <c r="G15" s="2">
        <v>25310</v>
      </c>
      <c r="H15" t="s">
        <v>83</v>
      </c>
      <c r="I15" t="s">
        <v>82</v>
      </c>
      <c r="J15" s="2" t="s">
        <v>86</v>
      </c>
    </row>
    <row r="16" spans="1:10" x14ac:dyDescent="0.45">
      <c r="A16" t="s">
        <v>90</v>
      </c>
      <c r="B16" s="2">
        <f>AVERAGE(C16:G16)</f>
        <v>93859.4</v>
      </c>
      <c r="C16" s="2">
        <v>98082</v>
      </c>
      <c r="D16" s="2">
        <v>98077</v>
      </c>
      <c r="E16" s="2">
        <v>93889</v>
      </c>
      <c r="F16" s="2">
        <v>91163</v>
      </c>
      <c r="G16" s="2">
        <v>88086</v>
      </c>
      <c r="H16" t="s">
        <v>80</v>
      </c>
      <c r="I16" t="s">
        <v>81</v>
      </c>
    </row>
    <row r="17" spans="1:12" x14ac:dyDescent="0.45">
      <c r="A17" t="s">
        <v>84</v>
      </c>
      <c r="B17" s="2">
        <f>AVERAGE(C17:G17)</f>
        <v>31865.8</v>
      </c>
      <c r="C17" s="2">
        <v>30892</v>
      </c>
      <c r="D17" s="2">
        <v>32065</v>
      </c>
      <c r="E17" s="2">
        <v>32168</v>
      </c>
      <c r="F17" s="2">
        <v>32033</v>
      </c>
      <c r="G17" s="2">
        <v>32171</v>
      </c>
      <c r="H17" t="s">
        <v>80</v>
      </c>
      <c r="I17" t="s">
        <v>81</v>
      </c>
    </row>
    <row r="18" spans="1:12" x14ac:dyDescent="0.45">
      <c r="A18" t="s">
        <v>8</v>
      </c>
      <c r="B18" s="2"/>
      <c r="C18" s="2"/>
      <c r="D18" s="2"/>
      <c r="E18" s="2"/>
      <c r="F18" s="2"/>
      <c r="G18" s="2"/>
    </row>
    <row r="19" spans="1:12" x14ac:dyDescent="0.45">
      <c r="A19" t="s">
        <v>9</v>
      </c>
      <c r="B19" s="3">
        <f>AVERAGE(C19:G19)</f>
        <v>423460000</v>
      </c>
      <c r="C19" s="4">
        <v>429200000</v>
      </c>
      <c r="D19" s="4">
        <v>430800000</v>
      </c>
      <c r="E19" s="4">
        <v>422700000</v>
      </c>
      <c r="F19" s="4">
        <v>419600000</v>
      </c>
      <c r="G19" s="4">
        <v>415000000</v>
      </c>
      <c r="H19" s="2" t="s">
        <v>87</v>
      </c>
      <c r="I19" s="7" t="s">
        <v>81</v>
      </c>
      <c r="J19" s="7"/>
      <c r="K19" s="7"/>
      <c r="L19" s="7"/>
    </row>
    <row r="20" spans="1:12" x14ac:dyDescent="0.45">
      <c r="A20" t="s">
        <v>10</v>
      </c>
      <c r="B20" s="3">
        <f t="shared" si="2"/>
        <v>83480000</v>
      </c>
      <c r="C20" s="4">
        <v>77500000</v>
      </c>
      <c r="D20" s="4">
        <v>82300000</v>
      </c>
      <c r="E20" s="4">
        <v>83900000</v>
      </c>
      <c r="F20" s="4">
        <v>85800000</v>
      </c>
      <c r="G20" s="4">
        <v>87900000</v>
      </c>
      <c r="H20" s="7" t="s">
        <v>80</v>
      </c>
      <c r="I20" s="7" t="s">
        <v>81</v>
      </c>
      <c r="J20" s="7"/>
      <c r="K20" s="7"/>
      <c r="L20" s="7"/>
    </row>
    <row r="21" spans="1:12" x14ac:dyDescent="0.45">
      <c r="A21" t="s">
        <v>11</v>
      </c>
      <c r="B21" s="3">
        <f>AVERAGE(C21:G21)</f>
        <v>506940000</v>
      </c>
      <c r="C21" s="3">
        <f>SUM(C19:C20)</f>
        <v>506700000</v>
      </c>
      <c r="D21" s="3">
        <f>SUM(D19:D20)</f>
        <v>513100000</v>
      </c>
      <c r="E21" s="3">
        <f>SUM(E19:E20)</f>
        <v>506600000</v>
      </c>
      <c r="F21" s="3">
        <f>SUM(F19:F20)</f>
        <v>505400000</v>
      </c>
      <c r="G21" s="3">
        <f>SUM(G19:G20)</f>
        <v>502900000</v>
      </c>
      <c r="H21" t="s">
        <v>89</v>
      </c>
    </row>
    <row r="23" spans="1:12" x14ac:dyDescent="0.45">
      <c r="A23" t="s">
        <v>17</v>
      </c>
      <c r="F23" s="2"/>
    </row>
    <row r="24" spans="1:12" x14ac:dyDescent="0.45">
      <c r="A24" s="8" t="s">
        <v>19</v>
      </c>
    </row>
    <row r="25" spans="1:12" x14ac:dyDescent="0.45">
      <c r="A25" s="8" t="s">
        <v>20</v>
      </c>
    </row>
    <row r="26" spans="1:12" x14ac:dyDescent="0.45">
      <c r="A26" s="10" t="s">
        <v>37</v>
      </c>
    </row>
    <row r="30" spans="1:12" x14ac:dyDescent="0.45">
      <c r="F30" t="s">
        <v>77</v>
      </c>
    </row>
    <row r="31" spans="1:12" x14ac:dyDescent="0.45">
      <c r="E31">
        <v>2012</v>
      </c>
      <c r="F31" s="4">
        <v>572</v>
      </c>
    </row>
    <row r="32" spans="1:12" x14ac:dyDescent="0.45">
      <c r="E32">
        <v>2013</v>
      </c>
      <c r="F32" s="4">
        <v>584</v>
      </c>
    </row>
    <row r="33" spans="5:17" x14ac:dyDescent="0.45">
      <c r="E33">
        <v>2014</v>
      </c>
      <c r="F33" s="4">
        <v>595</v>
      </c>
    </row>
    <row r="34" spans="5:17" x14ac:dyDescent="0.45">
      <c r="E34">
        <v>2015</v>
      </c>
      <c r="F34" s="4">
        <v>604</v>
      </c>
    </row>
    <row r="35" spans="5:17" x14ac:dyDescent="0.45">
      <c r="E35">
        <v>2016</v>
      </c>
      <c r="F35" s="4">
        <v>615</v>
      </c>
    </row>
    <row r="36" spans="5:17" x14ac:dyDescent="0.45">
      <c r="E36" t="s">
        <v>91</v>
      </c>
      <c r="F36" s="4">
        <f>AVERAGE(F31:F35)</f>
        <v>594</v>
      </c>
      <c r="M36" s="4"/>
      <c r="N36" s="4"/>
      <c r="O36" s="4"/>
      <c r="P36" s="4"/>
      <c r="Q36" s="4"/>
    </row>
  </sheetData>
  <hyperlinks>
    <hyperlink ref="A24" r:id="rId1" display="https://www.nj.gov/labor/forms_pdfs/tdi/FLI Summary Report for 2016.pdf" xr:uid="{00000000-0004-0000-0200-000000000000}"/>
    <hyperlink ref="A25" r:id="rId2" display="https://www.nj.gov/labor/forms_pdfs/tdi/TDI Report for 2016.pdf" xr:uid="{00000000-0004-0000-0200-000001000000}"/>
    <hyperlink ref="A26" r:id="rId3" xr:uid="{00000000-0004-0000-0200-000002000000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8"/>
  <sheetViews>
    <sheetView topLeftCell="A13" zoomScaleNormal="100" workbookViewId="0">
      <selection activeCell="A30" sqref="A30:B37"/>
    </sheetView>
  </sheetViews>
  <sheetFormatPr defaultRowHeight="14.25" x14ac:dyDescent="0.45"/>
  <cols>
    <col min="1" max="1" width="57.86328125" bestFit="1" customWidth="1"/>
    <col min="2" max="2" width="24.86328125" bestFit="1" customWidth="1"/>
    <col min="3" max="3" width="16.265625" bestFit="1" customWidth="1"/>
    <col min="4" max="4" width="13.73046875" bestFit="1" customWidth="1"/>
    <col min="5" max="5" width="16.265625" bestFit="1" customWidth="1"/>
  </cols>
  <sheetData>
    <row r="1" spans="1:7" x14ac:dyDescent="0.45">
      <c r="B1" t="s">
        <v>14</v>
      </c>
      <c r="C1">
        <v>2014</v>
      </c>
      <c r="D1">
        <v>2015</v>
      </c>
      <c r="E1">
        <v>2016</v>
      </c>
    </row>
    <row r="2" spans="1:7" x14ac:dyDescent="0.45">
      <c r="A2" t="s">
        <v>29</v>
      </c>
      <c r="B2" s="5">
        <f t="shared" ref="B2:B14" si="0">AVERAGE(C2:E2)</f>
        <v>415000</v>
      </c>
      <c r="C2" s="2"/>
      <c r="D2" s="2">
        <v>415000</v>
      </c>
      <c r="E2" s="2"/>
      <c r="F2" s="2"/>
      <c r="G2" s="2"/>
    </row>
    <row r="3" spans="1:7" x14ac:dyDescent="0.45">
      <c r="A3" t="s">
        <v>30</v>
      </c>
      <c r="B3" s="5">
        <f t="shared" si="0"/>
        <v>415000</v>
      </c>
      <c r="D3" s="2">
        <v>415000</v>
      </c>
      <c r="F3" s="2"/>
    </row>
    <row r="4" spans="1:7" x14ac:dyDescent="0.45">
      <c r="A4" t="s">
        <v>31</v>
      </c>
      <c r="B4" s="11">
        <f t="shared" si="0"/>
        <v>7.0402409638554223E-2</v>
      </c>
      <c r="D4">
        <f t="shared" ref="D4:D9" si="1">D10/D$3</f>
        <v>7.0402409638554223E-2</v>
      </c>
    </row>
    <row r="5" spans="1:7" x14ac:dyDescent="0.45">
      <c r="A5" t="s">
        <v>32</v>
      </c>
      <c r="B5" s="11">
        <f t="shared" si="0"/>
        <v>1.4120481927710844E-3</v>
      </c>
      <c r="D5">
        <f t="shared" si="1"/>
        <v>1.4120481927710844E-3</v>
      </c>
    </row>
    <row r="6" spans="1:7" x14ac:dyDescent="0.45">
      <c r="A6" t="s">
        <v>33</v>
      </c>
      <c r="B6" s="11">
        <f t="shared" si="0"/>
        <v>4.8192771084337347E-4</v>
      </c>
      <c r="D6">
        <f t="shared" si="1"/>
        <v>4.8192771084337347E-4</v>
      </c>
    </row>
    <row r="7" spans="1:7" x14ac:dyDescent="0.45">
      <c r="A7" t="s">
        <v>34</v>
      </c>
      <c r="B7" s="11">
        <f t="shared" si="0"/>
        <v>8.1927710843373496E-4</v>
      </c>
      <c r="D7">
        <f t="shared" si="1"/>
        <v>8.1927710843373496E-4</v>
      </c>
    </row>
    <row r="8" spans="1:7" x14ac:dyDescent="0.45">
      <c r="A8" t="s">
        <v>35</v>
      </c>
      <c r="B8" s="11">
        <f t="shared" si="0"/>
        <v>2.3467469879518071E-2</v>
      </c>
      <c r="D8">
        <f t="shared" si="1"/>
        <v>2.3467469879518071E-2</v>
      </c>
    </row>
    <row r="9" spans="1:7" x14ac:dyDescent="0.45">
      <c r="A9" t="s">
        <v>36</v>
      </c>
      <c r="B9" s="11">
        <f t="shared" si="0"/>
        <v>9.1638554216867465E-3</v>
      </c>
      <c r="D9">
        <f t="shared" si="1"/>
        <v>9.1638554216867465E-3</v>
      </c>
    </row>
    <row r="10" spans="1:7" x14ac:dyDescent="0.45">
      <c r="A10" t="s">
        <v>0</v>
      </c>
      <c r="B10" s="5">
        <f t="shared" si="0"/>
        <v>30024.75</v>
      </c>
      <c r="C10" s="2">
        <f>0.75*C16</f>
        <v>29760</v>
      </c>
      <c r="D10" s="2">
        <f>0.75*D16</f>
        <v>29217</v>
      </c>
      <c r="E10" s="2">
        <f>0.75*E16</f>
        <v>31097.25</v>
      </c>
    </row>
    <row r="11" spans="1:7" x14ac:dyDescent="0.45">
      <c r="A11" t="s">
        <v>1</v>
      </c>
      <c r="B11" s="5">
        <f t="shared" si="0"/>
        <v>565.66666666666663</v>
      </c>
      <c r="C11" s="5">
        <v>474</v>
      </c>
      <c r="D11" s="5">
        <v>586</v>
      </c>
      <c r="E11" s="5">
        <v>637</v>
      </c>
    </row>
    <row r="12" spans="1:7" x14ac:dyDescent="0.45">
      <c r="A12" t="s">
        <v>2</v>
      </c>
      <c r="B12" s="5">
        <f t="shared" si="0"/>
        <v>204.66666666666666</v>
      </c>
      <c r="C12" s="5">
        <v>227</v>
      </c>
      <c r="D12" s="5">
        <v>200</v>
      </c>
      <c r="E12" s="5">
        <v>187</v>
      </c>
    </row>
    <row r="13" spans="1:7" x14ac:dyDescent="0.45">
      <c r="A13" t="s">
        <v>3</v>
      </c>
      <c r="B13" s="5">
        <f t="shared" si="0"/>
        <v>345.33333333333331</v>
      </c>
      <c r="C13" s="5">
        <v>322</v>
      </c>
      <c r="D13" s="5">
        <v>340</v>
      </c>
      <c r="E13" s="5">
        <v>374</v>
      </c>
    </row>
    <row r="14" spans="1:7" x14ac:dyDescent="0.45">
      <c r="A14" t="s">
        <v>4</v>
      </c>
      <c r="B14" s="5">
        <f t="shared" si="0"/>
        <v>10008.25</v>
      </c>
      <c r="C14" s="5">
        <f>0.25*C16</f>
        <v>9920</v>
      </c>
      <c r="D14" s="5">
        <f>0.25*D16</f>
        <v>9739</v>
      </c>
      <c r="E14" s="5">
        <f>0.25*E16</f>
        <v>10365.75</v>
      </c>
    </row>
    <row r="15" spans="1:7" x14ac:dyDescent="0.45">
      <c r="A15" t="s">
        <v>5</v>
      </c>
      <c r="B15" s="5">
        <f t="shared" ref="B15:B21" si="2">AVERAGE(C15:E15)</f>
        <v>3778</v>
      </c>
      <c r="C15" s="5">
        <v>2847</v>
      </c>
      <c r="D15" s="5">
        <v>3803</v>
      </c>
      <c r="E15" s="5">
        <v>4684</v>
      </c>
    </row>
    <row r="16" spans="1:7" x14ac:dyDescent="0.45">
      <c r="A16" t="s">
        <v>6</v>
      </c>
      <c r="B16" s="5">
        <f t="shared" si="2"/>
        <v>40033</v>
      </c>
      <c r="C16" s="5">
        <v>39680</v>
      </c>
      <c r="D16" s="5">
        <v>38956</v>
      </c>
      <c r="E16" s="5">
        <v>41463</v>
      </c>
    </row>
    <row r="17" spans="1:7" x14ac:dyDescent="0.45">
      <c r="A17" t="s">
        <v>7</v>
      </c>
      <c r="B17" s="5">
        <f t="shared" si="2"/>
        <v>4893.666666666667</v>
      </c>
      <c r="C17" s="5">
        <f>SUM(C15,C11:C13)</f>
        <v>3870</v>
      </c>
      <c r="D17" s="5">
        <f>SUM(D15,D11:D13)</f>
        <v>4929</v>
      </c>
      <c r="E17" s="5">
        <f>SUM(E15,E11:E13)</f>
        <v>5882</v>
      </c>
    </row>
    <row r="18" spans="1:7" x14ac:dyDescent="0.45">
      <c r="A18" t="s">
        <v>8</v>
      </c>
      <c r="B18" s="5">
        <f t="shared" si="2"/>
        <v>44926.666666666664</v>
      </c>
      <c r="C18" s="5">
        <f>SUM(C16:C17)</f>
        <v>43550</v>
      </c>
      <c r="D18" s="5">
        <f>SUM(D16:D17)</f>
        <v>43885</v>
      </c>
      <c r="E18" s="5">
        <f>SUM(E16:E17)</f>
        <v>47345</v>
      </c>
    </row>
    <row r="19" spans="1:7" x14ac:dyDescent="0.45">
      <c r="A19" t="s">
        <v>9</v>
      </c>
      <c r="B19" s="3">
        <f t="shared" si="2"/>
        <v>157805712.66666666</v>
      </c>
      <c r="C19" s="3">
        <f>C21-C20</f>
        <v>157913430</v>
      </c>
      <c r="D19" s="3">
        <f t="shared" ref="D19:E19" si="3">D21-D20</f>
        <v>154928604</v>
      </c>
      <c r="E19" s="3">
        <f t="shared" si="3"/>
        <v>160575104</v>
      </c>
    </row>
    <row r="20" spans="1:7" x14ac:dyDescent="0.45">
      <c r="A20" t="s">
        <v>10</v>
      </c>
      <c r="B20" s="3">
        <f t="shared" si="2"/>
        <v>8927140.333333334</v>
      </c>
      <c r="C20" s="3">
        <v>6336600</v>
      </c>
      <c r="D20" s="3">
        <v>9243771</v>
      </c>
      <c r="E20" s="3">
        <v>11201050</v>
      </c>
    </row>
    <row r="21" spans="1:7" x14ac:dyDescent="0.45">
      <c r="A21" t="s">
        <v>11</v>
      </c>
      <c r="B21" s="3">
        <f t="shared" si="2"/>
        <v>166732853</v>
      </c>
      <c r="C21" s="3">
        <v>164250030</v>
      </c>
      <c r="D21" s="1">
        <v>164172375</v>
      </c>
      <c r="E21" s="3">
        <v>171776154</v>
      </c>
    </row>
    <row r="23" spans="1:7" x14ac:dyDescent="0.45">
      <c r="A23" t="s">
        <v>13</v>
      </c>
    </row>
    <row r="24" spans="1:7" x14ac:dyDescent="0.45">
      <c r="A24" s="10" t="s">
        <v>37</v>
      </c>
    </row>
    <row r="25" spans="1:7" x14ac:dyDescent="0.45">
      <c r="C25" s="40" t="s">
        <v>92</v>
      </c>
    </row>
    <row r="26" spans="1:7" x14ac:dyDescent="0.45">
      <c r="A26" s="33" t="s">
        <v>57</v>
      </c>
      <c r="B26" s="34"/>
      <c r="C26" s="40">
        <v>240</v>
      </c>
      <c r="D26" s="40">
        <v>237</v>
      </c>
      <c r="E26" s="40">
        <v>236.7</v>
      </c>
      <c r="F26" s="40">
        <v>233</v>
      </c>
      <c r="G26" s="40">
        <v>229.6</v>
      </c>
    </row>
    <row r="27" spans="1:7" x14ac:dyDescent="0.45">
      <c r="A27" s="34"/>
      <c r="B27" s="35" t="s">
        <v>14</v>
      </c>
      <c r="C27">
        <v>2016</v>
      </c>
      <c r="D27">
        <v>2015</v>
      </c>
      <c r="E27">
        <v>2014</v>
      </c>
      <c r="F27">
        <v>2013</v>
      </c>
      <c r="G27">
        <v>2012</v>
      </c>
    </row>
    <row r="28" spans="1:7" x14ac:dyDescent="0.45">
      <c r="A28" s="34" t="s">
        <v>59</v>
      </c>
      <c r="B28" s="36">
        <f t="shared" ref="B28:B35" si="4">AVERAGE(C28:E28)</f>
        <v>40033</v>
      </c>
      <c r="C28" s="2">
        <v>41463</v>
      </c>
      <c r="D28" s="2">
        <v>38956</v>
      </c>
      <c r="E28" s="2">
        <v>39680</v>
      </c>
    </row>
    <row r="29" spans="1:7" x14ac:dyDescent="0.45">
      <c r="A29" s="34" t="s">
        <v>58</v>
      </c>
      <c r="B29" s="36">
        <f t="shared" si="4"/>
        <v>4897.666666666667</v>
      </c>
      <c r="C29" s="2">
        <v>5882</v>
      </c>
      <c r="D29" s="2">
        <v>4941</v>
      </c>
      <c r="E29" s="2">
        <v>3870</v>
      </c>
    </row>
    <row r="30" spans="1:7" x14ac:dyDescent="0.45">
      <c r="A30" s="34" t="s">
        <v>61</v>
      </c>
      <c r="B30" s="36">
        <f t="shared" si="4"/>
        <v>3778</v>
      </c>
      <c r="C30" s="2">
        <v>4684</v>
      </c>
      <c r="D30" s="2">
        <v>3803</v>
      </c>
      <c r="E30" s="2">
        <v>2847</v>
      </c>
    </row>
    <row r="31" spans="1:7" x14ac:dyDescent="0.45">
      <c r="A31" s="34" t="s">
        <v>62</v>
      </c>
      <c r="B31" s="36">
        <f t="shared" si="4"/>
        <v>204.66666666666666</v>
      </c>
      <c r="C31" s="2">
        <v>187</v>
      </c>
      <c r="D31" s="2">
        <v>200</v>
      </c>
      <c r="E31" s="2">
        <v>227</v>
      </c>
    </row>
    <row r="32" spans="1:7" x14ac:dyDescent="0.45">
      <c r="A32" s="34" t="s">
        <v>60</v>
      </c>
      <c r="B32" s="36">
        <f t="shared" si="4"/>
        <v>553.66666666666663</v>
      </c>
      <c r="C32" s="2">
        <v>622</v>
      </c>
      <c r="D32" s="2">
        <v>577</v>
      </c>
      <c r="E32" s="2">
        <v>462</v>
      </c>
    </row>
    <row r="33" spans="1:5" x14ac:dyDescent="0.45">
      <c r="A33" s="34" t="s">
        <v>63</v>
      </c>
      <c r="B33" s="36">
        <f t="shared" si="4"/>
        <v>331.66666666666669</v>
      </c>
      <c r="C33" s="2">
        <v>357</v>
      </c>
      <c r="D33" s="2">
        <v>335</v>
      </c>
      <c r="E33" s="2">
        <v>303</v>
      </c>
    </row>
    <row r="34" spans="1:5" x14ac:dyDescent="0.45">
      <c r="A34" s="34" t="s">
        <v>64</v>
      </c>
      <c r="B34" s="36">
        <f t="shared" si="4"/>
        <v>29.666666666666668</v>
      </c>
      <c r="C34" s="2">
        <f>C29-SUM(C30:C33)</f>
        <v>32</v>
      </c>
      <c r="D34" s="2">
        <f>D29-SUM(D30:D33)</f>
        <v>26</v>
      </c>
      <c r="E34" s="2">
        <f>E29-SUM(E30:E33)</f>
        <v>31</v>
      </c>
    </row>
    <row r="35" spans="1:5" x14ac:dyDescent="0.45">
      <c r="A35" s="34" t="s">
        <v>65</v>
      </c>
      <c r="B35" s="36">
        <f t="shared" si="4"/>
        <v>35135.333333333336</v>
      </c>
      <c r="C35" s="2">
        <f>C28-C29</f>
        <v>35581</v>
      </c>
      <c r="D35" s="2">
        <f>D28-D29</f>
        <v>34015</v>
      </c>
      <c r="E35" s="2">
        <f>E28-E29</f>
        <v>35810</v>
      </c>
    </row>
    <row r="36" spans="1:5" x14ac:dyDescent="0.45">
      <c r="A36" s="34" t="s">
        <v>75</v>
      </c>
      <c r="B36" s="36">
        <f>B35*0.75</f>
        <v>26351.5</v>
      </c>
      <c r="C36" s="2"/>
      <c r="D36" s="2"/>
      <c r="E36" s="2"/>
    </row>
    <row r="37" spans="1:5" x14ac:dyDescent="0.45">
      <c r="A37" s="34" t="s">
        <v>76</v>
      </c>
      <c r="B37" s="36">
        <f>B35*0.25</f>
        <v>8783.8333333333339</v>
      </c>
      <c r="C37" s="2"/>
      <c r="D37" s="2"/>
      <c r="E37" s="2"/>
    </row>
    <row r="38" spans="1:5" x14ac:dyDescent="0.45">
      <c r="A38" s="34" t="s">
        <v>66</v>
      </c>
      <c r="B38" s="35" t="s">
        <v>67</v>
      </c>
    </row>
    <row r="39" spans="1:5" x14ac:dyDescent="0.45">
      <c r="A39" s="34" t="s">
        <v>68</v>
      </c>
      <c r="B39" s="36">
        <f>AVERAGE(C39:E39)</f>
        <v>462.31107362845222</v>
      </c>
      <c r="C39" s="2">
        <f>C41/C40</f>
        <v>481.8770397758035</v>
      </c>
      <c r="D39" s="2">
        <f>D41/D40</f>
        <v>458.28506386922442</v>
      </c>
      <c r="E39" s="2">
        <f>E41/E40</f>
        <v>446.77111724032881</v>
      </c>
    </row>
    <row r="40" spans="1:5" x14ac:dyDescent="0.45">
      <c r="A40" s="34" t="s">
        <v>70</v>
      </c>
      <c r="B40" s="36">
        <f t="shared" ref="B40:B45" si="5">AVERAGE(C40:E40)</f>
        <v>360781</v>
      </c>
      <c r="C40" s="2">
        <v>356473</v>
      </c>
      <c r="D40" s="2">
        <v>358232</v>
      </c>
      <c r="E40" s="2">
        <v>367638</v>
      </c>
    </row>
    <row r="41" spans="1:5" x14ac:dyDescent="0.45">
      <c r="A41" s="34" t="s">
        <v>72</v>
      </c>
      <c r="B41" s="36">
        <f t="shared" si="5"/>
        <v>166732856.33333334</v>
      </c>
      <c r="C41" s="2">
        <v>171776154</v>
      </c>
      <c r="D41" s="2">
        <v>164172375</v>
      </c>
      <c r="E41" s="2">
        <v>164250040</v>
      </c>
    </row>
    <row r="42" spans="1:5" x14ac:dyDescent="0.45">
      <c r="A42" s="34" t="s">
        <v>69</v>
      </c>
      <c r="B42" s="36">
        <f t="shared" si="5"/>
        <v>509.10344432461801</v>
      </c>
      <c r="C42" s="2">
        <f>C44/C43</f>
        <v>533.96815559898937</v>
      </c>
      <c r="D42" s="2">
        <f>D44/D43</f>
        <v>519.4005169410575</v>
      </c>
      <c r="E42" s="2">
        <f>E44/E43</f>
        <v>473.94166043380704</v>
      </c>
    </row>
    <row r="43" spans="1:5" x14ac:dyDescent="0.45">
      <c r="A43" s="34" t="s">
        <v>71</v>
      </c>
      <c r="B43" s="36">
        <f t="shared" si="5"/>
        <v>17381.333333333332</v>
      </c>
      <c r="C43" s="2">
        <v>20977</v>
      </c>
      <c r="D43" s="2">
        <v>17797</v>
      </c>
      <c r="E43" s="2">
        <v>13370</v>
      </c>
    </row>
    <row r="44" spans="1:5" x14ac:dyDescent="0.45">
      <c r="A44" s="34" t="s">
        <v>73</v>
      </c>
      <c r="B44" s="36">
        <f t="shared" si="5"/>
        <v>8927140.333333334</v>
      </c>
      <c r="C44" s="2">
        <v>11201050</v>
      </c>
      <c r="D44" s="2">
        <v>9243771</v>
      </c>
      <c r="E44" s="2">
        <v>6336600</v>
      </c>
    </row>
    <row r="45" spans="1:5" x14ac:dyDescent="0.45">
      <c r="A45" s="34" t="s">
        <v>74</v>
      </c>
      <c r="B45" s="36">
        <f t="shared" si="5"/>
        <v>175659996.66666666</v>
      </c>
      <c r="C45" s="2">
        <f>C41+C44</f>
        <v>182977204</v>
      </c>
      <c r="D45" s="2">
        <f>D41+D44</f>
        <v>173416146</v>
      </c>
      <c r="E45" s="2">
        <f>E41+E44</f>
        <v>170586640</v>
      </c>
    </row>
    <row r="46" spans="1:5" x14ac:dyDescent="0.45">
      <c r="A46" s="43" t="s">
        <v>93</v>
      </c>
    </row>
    <row r="47" spans="1:5" x14ac:dyDescent="0.45">
      <c r="A47" s="41" t="s">
        <v>68</v>
      </c>
      <c r="B47" s="44">
        <f>AVERAGE(C47:E47)</f>
        <v>446.11377126932229</v>
      </c>
      <c r="C47" s="45">
        <f>C39/C$26*$G$26</f>
        <v>460.99570138551871</v>
      </c>
      <c r="D47" s="45">
        <f t="shared" ref="D47:E47" si="6">D39/D$26*$G$26</f>
        <v>443.97574119988997</v>
      </c>
      <c r="E47" s="45">
        <f t="shared" si="6"/>
        <v>433.36987122255812</v>
      </c>
    </row>
    <row r="48" spans="1:5" x14ac:dyDescent="0.45">
      <c r="A48" s="34" t="s">
        <v>70</v>
      </c>
      <c r="B48" s="36">
        <f t="shared" ref="B48:B53" si="7">AVERAGE(C48:E48)</f>
        <v>360781</v>
      </c>
      <c r="C48" s="2">
        <v>356473</v>
      </c>
      <c r="D48" s="2">
        <v>358232</v>
      </c>
      <c r="E48" s="2">
        <v>367638</v>
      </c>
    </row>
    <row r="49" spans="1:7" x14ac:dyDescent="0.45">
      <c r="A49" s="41" t="s">
        <v>72</v>
      </c>
      <c r="B49" s="44">
        <f t="shared" si="7"/>
        <v>160900690.36601257</v>
      </c>
      <c r="C49" s="45">
        <f t="shared" ref="C49:E50" si="8">C41/C$26*$G$26</f>
        <v>164332520.66</v>
      </c>
      <c r="D49" s="45">
        <f t="shared" si="8"/>
        <v>159046317.72151896</v>
      </c>
      <c r="E49" s="45">
        <f t="shared" si="8"/>
        <v>159323232.71651879</v>
      </c>
    </row>
    <row r="50" spans="1:7" x14ac:dyDescent="0.45">
      <c r="A50" s="41" t="s">
        <v>69</v>
      </c>
      <c r="B50" s="44">
        <f t="shared" si="7"/>
        <v>491.24596549662516</v>
      </c>
      <c r="C50" s="45">
        <f t="shared" si="8"/>
        <v>510.8295355230332</v>
      </c>
      <c r="D50" s="45">
        <f t="shared" si="8"/>
        <v>503.18294805766584</v>
      </c>
      <c r="E50" s="45">
        <f t="shared" si="8"/>
        <v>459.72541290917655</v>
      </c>
    </row>
    <row r="51" spans="1:7" x14ac:dyDescent="0.45">
      <c r="A51" s="34" t="s">
        <v>71</v>
      </c>
      <c r="B51" s="36">
        <f t="shared" si="7"/>
        <v>17381.333333333332</v>
      </c>
      <c r="C51" s="2">
        <v>20977</v>
      </c>
      <c r="D51" s="2">
        <v>17797</v>
      </c>
      <c r="E51" s="2">
        <v>13370</v>
      </c>
    </row>
    <row r="52" spans="1:7" x14ac:dyDescent="0.45">
      <c r="A52" s="41" t="s">
        <v>73</v>
      </c>
      <c r="B52" s="44">
        <f t="shared" si="7"/>
        <v>8605782.2879482117</v>
      </c>
      <c r="C52" s="45">
        <f t="shared" ref="C52:E53" si="9">C44/C$26*$G$26</f>
        <v>10715671.166666666</v>
      </c>
      <c r="D52" s="45">
        <f t="shared" si="9"/>
        <v>8955146.9265822787</v>
      </c>
      <c r="E52" s="45">
        <f t="shared" si="9"/>
        <v>6146528.7705956912</v>
      </c>
    </row>
    <row r="53" spans="1:7" x14ac:dyDescent="0.45">
      <c r="A53" s="41" t="s">
        <v>74</v>
      </c>
      <c r="B53" s="44">
        <f t="shared" si="7"/>
        <v>169506472.65396079</v>
      </c>
      <c r="C53" s="45">
        <f t="shared" si="9"/>
        <v>175048191.82666668</v>
      </c>
      <c r="D53" s="45">
        <f t="shared" si="9"/>
        <v>168001464.64810127</v>
      </c>
      <c r="E53" s="45">
        <f t="shared" si="9"/>
        <v>165469761.48711449</v>
      </c>
    </row>
    <row r="57" spans="1:7" x14ac:dyDescent="0.45">
      <c r="B57" t="s">
        <v>94</v>
      </c>
    </row>
    <row r="58" spans="1:7" x14ac:dyDescent="0.45">
      <c r="A58" t="s">
        <v>77</v>
      </c>
      <c r="B58" s="38">
        <f>AVERAGE(C58:G58)</f>
        <v>758.8</v>
      </c>
      <c r="C58">
        <v>817</v>
      </c>
      <c r="D58">
        <v>770</v>
      </c>
      <c r="E58">
        <v>752</v>
      </c>
      <c r="F58">
        <v>736</v>
      </c>
      <c r="G58">
        <v>719</v>
      </c>
    </row>
  </sheetData>
  <hyperlinks>
    <hyperlink ref="A24" r:id="rId1" xr:uid="{00000000-0004-0000-0300-000000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82DAC-6301-4138-9431-4FB81094A8CB}">
  <dimension ref="A1:B32"/>
  <sheetViews>
    <sheetView workbookViewId="0">
      <selection activeCell="H13" sqref="H13"/>
    </sheetView>
  </sheetViews>
  <sheetFormatPr defaultRowHeight="14.25" x14ac:dyDescent="0.45"/>
  <cols>
    <col min="1" max="1" width="33.796875" bestFit="1" customWidth="1"/>
    <col min="2" max="2" width="23.46484375" style="51" customWidth="1"/>
  </cols>
  <sheetData>
    <row r="1" spans="1:2" x14ac:dyDescent="0.45">
      <c r="A1" s="16" t="s">
        <v>101</v>
      </c>
      <c r="B1" s="51" t="s">
        <v>100</v>
      </c>
    </row>
    <row r="2" spans="1:2" x14ac:dyDescent="0.45">
      <c r="B2" s="52" t="s">
        <v>97</v>
      </c>
    </row>
    <row r="3" spans="1:2" x14ac:dyDescent="0.45">
      <c r="A3" t="s">
        <v>96</v>
      </c>
      <c r="B3" s="53">
        <v>5169808997.1999998</v>
      </c>
    </row>
    <row r="4" spans="1:2" x14ac:dyDescent="0.45">
      <c r="A4" t="s">
        <v>98</v>
      </c>
      <c r="B4" s="54">
        <v>506940000</v>
      </c>
    </row>
    <row r="5" spans="1:2" x14ac:dyDescent="0.45">
      <c r="A5" t="s">
        <v>99</v>
      </c>
      <c r="B5" s="53">
        <v>169506472.65396079</v>
      </c>
    </row>
    <row r="6" spans="1:2" x14ac:dyDescent="0.45">
      <c r="B6" s="53"/>
    </row>
    <row r="7" spans="1:2" x14ac:dyDescent="0.45">
      <c r="A7" s="16" t="s">
        <v>102</v>
      </c>
      <c r="B7" s="55" t="s">
        <v>100</v>
      </c>
    </row>
    <row r="8" spans="1:2" x14ac:dyDescent="0.45">
      <c r="B8" s="55" t="s">
        <v>97</v>
      </c>
    </row>
    <row r="9" spans="1:2" x14ac:dyDescent="0.45">
      <c r="A9" t="s">
        <v>41</v>
      </c>
      <c r="B9" s="53">
        <v>568461.23379999993</v>
      </c>
    </row>
    <row r="10" spans="1:2" x14ac:dyDescent="0.45">
      <c r="A10" t="s">
        <v>40</v>
      </c>
      <c r="B10" s="53">
        <v>164915.79999999999</v>
      </c>
    </row>
    <row r="11" spans="1:2" x14ac:dyDescent="0.45">
      <c r="A11" t="s">
        <v>103</v>
      </c>
      <c r="B11" s="53">
        <v>199723.2</v>
      </c>
    </row>
    <row r="12" spans="1:2" x14ac:dyDescent="0.45">
      <c r="A12" t="s">
        <v>104</v>
      </c>
      <c r="B12" s="53">
        <v>41997.542560000002</v>
      </c>
    </row>
    <row r="13" spans="1:2" x14ac:dyDescent="0.45">
      <c r="A13" t="s">
        <v>105</v>
      </c>
      <c r="B13" s="53">
        <v>67797.255199999985</v>
      </c>
    </row>
    <row r="14" spans="1:2" x14ac:dyDescent="0.45">
      <c r="A14" t="s">
        <v>106</v>
      </c>
      <c r="B14" s="53">
        <v>67550.566200000001</v>
      </c>
    </row>
    <row r="15" spans="1:2" x14ac:dyDescent="0.45">
      <c r="B15" s="55"/>
    </row>
    <row r="16" spans="1:2" x14ac:dyDescent="0.45">
      <c r="A16" s="16" t="s">
        <v>107</v>
      </c>
      <c r="B16" s="55" t="s">
        <v>100</v>
      </c>
    </row>
    <row r="17" spans="1:2" x14ac:dyDescent="0.45">
      <c r="B17" s="55" t="s">
        <v>97</v>
      </c>
    </row>
    <row r="18" spans="1:2" x14ac:dyDescent="0.45">
      <c r="A18" t="s">
        <v>41</v>
      </c>
      <c r="B18" s="53">
        <v>68691.75</v>
      </c>
    </row>
    <row r="19" spans="1:2" x14ac:dyDescent="0.45">
      <c r="A19" t="s">
        <v>40</v>
      </c>
      <c r="B19" s="53">
        <v>24112</v>
      </c>
    </row>
    <row r="20" spans="1:2" x14ac:dyDescent="0.45">
      <c r="A20" t="s">
        <v>103</v>
      </c>
      <c r="B20" s="53">
        <v>25262.666666666668</v>
      </c>
    </row>
    <row r="21" spans="1:2" x14ac:dyDescent="0.45">
      <c r="A21" t="s">
        <v>104</v>
      </c>
      <c r="B21" s="53">
        <v>1127.6666666666667</v>
      </c>
    </row>
    <row r="22" spans="1:2" x14ac:dyDescent="0.45">
      <c r="A22" t="s">
        <v>105</v>
      </c>
      <c r="B22" s="53">
        <v>1456</v>
      </c>
    </row>
    <row r="23" spans="1:2" x14ac:dyDescent="0.45">
      <c r="A23" t="s">
        <v>106</v>
      </c>
      <c r="B23" s="53">
        <v>1976.3333333333333</v>
      </c>
    </row>
    <row r="24" spans="1:2" x14ac:dyDescent="0.45">
      <c r="B24" s="55"/>
    </row>
    <row r="25" spans="1:2" x14ac:dyDescent="0.45">
      <c r="A25" s="16" t="s">
        <v>108</v>
      </c>
      <c r="B25" s="55" t="s">
        <v>100</v>
      </c>
    </row>
    <row r="26" spans="1:2" x14ac:dyDescent="0.45">
      <c r="B26" s="55" t="s">
        <v>97</v>
      </c>
    </row>
    <row r="27" spans="1:2" x14ac:dyDescent="0.45">
      <c r="A27" t="s">
        <v>41</v>
      </c>
      <c r="B27" s="53">
        <v>26351.5</v>
      </c>
    </row>
    <row r="28" spans="1:2" x14ac:dyDescent="0.45">
      <c r="A28" t="s">
        <v>40</v>
      </c>
      <c r="B28" s="53">
        <v>8783.8333333333339</v>
      </c>
    </row>
    <row r="29" spans="1:2" x14ac:dyDescent="0.45">
      <c r="A29" t="s">
        <v>103</v>
      </c>
      <c r="B29" s="53">
        <v>3778</v>
      </c>
    </row>
    <row r="30" spans="1:2" x14ac:dyDescent="0.45">
      <c r="A30" t="s">
        <v>104</v>
      </c>
      <c r="B30" s="53">
        <v>204.66666666666666</v>
      </c>
    </row>
    <row r="31" spans="1:2" x14ac:dyDescent="0.45">
      <c r="A31" t="s">
        <v>105</v>
      </c>
      <c r="B31" s="53">
        <v>553.66666666666663</v>
      </c>
    </row>
    <row r="32" spans="1:2" x14ac:dyDescent="0.45">
      <c r="A32" t="s">
        <v>106</v>
      </c>
      <c r="B32" s="53">
        <v>331.66666666666669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Combined</vt:lpstr>
      <vt:lpstr>California</vt:lpstr>
      <vt:lpstr>New Jersey</vt:lpstr>
      <vt:lpstr>Rhode Island</vt:lpstr>
      <vt:lpstr>IB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Patterson</dc:creator>
  <cp:lastModifiedBy>Chris Zhang</cp:lastModifiedBy>
  <dcterms:created xsi:type="dcterms:W3CDTF">2018-10-23T13:18:17Z</dcterms:created>
  <dcterms:modified xsi:type="dcterms:W3CDTF">2020-09-14T19:58:25Z</dcterms:modified>
</cp:coreProperties>
</file>