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_teaching\ec1340\problems\"/>
    </mc:Choice>
  </mc:AlternateContent>
  <xr:revisionPtr revIDLastSave="0" documentId="13_ncr:1_{C6F96620-49E3-4DDF-864D-1F271A4F5A5D}" xr6:coauthVersionLast="36" xr6:coauthVersionMax="41" xr10:uidLastSave="{00000000-0000-0000-0000-000000000000}"/>
  <bookViews>
    <workbookView xWindow="0" yWindow="0" windowWidth="38400" windowHeight="18470" tabRatio="891" xr2:uid="{00000000-000D-0000-FFFF-FFFF00000000}"/>
  </bookViews>
  <sheets>
    <sheet name="Simple_IAM" sheetId="44" r:id="rId1"/>
  </sheets>
  <definedNames>
    <definedName name="solver_adj" localSheetId="0" hidden="1">Simple_IAM!$B$39:$AZ$39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Simple_IAM!$B$39:$AZ$39</definedName>
    <definedName name="solver_lhs2" localSheetId="0" hidden="1">Simple_IAM!$B$39:$AZ$39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Simple_IAM!$B$54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AZ48" i="44" l="1"/>
  <c r="AY48" i="44"/>
  <c r="AX48" i="44"/>
  <c r="AW48" i="44"/>
  <c r="AV48" i="44"/>
  <c r="AU48" i="44"/>
  <c r="AT48" i="44"/>
  <c r="AS48" i="44"/>
  <c r="AR48" i="44"/>
  <c r="AQ48" i="44"/>
  <c r="AP48" i="44"/>
  <c r="AO48" i="44"/>
  <c r="AN48" i="44"/>
  <c r="AM48" i="44"/>
  <c r="AL48" i="44"/>
  <c r="AK48" i="44"/>
  <c r="AJ48" i="44"/>
  <c r="AI48" i="44"/>
  <c r="AH48" i="44"/>
  <c r="AG48" i="44"/>
  <c r="AF48" i="44"/>
  <c r="AE48" i="44"/>
  <c r="AD48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C48" i="44"/>
  <c r="B48" i="44"/>
  <c r="B34" i="44"/>
  <c r="B35" i="44" s="1"/>
  <c r="B36" i="44" s="1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B28" i="44"/>
  <c r="C28" i="44" s="1"/>
  <c r="B27" i="44"/>
  <c r="B9" i="44"/>
  <c r="B33" i="44" s="1"/>
  <c r="B56" i="44" s="1"/>
  <c r="B29" i="44" l="1"/>
  <c r="C29" i="44" s="1"/>
  <c r="D29" i="44" s="1"/>
  <c r="E29" i="44" s="1"/>
  <c r="F29" i="44" s="1"/>
  <c r="G29" i="44" s="1"/>
  <c r="H29" i="44" s="1"/>
  <c r="I29" i="44" s="1"/>
  <c r="J29" i="44" s="1"/>
  <c r="K29" i="44" s="1"/>
  <c r="L29" i="44" s="1"/>
  <c r="M29" i="44" s="1"/>
  <c r="N29" i="44" s="1"/>
  <c r="O29" i="44" s="1"/>
  <c r="P29" i="44" s="1"/>
  <c r="Q29" i="44" s="1"/>
  <c r="R29" i="44" s="1"/>
  <c r="S29" i="44" s="1"/>
  <c r="T29" i="44" s="1"/>
  <c r="U29" i="44" s="1"/>
  <c r="V29" i="44" s="1"/>
  <c r="W29" i="44" s="1"/>
  <c r="X29" i="44" s="1"/>
  <c r="Y29" i="44" s="1"/>
  <c r="Z29" i="44" s="1"/>
  <c r="AA29" i="44" s="1"/>
  <c r="AB29" i="44" s="1"/>
  <c r="AC29" i="44" s="1"/>
  <c r="AD29" i="44" s="1"/>
  <c r="AE29" i="44" s="1"/>
  <c r="AF29" i="44" s="1"/>
  <c r="AG29" i="44" s="1"/>
  <c r="AH29" i="44" s="1"/>
  <c r="AI29" i="44" s="1"/>
  <c r="AJ29" i="44" s="1"/>
  <c r="AK29" i="44" s="1"/>
  <c r="AL29" i="44" s="1"/>
  <c r="AM29" i="44" s="1"/>
  <c r="AN29" i="44" s="1"/>
  <c r="AO29" i="44" s="1"/>
  <c r="AP29" i="44" s="1"/>
  <c r="AQ29" i="44" s="1"/>
  <c r="AR29" i="44" s="1"/>
  <c r="AS29" i="44" s="1"/>
  <c r="AT29" i="44" s="1"/>
  <c r="AU29" i="44" s="1"/>
  <c r="AV29" i="44" s="1"/>
  <c r="AW29" i="44" s="1"/>
  <c r="AX29" i="44" s="1"/>
  <c r="AY29" i="44" s="1"/>
  <c r="AZ29" i="44" s="1"/>
  <c r="D28" i="44"/>
  <c r="B58" i="44"/>
  <c r="C33" i="44"/>
  <c r="B37" i="44"/>
  <c r="B42" i="44" s="1"/>
  <c r="B43" i="44" s="1"/>
  <c r="B44" i="44" s="1"/>
  <c r="B49" i="44"/>
  <c r="B50" i="44" s="1"/>
  <c r="C27" i="44" l="1"/>
  <c r="C49" i="44" s="1"/>
  <c r="C50" i="44" s="1"/>
  <c r="C56" i="44"/>
  <c r="C58" i="44" s="1"/>
  <c r="D33" i="44"/>
  <c r="C34" i="44"/>
  <c r="C35" i="44" s="1"/>
  <c r="C36" i="44" s="1"/>
  <c r="E28" i="44"/>
  <c r="D27" i="44"/>
  <c r="D49" i="44" s="1"/>
  <c r="D50" i="44" s="1"/>
  <c r="D56" i="44" l="1"/>
  <c r="D58" i="44" s="1"/>
  <c r="D34" i="44"/>
  <c r="D35" i="44" s="1"/>
  <c r="D36" i="44" s="1"/>
  <c r="E33" i="44"/>
  <c r="C37" i="44"/>
  <c r="C42" i="44" s="1"/>
  <c r="C43" i="44" s="1"/>
  <c r="C44" i="44" s="1"/>
  <c r="F28" i="44"/>
  <c r="E27" i="44"/>
  <c r="E49" i="44" s="1"/>
  <c r="E50" i="44" s="1"/>
  <c r="D37" i="44" l="1"/>
  <c r="D42" i="44" s="1"/>
  <c r="D43" i="44" s="1"/>
  <c r="D44" i="44" s="1"/>
  <c r="E56" i="44"/>
  <c r="E58" i="44" s="1"/>
  <c r="E34" i="44"/>
  <c r="E35" i="44" s="1"/>
  <c r="E36" i="44" s="1"/>
  <c r="F33" i="44"/>
  <c r="G28" i="44"/>
  <c r="F27" i="44"/>
  <c r="F49" i="44" s="1"/>
  <c r="F50" i="44" s="1"/>
  <c r="E37" i="44" l="1"/>
  <c r="E42" i="44" s="1"/>
  <c r="E43" i="44" s="1"/>
  <c r="E44" i="44" s="1"/>
  <c r="H28" i="44"/>
  <c r="G27" i="44"/>
  <c r="G49" i="44" s="1"/>
  <c r="G50" i="44" s="1"/>
  <c r="F56" i="44"/>
  <c r="F58" i="44" s="1"/>
  <c r="G33" i="44"/>
  <c r="F34" i="44"/>
  <c r="F35" i="44" s="1"/>
  <c r="F36" i="44" s="1"/>
  <c r="F37" i="44" l="1"/>
  <c r="F42" i="44" s="1"/>
  <c r="F43" i="44" s="1"/>
  <c r="F44" i="44" s="1"/>
  <c r="I28" i="44"/>
  <c r="H27" i="44"/>
  <c r="H49" i="44" s="1"/>
  <c r="H50" i="44" s="1"/>
  <c r="G56" i="44"/>
  <c r="G58" i="44" s="1"/>
  <c r="H33" i="44"/>
  <c r="G34" i="44"/>
  <c r="G35" i="44" s="1"/>
  <c r="G36" i="44" s="1"/>
  <c r="G37" i="44" l="1"/>
  <c r="G42" i="44" s="1"/>
  <c r="G43" i="44" s="1"/>
  <c r="G44" i="44" s="1"/>
  <c r="J28" i="44"/>
  <c r="I27" i="44"/>
  <c r="I49" i="44" s="1"/>
  <c r="I50" i="44" s="1"/>
  <c r="H56" i="44"/>
  <c r="H58" i="44" s="1"/>
  <c r="H34" i="44"/>
  <c r="H35" i="44" s="1"/>
  <c r="H36" i="44" s="1"/>
  <c r="I33" i="44"/>
  <c r="H37" i="44" l="1"/>
  <c r="H42" i="44" s="1"/>
  <c r="H43" i="44" s="1"/>
  <c r="H44" i="44" s="1"/>
  <c r="I56" i="44"/>
  <c r="I58" i="44" s="1"/>
  <c r="I34" i="44"/>
  <c r="I35" i="44" s="1"/>
  <c r="I36" i="44" s="1"/>
  <c r="J33" i="44"/>
  <c r="K28" i="44"/>
  <c r="J27" i="44"/>
  <c r="J49" i="44" s="1"/>
  <c r="J50" i="44" s="1"/>
  <c r="I37" i="44" l="1"/>
  <c r="I42" i="44" s="1"/>
  <c r="I43" i="44" s="1"/>
  <c r="I44" i="44" s="1"/>
  <c r="L28" i="44"/>
  <c r="K27" i="44"/>
  <c r="K49" i="44" s="1"/>
  <c r="K50" i="44" s="1"/>
  <c r="J56" i="44"/>
  <c r="J58" i="44" s="1"/>
  <c r="K33" i="44"/>
  <c r="J34" i="44"/>
  <c r="J35" i="44" s="1"/>
  <c r="J36" i="44" s="1"/>
  <c r="J37" i="44" l="1"/>
  <c r="J42" i="44" s="1"/>
  <c r="J43" i="44" s="1"/>
  <c r="J44" i="44" s="1"/>
  <c r="M28" i="44"/>
  <c r="L27" i="44"/>
  <c r="L49" i="44" s="1"/>
  <c r="L50" i="44" s="1"/>
  <c r="K56" i="44"/>
  <c r="K58" i="44" s="1"/>
  <c r="L33" i="44"/>
  <c r="K34" i="44"/>
  <c r="K35" i="44" s="1"/>
  <c r="K36" i="44" s="1"/>
  <c r="K37" i="44" l="1"/>
  <c r="K42" i="44" s="1"/>
  <c r="K43" i="44" s="1"/>
  <c r="K44" i="44" s="1"/>
  <c r="N28" i="44"/>
  <c r="M27" i="44"/>
  <c r="M49" i="44" s="1"/>
  <c r="M50" i="44" s="1"/>
  <c r="L56" i="44"/>
  <c r="L58" i="44" s="1"/>
  <c r="L34" i="44"/>
  <c r="L35" i="44" s="1"/>
  <c r="L36" i="44" s="1"/>
  <c r="M33" i="44"/>
  <c r="L37" i="44" l="1"/>
  <c r="L42" i="44" s="1"/>
  <c r="L43" i="44" s="1"/>
  <c r="L44" i="44" s="1"/>
  <c r="M56" i="44"/>
  <c r="M58" i="44" s="1"/>
  <c r="M34" i="44"/>
  <c r="M35" i="44" s="1"/>
  <c r="M36" i="44" s="1"/>
  <c r="N33" i="44"/>
  <c r="O28" i="44"/>
  <c r="N27" i="44"/>
  <c r="N49" i="44" s="1"/>
  <c r="N50" i="44" s="1"/>
  <c r="M37" i="44" l="1"/>
  <c r="M42" i="44" s="1"/>
  <c r="M43" i="44" s="1"/>
  <c r="M44" i="44" s="1"/>
  <c r="P28" i="44"/>
  <c r="O27" i="44"/>
  <c r="O49" i="44" s="1"/>
  <c r="O50" i="44" s="1"/>
  <c r="N56" i="44"/>
  <c r="N58" i="44" s="1"/>
  <c r="O33" i="44"/>
  <c r="N34" i="44"/>
  <c r="N35" i="44" s="1"/>
  <c r="N36" i="44" s="1"/>
  <c r="N37" i="44" l="1"/>
  <c r="N42" i="44" s="1"/>
  <c r="N43" i="44" s="1"/>
  <c r="N44" i="44" s="1"/>
  <c r="Q28" i="44"/>
  <c r="P27" i="44"/>
  <c r="P49" i="44" s="1"/>
  <c r="P50" i="44" s="1"/>
  <c r="O56" i="44"/>
  <c r="O58" i="44" s="1"/>
  <c r="P33" i="44"/>
  <c r="O34" i="44"/>
  <c r="O35" i="44" s="1"/>
  <c r="O36" i="44" s="1"/>
  <c r="O37" i="44" l="1"/>
  <c r="O42" i="44" s="1"/>
  <c r="O43" i="44" s="1"/>
  <c r="O44" i="44" s="1"/>
  <c r="R28" i="44"/>
  <c r="Q27" i="44"/>
  <c r="Q49" i="44" s="1"/>
  <c r="Q50" i="44" s="1"/>
  <c r="P56" i="44"/>
  <c r="P58" i="44" s="1"/>
  <c r="P34" i="44"/>
  <c r="P35" i="44" s="1"/>
  <c r="P36" i="44" s="1"/>
  <c r="Q33" i="44"/>
  <c r="P37" i="44" l="1"/>
  <c r="P42" i="44" s="1"/>
  <c r="P43" i="44" s="1"/>
  <c r="P44" i="44" s="1"/>
  <c r="Q56" i="44"/>
  <c r="Q58" i="44" s="1"/>
  <c r="Q34" i="44"/>
  <c r="Q35" i="44" s="1"/>
  <c r="Q36" i="44" s="1"/>
  <c r="R33" i="44"/>
  <c r="S28" i="44"/>
  <c r="R27" i="44"/>
  <c r="R49" i="44" s="1"/>
  <c r="R50" i="44" s="1"/>
  <c r="Q37" i="44" l="1"/>
  <c r="Q42" i="44" s="1"/>
  <c r="Q43" i="44" s="1"/>
  <c r="Q44" i="44" s="1"/>
  <c r="T28" i="44"/>
  <c r="S27" i="44"/>
  <c r="S49" i="44" s="1"/>
  <c r="S50" i="44" s="1"/>
  <c r="R56" i="44"/>
  <c r="R58" i="44" s="1"/>
  <c r="S33" i="44"/>
  <c r="R34" i="44"/>
  <c r="R35" i="44" s="1"/>
  <c r="R36" i="44" s="1"/>
  <c r="R37" i="44" l="1"/>
  <c r="R42" i="44" s="1"/>
  <c r="R43" i="44" s="1"/>
  <c r="R44" i="44" s="1"/>
  <c r="U28" i="44"/>
  <c r="T27" i="44"/>
  <c r="T49" i="44" s="1"/>
  <c r="T50" i="44" s="1"/>
  <c r="S56" i="44"/>
  <c r="S58" i="44" s="1"/>
  <c r="T33" i="44"/>
  <c r="S34" i="44"/>
  <c r="S35" i="44" s="1"/>
  <c r="S36" i="44" s="1"/>
  <c r="S37" i="44" l="1"/>
  <c r="S42" i="44" s="1"/>
  <c r="S43" i="44" s="1"/>
  <c r="S44" i="44" s="1"/>
  <c r="V28" i="44"/>
  <c r="U27" i="44"/>
  <c r="U49" i="44" s="1"/>
  <c r="U50" i="44" s="1"/>
  <c r="T34" i="44"/>
  <c r="T35" i="44" s="1"/>
  <c r="T36" i="44" s="1"/>
  <c r="T56" i="44"/>
  <c r="T58" i="44" s="1"/>
  <c r="U33" i="44"/>
  <c r="T37" i="44" l="1"/>
  <c r="T42" i="44" s="1"/>
  <c r="T43" i="44" s="1"/>
  <c r="T44" i="44" s="1"/>
  <c r="U56" i="44"/>
  <c r="U58" i="44" s="1"/>
  <c r="U34" i="44"/>
  <c r="U35" i="44" s="1"/>
  <c r="U36" i="44" s="1"/>
  <c r="V33" i="44"/>
  <c r="W28" i="44"/>
  <c r="V27" i="44"/>
  <c r="V49" i="44" s="1"/>
  <c r="V50" i="44" s="1"/>
  <c r="U37" i="44" l="1"/>
  <c r="U42" i="44" s="1"/>
  <c r="U43" i="44" s="1"/>
  <c r="U44" i="44" s="1"/>
  <c r="X28" i="44"/>
  <c r="W27" i="44"/>
  <c r="W49" i="44" s="1"/>
  <c r="W50" i="44" s="1"/>
  <c r="V56" i="44"/>
  <c r="V58" i="44" s="1"/>
  <c r="W33" i="44"/>
  <c r="V34" i="44"/>
  <c r="V35" i="44" s="1"/>
  <c r="V36" i="44" s="1"/>
  <c r="V37" i="44" l="1"/>
  <c r="V42" i="44" s="1"/>
  <c r="V43" i="44" s="1"/>
  <c r="V44" i="44" s="1"/>
  <c r="Y28" i="44"/>
  <c r="X27" i="44"/>
  <c r="X49" i="44" s="1"/>
  <c r="X50" i="44" s="1"/>
  <c r="W56" i="44"/>
  <c r="W58" i="44" s="1"/>
  <c r="X33" i="44"/>
  <c r="W34" i="44"/>
  <c r="W35" i="44" s="1"/>
  <c r="W36" i="44" s="1"/>
  <c r="W37" i="44" l="1"/>
  <c r="W42" i="44" s="1"/>
  <c r="W43" i="44" s="1"/>
  <c r="W44" i="44" s="1"/>
  <c r="X56" i="44"/>
  <c r="X58" i="44" s="1"/>
  <c r="X34" i="44"/>
  <c r="X35" i="44" s="1"/>
  <c r="X36" i="44" s="1"/>
  <c r="Y33" i="44"/>
  <c r="Z28" i="44"/>
  <c r="Y27" i="44"/>
  <c r="Y49" i="44" s="1"/>
  <c r="Y50" i="44" s="1"/>
  <c r="X37" i="44" l="1"/>
  <c r="X42" i="44" s="1"/>
  <c r="X43" i="44" s="1"/>
  <c r="X44" i="44" s="1"/>
  <c r="AA28" i="44"/>
  <c r="Z27" i="44"/>
  <c r="Z49" i="44" s="1"/>
  <c r="Z50" i="44" s="1"/>
  <c r="Y56" i="44"/>
  <c r="Y58" i="44" s="1"/>
  <c r="Y34" i="44"/>
  <c r="Y35" i="44" s="1"/>
  <c r="Y36" i="44" s="1"/>
  <c r="Z33" i="44"/>
  <c r="Y37" i="44" l="1"/>
  <c r="Y42" i="44" s="1"/>
  <c r="Y43" i="44" s="1"/>
  <c r="Y44" i="44" s="1"/>
  <c r="Z56" i="44"/>
  <c r="Z58" i="44" s="1"/>
  <c r="AA33" i="44"/>
  <c r="Z34" i="44"/>
  <c r="Z35" i="44" s="1"/>
  <c r="Z36" i="44" s="1"/>
  <c r="AA27" i="44"/>
  <c r="AA49" i="44" s="1"/>
  <c r="AA50" i="44" s="1"/>
  <c r="AB28" i="44"/>
  <c r="Z37" i="44" l="1"/>
  <c r="Z42" i="44" s="1"/>
  <c r="Z43" i="44" s="1"/>
  <c r="Z44" i="44" s="1"/>
  <c r="AA56" i="44"/>
  <c r="AA58" i="44" s="1"/>
  <c r="AB33" i="44"/>
  <c r="AA34" i="44"/>
  <c r="AA35" i="44" s="1"/>
  <c r="AA36" i="44" s="1"/>
  <c r="AC28" i="44"/>
  <c r="AB27" i="44"/>
  <c r="AB49" i="44" s="1"/>
  <c r="AB50" i="44" s="1"/>
  <c r="AA37" i="44" l="1"/>
  <c r="AA42" i="44" s="1"/>
  <c r="AA43" i="44" s="1"/>
  <c r="AA44" i="44" s="1"/>
  <c r="AC27" i="44"/>
  <c r="AC49" i="44" s="1"/>
  <c r="AC50" i="44" s="1"/>
  <c r="AD28" i="44"/>
  <c r="AB34" i="44"/>
  <c r="AB35" i="44" s="1"/>
  <c r="AB36" i="44" s="1"/>
  <c r="AB56" i="44"/>
  <c r="AB58" i="44" s="1"/>
  <c r="AC33" i="44"/>
  <c r="AB37" i="44" l="1"/>
  <c r="AB42" i="44" s="1"/>
  <c r="AB43" i="44" s="1"/>
  <c r="AB44" i="44" s="1"/>
  <c r="AE28" i="44"/>
  <c r="AD27" i="44"/>
  <c r="AD49" i="44" s="1"/>
  <c r="AD50" i="44" s="1"/>
  <c r="AC56" i="44"/>
  <c r="AC58" i="44" s="1"/>
  <c r="AC34" i="44"/>
  <c r="AC35" i="44" s="1"/>
  <c r="AC36" i="44" s="1"/>
  <c r="AD33" i="44"/>
  <c r="AC37" i="44" l="1"/>
  <c r="AC42" i="44" s="1"/>
  <c r="AC43" i="44" s="1"/>
  <c r="AC44" i="44" s="1"/>
  <c r="AF28" i="44"/>
  <c r="AE27" i="44"/>
  <c r="AE49" i="44" s="1"/>
  <c r="AE50" i="44" s="1"/>
  <c r="AD56" i="44"/>
  <c r="AD58" i="44" s="1"/>
  <c r="AE33" i="44"/>
  <c r="AD34" i="44"/>
  <c r="AD35" i="44" s="1"/>
  <c r="AD36" i="44" s="1"/>
  <c r="AD37" i="44" l="1"/>
  <c r="AD42" i="44" s="1"/>
  <c r="AD43" i="44" s="1"/>
  <c r="AD44" i="44" s="1"/>
  <c r="AG28" i="44"/>
  <c r="AF27" i="44"/>
  <c r="AF49" i="44" s="1"/>
  <c r="AF50" i="44" s="1"/>
  <c r="AE56" i="44"/>
  <c r="AE58" i="44" s="1"/>
  <c r="AF33" i="44"/>
  <c r="AE34" i="44"/>
  <c r="AE35" i="44" s="1"/>
  <c r="AE36" i="44" s="1"/>
  <c r="AE37" i="44" l="1"/>
  <c r="AE42" i="44" s="1"/>
  <c r="AE43" i="44" s="1"/>
  <c r="AE44" i="44" s="1"/>
  <c r="AH28" i="44"/>
  <c r="AG27" i="44"/>
  <c r="AG49" i="44" s="1"/>
  <c r="AG50" i="44" s="1"/>
  <c r="AF56" i="44"/>
  <c r="AF58" i="44" s="1"/>
  <c r="AF34" i="44"/>
  <c r="AF35" i="44" s="1"/>
  <c r="AF36" i="44" s="1"/>
  <c r="AG33" i="44"/>
  <c r="AF37" i="44" l="1"/>
  <c r="AF42" i="44" s="1"/>
  <c r="AF43" i="44" s="1"/>
  <c r="AF44" i="44" s="1"/>
  <c r="AG56" i="44"/>
  <c r="AG58" i="44" s="1"/>
  <c r="AG34" i="44"/>
  <c r="AG35" i="44" s="1"/>
  <c r="AG36" i="44" s="1"/>
  <c r="AH33" i="44"/>
  <c r="AI28" i="44"/>
  <c r="AH27" i="44"/>
  <c r="AH49" i="44" s="1"/>
  <c r="AH50" i="44" s="1"/>
  <c r="AG37" i="44" l="1"/>
  <c r="AG42" i="44" s="1"/>
  <c r="AG43" i="44" s="1"/>
  <c r="AG44" i="44" s="1"/>
  <c r="AJ28" i="44"/>
  <c r="AI27" i="44"/>
  <c r="AI49" i="44" s="1"/>
  <c r="AI50" i="44" s="1"/>
  <c r="AH56" i="44"/>
  <c r="AH58" i="44" s="1"/>
  <c r="AI33" i="44"/>
  <c r="AH34" i="44"/>
  <c r="AH35" i="44" s="1"/>
  <c r="AH36" i="44" s="1"/>
  <c r="AH37" i="44" l="1"/>
  <c r="AH42" i="44" s="1"/>
  <c r="AH43" i="44" s="1"/>
  <c r="AH44" i="44" s="1"/>
  <c r="AK28" i="44"/>
  <c r="AJ27" i="44"/>
  <c r="AJ49" i="44" s="1"/>
  <c r="AJ50" i="44" s="1"/>
  <c r="AI56" i="44"/>
  <c r="AI58" i="44" s="1"/>
  <c r="AJ33" i="44"/>
  <c r="AI34" i="44"/>
  <c r="AI35" i="44" s="1"/>
  <c r="AI36" i="44" s="1"/>
  <c r="AI37" i="44" l="1"/>
  <c r="AI42" i="44" s="1"/>
  <c r="AI43" i="44" s="1"/>
  <c r="AI44" i="44" s="1"/>
  <c r="AK27" i="44"/>
  <c r="AK49" i="44" s="1"/>
  <c r="AK50" i="44" s="1"/>
  <c r="AL28" i="44"/>
  <c r="AJ34" i="44"/>
  <c r="AJ35" i="44" s="1"/>
  <c r="AJ36" i="44" s="1"/>
  <c r="AJ56" i="44"/>
  <c r="AJ58" i="44" s="1"/>
  <c r="AK33" i="44"/>
  <c r="AJ37" i="44" l="1"/>
  <c r="AJ42" i="44" s="1"/>
  <c r="AJ43" i="44" s="1"/>
  <c r="AJ44" i="44" s="1"/>
  <c r="AK56" i="44"/>
  <c r="AK58" i="44" s="1"/>
  <c r="AK34" i="44"/>
  <c r="AK35" i="44" s="1"/>
  <c r="AK36" i="44" s="1"/>
  <c r="AL33" i="44"/>
  <c r="AM28" i="44"/>
  <c r="AL27" i="44"/>
  <c r="AL49" i="44" s="1"/>
  <c r="AL50" i="44" s="1"/>
  <c r="AK37" i="44" l="1"/>
  <c r="AK42" i="44" s="1"/>
  <c r="AK43" i="44" s="1"/>
  <c r="AK44" i="44" s="1"/>
  <c r="AN28" i="44"/>
  <c r="AM27" i="44"/>
  <c r="AM49" i="44" s="1"/>
  <c r="AM50" i="44" s="1"/>
  <c r="AL56" i="44"/>
  <c r="AL58" i="44" s="1"/>
  <c r="AM33" i="44"/>
  <c r="AL34" i="44"/>
  <c r="AL35" i="44" s="1"/>
  <c r="AL36" i="44" s="1"/>
  <c r="AL37" i="44" l="1"/>
  <c r="AL42" i="44" s="1"/>
  <c r="AL43" i="44" s="1"/>
  <c r="AL44" i="44" s="1"/>
  <c r="AO28" i="44"/>
  <c r="AN27" i="44"/>
  <c r="AN49" i="44" s="1"/>
  <c r="AN50" i="44" s="1"/>
  <c r="AM56" i="44"/>
  <c r="AM58" i="44" s="1"/>
  <c r="AN33" i="44"/>
  <c r="AM34" i="44"/>
  <c r="AM35" i="44" s="1"/>
  <c r="AM36" i="44" s="1"/>
  <c r="AM37" i="44" l="1"/>
  <c r="AM42" i="44" s="1"/>
  <c r="AM43" i="44" s="1"/>
  <c r="AM44" i="44" s="1"/>
  <c r="AP28" i="44"/>
  <c r="AO27" i="44"/>
  <c r="AO49" i="44" s="1"/>
  <c r="AO50" i="44" s="1"/>
  <c r="AN56" i="44"/>
  <c r="AN58" i="44" s="1"/>
  <c r="AN34" i="44"/>
  <c r="AN35" i="44" s="1"/>
  <c r="AN36" i="44" s="1"/>
  <c r="AO33" i="44"/>
  <c r="AN37" i="44" l="1"/>
  <c r="AN42" i="44" s="1"/>
  <c r="AN43" i="44" s="1"/>
  <c r="AN44" i="44" s="1"/>
  <c r="AO56" i="44"/>
  <c r="AO58" i="44" s="1"/>
  <c r="AO34" i="44"/>
  <c r="AO35" i="44" s="1"/>
  <c r="AO36" i="44" s="1"/>
  <c r="AP33" i="44"/>
  <c r="AQ28" i="44"/>
  <c r="AP27" i="44"/>
  <c r="AP49" i="44" s="1"/>
  <c r="AP50" i="44" s="1"/>
  <c r="AO37" i="44" l="1"/>
  <c r="AO42" i="44" s="1"/>
  <c r="AO43" i="44" s="1"/>
  <c r="AO44" i="44" s="1"/>
  <c r="AR28" i="44"/>
  <c r="AQ27" i="44"/>
  <c r="AQ49" i="44" s="1"/>
  <c r="AQ50" i="44" s="1"/>
  <c r="AP56" i="44"/>
  <c r="AP58" i="44" s="1"/>
  <c r="AQ33" i="44"/>
  <c r="AP34" i="44"/>
  <c r="AP35" i="44" s="1"/>
  <c r="AP36" i="44" s="1"/>
  <c r="AP37" i="44" l="1"/>
  <c r="AP42" i="44" s="1"/>
  <c r="AP43" i="44" s="1"/>
  <c r="AP44" i="44" s="1"/>
  <c r="AS28" i="44"/>
  <c r="AR27" i="44"/>
  <c r="AR49" i="44" s="1"/>
  <c r="AR50" i="44" s="1"/>
  <c r="AQ56" i="44"/>
  <c r="AQ58" i="44" s="1"/>
  <c r="AR33" i="44"/>
  <c r="AQ34" i="44"/>
  <c r="AQ35" i="44" s="1"/>
  <c r="AQ36" i="44" s="1"/>
  <c r="AQ37" i="44" l="1"/>
  <c r="AQ42" i="44" s="1"/>
  <c r="AQ43" i="44" s="1"/>
  <c r="AQ44" i="44" s="1"/>
  <c r="AT28" i="44"/>
  <c r="AS27" i="44"/>
  <c r="AS49" i="44" s="1"/>
  <c r="AS50" i="44" s="1"/>
  <c r="AR56" i="44"/>
  <c r="AR58" i="44" s="1"/>
  <c r="AR34" i="44"/>
  <c r="AR35" i="44" s="1"/>
  <c r="AR36" i="44" s="1"/>
  <c r="AS33" i="44"/>
  <c r="AR37" i="44" l="1"/>
  <c r="AR42" i="44" s="1"/>
  <c r="AR43" i="44" s="1"/>
  <c r="AR44" i="44" s="1"/>
  <c r="AS56" i="44"/>
  <c r="AS58" i="44" s="1"/>
  <c r="AS34" i="44"/>
  <c r="AS35" i="44" s="1"/>
  <c r="AS36" i="44" s="1"/>
  <c r="AT33" i="44"/>
  <c r="AU28" i="44"/>
  <c r="AT27" i="44"/>
  <c r="AT49" i="44" s="1"/>
  <c r="AT50" i="44" s="1"/>
  <c r="AS37" i="44" l="1"/>
  <c r="AS42" i="44" s="1"/>
  <c r="AS43" i="44" s="1"/>
  <c r="AS44" i="44" s="1"/>
  <c r="AV28" i="44"/>
  <c r="AU27" i="44"/>
  <c r="AU49" i="44" s="1"/>
  <c r="AU50" i="44" s="1"/>
  <c r="AT56" i="44"/>
  <c r="AT58" i="44" s="1"/>
  <c r="AU33" i="44"/>
  <c r="AT34" i="44"/>
  <c r="AT35" i="44" s="1"/>
  <c r="AT36" i="44" s="1"/>
  <c r="AT37" i="44" l="1"/>
  <c r="AT42" i="44" s="1"/>
  <c r="AT43" i="44" s="1"/>
  <c r="AT44" i="44" s="1"/>
  <c r="AW28" i="44"/>
  <c r="AV27" i="44"/>
  <c r="AV49" i="44" s="1"/>
  <c r="AV50" i="44" s="1"/>
  <c r="AU56" i="44"/>
  <c r="AU58" i="44" s="1"/>
  <c r="AV33" i="44"/>
  <c r="AU34" i="44"/>
  <c r="AU35" i="44" s="1"/>
  <c r="AU36" i="44" s="1"/>
  <c r="AU37" i="44" l="1"/>
  <c r="AU42" i="44" s="1"/>
  <c r="AU43" i="44" s="1"/>
  <c r="AU44" i="44" s="1"/>
  <c r="AX28" i="44"/>
  <c r="AW27" i="44"/>
  <c r="AW49" i="44" s="1"/>
  <c r="AW50" i="44" s="1"/>
  <c r="AV56" i="44"/>
  <c r="AV58" i="44" s="1"/>
  <c r="AV34" i="44"/>
  <c r="AV35" i="44" s="1"/>
  <c r="AV36" i="44" s="1"/>
  <c r="AW33" i="44"/>
  <c r="AV37" i="44" l="1"/>
  <c r="AV42" i="44" s="1"/>
  <c r="AV43" i="44" s="1"/>
  <c r="AV44" i="44" s="1"/>
  <c r="AW56" i="44"/>
  <c r="AW58" i="44" s="1"/>
  <c r="AW34" i="44"/>
  <c r="AW35" i="44" s="1"/>
  <c r="AW36" i="44" s="1"/>
  <c r="AX33" i="44"/>
  <c r="AY28" i="44"/>
  <c r="AX27" i="44"/>
  <c r="AX49" i="44" s="1"/>
  <c r="AX50" i="44" s="1"/>
  <c r="AW37" i="44" l="1"/>
  <c r="AW42" i="44" s="1"/>
  <c r="AW43" i="44" s="1"/>
  <c r="AW44" i="44" s="1"/>
  <c r="AZ28" i="44"/>
  <c r="AZ27" i="44" s="1"/>
  <c r="AZ49" i="44" s="1"/>
  <c r="AZ50" i="44" s="1"/>
  <c r="AY27" i="44"/>
  <c r="AY49" i="44" s="1"/>
  <c r="AY50" i="44" s="1"/>
  <c r="AX56" i="44"/>
  <c r="AX58" i="44" s="1"/>
  <c r="AY33" i="44"/>
  <c r="AX34" i="44"/>
  <c r="AX35" i="44" s="1"/>
  <c r="AX36" i="44" s="1"/>
  <c r="AX37" i="44" l="1"/>
  <c r="AX42" i="44" s="1"/>
  <c r="AX43" i="44" s="1"/>
  <c r="AX44" i="44" s="1"/>
  <c r="B51" i="44"/>
  <c r="AY56" i="44"/>
  <c r="AY58" i="44" s="1"/>
  <c r="AZ33" i="44"/>
  <c r="AY34" i="44"/>
  <c r="AY35" i="44" s="1"/>
  <c r="AY36" i="44" s="1"/>
  <c r="AY37" i="44" l="1"/>
  <c r="AY42" i="44" s="1"/>
  <c r="AY43" i="44" s="1"/>
  <c r="AY44" i="44" s="1"/>
  <c r="AZ56" i="44"/>
  <c r="AZ58" i="44" s="1"/>
  <c r="AZ34" i="44"/>
  <c r="AZ35" i="44" s="1"/>
  <c r="AZ36" i="44" s="1"/>
  <c r="AZ37" i="44" s="1"/>
  <c r="AZ42" i="44" s="1"/>
  <c r="AZ43" i="44" s="1"/>
  <c r="AZ44" i="44" s="1"/>
  <c r="B45" i="44" l="1"/>
  <c r="B54" i="44" s="1"/>
</calcChain>
</file>

<file path=xl/sharedStrings.xml><?xml version="1.0" encoding="utf-8"?>
<sst xmlns="http://schemas.openxmlformats.org/spreadsheetml/2006/main" count="71" uniqueCount="54">
  <si>
    <t>Parameters</t>
  </si>
  <si>
    <t>Population growth rate (per year) until 2100</t>
  </si>
  <si>
    <t>Population growth rate (per year) after 2100</t>
  </si>
  <si>
    <t>Damages</t>
  </si>
  <si>
    <r>
      <t xml:space="preserve">Population </t>
    </r>
    <r>
      <rPr>
        <sz val="11"/>
        <color theme="1"/>
        <rFont val="Calibri"/>
        <family val="2"/>
        <scheme val="minor"/>
      </rPr>
      <t>(billions, beginning of year)</t>
    </r>
  </si>
  <si>
    <r>
      <t xml:space="preserve">GDP/Population </t>
    </r>
    <r>
      <rPr>
        <sz val="11"/>
        <color theme="1"/>
        <rFont val="Calibri"/>
        <family val="2"/>
        <scheme val="minor"/>
      </rPr>
      <t>(thousands US$/year)</t>
    </r>
  </si>
  <si>
    <r>
      <rPr>
        <b/>
        <sz val="11"/>
        <rFont val="Calibri"/>
        <family val="2"/>
        <scheme val="minor"/>
      </rPr>
      <t>μ</t>
    </r>
    <r>
      <rPr>
        <sz val="11"/>
        <rFont val="Calibri"/>
        <family val="2"/>
        <scheme val="minor"/>
      </rPr>
      <t xml:space="preserve"> (percentage of emissions reduction)</t>
    </r>
  </si>
  <si>
    <t>CO2 emissions intensity growth rate (per year)</t>
  </si>
  <si>
    <t>Abatement cost function curvature parameter (theta2)</t>
  </si>
  <si>
    <t xml:space="preserve">Source: World Bank </t>
  </si>
  <si>
    <t>Base year (2000) global population (billions)</t>
  </si>
  <si>
    <t>Source: Nordhaus (2011) (approx)</t>
  </si>
  <si>
    <r>
      <rPr>
        <b/>
        <sz val="11"/>
        <rFont val="Calibri"/>
        <family val="2"/>
        <scheme val="minor"/>
      </rPr>
      <t>Damages/GDP</t>
    </r>
    <r>
      <rPr>
        <sz val="11"/>
        <rFont val="Calibri"/>
        <family val="2"/>
        <scheme val="minor"/>
      </rPr>
      <t xml:space="preserve"> (percent per year)</t>
    </r>
  </si>
  <si>
    <t>Abatement</t>
  </si>
  <si>
    <t>Policy Objective</t>
  </si>
  <si>
    <r>
      <rPr>
        <b/>
        <sz val="11"/>
        <rFont val="Calibri"/>
        <family val="2"/>
        <scheme val="minor"/>
      </rPr>
      <t xml:space="preserve">Total abatement costs / GDP </t>
    </r>
    <r>
      <rPr>
        <sz val="11"/>
        <rFont val="Calibri"/>
        <family val="2"/>
        <scheme val="minor"/>
      </rPr>
      <t>(percent per period)</t>
    </r>
  </si>
  <si>
    <t>Abatement cost scale parameter growth rate (percent per year)</t>
  </si>
  <si>
    <t xml:space="preserve">Abatement cost function scale parameter (theta1) </t>
  </si>
  <si>
    <t>Base year (2000) CO2 emissions (billion tons of carbon), E_2000</t>
  </si>
  <si>
    <t>Base year (2000) CO2 emissions intensity (billion tons of carbon/tril. US$), sigma_2000</t>
  </si>
  <si>
    <t>Calculated</t>
  </si>
  <si>
    <t>Temperature increase since 1900 (degrees Celsius), T_2000</t>
  </si>
  <si>
    <t>Assumed</t>
  </si>
  <si>
    <t>Fraction of CO2 emissions remaining in atmosphere, xi</t>
  </si>
  <si>
    <t>Climate sensitivity parameter, eta</t>
  </si>
  <si>
    <t>Damage function scale parameter, phi1</t>
  </si>
  <si>
    <t>Damage function curvature parameter, phi2</t>
  </si>
  <si>
    <t>Consumption (GDP per capita) growth rate (per year), until 2050 (inclusive), g*</t>
  </si>
  <si>
    <t>Consumption (GDP per capita) growth rate (per year) after 2050 (i.e., starting in 2060), g*</t>
  </si>
  <si>
    <t>Utility discount rate (= pure rate of social time preference) per year, rho</t>
  </si>
  <si>
    <t xml:space="preserve">Elasticity of marginal utility of consumption, alpha </t>
  </si>
  <si>
    <r>
      <t xml:space="preserve">Interest rate </t>
    </r>
    <r>
      <rPr>
        <sz val="11"/>
        <color theme="1"/>
        <rFont val="Calibri"/>
        <family val="2"/>
        <scheme val="minor"/>
      </rPr>
      <t>(percent per year)</t>
    </r>
  </si>
  <si>
    <t>Economy</t>
  </si>
  <si>
    <t>Emissions</t>
  </si>
  <si>
    <r>
      <t>CO2 Emissions (gross)</t>
    </r>
    <r>
      <rPr>
        <sz val="11"/>
        <color theme="1"/>
        <rFont val="Calibri"/>
        <family val="2"/>
        <scheme val="minor"/>
      </rPr>
      <t xml:space="preserve"> (billion metric tons of carbon/year)</t>
    </r>
  </si>
  <si>
    <r>
      <rPr>
        <b/>
        <sz val="11"/>
        <color theme="1"/>
        <rFont val="Calibri"/>
        <family val="2"/>
        <scheme val="minor"/>
      </rPr>
      <t>Equilibrium Temperature Change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°C)</t>
    </r>
  </si>
  <si>
    <t>Implied Optimal Carbon Price (US$/metric ton of carbon)</t>
  </si>
  <si>
    <r>
      <t xml:space="preserve">Net </t>
    </r>
    <r>
      <rPr>
        <sz val="11"/>
        <color theme="1"/>
        <rFont val="Calibri"/>
        <family val="2"/>
        <scheme val="minor"/>
      </rPr>
      <t xml:space="preserve">of abatement </t>
    </r>
    <r>
      <rPr>
        <sz val="11"/>
        <color theme="1"/>
        <rFont val="Calibri"/>
        <family val="2"/>
      </rPr>
      <t>µ</t>
    </r>
    <r>
      <rPr>
        <b/>
        <sz val="9.9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 xml:space="preserve">CO2 Emissions </t>
    </r>
    <r>
      <rPr>
        <sz val="11"/>
        <color theme="1"/>
        <rFont val="Calibri"/>
        <family val="2"/>
        <scheme val="minor"/>
      </rPr>
      <t>(bil. MT carbon/year)</t>
    </r>
  </si>
  <si>
    <r>
      <t xml:space="preserve">Atmospheric CO2 Concentration </t>
    </r>
    <r>
      <rPr>
        <sz val="11"/>
        <color theme="1"/>
        <rFont val="Calibri"/>
        <family val="2"/>
        <scheme val="minor"/>
      </rPr>
      <t>(bil. Tons carbon, end of decade)</t>
    </r>
  </si>
  <si>
    <r>
      <t>Total abatement costs</t>
    </r>
    <r>
      <rPr>
        <sz val="11"/>
        <color theme="1"/>
        <rFont val="Calibri"/>
        <family val="2"/>
      </rPr>
      <t xml:space="preserve"> (tril. 2000 US$/decade)</t>
    </r>
  </si>
  <si>
    <r>
      <rPr>
        <b/>
        <sz val="11"/>
        <color theme="1"/>
        <rFont val="Calibri"/>
        <family val="2"/>
      </rPr>
      <t xml:space="preserve">PV of total abatement costs </t>
    </r>
    <r>
      <rPr>
        <sz val="11"/>
        <color theme="1"/>
        <rFont val="Calibri"/>
        <family val="2"/>
      </rPr>
      <t>(tril. 2000 US$/decade)</t>
    </r>
  </si>
  <si>
    <t>(= Marginal abatement cost)</t>
  </si>
  <si>
    <t>Base year (2000) CO2 concentrations (billion tons of carbon), P_2000</t>
  </si>
  <si>
    <t>Implied Optimal Carbon Price (US$/metric ton of CO2)</t>
  </si>
  <si>
    <t>Baseline global GDP (trillions of constant 2015 US$/year), Y_2000</t>
  </si>
  <si>
    <r>
      <t>GDP (gross)</t>
    </r>
    <r>
      <rPr>
        <sz val="11"/>
        <color theme="1"/>
        <rFont val="Calibri"/>
        <family val="2"/>
        <scheme val="minor"/>
      </rPr>
      <t xml:space="preserve"> (trillions of constant 2015 US$/year)</t>
    </r>
  </si>
  <si>
    <r>
      <t xml:space="preserve">CO2 Emissions Intensity </t>
    </r>
    <r>
      <rPr>
        <sz val="11"/>
        <color theme="1"/>
        <rFont val="Calibri"/>
        <family val="2"/>
        <scheme val="minor"/>
      </rPr>
      <t>[(bil. MT carbon/year) / (tril. 2015 US$/year)]</t>
    </r>
  </si>
  <si>
    <r>
      <rPr>
        <b/>
        <sz val="11"/>
        <color theme="1"/>
        <rFont val="Calibri"/>
        <family val="2"/>
        <scheme val="minor"/>
      </rPr>
      <t>Damages</t>
    </r>
    <r>
      <rPr>
        <sz val="11"/>
        <color theme="1"/>
        <rFont val="Calibri"/>
        <family val="2"/>
        <scheme val="minor"/>
      </rPr>
      <t xml:space="preserve"> (trillions of constant 2015 US$/year)</t>
    </r>
  </si>
  <si>
    <t>PV of damages (trillions of constant 2015 US$/decade)</t>
  </si>
  <si>
    <t>PVT [Sum of NPV of Damages] (tril. 2015 US$)</t>
  </si>
  <si>
    <t>PVT [Sum of NPV of Total Abatement Costs]  (tril. 2015 US$)</t>
  </si>
  <si>
    <r>
      <rPr>
        <b/>
        <sz val="11"/>
        <color theme="1"/>
        <rFont val="Calibri"/>
        <family val="2"/>
        <scheme val="minor"/>
      </rPr>
      <t>Sum of [PVT Damages + PVT Abatement Costs]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(tril. 2015 US$)</t>
    </r>
  </si>
  <si>
    <t xml:space="preserve">Simple IAM Example </t>
  </si>
  <si>
    <t>This sreadshhet is due to Lint Barrage in 2020. Modified slightly by Matt Turner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</si>
</sst>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"/>
    <numFmt numFmtId="166" formatCode="0.000%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0" xfId="0" applyFont="1"/>
    <xf numFmtId="4" fontId="0" fillId="0" borderId="0" xfId="0" applyNumberFormat="1"/>
    <xf numFmtId="0" fontId="1" fillId="0" borderId="1" xfId="0" applyFont="1" applyBorder="1"/>
    <xf numFmtId="4" fontId="0" fillId="0" borderId="1" xfId="0" applyNumberFormat="1" applyBorder="1"/>
    <xf numFmtId="9" fontId="0" fillId="0" borderId="0" xfId="0" applyNumberFormat="1"/>
    <xf numFmtId="0" fontId="0" fillId="0" borderId="1" xfId="0" applyBorder="1"/>
    <xf numFmtId="4" fontId="0" fillId="0" borderId="0" xfId="0" applyNumberFormat="1" applyBorder="1"/>
    <xf numFmtId="0" fontId="1" fillId="0" borderId="0" xfId="0" applyFont="1" applyBorder="1"/>
    <xf numFmtId="0" fontId="0" fillId="2" borderId="1" xfId="0" applyFill="1" applyBorder="1"/>
    <xf numFmtId="9" fontId="0" fillId="2" borderId="1" xfId="0" applyNumberFormat="1" applyFill="1" applyBorder="1"/>
    <xf numFmtId="4" fontId="3" fillId="0" borderId="0" xfId="0" applyNumberFormat="1" applyFont="1"/>
    <xf numFmtId="4" fontId="1" fillId="0" borderId="0" xfId="0" applyNumberFormat="1" applyFont="1"/>
    <xf numFmtId="9" fontId="0" fillId="3" borderId="1" xfId="0" applyNumberFormat="1" applyFill="1" applyBorder="1"/>
    <xf numFmtId="0" fontId="0" fillId="2" borderId="2" xfId="0" applyFill="1" applyBorder="1"/>
    <xf numFmtId="0" fontId="0" fillId="0" borderId="0" xfId="0" applyFill="1"/>
    <xf numFmtId="4" fontId="0" fillId="0" borderId="1" xfId="0" applyNumberFormat="1" applyFill="1" applyBorder="1"/>
    <xf numFmtId="0" fontId="0" fillId="0" borderId="4" xfId="0" applyBorder="1"/>
    <xf numFmtId="0" fontId="0" fillId="0" borderId="3" xfId="0" applyBorder="1"/>
    <xf numFmtId="0" fontId="1" fillId="0" borderId="1" xfId="0" applyFont="1" applyFill="1" applyBorder="1"/>
    <xf numFmtId="164" fontId="0" fillId="0" borderId="1" xfId="0" applyNumberFormat="1" applyFill="1" applyBorder="1"/>
    <xf numFmtId="0" fontId="4" fillId="0" borderId="1" xfId="0" applyFont="1" applyFill="1" applyBorder="1"/>
    <xf numFmtId="4" fontId="4" fillId="0" borderId="1" xfId="0" applyNumberFormat="1" applyFont="1" applyFill="1" applyBorder="1"/>
    <xf numFmtId="0" fontId="0" fillId="0" borderId="1" xfId="0" applyFill="1" applyBorder="1"/>
    <xf numFmtId="4" fontId="0" fillId="0" borderId="3" xfId="0" applyNumberFormat="1" applyFill="1" applyBorder="1"/>
    <xf numFmtId="4" fontId="0" fillId="0" borderId="0" xfId="0" applyNumberFormat="1" applyFill="1" applyBorder="1"/>
    <xf numFmtId="0" fontId="3" fillId="0" borderId="1" xfId="0" applyFont="1" applyFill="1" applyBorder="1"/>
    <xf numFmtId="4" fontId="6" fillId="0" borderId="1" xfId="0" applyNumberFormat="1" applyFont="1" applyFill="1" applyBorder="1"/>
    <xf numFmtId="0" fontId="4" fillId="4" borderId="1" xfId="0" applyFont="1" applyFill="1" applyBorder="1"/>
    <xf numFmtId="0" fontId="1" fillId="6" borderId="0" xfId="0" applyFont="1" applyFill="1"/>
    <xf numFmtId="0" fontId="4" fillId="7" borderId="1" xfId="0" applyFont="1" applyFill="1" applyBorder="1"/>
    <xf numFmtId="4" fontId="0" fillId="7" borderId="1" xfId="0" applyNumberFormat="1" applyFill="1" applyBorder="1"/>
    <xf numFmtId="0" fontId="0" fillId="8" borderId="1" xfId="0" applyFill="1" applyBorder="1"/>
    <xf numFmtId="166" fontId="1" fillId="0" borderId="1" xfId="0" applyNumberFormat="1" applyFont="1" applyFill="1" applyBorder="1"/>
    <xf numFmtId="0" fontId="1" fillId="0" borderId="0" xfId="0" applyFont="1" applyFill="1"/>
    <xf numFmtId="0" fontId="0" fillId="9" borderId="1" xfId="0" applyFill="1" applyBorder="1"/>
    <xf numFmtId="0" fontId="0" fillId="10" borderId="2" xfId="0" applyFill="1" applyBorder="1"/>
    <xf numFmtId="2" fontId="0" fillId="2" borderId="1" xfId="0" applyNumberFormat="1" applyFont="1" applyFill="1" applyBorder="1"/>
    <xf numFmtId="0" fontId="0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2" fontId="0" fillId="9" borderId="1" xfId="0" applyNumberFormat="1" applyFont="1" applyFill="1" applyBorder="1"/>
    <xf numFmtId="9" fontId="0" fillId="9" borderId="1" xfId="0" applyNumberFormat="1" applyFont="1" applyFill="1" applyBorder="1"/>
    <xf numFmtId="2" fontId="0" fillId="10" borderId="1" xfId="0" applyNumberFormat="1" applyFont="1" applyFill="1" applyBorder="1"/>
    <xf numFmtId="167" fontId="0" fillId="3" borderId="1" xfId="0" applyNumberFormat="1" applyFont="1" applyFill="1" applyBorder="1"/>
    <xf numFmtId="2" fontId="0" fillId="3" borderId="1" xfId="0" applyNumberFormat="1" applyFont="1" applyFill="1" applyBorder="1"/>
    <xf numFmtId="10" fontId="0" fillId="8" borderId="1" xfId="0" applyNumberFormat="1" applyFont="1" applyFill="1" applyBorder="1"/>
    <xf numFmtId="10" fontId="0" fillId="2" borderId="1" xfId="0" applyNumberFormat="1" applyFont="1" applyFill="1" applyBorder="1"/>
    <xf numFmtId="9" fontId="0" fillId="8" borderId="1" xfId="0" applyNumberFormat="1" applyFont="1" applyFill="1" applyBorder="1"/>
    <xf numFmtId="0" fontId="0" fillId="11" borderId="1" xfId="0" applyFill="1" applyBorder="1"/>
    <xf numFmtId="0" fontId="4" fillId="11" borderId="1" xfId="0" applyFont="1" applyFill="1" applyBorder="1"/>
    <xf numFmtId="10" fontId="4" fillId="11" borderId="2" xfId="0" applyNumberFormat="1" applyFont="1" applyFill="1" applyBorder="1"/>
    <xf numFmtId="0" fontId="2" fillId="5" borderId="0" xfId="0" applyFont="1" applyFill="1" applyAlignment="1">
      <alignment horizontal="center"/>
    </xf>
    <xf numFmtId="166" fontId="0" fillId="0" borderId="1" xfId="0" applyNumberFormat="1" applyFont="1" applyFill="1" applyBorder="1"/>
    <xf numFmtId="164" fontId="0" fillId="0" borderId="0" xfId="0" applyNumberFormat="1" applyFill="1" applyBorder="1"/>
    <xf numFmtId="165" fontId="4" fillId="0" borderId="1" xfId="0" applyNumberFormat="1" applyFont="1" applyFill="1" applyBorder="1"/>
    <xf numFmtId="4" fontId="0" fillId="0" borderId="0" xfId="0" applyNumberFormat="1" applyFill="1"/>
    <xf numFmtId="4" fontId="0" fillId="4" borderId="1" xfId="0" applyNumberFormat="1" applyFill="1" applyBorder="1"/>
    <xf numFmtId="0" fontId="0" fillId="4" borderId="0" xfId="0" applyFill="1"/>
    <xf numFmtId="4" fontId="1" fillId="5" borderId="1" xfId="0" applyNumberFormat="1" applyFont="1" applyFill="1" applyBorder="1"/>
    <xf numFmtId="0" fontId="5" fillId="7" borderId="1" xfId="0" applyFont="1" applyFill="1" applyBorder="1"/>
    <xf numFmtId="4" fontId="6" fillId="7" borderId="3" xfId="0" applyNumberFormat="1" applyFont="1" applyFill="1" applyBorder="1"/>
    <xf numFmtId="4" fontId="0" fillId="9" borderId="1" xfId="0" applyNumberFormat="1" applyFill="1" applyBorder="1"/>
    <xf numFmtId="0" fontId="0" fillId="5" borderId="1" xfId="0" applyFill="1" applyBorder="1"/>
    <xf numFmtId="4" fontId="1" fillId="9" borderId="5" xfId="0" applyNumberFormat="1" applyFont="1" applyFill="1" applyBorder="1"/>
    <xf numFmtId="4" fontId="0" fillId="9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  <color rgb="FFFF9999"/>
      <color rgb="FFFFCCFF"/>
      <color rgb="FFFFFF66"/>
      <color rgb="FFFFFF99"/>
      <color rgb="FFF5F5F5"/>
      <color rgb="FFE7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962F-1659-48E4-8D96-626701B82876}">
  <dimension ref="A1:BA58"/>
  <sheetViews>
    <sheetView tabSelected="1" zoomScale="80" zoomScaleNormal="80" workbookViewId="0">
      <selection activeCell="A2" sqref="A2"/>
    </sheetView>
  </sheetViews>
  <sheetFormatPr defaultRowHeight="14.5" x14ac:dyDescent="0.35"/>
  <cols>
    <col min="1" max="1" width="56.6328125" customWidth="1"/>
    <col min="2" max="2" width="17.36328125" customWidth="1"/>
    <col min="3" max="3" width="17.26953125" customWidth="1"/>
    <col min="5" max="5" width="12.453125" customWidth="1"/>
    <col min="6" max="6" width="12.08984375" customWidth="1"/>
    <col min="10" max="10" width="12.6328125" customWidth="1"/>
    <col min="11" max="11" width="13" customWidth="1"/>
    <col min="12" max="14" width="12.6328125" customWidth="1"/>
    <col min="15" max="15" width="13.36328125" customWidth="1"/>
    <col min="16" max="16" width="15.36328125" customWidth="1"/>
    <col min="17" max="17" width="13.90625" customWidth="1"/>
    <col min="18" max="18" width="15.54296875" customWidth="1"/>
    <col min="19" max="19" width="13.90625" customWidth="1"/>
    <col min="20" max="21" width="14.54296875" customWidth="1"/>
    <col min="22" max="22" width="13.6328125" customWidth="1"/>
    <col min="23" max="23" width="14.54296875" customWidth="1"/>
    <col min="24" max="24" width="15.453125" customWidth="1"/>
    <col min="25" max="25" width="13.6328125" customWidth="1"/>
    <col min="30" max="30" width="12.90625" customWidth="1"/>
    <col min="31" max="31" width="15.1796875" customWidth="1"/>
    <col min="32" max="32" width="12" customWidth="1"/>
    <col min="33" max="33" width="12.54296875" customWidth="1"/>
    <col min="34" max="34" width="11.08984375" customWidth="1"/>
    <col min="35" max="35" width="13.36328125" customWidth="1"/>
    <col min="36" max="36" width="14.54296875" customWidth="1"/>
    <col min="37" max="37" width="12.54296875" customWidth="1"/>
    <col min="38" max="38" width="11.453125" customWidth="1"/>
    <col min="39" max="39" width="12.08984375" customWidth="1"/>
    <col min="40" max="40" width="11.81640625" customWidth="1"/>
  </cols>
  <sheetData>
    <row r="1" spans="1:7" ht="18.5" x14ac:dyDescent="0.45">
      <c r="A1" s="53" t="s">
        <v>52</v>
      </c>
      <c r="B1" s="35"/>
      <c r="C1" s="16"/>
      <c r="D1" s="16"/>
      <c r="E1" s="16"/>
      <c r="F1" s="16"/>
      <c r="G1" s="16"/>
    </row>
    <row r="2" spans="1:7" x14ac:dyDescent="0.35">
      <c r="A2" t="s">
        <v>53</v>
      </c>
      <c r="B2" s="35"/>
      <c r="C2" s="16"/>
      <c r="D2" s="16"/>
      <c r="E2" s="16"/>
      <c r="F2" s="16"/>
      <c r="G2" s="16"/>
    </row>
    <row r="3" spans="1:7" ht="18.5" x14ac:dyDescent="0.45">
      <c r="A3" s="1" t="s">
        <v>0</v>
      </c>
      <c r="B3" s="2"/>
    </row>
    <row r="4" spans="1:7" x14ac:dyDescent="0.35">
      <c r="A4" s="10" t="s">
        <v>44</v>
      </c>
      <c r="B4" s="38">
        <v>33.799999999999997</v>
      </c>
      <c r="C4" s="39" t="s">
        <v>9</v>
      </c>
    </row>
    <row r="5" spans="1:7" x14ac:dyDescent="0.35">
      <c r="A5" s="10" t="s">
        <v>18</v>
      </c>
      <c r="B5" s="40">
        <v>6.6</v>
      </c>
      <c r="C5" s="39" t="s">
        <v>9</v>
      </c>
    </row>
    <row r="6" spans="1:7" x14ac:dyDescent="0.35">
      <c r="A6" s="10" t="s">
        <v>21</v>
      </c>
      <c r="B6" s="41">
        <v>1</v>
      </c>
      <c r="C6" s="39" t="s">
        <v>11</v>
      </c>
    </row>
    <row r="7" spans="1:7" x14ac:dyDescent="0.35">
      <c r="A7" s="10" t="s">
        <v>42</v>
      </c>
      <c r="B7" s="40">
        <v>784.4</v>
      </c>
      <c r="C7" s="39" t="s">
        <v>11</v>
      </c>
    </row>
    <row r="8" spans="1:7" x14ac:dyDescent="0.35">
      <c r="A8" s="15" t="s">
        <v>10</v>
      </c>
      <c r="B8" s="38">
        <v>6.11</v>
      </c>
      <c r="C8" s="39" t="s">
        <v>9</v>
      </c>
      <c r="D8" s="6"/>
      <c r="E8" s="2"/>
      <c r="F8" s="2"/>
    </row>
    <row r="9" spans="1:7" x14ac:dyDescent="0.35">
      <c r="A9" s="36" t="s">
        <v>19</v>
      </c>
      <c r="B9" s="42">
        <f>B5/B4</f>
        <v>0.19526627218934911</v>
      </c>
      <c r="C9" s="39" t="s">
        <v>20</v>
      </c>
      <c r="E9" s="2"/>
      <c r="F9" s="2"/>
    </row>
    <row r="10" spans="1:7" x14ac:dyDescent="0.35">
      <c r="A10" s="36" t="s">
        <v>7</v>
      </c>
      <c r="B10" s="43">
        <v>-0.02</v>
      </c>
      <c r="C10" s="39" t="s">
        <v>22</v>
      </c>
      <c r="E10" s="2"/>
      <c r="F10" s="2"/>
    </row>
    <row r="11" spans="1:7" x14ac:dyDescent="0.35">
      <c r="A11" s="37" t="s">
        <v>23</v>
      </c>
      <c r="B11" s="44">
        <v>0.5</v>
      </c>
      <c r="C11" s="39" t="s">
        <v>22</v>
      </c>
      <c r="E11" s="2"/>
      <c r="F11" s="2"/>
    </row>
    <row r="12" spans="1:7" x14ac:dyDescent="0.35">
      <c r="A12" s="37" t="s">
        <v>24</v>
      </c>
      <c r="B12" s="44">
        <v>3</v>
      </c>
      <c r="C12" s="39" t="s">
        <v>11</v>
      </c>
      <c r="E12" s="2"/>
      <c r="F12" s="2"/>
    </row>
    <row r="13" spans="1:7" x14ac:dyDescent="0.35">
      <c r="A13" s="14" t="s">
        <v>25</v>
      </c>
      <c r="B13" s="45">
        <v>3.3E-3</v>
      </c>
      <c r="C13" s="39" t="s">
        <v>22</v>
      </c>
      <c r="E13" s="2"/>
      <c r="F13" s="2"/>
    </row>
    <row r="14" spans="1:7" x14ac:dyDescent="0.35">
      <c r="A14" s="14" t="s">
        <v>26</v>
      </c>
      <c r="B14" s="46">
        <v>2</v>
      </c>
      <c r="C14" s="39" t="s">
        <v>22</v>
      </c>
      <c r="E14" s="2"/>
      <c r="F14" s="2"/>
    </row>
    <row r="15" spans="1:7" x14ac:dyDescent="0.35">
      <c r="A15" s="33" t="s">
        <v>1</v>
      </c>
      <c r="B15" s="49">
        <v>0.01</v>
      </c>
      <c r="C15" s="39" t="s">
        <v>22</v>
      </c>
      <c r="D15" s="6"/>
    </row>
    <row r="16" spans="1:7" x14ac:dyDescent="0.35">
      <c r="A16" s="33" t="s">
        <v>2</v>
      </c>
      <c r="B16" s="49">
        <v>0</v>
      </c>
      <c r="C16" s="39" t="s">
        <v>22</v>
      </c>
    </row>
    <row r="17" spans="1:52" x14ac:dyDescent="0.35">
      <c r="A17" s="33" t="s">
        <v>27</v>
      </c>
      <c r="B17" s="47">
        <v>0.02</v>
      </c>
      <c r="C17" s="39" t="s">
        <v>22</v>
      </c>
    </row>
    <row r="18" spans="1:52" x14ac:dyDescent="0.35">
      <c r="A18" s="33" t="s">
        <v>28</v>
      </c>
      <c r="B18" s="47">
        <v>0.02</v>
      </c>
      <c r="C18" s="39" t="s">
        <v>22</v>
      </c>
    </row>
    <row r="19" spans="1:52" x14ac:dyDescent="0.35">
      <c r="A19" s="11" t="s">
        <v>29</v>
      </c>
      <c r="B19" s="48">
        <v>1.4999999999999999E-2</v>
      </c>
      <c r="C19" s="39" t="s">
        <v>22</v>
      </c>
    </row>
    <row r="20" spans="1:52" x14ac:dyDescent="0.35">
      <c r="A20" s="11" t="s">
        <v>30</v>
      </c>
      <c r="B20" s="38">
        <v>2</v>
      </c>
      <c r="C20" s="39" t="s">
        <v>22</v>
      </c>
    </row>
    <row r="21" spans="1:52" x14ac:dyDescent="0.35">
      <c r="A21" s="50" t="s">
        <v>17</v>
      </c>
      <c r="B21" s="50">
        <v>0.1</v>
      </c>
      <c r="C21" s="39" t="s">
        <v>22</v>
      </c>
    </row>
    <row r="22" spans="1:52" x14ac:dyDescent="0.35">
      <c r="A22" s="50" t="s">
        <v>8</v>
      </c>
      <c r="B22" s="50">
        <v>3.3</v>
      </c>
      <c r="C22" s="39" t="s">
        <v>22</v>
      </c>
    </row>
    <row r="23" spans="1:52" x14ac:dyDescent="0.35">
      <c r="A23" s="51" t="s">
        <v>16</v>
      </c>
      <c r="B23" s="52">
        <v>-0.02</v>
      </c>
      <c r="C23" s="39" t="s">
        <v>22</v>
      </c>
    </row>
    <row r="26" spans="1:52" ht="18.5" x14ac:dyDescent="0.45">
      <c r="A26" s="1" t="s">
        <v>32</v>
      </c>
      <c r="B26" s="30">
        <v>2000</v>
      </c>
      <c r="C26" s="30">
        <v>2010</v>
      </c>
      <c r="D26" s="30">
        <v>2020</v>
      </c>
      <c r="E26" s="30">
        <v>2030</v>
      </c>
      <c r="F26" s="30">
        <v>2040</v>
      </c>
      <c r="G26" s="30">
        <v>2050</v>
      </c>
      <c r="H26" s="30">
        <v>2060</v>
      </c>
      <c r="I26" s="30">
        <v>2070</v>
      </c>
      <c r="J26" s="30">
        <v>2080</v>
      </c>
      <c r="K26" s="30">
        <v>2090</v>
      </c>
      <c r="L26" s="30">
        <v>2100</v>
      </c>
      <c r="M26" s="30">
        <v>2110</v>
      </c>
      <c r="N26" s="30">
        <v>2120</v>
      </c>
      <c r="O26" s="30">
        <v>2130</v>
      </c>
      <c r="P26" s="30">
        <v>2140</v>
      </c>
      <c r="Q26" s="30">
        <v>2150</v>
      </c>
      <c r="R26" s="30">
        <v>2160</v>
      </c>
      <c r="S26" s="30">
        <v>2170</v>
      </c>
      <c r="T26" s="30">
        <v>2180</v>
      </c>
      <c r="U26" s="30">
        <v>2190</v>
      </c>
      <c r="V26" s="30">
        <v>2200</v>
      </c>
      <c r="W26" s="30">
        <v>2210</v>
      </c>
      <c r="X26" s="30">
        <v>2220</v>
      </c>
      <c r="Y26" s="30">
        <v>2230</v>
      </c>
      <c r="Z26" s="30">
        <v>2240</v>
      </c>
      <c r="AA26" s="30">
        <v>2250</v>
      </c>
      <c r="AB26" s="30">
        <v>2260</v>
      </c>
      <c r="AC26" s="30">
        <v>2270</v>
      </c>
      <c r="AD26" s="30">
        <v>2280</v>
      </c>
      <c r="AE26" s="30">
        <v>2290</v>
      </c>
      <c r="AF26" s="30">
        <v>2300</v>
      </c>
      <c r="AG26" s="30">
        <v>2310</v>
      </c>
      <c r="AH26" s="30">
        <v>2320</v>
      </c>
      <c r="AI26" s="30">
        <v>2330</v>
      </c>
      <c r="AJ26" s="30">
        <v>2340</v>
      </c>
      <c r="AK26" s="30">
        <v>2350</v>
      </c>
      <c r="AL26" s="30">
        <v>2360</v>
      </c>
      <c r="AM26" s="30">
        <v>2370</v>
      </c>
      <c r="AN26" s="30">
        <v>2380</v>
      </c>
      <c r="AO26" s="30">
        <v>2390</v>
      </c>
      <c r="AP26" s="30">
        <v>2400</v>
      </c>
      <c r="AQ26" s="30">
        <v>2410</v>
      </c>
      <c r="AR26" s="30">
        <v>2420</v>
      </c>
      <c r="AS26" s="30">
        <v>2430</v>
      </c>
      <c r="AT26" s="30">
        <v>2440</v>
      </c>
      <c r="AU26" s="30">
        <v>2450</v>
      </c>
      <c r="AV26" s="30">
        <v>2460</v>
      </c>
      <c r="AW26" s="30">
        <v>2470</v>
      </c>
      <c r="AX26" s="30">
        <v>2480</v>
      </c>
      <c r="AY26" s="30">
        <v>2490</v>
      </c>
      <c r="AZ26" s="30">
        <v>2500</v>
      </c>
    </row>
    <row r="27" spans="1:52" x14ac:dyDescent="0.35">
      <c r="A27" s="4" t="s">
        <v>45</v>
      </c>
      <c r="B27" s="5">
        <f>B4</f>
        <v>33.799999999999997</v>
      </c>
      <c r="C27" s="5">
        <f>C28*C29</f>
        <v>45.512653399270448</v>
      </c>
      <c r="D27" s="5">
        <f t="shared" ref="D27:AZ27" si="0">D28*D29</f>
        <v>61.284071581127925</v>
      </c>
      <c r="E27" s="5">
        <f t="shared" si="0"/>
        <v>82.520731028637726</v>
      </c>
      <c r="F27" s="5">
        <f t="shared" si="0"/>
        <v>111.11649199884057</v>
      </c>
      <c r="G27" s="5">
        <f t="shared" si="0"/>
        <v>149.62149074810768</v>
      </c>
      <c r="H27" s="5">
        <f t="shared" si="0"/>
        <v>201.46955767753769</v>
      </c>
      <c r="I27" s="5">
        <f t="shared" si="0"/>
        <v>271.28444228053547</v>
      </c>
      <c r="J27" s="5">
        <f t="shared" si="0"/>
        <v>365.29215367243791</v>
      </c>
      <c r="K27" s="5">
        <f t="shared" si="0"/>
        <v>491.87618874457706</v>
      </c>
      <c r="L27" s="5">
        <f t="shared" si="0"/>
        <v>662.32516253509084</v>
      </c>
      <c r="M27" s="5">
        <f t="shared" si="0"/>
        <v>807.37067735239623</v>
      </c>
      <c r="N27" s="5">
        <f t="shared" si="0"/>
        <v>984.18035055995847</v>
      </c>
      <c r="O27" s="5">
        <f t="shared" si="0"/>
        <v>1199.7103556010732</v>
      </c>
      <c r="P27" s="5">
        <f t="shared" si="0"/>
        <v>1462.440229087634</v>
      </c>
      <c r="Q27" s="5">
        <f t="shared" si="0"/>
        <v>1782.7064788336802</v>
      </c>
      <c r="R27" s="5">
        <f t="shared" si="0"/>
        <v>2173.1092501867574</v>
      </c>
      <c r="S27" s="5">
        <f t="shared" si="0"/>
        <v>2649.0080500166482</v>
      </c>
      <c r="T27" s="5">
        <f t="shared" si="0"/>
        <v>3229.1260314914866</v>
      </c>
      <c r="U27" s="5">
        <f t="shared" si="0"/>
        <v>3936.2866138479362</v>
      </c>
      <c r="V27" s="5">
        <f t="shared" si="0"/>
        <v>4798.311417780691</v>
      </c>
      <c r="W27" s="5">
        <f t="shared" si="0"/>
        <v>5849.114843671794</v>
      </c>
      <c r="X27" s="5">
        <f t="shared" si="0"/>
        <v>7130.0383563444229</v>
      </c>
      <c r="Y27" s="5">
        <f t="shared" si="0"/>
        <v>8691.4769707324413</v>
      </c>
      <c r="Z27" s="5">
        <f t="shared" si="0"/>
        <v>10594.86192883578</v>
      </c>
      <c r="AA27" s="5">
        <f t="shared" si="0"/>
        <v>12915.077571865706</v>
      </c>
      <c r="AB27" s="5">
        <f t="shared" si="0"/>
        <v>15743.407493903733</v>
      </c>
      <c r="AC27" s="5">
        <f t="shared" si="0"/>
        <v>19191.125886772294</v>
      </c>
      <c r="AD27" s="5">
        <f t="shared" si="0"/>
        <v>23393.875369392361</v>
      </c>
      <c r="AE27" s="5">
        <f t="shared" si="0"/>
        <v>28517.003537342076</v>
      </c>
      <c r="AF27" s="5">
        <f t="shared" si="0"/>
        <v>34762.068186990735</v>
      </c>
      <c r="AG27" s="5">
        <f t="shared" si="0"/>
        <v>42374.76714741897</v>
      </c>
      <c r="AH27" s="5">
        <f t="shared" si="0"/>
        <v>51654.604701280878</v>
      </c>
      <c r="AI27" s="5">
        <f t="shared" si="0"/>
        <v>62966.674897896337</v>
      </c>
      <c r="AJ27" s="5">
        <f t="shared" si="0"/>
        <v>76756.025346159571</v>
      </c>
      <c r="AK27" s="5">
        <f t="shared" si="0"/>
        <v>93565.16659794467</v>
      </c>
      <c r="AL27" s="5">
        <f t="shared" si="0"/>
        <v>114055.41598877439</v>
      </c>
      <c r="AM27" s="5">
        <f t="shared" si="0"/>
        <v>139032.91566049677</v>
      </c>
      <c r="AN27" s="5">
        <f t="shared" si="0"/>
        <v>169480.34838574726</v>
      </c>
      <c r="AO27" s="5">
        <f t="shared" si="0"/>
        <v>206595.59898099335</v>
      </c>
      <c r="AP27" s="5">
        <f t="shared" si="0"/>
        <v>251838.88235330541</v>
      </c>
      <c r="AQ27" s="5">
        <f t="shared" si="0"/>
        <v>306990.19232639542</v>
      </c>
      <c r="AR27" s="5">
        <f t="shared" si="0"/>
        <v>374219.33143899334</v>
      </c>
      <c r="AS27" s="5">
        <f t="shared" si="0"/>
        <v>456171.27687830146</v>
      </c>
      <c r="AT27" s="5">
        <f t="shared" si="0"/>
        <v>556070.24107653287</v>
      </c>
      <c r="AU27" s="5">
        <f t="shared" si="0"/>
        <v>677846.52099743288</v>
      </c>
      <c r="AV27" s="5">
        <f t="shared" si="0"/>
        <v>826291.12670872966</v>
      </c>
      <c r="AW27" s="5">
        <f t="shared" si="0"/>
        <v>1007244.2727491222</v>
      </c>
      <c r="AX27" s="5">
        <f t="shared" si="0"/>
        <v>1227825.1480528573</v>
      </c>
      <c r="AY27" s="5">
        <f t="shared" si="0"/>
        <v>1496712.0042056693</v>
      </c>
      <c r="AZ27" s="5">
        <f t="shared" si="0"/>
        <v>1824483.5814658804</v>
      </c>
    </row>
    <row r="28" spans="1:52" s="16" customFormat="1" x14ac:dyDescent="0.35">
      <c r="A28" s="20" t="s">
        <v>4</v>
      </c>
      <c r="B28" s="17">
        <f>B8</f>
        <v>6.11</v>
      </c>
      <c r="C28" s="17">
        <f>B28*(1+$B$15)^10</f>
        <v>6.7492411862624611</v>
      </c>
      <c r="D28" s="17">
        <f t="shared" ref="D28:L28" si="1">C28*(1+$B$15)^10</f>
        <v>7.4553611440820804</v>
      </c>
      <c r="E28" s="17">
        <f t="shared" si="1"/>
        <v>8.2353568726840596</v>
      </c>
      <c r="F28" s="17">
        <f t="shared" si="1"/>
        <v>9.0969574122240378</v>
      </c>
      <c r="G28" s="17">
        <f t="shared" si="1"/>
        <v>10.048700431466129</v>
      </c>
      <c r="H28" s="17">
        <f t="shared" si="1"/>
        <v>11.100016828226606</v>
      </c>
      <c r="I28" s="17">
        <f t="shared" si="1"/>
        <v>12.261324180895812</v>
      </c>
      <c r="J28" s="17">
        <f t="shared" si="1"/>
        <v>13.544129977056931</v>
      </c>
      <c r="K28" s="17">
        <f t="shared" si="1"/>
        <v>14.96114564210224</v>
      </c>
      <c r="L28" s="17">
        <f t="shared" si="1"/>
        <v>16.526412497765559</v>
      </c>
      <c r="M28" s="17">
        <f>L28*(1+$B$16)^10</f>
        <v>16.526412497765559</v>
      </c>
      <c r="N28" s="17">
        <f t="shared" ref="N28:AZ28" si="2">M28*(1+$B$16)^10</f>
        <v>16.526412497765559</v>
      </c>
      <c r="O28" s="17">
        <f t="shared" si="2"/>
        <v>16.526412497765559</v>
      </c>
      <c r="P28" s="17">
        <f t="shared" si="2"/>
        <v>16.526412497765559</v>
      </c>
      <c r="Q28" s="17">
        <f t="shared" si="2"/>
        <v>16.526412497765559</v>
      </c>
      <c r="R28" s="17">
        <f t="shared" si="2"/>
        <v>16.526412497765559</v>
      </c>
      <c r="S28" s="17">
        <f t="shared" si="2"/>
        <v>16.526412497765559</v>
      </c>
      <c r="T28" s="17">
        <f t="shared" si="2"/>
        <v>16.526412497765559</v>
      </c>
      <c r="U28" s="17">
        <f t="shared" si="2"/>
        <v>16.526412497765559</v>
      </c>
      <c r="V28" s="17">
        <f t="shared" si="2"/>
        <v>16.526412497765559</v>
      </c>
      <c r="W28" s="17">
        <f t="shared" si="2"/>
        <v>16.526412497765559</v>
      </c>
      <c r="X28" s="17">
        <f t="shared" si="2"/>
        <v>16.526412497765559</v>
      </c>
      <c r="Y28" s="17">
        <f t="shared" si="2"/>
        <v>16.526412497765559</v>
      </c>
      <c r="Z28" s="17">
        <f t="shared" si="2"/>
        <v>16.526412497765559</v>
      </c>
      <c r="AA28" s="17">
        <f t="shared" si="2"/>
        <v>16.526412497765559</v>
      </c>
      <c r="AB28" s="17">
        <f t="shared" si="2"/>
        <v>16.526412497765559</v>
      </c>
      <c r="AC28" s="17">
        <f t="shared" si="2"/>
        <v>16.526412497765559</v>
      </c>
      <c r="AD28" s="17">
        <f t="shared" si="2"/>
        <v>16.526412497765559</v>
      </c>
      <c r="AE28" s="17">
        <f t="shared" si="2"/>
        <v>16.526412497765559</v>
      </c>
      <c r="AF28" s="17">
        <f t="shared" si="2"/>
        <v>16.526412497765559</v>
      </c>
      <c r="AG28" s="17">
        <f t="shared" si="2"/>
        <v>16.526412497765559</v>
      </c>
      <c r="AH28" s="17">
        <f t="shared" si="2"/>
        <v>16.526412497765559</v>
      </c>
      <c r="AI28" s="17">
        <f t="shared" si="2"/>
        <v>16.526412497765559</v>
      </c>
      <c r="AJ28" s="17">
        <f t="shared" si="2"/>
        <v>16.526412497765559</v>
      </c>
      <c r="AK28" s="17">
        <f t="shared" si="2"/>
        <v>16.526412497765559</v>
      </c>
      <c r="AL28" s="17">
        <f t="shared" si="2"/>
        <v>16.526412497765559</v>
      </c>
      <c r="AM28" s="17">
        <f t="shared" si="2"/>
        <v>16.526412497765559</v>
      </c>
      <c r="AN28" s="17">
        <f t="shared" si="2"/>
        <v>16.526412497765559</v>
      </c>
      <c r="AO28" s="17">
        <f t="shared" si="2"/>
        <v>16.526412497765559</v>
      </c>
      <c r="AP28" s="17">
        <f t="shared" si="2"/>
        <v>16.526412497765559</v>
      </c>
      <c r="AQ28" s="17">
        <f t="shared" si="2"/>
        <v>16.526412497765559</v>
      </c>
      <c r="AR28" s="17">
        <f t="shared" si="2"/>
        <v>16.526412497765559</v>
      </c>
      <c r="AS28" s="17">
        <f t="shared" si="2"/>
        <v>16.526412497765559</v>
      </c>
      <c r="AT28" s="17">
        <f t="shared" si="2"/>
        <v>16.526412497765559</v>
      </c>
      <c r="AU28" s="17">
        <f t="shared" si="2"/>
        <v>16.526412497765559</v>
      </c>
      <c r="AV28" s="17">
        <f t="shared" si="2"/>
        <v>16.526412497765559</v>
      </c>
      <c r="AW28" s="17">
        <f t="shared" si="2"/>
        <v>16.526412497765559</v>
      </c>
      <c r="AX28" s="17">
        <f t="shared" si="2"/>
        <v>16.526412497765559</v>
      </c>
      <c r="AY28" s="17">
        <f t="shared" si="2"/>
        <v>16.526412497765559</v>
      </c>
      <c r="AZ28" s="17">
        <f t="shared" si="2"/>
        <v>16.526412497765559</v>
      </c>
    </row>
    <row r="29" spans="1:52" s="16" customFormat="1" x14ac:dyDescent="0.35">
      <c r="A29" s="20" t="s">
        <v>5</v>
      </c>
      <c r="B29" s="17">
        <f>B27/B28</f>
        <v>5.5319148936170208</v>
      </c>
      <c r="C29" s="17">
        <f>B29*(1+$B$17)^10</f>
        <v>6.7433733872050388</v>
      </c>
      <c r="D29" s="17">
        <f t="shared" ref="D29:G29" si="3">C29*(1+$B$17)^10</f>
        <v>8.2201345309440867</v>
      </c>
      <c r="E29" s="17">
        <f t="shared" si="3"/>
        <v>10.020298124827061</v>
      </c>
      <c r="F29" s="17">
        <f t="shared" si="3"/>
        <v>12.214687500848116</v>
      </c>
      <c r="G29" s="17">
        <f t="shared" si="3"/>
        <v>14.889635905513559</v>
      </c>
      <c r="H29" s="17">
        <f>G29*(1+$B$18)^10</f>
        <v>18.15038308457461</v>
      </c>
      <c r="I29" s="17">
        <f t="shared" ref="I29:AZ29" si="4">H29*(1+$B$18)^10</f>
        <v>22.125215700863677</v>
      </c>
      <c r="J29" s="17">
        <f t="shared" si="4"/>
        <v>26.970514480533211</v>
      </c>
      <c r="K29" s="17">
        <f t="shared" si="4"/>
        <v>32.876906656157779</v>
      </c>
      <c r="L29" s="17">
        <f t="shared" si="4"/>
        <v>40.076765760544824</v>
      </c>
      <c r="M29" s="17">
        <f t="shared" si="4"/>
        <v>48.853353833541078</v>
      </c>
      <c r="N29" s="17">
        <f t="shared" si="4"/>
        <v>59.551965721116048</v>
      </c>
      <c r="O29" s="17">
        <f t="shared" si="4"/>
        <v>72.593513913759509</v>
      </c>
      <c r="P29" s="17">
        <f t="shared" si="4"/>
        <v>88.491088388684602</v>
      </c>
      <c r="Q29" s="17">
        <f t="shared" si="4"/>
        <v>107.87014296506938</v>
      </c>
      <c r="R29" s="17">
        <f t="shared" si="4"/>
        <v>131.49310235845627</v>
      </c>
      <c r="S29" s="17">
        <f t="shared" si="4"/>
        <v>160.28935804275764</v>
      </c>
      <c r="T29" s="17">
        <f t="shared" si="4"/>
        <v>195.39183303866329</v>
      </c>
      <c r="U29" s="17">
        <f t="shared" si="4"/>
        <v>238.18155418667777</v>
      </c>
      <c r="V29" s="17">
        <f t="shared" si="4"/>
        <v>290.34198549923906</v>
      </c>
      <c r="W29" s="17">
        <f t="shared" si="4"/>
        <v>353.92526021377108</v>
      </c>
      <c r="X29" s="17">
        <f t="shared" si="4"/>
        <v>431.43291729577936</v>
      </c>
      <c r="Y29" s="17">
        <f t="shared" si="4"/>
        <v>525.91431878561457</v>
      </c>
      <c r="Z29" s="17">
        <f t="shared" si="4"/>
        <v>641.08661999500805</v>
      </c>
      <c r="AA29" s="17">
        <f t="shared" si="4"/>
        <v>781.48101250721413</v>
      </c>
      <c r="AB29" s="17">
        <f t="shared" si="4"/>
        <v>952.62099357814702</v>
      </c>
      <c r="AC29" s="17">
        <f t="shared" si="4"/>
        <v>1161.2396755416225</v>
      </c>
      <c r="AD29" s="17">
        <f t="shared" si="4"/>
        <v>1415.5446847617602</v>
      </c>
      <c r="AE29" s="17">
        <f t="shared" si="4"/>
        <v>1725.5410719778231</v>
      </c>
      <c r="AF29" s="17">
        <f t="shared" si="4"/>
        <v>2103.4249382127377</v>
      </c>
      <c r="AG29" s="17">
        <f t="shared" si="4"/>
        <v>2564.0632625591438</v>
      </c>
      <c r="AH29" s="17">
        <f t="shared" si="4"/>
        <v>3125.5788095731482</v>
      </c>
      <c r="AI29" s="17">
        <f t="shared" si="4"/>
        <v>3810.0631281235233</v>
      </c>
      <c r="AJ29" s="17">
        <f t="shared" si="4"/>
        <v>4644.4456930103443</v>
      </c>
      <c r="AK29" s="17">
        <f t="shared" si="4"/>
        <v>5661.5533837482926</v>
      </c>
      <c r="AL29" s="17">
        <f t="shared" si="4"/>
        <v>6901.4019832916047</v>
      </c>
      <c r="AM29" s="17">
        <f t="shared" si="4"/>
        <v>8412.7705077732153</v>
      </c>
      <c r="AN29" s="17">
        <f t="shared" si="4"/>
        <v>10255.12030567201</v>
      </c>
      <c r="AO29" s="17">
        <f t="shared" si="4"/>
        <v>12500.934428989107</v>
      </c>
      <c r="AP29" s="17">
        <f t="shared" si="4"/>
        <v>15238.569313658067</v>
      </c>
      <c r="AQ29" s="17">
        <f t="shared" si="4"/>
        <v>18575.730962052519</v>
      </c>
      <c r="AR29" s="17">
        <f t="shared" si="4"/>
        <v>22643.712390065863</v>
      </c>
      <c r="AS29" s="17">
        <f t="shared" si="4"/>
        <v>27602.559051456432</v>
      </c>
      <c r="AT29" s="17">
        <f t="shared" si="4"/>
        <v>33647.365461301168</v>
      </c>
      <c r="AU29" s="17">
        <f t="shared" si="4"/>
        <v>41015.950744850437</v>
      </c>
      <c r="AV29" s="17">
        <f t="shared" si="4"/>
        <v>49998.215088752484</v>
      </c>
      <c r="AW29" s="17">
        <f t="shared" si="4"/>
        <v>60947.545202886948</v>
      </c>
      <c r="AX29" s="17">
        <f t="shared" si="4"/>
        <v>74294.717514697419</v>
      </c>
      <c r="AY29" s="17">
        <f t="shared" si="4"/>
        <v>90564.846085502897</v>
      </c>
      <c r="AZ29" s="17">
        <f t="shared" si="4"/>
        <v>110398.04202591206</v>
      </c>
    </row>
    <row r="30" spans="1:52" s="16" customFormat="1" x14ac:dyDescent="0.35">
      <c r="A30" s="20" t="s">
        <v>31</v>
      </c>
      <c r="B30" s="54">
        <f t="shared" ref="B30:G30" si="5">$B$19+$B$20*$B$17</f>
        <v>5.5E-2</v>
      </c>
      <c r="C30" s="54">
        <f t="shared" si="5"/>
        <v>5.5E-2</v>
      </c>
      <c r="D30" s="54">
        <f t="shared" si="5"/>
        <v>5.5E-2</v>
      </c>
      <c r="E30" s="54">
        <f t="shared" si="5"/>
        <v>5.5E-2</v>
      </c>
      <c r="F30" s="54">
        <f t="shared" si="5"/>
        <v>5.5E-2</v>
      </c>
      <c r="G30" s="54">
        <f t="shared" si="5"/>
        <v>5.5E-2</v>
      </c>
      <c r="H30" s="54">
        <f t="shared" ref="H30:AZ30" si="6">$B$19+$B$20*$B$18</f>
        <v>5.5E-2</v>
      </c>
      <c r="I30" s="54">
        <f t="shared" si="6"/>
        <v>5.5E-2</v>
      </c>
      <c r="J30" s="54">
        <f t="shared" si="6"/>
        <v>5.5E-2</v>
      </c>
      <c r="K30" s="54">
        <f t="shared" si="6"/>
        <v>5.5E-2</v>
      </c>
      <c r="L30" s="54">
        <f t="shared" si="6"/>
        <v>5.5E-2</v>
      </c>
      <c r="M30" s="54">
        <f t="shared" si="6"/>
        <v>5.5E-2</v>
      </c>
      <c r="N30" s="54">
        <f t="shared" si="6"/>
        <v>5.5E-2</v>
      </c>
      <c r="O30" s="54">
        <f t="shared" si="6"/>
        <v>5.5E-2</v>
      </c>
      <c r="P30" s="54">
        <f t="shared" si="6"/>
        <v>5.5E-2</v>
      </c>
      <c r="Q30" s="54">
        <f t="shared" si="6"/>
        <v>5.5E-2</v>
      </c>
      <c r="R30" s="54">
        <f t="shared" si="6"/>
        <v>5.5E-2</v>
      </c>
      <c r="S30" s="54">
        <f t="shared" si="6"/>
        <v>5.5E-2</v>
      </c>
      <c r="T30" s="54">
        <f t="shared" si="6"/>
        <v>5.5E-2</v>
      </c>
      <c r="U30" s="54">
        <f t="shared" si="6"/>
        <v>5.5E-2</v>
      </c>
      <c r="V30" s="54">
        <f t="shared" si="6"/>
        <v>5.5E-2</v>
      </c>
      <c r="W30" s="54">
        <f t="shared" si="6"/>
        <v>5.5E-2</v>
      </c>
      <c r="X30" s="54">
        <f t="shared" si="6"/>
        <v>5.5E-2</v>
      </c>
      <c r="Y30" s="54">
        <f t="shared" si="6"/>
        <v>5.5E-2</v>
      </c>
      <c r="Z30" s="54">
        <f t="shared" si="6"/>
        <v>5.5E-2</v>
      </c>
      <c r="AA30" s="54">
        <f t="shared" si="6"/>
        <v>5.5E-2</v>
      </c>
      <c r="AB30" s="54">
        <f t="shared" si="6"/>
        <v>5.5E-2</v>
      </c>
      <c r="AC30" s="54">
        <f t="shared" si="6"/>
        <v>5.5E-2</v>
      </c>
      <c r="AD30" s="54">
        <f t="shared" si="6"/>
        <v>5.5E-2</v>
      </c>
      <c r="AE30" s="54">
        <f t="shared" si="6"/>
        <v>5.5E-2</v>
      </c>
      <c r="AF30" s="54">
        <f t="shared" si="6"/>
        <v>5.5E-2</v>
      </c>
      <c r="AG30" s="54">
        <f t="shared" si="6"/>
        <v>5.5E-2</v>
      </c>
      <c r="AH30" s="54">
        <f t="shared" si="6"/>
        <v>5.5E-2</v>
      </c>
      <c r="AI30" s="54">
        <f t="shared" si="6"/>
        <v>5.5E-2</v>
      </c>
      <c r="AJ30" s="54">
        <f t="shared" si="6"/>
        <v>5.5E-2</v>
      </c>
      <c r="AK30" s="54">
        <f t="shared" si="6"/>
        <v>5.5E-2</v>
      </c>
      <c r="AL30" s="54">
        <f t="shared" si="6"/>
        <v>5.5E-2</v>
      </c>
      <c r="AM30" s="54">
        <f t="shared" si="6"/>
        <v>5.5E-2</v>
      </c>
      <c r="AN30" s="54">
        <f t="shared" si="6"/>
        <v>5.5E-2</v>
      </c>
      <c r="AO30" s="54">
        <f t="shared" si="6"/>
        <v>5.5E-2</v>
      </c>
      <c r="AP30" s="54">
        <f t="shared" si="6"/>
        <v>5.5E-2</v>
      </c>
      <c r="AQ30" s="54">
        <f t="shared" si="6"/>
        <v>5.5E-2</v>
      </c>
      <c r="AR30" s="54">
        <f t="shared" si="6"/>
        <v>5.5E-2</v>
      </c>
      <c r="AS30" s="54">
        <f t="shared" si="6"/>
        <v>5.5E-2</v>
      </c>
      <c r="AT30" s="54">
        <f t="shared" si="6"/>
        <v>5.5E-2</v>
      </c>
      <c r="AU30" s="54">
        <f t="shared" si="6"/>
        <v>5.5E-2</v>
      </c>
      <c r="AV30" s="54">
        <f t="shared" si="6"/>
        <v>5.5E-2</v>
      </c>
      <c r="AW30" s="54">
        <f t="shared" si="6"/>
        <v>5.5E-2</v>
      </c>
      <c r="AX30" s="54">
        <f t="shared" si="6"/>
        <v>5.5E-2</v>
      </c>
      <c r="AY30" s="54">
        <f t="shared" si="6"/>
        <v>5.5E-2</v>
      </c>
      <c r="AZ30" s="54">
        <f t="shared" si="6"/>
        <v>5.5E-2</v>
      </c>
    </row>
    <row r="31" spans="1:52" s="16" customFormat="1" x14ac:dyDescent="0.35">
      <c r="A31" s="20"/>
      <c r="B31" s="3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</row>
    <row r="32" spans="1:52" s="16" customFormat="1" ht="18.5" x14ac:dyDescent="0.45">
      <c r="A32" s="1" t="s">
        <v>33</v>
      </c>
      <c r="B32" s="34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</row>
    <row r="33" spans="1:52" s="16" customFormat="1" x14ac:dyDescent="0.35">
      <c r="A33" s="20" t="s">
        <v>46</v>
      </c>
      <c r="B33" s="21">
        <f>B9</f>
        <v>0.19526627218934911</v>
      </c>
      <c r="C33" s="17">
        <f>B33*(1+$B$10)^10</f>
        <v>0.15954676110821917</v>
      </c>
      <c r="D33" s="17">
        <f t="shared" ref="D33:AZ33" si="7">C33*(1+$B$10)^10</f>
        <v>0.13036131992850949</v>
      </c>
      <c r="E33" s="17">
        <f t="shared" si="7"/>
        <v>0.10651468958355272</v>
      </c>
      <c r="F33" s="17">
        <f t="shared" si="7"/>
        <v>8.7030256392789135E-2</v>
      </c>
      <c r="G33" s="17">
        <f t="shared" si="7"/>
        <v>7.1110055874999065E-2</v>
      </c>
      <c r="H33" s="17">
        <f t="shared" si="7"/>
        <v>5.8102092951715756E-2</v>
      </c>
      <c r="I33" s="17">
        <f t="shared" si="7"/>
        <v>4.7473640174099531E-2</v>
      </c>
      <c r="J33" s="17">
        <f t="shared" si="7"/>
        <v>3.8789420430220899E-2</v>
      </c>
      <c r="K33" s="17">
        <f t="shared" si="7"/>
        <v>3.1693780628461732E-2</v>
      </c>
      <c r="L33" s="17">
        <f t="shared" si="7"/>
        <v>2.5896126298975378E-2</v>
      </c>
      <c r="M33" s="17">
        <f t="shared" si="7"/>
        <v>2.1159020602618223E-2</v>
      </c>
      <c r="N33" s="17">
        <f t="shared" si="7"/>
        <v>1.7288460354772699E-2</v>
      </c>
      <c r="O33" s="17">
        <f t="shared" si="7"/>
        <v>1.41259308288382E-2</v>
      </c>
      <c r="P33" s="17">
        <f t="shared" si="7"/>
        <v>1.1541913952218154E-2</v>
      </c>
      <c r="Q33" s="17">
        <f t="shared" si="7"/>
        <v>9.4305840297934235E-3</v>
      </c>
      <c r="R33" s="17">
        <f t="shared" si="7"/>
        <v>7.7054737638121828E-3</v>
      </c>
      <c r="S33" s="17">
        <f t="shared" si="7"/>
        <v>6.2959330765963682E-3</v>
      </c>
      <c r="T33" s="17">
        <f t="shared" si="7"/>
        <v>5.1442357108707412E-3</v>
      </c>
      <c r="U33" s="17">
        <f t="shared" si="7"/>
        <v>4.2032151115723101E-3</v>
      </c>
      <c r="V33" s="17">
        <f t="shared" si="7"/>
        <v>3.4343327691645398E-3</v>
      </c>
      <c r="W33" s="17">
        <f t="shared" si="7"/>
        <v>2.8060999154871512E-3</v>
      </c>
      <c r="X33" s="17">
        <f t="shared" si="7"/>
        <v>2.292787934353994E-3</v>
      </c>
      <c r="Y33" s="17">
        <f t="shared" si="7"/>
        <v>1.8733746731205178E-3</v>
      </c>
      <c r="Z33" s="17">
        <f t="shared" si="7"/>
        <v>1.5306835025186215E-3</v>
      </c>
      <c r="AA33" s="17">
        <f t="shared" si="7"/>
        <v>1.250679865859351E-3</v>
      </c>
      <c r="AB33" s="17">
        <f t="shared" si="7"/>
        <v>1.0218965085154403E-3</v>
      </c>
      <c r="AC33" s="17">
        <f t="shared" si="7"/>
        <v>8.3496384856129445E-4</v>
      </c>
      <c r="AD33" s="17">
        <f t="shared" si="7"/>
        <v>6.8222625539360521E-4</v>
      </c>
      <c r="AE33" s="17">
        <f t="shared" si="7"/>
        <v>5.5742852142683325E-4</v>
      </c>
      <c r="AF33" s="17">
        <f t="shared" si="7"/>
        <v>4.5545968664139757E-4</v>
      </c>
      <c r="AG33" s="17">
        <f t="shared" si="7"/>
        <v>3.7214372458820911E-4</v>
      </c>
      <c r="AH33" s="17">
        <f t="shared" si="7"/>
        <v>3.0406851761487409E-4</v>
      </c>
      <c r="AI33" s="17">
        <f t="shared" si="7"/>
        <v>2.4844611717372058E-4</v>
      </c>
      <c r="AJ33" s="17">
        <f t="shared" si="7"/>
        <v>2.0299856631944416E-4</v>
      </c>
      <c r="AK33" s="17">
        <f t="shared" si="7"/>
        <v>1.6586460837677601E-4</v>
      </c>
      <c r="AL33" s="17">
        <f t="shared" si="7"/>
        <v>1.3552346112971603E-4</v>
      </c>
      <c r="AM33" s="17">
        <f t="shared" si="7"/>
        <v>1.1073253478437239E-4</v>
      </c>
      <c r="AN33" s="17">
        <f t="shared" si="7"/>
        <v>9.0476543010040042E-5</v>
      </c>
      <c r="AO33" s="17">
        <f t="shared" si="7"/>
        <v>7.392592295469525E-5</v>
      </c>
      <c r="AP33" s="17">
        <f t="shared" si="7"/>
        <v>6.040286137034536E-5</v>
      </c>
      <c r="AQ33" s="17">
        <f t="shared" si="7"/>
        <v>4.9353535483907439E-5</v>
      </c>
      <c r="AR33" s="17">
        <f t="shared" si="7"/>
        <v>4.032543176766038E-5</v>
      </c>
      <c r="AS33" s="17">
        <f t="shared" si="7"/>
        <v>3.2948813723354503E-5</v>
      </c>
      <c r="AT33" s="17">
        <f t="shared" si="7"/>
        <v>2.692157971255618E-5</v>
      </c>
      <c r="AU33" s="17">
        <f t="shared" si="7"/>
        <v>2.1996890701585107E-5</v>
      </c>
      <c r="AV33" s="17">
        <f t="shared" si="7"/>
        <v>1.7973061228342717E-5</v>
      </c>
      <c r="AW33" s="17">
        <f t="shared" si="7"/>
        <v>1.4685299586203721E-5</v>
      </c>
      <c r="AX33" s="17">
        <f t="shared" si="7"/>
        <v>1.1998958952884E-5</v>
      </c>
      <c r="AY33" s="17">
        <f t="shared" si="7"/>
        <v>9.8040230713613866E-6</v>
      </c>
      <c r="AZ33" s="17">
        <f t="shared" si="7"/>
        <v>8.0106006497075141E-6</v>
      </c>
    </row>
    <row r="34" spans="1:52" s="16" customFormat="1" x14ac:dyDescent="0.35">
      <c r="A34" s="20" t="s">
        <v>34</v>
      </c>
      <c r="B34" s="21">
        <f>B5</f>
        <v>6.6</v>
      </c>
      <c r="C34" s="17">
        <f>C33*C27</f>
        <v>7.2613964392945807</v>
      </c>
      <c r="D34" s="17">
        <f t="shared" ref="D34:AZ34" si="8">D33*D27</f>
        <v>7.9890724619090943</v>
      </c>
      <c r="E34" s="17">
        <f t="shared" si="8"/>
        <v>8.7896700497231937</v>
      </c>
      <c r="F34" s="17">
        <f t="shared" si="8"/>
        <v>9.6704967881263979</v>
      </c>
      <c r="G34" s="17">
        <f t="shared" si="8"/>
        <v>10.639592567198592</v>
      </c>
      <c r="H34" s="17">
        <f t="shared" si="8"/>
        <v>11.705802967121354</v>
      </c>
      <c r="I34" s="17">
        <f t="shared" si="8"/>
        <v>12.878859997657415</v>
      </c>
      <c r="J34" s="17">
        <f t="shared" si="8"/>
        <v>14.169470928661054</v>
      </c>
      <c r="K34" s="17">
        <f t="shared" si="8"/>
        <v>15.589416022434463</v>
      </c>
      <c r="L34" s="17">
        <f t="shared" si="8"/>
        <v>17.151656059998107</v>
      </c>
      <c r="M34" s="17">
        <f t="shared" si="8"/>
        <v>17.083172796049183</v>
      </c>
      <c r="N34" s="17">
        <f t="shared" si="8"/>
        <v>17.014962972602138</v>
      </c>
      <c r="O34" s="17">
        <f t="shared" si="8"/>
        <v>16.947025497861638</v>
      </c>
      <c r="P34" s="17">
        <f t="shared" si="8"/>
        <v>16.879359284391676</v>
      </c>
      <c r="Q34" s="17">
        <f t="shared" si="8"/>
        <v>16.811963249098174</v>
      </c>
      <c r="R34" s="17">
        <f t="shared" si="8"/>
        <v>16.744836313211625</v>
      </c>
      <c r="S34" s="17">
        <f t="shared" si="8"/>
        <v>16.67797740226986</v>
      </c>
      <c r="T34" s="17">
        <f t="shared" si="8"/>
        <v>16.611385446100822</v>
      </c>
      <c r="U34" s="17">
        <f t="shared" si="8"/>
        <v>16.545059378805444</v>
      </c>
      <c r="V34" s="17">
        <f t="shared" si="8"/>
        <v>16.478998138740589</v>
      </c>
      <c r="W34" s="17">
        <f t="shared" si="8"/>
        <v>16.413200668502064</v>
      </c>
      <c r="X34" s="17">
        <f t="shared" si="8"/>
        <v>16.347665914907676</v>
      </c>
      <c r="Y34" s="17">
        <f t="shared" si="8"/>
        <v>16.282392828980395</v>
      </c>
      <c r="Z34" s="17">
        <f t="shared" si="8"/>
        <v>16.21738036593155</v>
      </c>
      <c r="AA34" s="17">
        <f t="shared" si="8"/>
        <v>16.152627485144112</v>
      </c>
      <c r="AB34" s="17">
        <f t="shared" si="8"/>
        <v>16.088133150156043</v>
      </c>
      <c r="AC34" s="17">
        <f t="shared" si="8"/>
        <v>16.02389632864368</v>
      </c>
      <c r="AD34" s="17">
        <f t="shared" si="8"/>
        <v>15.959915992405243</v>
      </c>
      <c r="AE34" s="17">
        <f t="shared" si="8"/>
        <v>15.896191117344367</v>
      </c>
      <c r="AF34" s="17">
        <f t="shared" si="8"/>
        <v>15.832720683453696</v>
      </c>
      <c r="AG34" s="17">
        <f t="shared" si="8"/>
        <v>15.769503674798576</v>
      </c>
      <c r="AH34" s="17">
        <f t="shared" si="8"/>
        <v>15.706539079500782</v>
      </c>
      <c r="AI34" s="17">
        <f t="shared" si="8"/>
        <v>15.643825889722324</v>
      </c>
      <c r="AJ34" s="17">
        <f t="shared" si="8"/>
        <v>15.581363101649311</v>
      </c>
      <c r="AK34" s="17">
        <f t="shared" si="8"/>
        <v>15.519149715475896</v>
      </c>
      <c r="AL34" s="17">
        <f t="shared" si="8"/>
        <v>15.457184735388259</v>
      </c>
      <c r="AM34" s="17">
        <f t="shared" si="8"/>
        <v>15.395467169548672</v>
      </c>
      <c r="AN34" s="17">
        <f t="shared" si="8"/>
        <v>15.333996030079632</v>
      </c>
      <c r="AO34" s="17">
        <f t="shared" si="8"/>
        <v>15.272770333048031</v>
      </c>
      <c r="AP34" s="17">
        <f t="shared" si="8"/>
        <v>15.211789098449421</v>
      </c>
      <c r="AQ34" s="17">
        <f t="shared" si="8"/>
        <v>15.151051350192326</v>
      </c>
      <c r="AR34" s="17">
        <f t="shared" si="8"/>
        <v>15.090556116082611</v>
      </c>
      <c r="AS34" s="17">
        <f t="shared" si="8"/>
        <v>15.030302427807927</v>
      </c>
      <c r="AT34" s="17">
        <f t="shared" si="8"/>
        <v>14.970289320922211</v>
      </c>
      <c r="AU34" s="17">
        <f t="shared" si="8"/>
        <v>14.910515834830246</v>
      </c>
      <c r="AV34" s="17">
        <f t="shared" si="8"/>
        <v>14.850981012772289</v>
      </c>
      <c r="AW34" s="17">
        <f t="shared" si="8"/>
        <v>14.791683901808753</v>
      </c>
      <c r="AX34" s="17">
        <f t="shared" si="8"/>
        <v>14.732623552804954</v>
      </c>
      <c r="AY34" s="17">
        <f t="shared" si="8"/>
        <v>14.673799020415922</v>
      </c>
      <c r="AZ34" s="17">
        <f t="shared" si="8"/>
        <v>14.615209363071273</v>
      </c>
    </row>
    <row r="35" spans="1:52" s="16" customFormat="1" x14ac:dyDescent="0.35">
      <c r="A35" s="20" t="s">
        <v>37</v>
      </c>
      <c r="B35" s="17">
        <f>(1-B39)*B34</f>
        <v>3.9726875025155626</v>
      </c>
      <c r="C35" s="17">
        <f>C34*(1-C39)</f>
        <v>3.8507013173749183</v>
      </c>
      <c r="D35" s="17">
        <f t="shared" ref="D35:AZ35" si="9">D34*(1-D39)</f>
        <v>3.5653609277530154</v>
      </c>
      <c r="E35" s="17">
        <f t="shared" si="9"/>
        <v>3.0568435478697551</v>
      </c>
      <c r="F35" s="17">
        <f t="shared" si="9"/>
        <v>2.2466825929854854</v>
      </c>
      <c r="G35" s="17">
        <f t="shared" si="9"/>
        <v>1.0308195772544237</v>
      </c>
      <c r="H35" s="17">
        <f t="shared" si="9"/>
        <v>2.3376131769921673</v>
      </c>
      <c r="I35" s="17">
        <f t="shared" si="9"/>
        <v>1.4914118883254919</v>
      </c>
      <c r="J35" s="17">
        <f t="shared" si="9"/>
        <v>0.37113421877587616</v>
      </c>
      <c r="K35" s="17">
        <f t="shared" si="9"/>
        <v>0</v>
      </c>
      <c r="L35" s="17">
        <f t="shared" si="9"/>
        <v>0</v>
      </c>
      <c r="M35" s="17">
        <f t="shared" si="9"/>
        <v>0</v>
      </c>
      <c r="N35" s="17">
        <f t="shared" si="9"/>
        <v>0</v>
      </c>
      <c r="O35" s="17">
        <f t="shared" si="9"/>
        <v>0</v>
      </c>
      <c r="P35" s="17">
        <f t="shared" si="9"/>
        <v>0</v>
      </c>
      <c r="Q35" s="17">
        <f t="shared" si="9"/>
        <v>0</v>
      </c>
      <c r="R35" s="17">
        <f t="shared" si="9"/>
        <v>0</v>
      </c>
      <c r="S35" s="17">
        <f t="shared" si="9"/>
        <v>0</v>
      </c>
      <c r="T35" s="17">
        <f t="shared" si="9"/>
        <v>0</v>
      </c>
      <c r="U35" s="17">
        <f t="shared" si="9"/>
        <v>0</v>
      </c>
      <c r="V35" s="17">
        <f t="shared" si="9"/>
        <v>0</v>
      </c>
      <c r="W35" s="17">
        <f t="shared" si="9"/>
        <v>0</v>
      </c>
      <c r="X35" s="17">
        <f t="shared" si="9"/>
        <v>0</v>
      </c>
      <c r="Y35" s="17">
        <f t="shared" si="9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  <c r="AF35" s="17">
        <f t="shared" si="9"/>
        <v>0</v>
      </c>
      <c r="AG35" s="17">
        <f t="shared" si="9"/>
        <v>0</v>
      </c>
      <c r="AH35" s="17">
        <f t="shared" si="9"/>
        <v>0</v>
      </c>
      <c r="AI35" s="17">
        <f t="shared" si="9"/>
        <v>0</v>
      </c>
      <c r="AJ35" s="17">
        <f t="shared" si="9"/>
        <v>0</v>
      </c>
      <c r="AK35" s="17">
        <f t="shared" si="9"/>
        <v>0</v>
      </c>
      <c r="AL35" s="17">
        <f t="shared" si="9"/>
        <v>0</v>
      </c>
      <c r="AM35" s="17">
        <f t="shared" si="9"/>
        <v>0</v>
      </c>
      <c r="AN35" s="17">
        <f t="shared" si="9"/>
        <v>0</v>
      </c>
      <c r="AO35" s="17">
        <f t="shared" si="9"/>
        <v>0</v>
      </c>
      <c r="AP35" s="17">
        <f t="shared" si="9"/>
        <v>0</v>
      </c>
      <c r="AQ35" s="17">
        <f t="shared" si="9"/>
        <v>0</v>
      </c>
      <c r="AR35" s="17">
        <f t="shared" si="9"/>
        <v>0</v>
      </c>
      <c r="AS35" s="17">
        <f t="shared" si="9"/>
        <v>0</v>
      </c>
      <c r="AT35" s="17">
        <f t="shared" si="9"/>
        <v>0</v>
      </c>
      <c r="AU35" s="17">
        <f t="shared" si="9"/>
        <v>0</v>
      </c>
      <c r="AV35" s="17">
        <f t="shared" si="9"/>
        <v>0</v>
      </c>
      <c r="AW35" s="17">
        <f t="shared" si="9"/>
        <v>0</v>
      </c>
      <c r="AX35" s="17">
        <f t="shared" si="9"/>
        <v>0</v>
      </c>
      <c r="AY35" s="17">
        <f t="shared" si="9"/>
        <v>0</v>
      </c>
      <c r="AZ35" s="17">
        <f t="shared" si="9"/>
        <v>0</v>
      </c>
    </row>
    <row r="36" spans="1:52" s="16" customFormat="1" x14ac:dyDescent="0.35">
      <c r="A36" s="20" t="s">
        <v>38</v>
      </c>
      <c r="B36" s="17">
        <f>B7+$B$11*B35*10</f>
        <v>804.26343751257775</v>
      </c>
      <c r="C36" s="17">
        <f>B36+$B$11*C35*10</f>
        <v>823.5169440994523</v>
      </c>
      <c r="D36" s="17">
        <f t="shared" ref="D36:AZ36" si="10">C36+$B$11*D35*10</f>
        <v>841.34374873821741</v>
      </c>
      <c r="E36" s="17">
        <f t="shared" si="10"/>
        <v>856.62796647756613</v>
      </c>
      <c r="F36" s="17">
        <f t="shared" si="10"/>
        <v>867.86137944249356</v>
      </c>
      <c r="G36" s="17">
        <f t="shared" si="10"/>
        <v>873.01547732876566</v>
      </c>
      <c r="H36" s="17">
        <f t="shared" si="10"/>
        <v>884.70354321372645</v>
      </c>
      <c r="I36" s="17">
        <f t="shared" si="10"/>
        <v>892.16060265535396</v>
      </c>
      <c r="J36" s="17">
        <f t="shared" si="10"/>
        <v>894.01627374923339</v>
      </c>
      <c r="K36" s="17">
        <f t="shared" si="10"/>
        <v>894.01627374923339</v>
      </c>
      <c r="L36" s="17">
        <f t="shared" si="10"/>
        <v>894.01627374923339</v>
      </c>
      <c r="M36" s="17">
        <f t="shared" si="10"/>
        <v>894.01627374923339</v>
      </c>
      <c r="N36" s="17">
        <f t="shared" si="10"/>
        <v>894.01627374923339</v>
      </c>
      <c r="O36" s="17">
        <f t="shared" si="10"/>
        <v>894.01627374923339</v>
      </c>
      <c r="P36" s="17">
        <f t="shared" si="10"/>
        <v>894.01627374923339</v>
      </c>
      <c r="Q36" s="17">
        <f t="shared" si="10"/>
        <v>894.01627374923339</v>
      </c>
      <c r="R36" s="17">
        <f t="shared" si="10"/>
        <v>894.01627374923339</v>
      </c>
      <c r="S36" s="17">
        <f t="shared" si="10"/>
        <v>894.01627374923339</v>
      </c>
      <c r="T36" s="17">
        <f t="shared" si="10"/>
        <v>894.01627374923339</v>
      </c>
      <c r="U36" s="17">
        <f t="shared" si="10"/>
        <v>894.01627374923339</v>
      </c>
      <c r="V36" s="17">
        <f t="shared" si="10"/>
        <v>894.01627374923339</v>
      </c>
      <c r="W36" s="17">
        <f t="shared" si="10"/>
        <v>894.01627374923339</v>
      </c>
      <c r="X36" s="17">
        <f t="shared" si="10"/>
        <v>894.01627374923339</v>
      </c>
      <c r="Y36" s="17">
        <f t="shared" si="10"/>
        <v>894.01627374923339</v>
      </c>
      <c r="Z36" s="17">
        <f t="shared" si="10"/>
        <v>894.01627374923339</v>
      </c>
      <c r="AA36" s="17">
        <f t="shared" si="10"/>
        <v>894.01627374923339</v>
      </c>
      <c r="AB36" s="17">
        <f t="shared" si="10"/>
        <v>894.01627374923339</v>
      </c>
      <c r="AC36" s="17">
        <f t="shared" si="10"/>
        <v>894.01627374923339</v>
      </c>
      <c r="AD36" s="17">
        <f t="shared" si="10"/>
        <v>894.01627374923339</v>
      </c>
      <c r="AE36" s="17">
        <f t="shared" si="10"/>
        <v>894.01627374923339</v>
      </c>
      <c r="AF36" s="17">
        <f t="shared" si="10"/>
        <v>894.01627374923339</v>
      </c>
      <c r="AG36" s="17">
        <f t="shared" si="10"/>
        <v>894.01627374923339</v>
      </c>
      <c r="AH36" s="17">
        <f t="shared" si="10"/>
        <v>894.01627374923339</v>
      </c>
      <c r="AI36" s="17">
        <f t="shared" si="10"/>
        <v>894.01627374923339</v>
      </c>
      <c r="AJ36" s="17">
        <f t="shared" si="10"/>
        <v>894.01627374923339</v>
      </c>
      <c r="AK36" s="17">
        <f t="shared" si="10"/>
        <v>894.01627374923339</v>
      </c>
      <c r="AL36" s="17">
        <f t="shared" si="10"/>
        <v>894.01627374923339</v>
      </c>
      <c r="AM36" s="17">
        <f t="shared" si="10"/>
        <v>894.01627374923339</v>
      </c>
      <c r="AN36" s="17">
        <f t="shared" si="10"/>
        <v>894.01627374923339</v>
      </c>
      <c r="AO36" s="17">
        <f t="shared" si="10"/>
        <v>894.01627374923339</v>
      </c>
      <c r="AP36" s="17">
        <f t="shared" si="10"/>
        <v>894.01627374923339</v>
      </c>
      <c r="AQ36" s="17">
        <f t="shared" si="10"/>
        <v>894.01627374923339</v>
      </c>
      <c r="AR36" s="17">
        <f t="shared" si="10"/>
        <v>894.01627374923339</v>
      </c>
      <c r="AS36" s="17">
        <f t="shared" si="10"/>
        <v>894.01627374923339</v>
      </c>
      <c r="AT36" s="17">
        <f t="shared" si="10"/>
        <v>894.01627374923339</v>
      </c>
      <c r="AU36" s="17">
        <f t="shared" si="10"/>
        <v>894.01627374923339</v>
      </c>
      <c r="AV36" s="17">
        <f t="shared" si="10"/>
        <v>894.01627374923339</v>
      </c>
      <c r="AW36" s="17">
        <f t="shared" si="10"/>
        <v>894.01627374923339</v>
      </c>
      <c r="AX36" s="17">
        <f t="shared" si="10"/>
        <v>894.01627374923339</v>
      </c>
      <c r="AY36" s="17">
        <f t="shared" si="10"/>
        <v>894.01627374923339</v>
      </c>
      <c r="AZ36" s="17">
        <f t="shared" si="10"/>
        <v>894.01627374923339</v>
      </c>
    </row>
    <row r="37" spans="1:52" s="16" customFormat="1" x14ac:dyDescent="0.35">
      <c r="A37" s="7" t="s">
        <v>35</v>
      </c>
      <c r="B37" s="21">
        <f>$B$6+$B$12*(LOG(B36/$B$7)/LOG(2))</f>
        <v>1.1082357996433805</v>
      </c>
      <c r="C37" s="21">
        <f>$B$6+$B$12*(LOG(C36/$B$7)/LOG(2))</f>
        <v>1.2106263957848036</v>
      </c>
      <c r="D37" s="21">
        <f t="shared" ref="D37:AZ37" si="11">$B$6+$B$12*(LOG(D36/$B$7)/LOG(2))</f>
        <v>1.3033174866795232</v>
      </c>
      <c r="E37" s="21">
        <f t="shared" si="11"/>
        <v>1.3812377271275444</v>
      </c>
      <c r="F37" s="21">
        <f t="shared" si="11"/>
        <v>1.4376252662520241</v>
      </c>
      <c r="G37" s="21">
        <f t="shared" si="11"/>
        <v>1.4632530864774789</v>
      </c>
      <c r="H37" s="21">
        <f t="shared" si="11"/>
        <v>1.5208136966706238</v>
      </c>
      <c r="I37" s="21">
        <f t="shared" si="11"/>
        <v>1.5571417159934291</v>
      </c>
      <c r="J37" s="21">
        <f t="shared" si="11"/>
        <v>1.566134672345759</v>
      </c>
      <c r="K37" s="21">
        <f t="shared" si="11"/>
        <v>1.566134672345759</v>
      </c>
      <c r="L37" s="21">
        <f t="shared" si="11"/>
        <v>1.566134672345759</v>
      </c>
      <c r="M37" s="21">
        <f t="shared" si="11"/>
        <v>1.566134672345759</v>
      </c>
      <c r="N37" s="21">
        <f t="shared" si="11"/>
        <v>1.566134672345759</v>
      </c>
      <c r="O37" s="21">
        <f t="shared" si="11"/>
        <v>1.566134672345759</v>
      </c>
      <c r="P37" s="21">
        <f t="shared" si="11"/>
        <v>1.566134672345759</v>
      </c>
      <c r="Q37" s="21">
        <f t="shared" si="11"/>
        <v>1.566134672345759</v>
      </c>
      <c r="R37" s="21">
        <f t="shared" si="11"/>
        <v>1.566134672345759</v>
      </c>
      <c r="S37" s="21">
        <f t="shared" si="11"/>
        <v>1.566134672345759</v>
      </c>
      <c r="T37" s="21">
        <f t="shared" si="11"/>
        <v>1.566134672345759</v>
      </c>
      <c r="U37" s="21">
        <f t="shared" si="11"/>
        <v>1.566134672345759</v>
      </c>
      <c r="V37" s="21">
        <f t="shared" si="11"/>
        <v>1.566134672345759</v>
      </c>
      <c r="W37" s="21">
        <f t="shared" si="11"/>
        <v>1.566134672345759</v>
      </c>
      <c r="X37" s="21">
        <f t="shared" si="11"/>
        <v>1.566134672345759</v>
      </c>
      <c r="Y37" s="21">
        <f t="shared" si="11"/>
        <v>1.566134672345759</v>
      </c>
      <c r="Z37" s="21">
        <f t="shared" si="11"/>
        <v>1.566134672345759</v>
      </c>
      <c r="AA37" s="21">
        <f t="shared" si="11"/>
        <v>1.566134672345759</v>
      </c>
      <c r="AB37" s="21">
        <f t="shared" si="11"/>
        <v>1.566134672345759</v>
      </c>
      <c r="AC37" s="21">
        <f t="shared" si="11"/>
        <v>1.566134672345759</v>
      </c>
      <c r="AD37" s="21">
        <f t="shared" si="11"/>
        <v>1.566134672345759</v>
      </c>
      <c r="AE37" s="21">
        <f t="shared" si="11"/>
        <v>1.566134672345759</v>
      </c>
      <c r="AF37" s="21">
        <f t="shared" si="11"/>
        <v>1.566134672345759</v>
      </c>
      <c r="AG37" s="21">
        <f t="shared" si="11"/>
        <v>1.566134672345759</v>
      </c>
      <c r="AH37" s="21">
        <f t="shared" si="11"/>
        <v>1.566134672345759</v>
      </c>
      <c r="AI37" s="21">
        <f t="shared" si="11"/>
        <v>1.566134672345759</v>
      </c>
      <c r="AJ37" s="21">
        <f t="shared" si="11"/>
        <v>1.566134672345759</v>
      </c>
      <c r="AK37" s="21">
        <f t="shared" si="11"/>
        <v>1.566134672345759</v>
      </c>
      <c r="AL37" s="21">
        <f t="shared" si="11"/>
        <v>1.566134672345759</v>
      </c>
      <c r="AM37" s="21">
        <f t="shared" si="11"/>
        <v>1.566134672345759</v>
      </c>
      <c r="AN37" s="21">
        <f t="shared" si="11"/>
        <v>1.566134672345759</v>
      </c>
      <c r="AO37" s="21">
        <f t="shared" si="11"/>
        <v>1.566134672345759</v>
      </c>
      <c r="AP37" s="21">
        <f t="shared" si="11"/>
        <v>1.566134672345759</v>
      </c>
      <c r="AQ37" s="21">
        <f t="shared" si="11"/>
        <v>1.566134672345759</v>
      </c>
      <c r="AR37" s="21">
        <f t="shared" si="11"/>
        <v>1.566134672345759</v>
      </c>
      <c r="AS37" s="21">
        <f t="shared" si="11"/>
        <v>1.566134672345759</v>
      </c>
      <c r="AT37" s="21">
        <f t="shared" si="11"/>
        <v>1.566134672345759</v>
      </c>
      <c r="AU37" s="21">
        <f t="shared" si="11"/>
        <v>1.566134672345759</v>
      </c>
      <c r="AV37" s="21">
        <f t="shared" si="11"/>
        <v>1.566134672345759</v>
      </c>
      <c r="AW37" s="21">
        <f t="shared" si="11"/>
        <v>1.566134672345759</v>
      </c>
      <c r="AX37" s="21">
        <f t="shared" si="11"/>
        <v>1.566134672345759</v>
      </c>
      <c r="AY37" s="21">
        <f t="shared" si="11"/>
        <v>1.566134672345759</v>
      </c>
      <c r="AZ37" s="21">
        <f t="shared" si="11"/>
        <v>1.566134672345759</v>
      </c>
    </row>
    <row r="38" spans="1:52" s="16" customFormat="1" ht="18.5" x14ac:dyDescent="0.45">
      <c r="A38" s="1" t="s">
        <v>13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 s="59" customFormat="1" x14ac:dyDescent="0.35">
      <c r="A39" s="29" t="s">
        <v>6</v>
      </c>
      <c r="B39" s="58">
        <v>0.39807765113400567</v>
      </c>
      <c r="C39" s="58">
        <v>0.46970237067114323</v>
      </c>
      <c r="D39" s="58">
        <v>0.55372029171694037</v>
      </c>
      <c r="E39" s="58">
        <v>0.65222317441073663</v>
      </c>
      <c r="F39" s="58">
        <v>0.76767661039461788</v>
      </c>
      <c r="G39" s="58">
        <v>0.90311475080047743</v>
      </c>
      <c r="H39" s="58">
        <v>0.80030304768003246</v>
      </c>
      <c r="I39" s="58">
        <v>0.88419690185336508</v>
      </c>
      <c r="J39" s="58">
        <v>0.97380747519477451</v>
      </c>
      <c r="K39" s="58">
        <v>1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  <c r="Q39" s="58">
        <v>1</v>
      </c>
      <c r="R39" s="58">
        <v>1</v>
      </c>
      <c r="S39" s="58">
        <v>1</v>
      </c>
      <c r="T39" s="58">
        <v>1</v>
      </c>
      <c r="U39" s="58">
        <v>1</v>
      </c>
      <c r="V39" s="58">
        <v>1</v>
      </c>
      <c r="W39" s="58">
        <v>1</v>
      </c>
      <c r="X39" s="58">
        <v>1</v>
      </c>
      <c r="Y39" s="58">
        <v>1</v>
      </c>
      <c r="Z39" s="58">
        <v>1</v>
      </c>
      <c r="AA39" s="58">
        <v>1</v>
      </c>
      <c r="AB39" s="58">
        <v>1</v>
      </c>
      <c r="AC39" s="58">
        <v>1</v>
      </c>
      <c r="AD39" s="58">
        <v>1</v>
      </c>
      <c r="AE39" s="58">
        <v>1</v>
      </c>
      <c r="AF39" s="58">
        <v>1</v>
      </c>
      <c r="AG39" s="58">
        <v>1</v>
      </c>
      <c r="AH39" s="58">
        <v>1</v>
      </c>
      <c r="AI39" s="58">
        <v>1</v>
      </c>
      <c r="AJ39" s="58">
        <v>1</v>
      </c>
      <c r="AK39" s="58">
        <v>1</v>
      </c>
      <c r="AL39" s="58">
        <v>1</v>
      </c>
      <c r="AM39" s="58">
        <v>1</v>
      </c>
      <c r="AN39" s="58">
        <v>1</v>
      </c>
      <c r="AO39" s="58">
        <v>1</v>
      </c>
      <c r="AP39" s="58">
        <v>1</v>
      </c>
      <c r="AQ39" s="58">
        <v>1</v>
      </c>
      <c r="AR39" s="58">
        <v>1</v>
      </c>
      <c r="AS39" s="58">
        <v>1</v>
      </c>
      <c r="AT39" s="58">
        <v>1</v>
      </c>
      <c r="AU39" s="58">
        <v>1</v>
      </c>
      <c r="AV39" s="58">
        <v>1</v>
      </c>
      <c r="AW39" s="58">
        <v>1</v>
      </c>
      <c r="AX39" s="58">
        <v>1</v>
      </c>
      <c r="AY39" s="58">
        <v>1</v>
      </c>
      <c r="AZ39" s="58">
        <v>1</v>
      </c>
    </row>
    <row r="40" spans="1:52" x14ac:dyDescent="0.35">
      <c r="A40" s="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52" ht="18.5" x14ac:dyDescent="0.45">
      <c r="A41" s="1" t="s">
        <v>3</v>
      </c>
      <c r="C41" s="3"/>
      <c r="D41" s="3"/>
      <c r="E41" s="3"/>
      <c r="F41" s="3"/>
      <c r="G41" s="3"/>
      <c r="H41" s="3"/>
      <c r="I41" s="3"/>
    </row>
    <row r="42" spans="1:52" s="22" customFormat="1" x14ac:dyDescent="0.35">
      <c r="A42" s="22" t="s">
        <v>12</v>
      </c>
      <c r="B42" s="56">
        <f>$B$13*B37^$B$14</f>
        <v>4.05301573911697E-3</v>
      </c>
      <c r="C42" s="56">
        <f t="shared" ref="C42:AZ42" si="12">$B$13*C37^$B$14</f>
        <v>4.8365336915639828E-3</v>
      </c>
      <c r="D42" s="56">
        <f t="shared" si="12"/>
        <v>5.6055003545792759E-3</v>
      </c>
      <c r="E42" s="56">
        <f t="shared" si="12"/>
        <v>6.2957982741735346E-3</v>
      </c>
      <c r="F42" s="56">
        <f t="shared" si="12"/>
        <v>6.8203291403484707E-3</v>
      </c>
      <c r="G42" s="56">
        <f t="shared" si="12"/>
        <v>7.0656616637833651E-3</v>
      </c>
      <c r="H42" s="56">
        <f t="shared" si="12"/>
        <v>7.6324851899371958E-3</v>
      </c>
      <c r="I42" s="56">
        <f t="shared" si="12"/>
        <v>8.0014780681669714E-3</v>
      </c>
      <c r="J42" s="56">
        <f t="shared" si="12"/>
        <v>8.0941667793477407E-3</v>
      </c>
      <c r="K42" s="56">
        <f t="shared" si="12"/>
        <v>8.0941667793477407E-3</v>
      </c>
      <c r="L42" s="56">
        <f t="shared" si="12"/>
        <v>8.0941667793477407E-3</v>
      </c>
      <c r="M42" s="56">
        <f t="shared" si="12"/>
        <v>8.0941667793477407E-3</v>
      </c>
      <c r="N42" s="56">
        <f t="shared" si="12"/>
        <v>8.0941667793477407E-3</v>
      </c>
      <c r="O42" s="56">
        <f t="shared" si="12"/>
        <v>8.0941667793477407E-3</v>
      </c>
      <c r="P42" s="56">
        <f t="shared" si="12"/>
        <v>8.0941667793477407E-3</v>
      </c>
      <c r="Q42" s="56">
        <f t="shared" si="12"/>
        <v>8.0941667793477407E-3</v>
      </c>
      <c r="R42" s="56">
        <f t="shared" si="12"/>
        <v>8.0941667793477407E-3</v>
      </c>
      <c r="S42" s="56">
        <f t="shared" si="12"/>
        <v>8.0941667793477407E-3</v>
      </c>
      <c r="T42" s="56">
        <f t="shared" si="12"/>
        <v>8.0941667793477407E-3</v>
      </c>
      <c r="U42" s="56">
        <f t="shared" si="12"/>
        <v>8.0941667793477407E-3</v>
      </c>
      <c r="V42" s="56">
        <f t="shared" si="12"/>
        <v>8.0941667793477407E-3</v>
      </c>
      <c r="W42" s="56">
        <f t="shared" si="12"/>
        <v>8.0941667793477407E-3</v>
      </c>
      <c r="X42" s="56">
        <f t="shared" si="12"/>
        <v>8.0941667793477407E-3</v>
      </c>
      <c r="Y42" s="56">
        <f t="shared" si="12"/>
        <v>8.0941667793477407E-3</v>
      </c>
      <c r="Z42" s="56">
        <f t="shared" si="12"/>
        <v>8.0941667793477407E-3</v>
      </c>
      <c r="AA42" s="56">
        <f t="shared" si="12"/>
        <v>8.0941667793477407E-3</v>
      </c>
      <c r="AB42" s="56">
        <f t="shared" si="12"/>
        <v>8.0941667793477407E-3</v>
      </c>
      <c r="AC42" s="56">
        <f t="shared" si="12"/>
        <v>8.0941667793477407E-3</v>
      </c>
      <c r="AD42" s="56">
        <f t="shared" si="12"/>
        <v>8.0941667793477407E-3</v>
      </c>
      <c r="AE42" s="56">
        <f t="shared" si="12"/>
        <v>8.0941667793477407E-3</v>
      </c>
      <c r="AF42" s="56">
        <f t="shared" si="12"/>
        <v>8.0941667793477407E-3</v>
      </c>
      <c r="AG42" s="56">
        <f t="shared" si="12"/>
        <v>8.0941667793477407E-3</v>
      </c>
      <c r="AH42" s="56">
        <f t="shared" si="12"/>
        <v>8.0941667793477407E-3</v>
      </c>
      <c r="AI42" s="56">
        <f t="shared" si="12"/>
        <v>8.0941667793477407E-3</v>
      </c>
      <c r="AJ42" s="56">
        <f t="shared" si="12"/>
        <v>8.0941667793477407E-3</v>
      </c>
      <c r="AK42" s="56">
        <f t="shared" si="12"/>
        <v>8.0941667793477407E-3</v>
      </c>
      <c r="AL42" s="56">
        <f t="shared" si="12"/>
        <v>8.0941667793477407E-3</v>
      </c>
      <c r="AM42" s="56">
        <f t="shared" si="12"/>
        <v>8.0941667793477407E-3</v>
      </c>
      <c r="AN42" s="56">
        <f t="shared" si="12"/>
        <v>8.0941667793477407E-3</v>
      </c>
      <c r="AO42" s="56">
        <f t="shared" si="12"/>
        <v>8.0941667793477407E-3</v>
      </c>
      <c r="AP42" s="56">
        <f t="shared" si="12"/>
        <v>8.0941667793477407E-3</v>
      </c>
      <c r="AQ42" s="56">
        <f t="shared" si="12"/>
        <v>8.0941667793477407E-3</v>
      </c>
      <c r="AR42" s="56">
        <f t="shared" si="12"/>
        <v>8.0941667793477407E-3</v>
      </c>
      <c r="AS42" s="56">
        <f t="shared" si="12"/>
        <v>8.0941667793477407E-3</v>
      </c>
      <c r="AT42" s="56">
        <f t="shared" si="12"/>
        <v>8.0941667793477407E-3</v>
      </c>
      <c r="AU42" s="56">
        <f t="shared" si="12"/>
        <v>8.0941667793477407E-3</v>
      </c>
      <c r="AV42" s="56">
        <f t="shared" si="12"/>
        <v>8.0941667793477407E-3</v>
      </c>
      <c r="AW42" s="56">
        <f t="shared" si="12"/>
        <v>8.0941667793477407E-3</v>
      </c>
      <c r="AX42" s="56">
        <f t="shared" si="12"/>
        <v>8.0941667793477407E-3</v>
      </c>
      <c r="AY42" s="56">
        <f t="shared" si="12"/>
        <v>8.0941667793477407E-3</v>
      </c>
      <c r="AZ42" s="56">
        <f t="shared" si="12"/>
        <v>8.0941667793477407E-3</v>
      </c>
    </row>
    <row r="43" spans="1:52" s="24" customFormat="1" x14ac:dyDescent="0.35">
      <c r="A43" s="24" t="s">
        <v>47</v>
      </c>
      <c r="B43" s="24">
        <f>B42*B27</f>
        <v>0.13699193198215356</v>
      </c>
      <c r="C43" s="24">
        <f t="shared" ref="C43:AZ43" si="13">C42*C27</f>
        <v>0.22012348155804556</v>
      </c>
      <c r="D43" s="24">
        <f t="shared" si="13"/>
        <v>0.34352788497807429</v>
      </c>
      <c r="E43" s="24">
        <f t="shared" si="13"/>
        <v>0.51953387599363587</v>
      </c>
      <c r="F43" s="24">
        <f t="shared" si="13"/>
        <v>0.75785104835299</v>
      </c>
      <c r="G43" s="24">
        <f t="shared" si="13"/>
        <v>1.0571748312570219</v>
      </c>
      <c r="H43" s="24">
        <f t="shared" si="13"/>
        <v>1.537713415197004</v>
      </c>
      <c r="I43" s="24">
        <f t="shared" si="13"/>
        <v>2.1706765151426133</v>
      </c>
      <c r="J43" s="24">
        <f t="shared" si="13"/>
        <v>2.9567356150118367</v>
      </c>
      <c r="K43" s="24">
        <f t="shared" si="13"/>
        <v>3.9813279064885347</v>
      </c>
      <c r="L43" s="24">
        <f t="shared" si="13"/>
        <v>5.3609703277176255</v>
      </c>
      <c r="M43" s="24">
        <f t="shared" si="13"/>
        <v>6.5349929152452493</v>
      </c>
      <c r="N43" s="24">
        <f t="shared" si="13"/>
        <v>7.9661198983892296</v>
      </c>
      <c r="O43" s="24">
        <f t="shared" si="13"/>
        <v>9.7106557051456708</v>
      </c>
      <c r="P43" s="24">
        <f t="shared" si="13"/>
        <v>11.837235119062827</v>
      </c>
      <c r="Q43" s="24">
        <f t="shared" si="13"/>
        <v>14.429523558303561</v>
      </c>
      <c r="R43" s="24">
        <f t="shared" si="13"/>
        <v>17.58950870075493</v>
      </c>
      <c r="S43" s="24">
        <f t="shared" si="13"/>
        <v>21.441512956669492</v>
      </c>
      <c r="T43" s="24">
        <f t="shared" si="13"/>
        <v>26.137084650425397</v>
      </c>
      <c r="U43" s="24">
        <f t="shared" si="13"/>
        <v>31.860960343799174</v>
      </c>
      <c r="V43" s="24">
        <f t="shared" si="13"/>
        <v>38.838332874765428</v>
      </c>
      <c r="W43" s="24">
        <f t="shared" si="13"/>
        <v>47.343711056237986</v>
      </c>
      <c r="X43" s="24">
        <f t="shared" si="13"/>
        <v>57.711719599398194</v>
      </c>
      <c r="Y43" s="24">
        <f t="shared" si="13"/>
        <v>70.350264159968461</v>
      </c>
      <c r="Z43" s="24">
        <f t="shared" si="13"/>
        <v>85.756579456158704</v>
      </c>
      <c r="AA43" s="24">
        <f t="shared" si="13"/>
        <v>104.53679183489449</v>
      </c>
      <c r="AB43" s="24">
        <f t="shared" si="13"/>
        <v>127.42976593088986</v>
      </c>
      <c r="AC43" s="24">
        <f t="shared" si="13"/>
        <v>155.33617361099274</v>
      </c>
      <c r="AD43" s="24">
        <f t="shared" si="13"/>
        <v>189.35392885513701</v>
      </c>
      <c r="AE43" s="24">
        <f t="shared" si="13"/>
        <v>230.82138267849624</v>
      </c>
      <c r="AF43" s="24">
        <f t="shared" si="13"/>
        <v>281.36997750056133</v>
      </c>
      <c r="AG43" s="24">
        <f t="shared" si="13"/>
        <v>342.98843252723464</v>
      </c>
      <c r="AH43" s="24">
        <f t="shared" si="13"/>
        <v>418.10098537344732</v>
      </c>
      <c r="AI43" s="24">
        <f t="shared" si="13"/>
        <v>509.66276816454183</v>
      </c>
      <c r="AJ43" s="24">
        <f t="shared" si="13"/>
        <v>621.27607047165793</v>
      </c>
      <c r="AK43" s="24">
        <f t="shared" si="13"/>
        <v>757.33206318122063</v>
      </c>
      <c r="AL43" s="24">
        <f t="shared" si="13"/>
        <v>923.1835591010248</v>
      </c>
      <c r="AM43" s="24">
        <f t="shared" si="13"/>
        <v>1125.3556071750493</v>
      </c>
      <c r="AN43" s="24">
        <f t="shared" si="13"/>
        <v>1371.802205656197</v>
      </c>
      <c r="AO43" s="24">
        <f t="shared" si="13"/>
        <v>1672.2192340314043</v>
      </c>
      <c r="AP43" s="24">
        <f t="shared" si="13"/>
        <v>2038.4259152921886</v>
      </c>
      <c r="AQ43" s="24">
        <f t="shared" si="13"/>
        <v>2484.8298163138834</v>
      </c>
      <c r="AR43" s="24">
        <f t="shared" si="13"/>
        <v>3028.9936807232216</v>
      </c>
      <c r="AS43" s="24">
        <f t="shared" si="13"/>
        <v>3692.3263950009878</v>
      </c>
      <c r="AT43" s="24">
        <f t="shared" si="13"/>
        <v>4500.9252723055615</v>
      </c>
      <c r="AU43" s="24">
        <f t="shared" si="13"/>
        <v>5486.6027917538622</v>
      </c>
      <c r="AV43" s="24">
        <f t="shared" si="13"/>
        <v>6688.1381878756147</v>
      </c>
      <c r="AW43" s="24">
        <f t="shared" si="13"/>
        <v>8152.8031311742197</v>
      </c>
      <c r="AX43" s="24">
        <f t="shared" si="13"/>
        <v>9938.2215242171587</v>
      </c>
      <c r="AY43" s="24">
        <f t="shared" si="13"/>
        <v>12114.636582692505</v>
      </c>
      <c r="AZ43" s="24">
        <f t="shared" si="13"/>
        <v>14767.674394566517</v>
      </c>
    </row>
    <row r="44" spans="1:52" s="22" customFormat="1" x14ac:dyDescent="0.35">
      <c r="A44" s="22" t="s">
        <v>48</v>
      </c>
      <c r="B44" s="22">
        <f>(B43*10)/((1+B30)^(B26-2000))</f>
        <v>1.3699193198215356</v>
      </c>
      <c r="C44" s="22">
        <f t="shared" ref="C44:AZ44" si="14">(C43*10)/((1+C30)^(C26-2000))</f>
        <v>1.2886701735414878</v>
      </c>
      <c r="D44" s="22">
        <f t="shared" si="14"/>
        <v>1.1773695589312005</v>
      </c>
      <c r="E44" s="22">
        <f t="shared" si="14"/>
        <v>1.0424136311351009</v>
      </c>
      <c r="F44" s="22">
        <f t="shared" si="14"/>
        <v>0.89019565538326417</v>
      </c>
      <c r="G44" s="22">
        <f t="shared" si="14"/>
        <v>0.7269822937833057</v>
      </c>
      <c r="H44" s="22">
        <f t="shared" si="14"/>
        <v>0.61905298947747034</v>
      </c>
      <c r="I44" s="22">
        <f t="shared" si="14"/>
        <v>0.51159104421626633</v>
      </c>
      <c r="J44" s="22">
        <f t="shared" si="14"/>
        <v>0.40795825163146243</v>
      </c>
      <c r="K44" s="22">
        <f t="shared" si="14"/>
        <v>0.32159299551389964</v>
      </c>
      <c r="L44" s="22">
        <f t="shared" si="14"/>
        <v>0.25351136874915225</v>
      </c>
      <c r="M44" s="22">
        <f t="shared" si="14"/>
        <v>0.18091499369339614</v>
      </c>
      <c r="N44" s="22">
        <f t="shared" si="14"/>
        <v>0.12910756272815485</v>
      </c>
      <c r="O44" s="22">
        <f t="shared" si="14"/>
        <v>9.2135883341176533E-2</v>
      </c>
      <c r="P44" s="22">
        <f t="shared" si="14"/>
        <v>6.5751539411623247E-2</v>
      </c>
      <c r="Q44" s="22">
        <f t="shared" si="14"/>
        <v>4.6922705662779819E-2</v>
      </c>
      <c r="R44" s="22">
        <f t="shared" si="14"/>
        <v>3.3485760583221502E-2</v>
      </c>
      <c r="S44" s="22">
        <f t="shared" si="14"/>
        <v>2.3896664653041723E-2</v>
      </c>
      <c r="T44" s="22">
        <f t="shared" si="14"/>
        <v>1.7053534744140356E-2</v>
      </c>
      <c r="U44" s="22">
        <f t="shared" si="14"/>
        <v>1.2170026716786372E-2</v>
      </c>
      <c r="V44" s="22">
        <f t="shared" si="14"/>
        <v>8.6849766051102645E-3</v>
      </c>
      <c r="W44" s="22">
        <f t="shared" si="14"/>
        <v>6.1979172590699485E-3</v>
      </c>
      <c r="X44" s="22">
        <f t="shared" si="14"/>
        <v>4.423060659446581E-3</v>
      </c>
      <c r="Y44" s="22">
        <f t="shared" si="14"/>
        <v>3.1564580131358028E-3</v>
      </c>
      <c r="Z44" s="22">
        <f t="shared" si="14"/>
        <v>2.252563994891228E-3</v>
      </c>
      <c r="AA44" s="22">
        <f t="shared" si="14"/>
        <v>1.6075121322584884E-3</v>
      </c>
      <c r="AB44" s="22">
        <f t="shared" si="14"/>
        <v>1.1471795079824197E-3</v>
      </c>
      <c r="AC44" s="22">
        <f t="shared" si="14"/>
        <v>8.1866929469815656E-4</v>
      </c>
      <c r="AD44" s="22">
        <f t="shared" si="14"/>
        <v>5.8423237986556518E-4</v>
      </c>
      <c r="AE44" s="22">
        <f t="shared" si="14"/>
        <v>4.1692961479547057E-4</v>
      </c>
      <c r="AF44" s="22">
        <f t="shared" si="14"/>
        <v>2.9753623675137398E-4</v>
      </c>
      <c r="AG44" s="22">
        <f t="shared" si="14"/>
        <v>2.1233275123331785E-4</v>
      </c>
      <c r="AH44" s="22">
        <f t="shared" si="14"/>
        <v>1.5152842470069939E-4</v>
      </c>
      <c r="AI44" s="22">
        <f t="shared" si="14"/>
        <v>1.0813623126394386E-4</v>
      </c>
      <c r="AJ44" s="22">
        <f t="shared" si="14"/>
        <v>7.7169973455912131E-5</v>
      </c>
      <c r="AK44" s="22">
        <f t="shared" si="14"/>
        <v>5.5071318221276344E-5</v>
      </c>
      <c r="AL44" s="22">
        <f t="shared" si="14"/>
        <v>3.9300908822545811E-5</v>
      </c>
      <c r="AM44" s="22">
        <f t="shared" si="14"/>
        <v>2.804656732697077E-5</v>
      </c>
      <c r="AN44" s="22">
        <f t="shared" si="14"/>
        <v>2.0015057218601741E-5</v>
      </c>
      <c r="AO44" s="22">
        <f t="shared" si="14"/>
        <v>1.4283477574764213E-5</v>
      </c>
      <c r="AP44" s="22">
        <f t="shared" si="14"/>
        <v>1.0193212509988762E-5</v>
      </c>
      <c r="AQ44" s="22">
        <f t="shared" si="14"/>
        <v>7.2742496167293887E-6</v>
      </c>
      <c r="AR44" s="22">
        <f t="shared" si="14"/>
        <v>5.1911708339872558E-6</v>
      </c>
      <c r="AS44" s="22">
        <f t="shared" si="14"/>
        <v>3.7046095539069846E-6</v>
      </c>
      <c r="AT44" s="22">
        <f t="shared" si="14"/>
        <v>2.6437450020032625E-6</v>
      </c>
      <c r="AU44" s="22">
        <f t="shared" si="14"/>
        <v>1.8866732199203089E-6</v>
      </c>
      <c r="AV44" s="22">
        <f t="shared" si="14"/>
        <v>1.3463990801182699E-6</v>
      </c>
      <c r="AW44" s="22">
        <f t="shared" si="14"/>
        <v>9.6083967472644457E-7</v>
      </c>
      <c r="AX44" s="22">
        <f t="shared" si="14"/>
        <v>6.8569036785684916E-7</v>
      </c>
      <c r="AY44" s="22">
        <f t="shared" si="14"/>
        <v>4.893337493640871E-7</v>
      </c>
      <c r="AZ44" s="22">
        <f t="shared" si="14"/>
        <v>3.4920647786714195E-7</v>
      </c>
    </row>
    <row r="45" spans="1:52" s="22" customFormat="1" x14ac:dyDescent="0.35">
      <c r="A45" s="61" t="s">
        <v>49</v>
      </c>
      <c r="B45" s="31">
        <f>SUM(B44:AZ44)</f>
        <v>9.2410235992563798</v>
      </c>
    </row>
    <row r="46" spans="1:52" s="3" customFormat="1" ht="15.75" customHeight="1" x14ac:dyDescent="0.35"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1:52" s="3" customFormat="1" ht="18.5" x14ac:dyDescent="0.45">
      <c r="A47" s="1" t="s">
        <v>13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</row>
    <row r="48" spans="1:52" s="22" customFormat="1" x14ac:dyDescent="0.35">
      <c r="A48" s="22" t="s">
        <v>15</v>
      </c>
      <c r="B48" s="23">
        <f>($B$21*(1+$B$23)^(B26-2000))*(B39^($B$22))</f>
        <v>4.7851298482013034E-3</v>
      </c>
      <c r="C48" s="23">
        <f t="shared" ref="C48:AZ48" si="15">($B$21*(1+$B$23)^(C26-2000))*(C39^($B$22))</f>
        <v>6.7495658541193004E-3</v>
      </c>
      <c r="D48" s="23">
        <f t="shared" si="15"/>
        <v>9.4924859418040151E-3</v>
      </c>
      <c r="E48" s="23">
        <f t="shared" si="15"/>
        <v>1.331342561261261E-2</v>
      </c>
      <c r="F48" s="23">
        <f t="shared" si="15"/>
        <v>1.8626508135055671E-2</v>
      </c>
      <c r="G48" s="23">
        <f t="shared" si="15"/>
        <v>2.6016895507556651E-2</v>
      </c>
      <c r="H48" s="23">
        <f t="shared" si="15"/>
        <v>1.4266068173304204E-2</v>
      </c>
      <c r="I48" s="23">
        <f t="shared" si="15"/>
        <v>1.6197088742419555E-2</v>
      </c>
      <c r="J48" s="23">
        <f t="shared" si="15"/>
        <v>1.8198990509901848E-2</v>
      </c>
      <c r="K48" s="23">
        <f t="shared" si="15"/>
        <v>1.6231057352151624E-2</v>
      </c>
      <c r="L48" s="23">
        <f t="shared" si="15"/>
        <v>1.3261955589475275E-2</v>
      </c>
      <c r="M48" s="23">
        <f t="shared" si="15"/>
        <v>1.0835983278310552E-2</v>
      </c>
      <c r="N48" s="23">
        <f t="shared" si="15"/>
        <v>8.8537872725957239E-3</v>
      </c>
      <c r="O48" s="23">
        <f t="shared" si="15"/>
        <v>7.2341888184050233E-3</v>
      </c>
      <c r="P48" s="23">
        <f t="shared" si="15"/>
        <v>5.9108589634086963E-3</v>
      </c>
      <c r="Q48" s="23">
        <f t="shared" si="15"/>
        <v>4.8296021243487584E-3</v>
      </c>
      <c r="R48" s="23">
        <f t="shared" si="15"/>
        <v>3.9461365638916975E-3</v>
      </c>
      <c r="S48" s="23">
        <f t="shared" si="15"/>
        <v>3.2242808786205677E-3</v>
      </c>
      <c r="T48" s="23">
        <f t="shared" si="15"/>
        <v>2.6344722276883527E-3</v>
      </c>
      <c r="U48" s="23">
        <f t="shared" si="15"/>
        <v>2.1525556177446098E-3</v>
      </c>
      <c r="V48" s="23">
        <f t="shared" si="15"/>
        <v>1.7587946605721453E-3</v>
      </c>
      <c r="W48" s="23">
        <f t="shared" si="15"/>
        <v>1.4370632900525125E-3</v>
      </c>
      <c r="X48" s="23">
        <f t="shared" si="15"/>
        <v>1.1741853360782591E-3</v>
      </c>
      <c r="Y48" s="23">
        <f t="shared" si="15"/>
        <v>9.5939490835566024E-4</v>
      </c>
      <c r="Z48" s="23">
        <f t="shared" si="15"/>
        <v>7.8389549068378001E-4</v>
      </c>
      <c r="AA48" s="23">
        <f t="shared" si="15"/>
        <v>6.4049968887948687E-4</v>
      </c>
      <c r="AB48" s="23">
        <f t="shared" si="15"/>
        <v>5.2333487860336256E-4</v>
      </c>
      <c r="AC48" s="23">
        <f t="shared" si="15"/>
        <v>4.276026982026029E-4</v>
      </c>
      <c r="AD48" s="23">
        <f t="shared" si="15"/>
        <v>3.493825368530893E-4</v>
      </c>
      <c r="AE48" s="23">
        <f t="shared" si="15"/>
        <v>2.8547097006404538E-4</v>
      </c>
      <c r="AF48" s="23">
        <f t="shared" si="15"/>
        <v>2.3325056679514034E-4</v>
      </c>
      <c r="AG48" s="23">
        <f t="shared" si="15"/>
        <v>1.9058269531941653E-4</v>
      </c>
      <c r="AH48" s="23">
        <f t="shared" si="15"/>
        <v>1.5571993780882974E-4</v>
      </c>
      <c r="AI48" s="23">
        <f t="shared" si="15"/>
        <v>1.2723452667381469E-4</v>
      </c>
      <c r="AJ48" s="23">
        <f t="shared" si="15"/>
        <v>1.0395987184238221E-4</v>
      </c>
      <c r="AK48" s="23">
        <f t="shared" si="15"/>
        <v>8.4942784289924848E-5</v>
      </c>
      <c r="AL48" s="23">
        <f t="shared" si="15"/>
        <v>6.940443918461229E-5</v>
      </c>
      <c r="AM48" s="23">
        <f t="shared" si="15"/>
        <v>5.6708479935027192E-5</v>
      </c>
      <c r="AN48" s="23">
        <f t="shared" si="15"/>
        <v>4.6334956874838785E-5</v>
      </c>
      <c r="AO48" s="23">
        <f t="shared" si="15"/>
        <v>3.7859033270737949E-5</v>
      </c>
      <c r="AP48" s="23">
        <f t="shared" si="15"/>
        <v>3.0933586580570869E-5</v>
      </c>
      <c r="AQ48" s="23">
        <f t="shared" si="15"/>
        <v>2.527499241448599E-5</v>
      </c>
      <c r="AR48" s="23">
        <f t="shared" si="15"/>
        <v>2.0651508996165514E-5</v>
      </c>
      <c r="AS48" s="23">
        <f t="shared" si="15"/>
        <v>1.6873786421960379E-5</v>
      </c>
      <c r="AT48" s="23">
        <f t="shared" si="15"/>
        <v>1.3787112034612141E-5</v>
      </c>
      <c r="AU48" s="23">
        <f t="shared" si="15"/>
        <v>1.1265074328993615E-5</v>
      </c>
      <c r="AV48" s="23">
        <f t="shared" si="15"/>
        <v>9.2043859017876575E-6</v>
      </c>
      <c r="AW48" s="23">
        <f t="shared" si="15"/>
        <v>7.5206534244498036E-6</v>
      </c>
      <c r="AX48" s="23">
        <f t="shared" si="15"/>
        <v>6.1449214031436408E-6</v>
      </c>
      <c r="AY48" s="23">
        <f t="shared" si="15"/>
        <v>5.0208481789699361E-6</v>
      </c>
      <c r="AZ48" s="23">
        <f t="shared" si="15"/>
        <v>4.1023985145471937E-6</v>
      </c>
    </row>
    <row r="49" spans="1:53" s="17" customFormat="1" x14ac:dyDescent="0.35">
      <c r="A49" s="28" t="s">
        <v>39</v>
      </c>
      <c r="B49" s="17">
        <f>B48*B27*10</f>
        <v>1.6173738886920406</v>
      </c>
      <c r="C49" s="17">
        <f t="shared" ref="C49:AZ49" si="16">C48*C27*10</f>
        <v>3.0719065131408252</v>
      </c>
      <c r="D49" s="17">
        <f t="shared" si="16"/>
        <v>5.817381879403678</v>
      </c>
      <c r="E49" s="17">
        <f t="shared" si="16"/>
        <v>10.986336140481816</v>
      </c>
      <c r="F49" s="17">
        <f t="shared" si="16"/>
        <v>20.697122421552521</v>
      </c>
      <c r="G49" s="17">
        <f t="shared" si="16"/>
        <v>38.926866904783715</v>
      </c>
      <c r="H49" s="17">
        <f t="shared" si="16"/>
        <v>28.741784446731963</v>
      </c>
      <c r="I49" s="17">
        <f t="shared" si="16"/>
        <v>43.940181860556287</v>
      </c>
      <c r="J49" s="17">
        <f t="shared" si="16"/>
        <v>66.47948438026306</v>
      </c>
      <c r="K49" s="17">
        <f t="shared" si="16"/>
        <v>79.836706296709878</v>
      </c>
      <c r="L49" s="17">
        <f t="shared" si="16"/>
        <v>87.837268913323669</v>
      </c>
      <c r="M49" s="17">
        <f t="shared" si="16"/>
        <v>87.486551591888286</v>
      </c>
      <c r="N49" s="17">
        <f t="shared" si="16"/>
        <v>87.137234617265577</v>
      </c>
      <c r="O49" s="17">
        <f t="shared" si="16"/>
        <v>86.789312398139984</v>
      </c>
      <c r="P49" s="17">
        <f t="shared" si="16"/>
        <v>86.442779365521076</v>
      </c>
      <c r="Q49" s="17">
        <f t="shared" si="16"/>
        <v>86.09762997265436</v>
      </c>
      <c r="R49" s="17">
        <f t="shared" si="16"/>
        <v>85.753858694932333</v>
      </c>
      <c r="S49" s="17">
        <f t="shared" si="16"/>
        <v>85.411460029806364</v>
      </c>
      <c r="T49" s="17">
        <f t="shared" si="16"/>
        <v>85.07042849669827</v>
      </c>
      <c r="U49" s="17">
        <f t="shared" si="16"/>
        <v>84.730758636912839</v>
      </c>
      <c r="V49" s="17">
        <f t="shared" si="16"/>
        <v>84.3924450135504</v>
      </c>
      <c r="W49" s="17">
        <f t="shared" si="16"/>
        <v>84.055482211419758</v>
      </c>
      <c r="X49" s="17">
        <f t="shared" si="16"/>
        <v>83.719864836951544</v>
      </c>
      <c r="Y49" s="17">
        <f t="shared" si="16"/>
        <v>83.385587518111805</v>
      </c>
      <c r="Z49" s="17">
        <f t="shared" si="16"/>
        <v>83.052644904316239</v>
      </c>
      <c r="AA49" s="17">
        <f t="shared" si="16"/>
        <v>82.721031666344231</v>
      </c>
      <c r="AB49" s="17">
        <f t="shared" si="16"/>
        <v>82.390742496253779</v>
      </c>
      <c r="AC49" s="17">
        <f t="shared" si="16"/>
        <v>82.06177210729652</v>
      </c>
      <c r="AD49" s="17">
        <f t="shared" si="16"/>
        <v>81.734115233833052</v>
      </c>
      <c r="AE49" s="17">
        <f t="shared" si="16"/>
        <v>81.407766631248549</v>
      </c>
      <c r="AF49" s="17">
        <f t="shared" si="16"/>
        <v>81.08272107586906</v>
      </c>
      <c r="AG49" s="17">
        <f t="shared" si="16"/>
        <v>80.758973364877704</v>
      </c>
      <c r="AH49" s="17">
        <f t="shared" si="16"/>
        <v>80.436518316231428</v>
      </c>
      <c r="AI49" s="17">
        <f t="shared" si="16"/>
        <v>80.115350768578097</v>
      </c>
      <c r="AJ49" s="17">
        <f t="shared" si="16"/>
        <v>79.7954655811739</v>
      </c>
      <c r="AK49" s="17">
        <f t="shared" si="16"/>
        <v>79.476857633800961</v>
      </c>
      <c r="AL49" s="17">
        <f t="shared" si="16"/>
        <v>79.159521826685491</v>
      </c>
      <c r="AM49" s="17">
        <f t="shared" si="16"/>
        <v>78.843453080416083</v>
      </c>
      <c r="AN49" s="17">
        <f t="shared" si="16"/>
        <v>78.528646335862518</v>
      </c>
      <c r="AO49" s="17">
        <f t="shared" si="16"/>
        <v>78.215096554094629</v>
      </c>
      <c r="AP49" s="17">
        <f t="shared" si="16"/>
        <v>77.902798716301746</v>
      </c>
      <c r="AQ49" s="17">
        <f t="shared" si="16"/>
        <v>77.591747823712396</v>
      </c>
      <c r="AR49" s="17">
        <f t="shared" si="16"/>
        <v>77.281938897514152</v>
      </c>
      <c r="AS49" s="17">
        <f t="shared" si="16"/>
        <v>76.973366978774123</v>
      </c>
      <c r="AT49" s="17">
        <f t="shared" si="16"/>
        <v>76.666027128359403</v>
      </c>
      <c r="AU49" s="17">
        <f t="shared" si="16"/>
        <v>76.359914426858126</v>
      </c>
      <c r="AV49" s="17">
        <f t="shared" si="16"/>
        <v>76.055023974500699</v>
      </c>
      <c r="AW49" s="17">
        <f t="shared" si="16"/>
        <v>75.751350891081387</v>
      </c>
      <c r="AX49" s="17">
        <f t="shared" si="16"/>
        <v>75.448890315880121</v>
      </c>
      <c r="AY49" s="17">
        <f t="shared" si="16"/>
        <v>75.147637407584781</v>
      </c>
      <c r="AZ49" s="17">
        <f t="shared" si="16"/>
        <v>74.847587344213707</v>
      </c>
    </row>
    <row r="50" spans="1:53" s="22" customFormat="1" x14ac:dyDescent="0.35">
      <c r="A50" s="27" t="s">
        <v>40</v>
      </c>
      <c r="B50" s="23">
        <f>B49/((1+B30)^(B26-2000))</f>
        <v>1.6173738886920406</v>
      </c>
      <c r="C50" s="23">
        <f t="shared" ref="C50:AZ50" si="17">C49/((1+C30)^(C26-2000))</f>
        <v>1.7983880099354734</v>
      </c>
      <c r="D50" s="23">
        <f t="shared" si="17"/>
        <v>1.9937852608166053</v>
      </c>
      <c r="E50" s="23">
        <f t="shared" si="17"/>
        <v>2.2043425998289909</v>
      </c>
      <c r="F50" s="23">
        <f t="shared" si="17"/>
        <v>2.4311490362971542</v>
      </c>
      <c r="G50" s="23">
        <f t="shared" si="17"/>
        <v>2.676864994845586</v>
      </c>
      <c r="H50" s="23">
        <f t="shared" si="17"/>
        <v>1.1570873615866175</v>
      </c>
      <c r="I50" s="23">
        <f t="shared" si="17"/>
        <v>1.0355943579929385</v>
      </c>
      <c r="J50" s="23">
        <f t="shared" si="17"/>
        <v>0.91725665559802372</v>
      </c>
      <c r="K50" s="23">
        <f t="shared" si="17"/>
        <v>0.64488346935902607</v>
      </c>
      <c r="L50" s="23">
        <f t="shared" si="17"/>
        <v>0.41536783283940121</v>
      </c>
      <c r="M50" s="23">
        <f t="shared" si="17"/>
        <v>0.24219810388133309</v>
      </c>
      <c r="N50" s="23">
        <f t="shared" si="17"/>
        <v>0.14122403538743319</v>
      </c>
      <c r="O50" s="23">
        <f t="shared" si="17"/>
        <v>8.2346756029447729E-2</v>
      </c>
      <c r="P50" s="23">
        <f t="shared" si="17"/>
        <v>4.801582258976287E-2</v>
      </c>
      <c r="Q50" s="23">
        <f t="shared" si="17"/>
        <v>2.7997693292825213E-2</v>
      </c>
      <c r="R50" s="23">
        <f t="shared" si="17"/>
        <v>1.6325260871116128E-2</v>
      </c>
      <c r="S50" s="23">
        <f t="shared" si="17"/>
        <v>9.5191464426211628E-3</v>
      </c>
      <c r="T50" s="23">
        <f t="shared" si="17"/>
        <v>5.550548301276363E-3</v>
      </c>
      <c r="U50" s="23">
        <f t="shared" si="17"/>
        <v>3.2364862365032126E-3</v>
      </c>
      <c r="V50" s="23">
        <f t="shared" si="17"/>
        <v>1.8871726882668531E-3</v>
      </c>
      <c r="W50" s="23">
        <f t="shared" si="17"/>
        <v>1.1003973121134596E-3</v>
      </c>
      <c r="X50" s="23">
        <f t="shared" si="17"/>
        <v>6.4163404442789634E-4</v>
      </c>
      <c r="Y50" s="23">
        <f t="shared" si="17"/>
        <v>3.741323633171967E-4</v>
      </c>
      <c r="Z50" s="23">
        <f t="shared" si="17"/>
        <v>2.1815398745887564E-4</v>
      </c>
      <c r="AA50" s="23">
        <f t="shared" si="17"/>
        <v>1.2720407778211512E-4</v>
      </c>
      <c r="AB50" s="23">
        <f t="shared" si="17"/>
        <v>7.4171815940099033E-5</v>
      </c>
      <c r="AC50" s="23">
        <f t="shared" si="17"/>
        <v>4.3249071694660976E-5</v>
      </c>
      <c r="AD50" s="23">
        <f t="shared" si="17"/>
        <v>2.5218233890356994E-5</v>
      </c>
      <c r="AE50" s="23">
        <f t="shared" si="17"/>
        <v>1.4704577361535776E-5</v>
      </c>
      <c r="AF50" s="23">
        <f t="shared" si="17"/>
        <v>8.5741371232214228E-6</v>
      </c>
      <c r="AG50" s="23">
        <f t="shared" si="17"/>
        <v>4.9995199182063141E-6</v>
      </c>
      <c r="AH50" s="23">
        <f t="shared" si="17"/>
        <v>2.9151854062197007E-6</v>
      </c>
      <c r="AI50" s="23">
        <f t="shared" si="17"/>
        <v>1.6998244014767863E-6</v>
      </c>
      <c r="AJ50" s="23">
        <f t="shared" si="17"/>
        <v>9.9115582483749534E-7</v>
      </c>
      <c r="AK50" s="23">
        <f t="shared" si="17"/>
        <v>5.7793609049017495E-7</v>
      </c>
      <c r="AL50" s="23">
        <f t="shared" si="17"/>
        <v>3.3699052794834789E-7</v>
      </c>
      <c r="AM50" s="23">
        <f t="shared" si="17"/>
        <v>1.964968407330097E-7</v>
      </c>
      <c r="AN50" s="23">
        <f t="shared" si="17"/>
        <v>1.1457594565973048E-7</v>
      </c>
      <c r="AO50" s="23">
        <f t="shared" si="17"/>
        <v>6.6808439641320834E-8</v>
      </c>
      <c r="AP50" s="23">
        <f t="shared" si="17"/>
        <v>3.8955538019850958E-8</v>
      </c>
      <c r="AQ50" s="23">
        <f t="shared" si="17"/>
        <v>2.2714704168565307E-8</v>
      </c>
      <c r="AR50" s="23">
        <f t="shared" si="17"/>
        <v>1.324478653593531E-8</v>
      </c>
      <c r="AS50" s="23">
        <f t="shared" si="17"/>
        <v>7.7229432124967593E-9</v>
      </c>
      <c r="AT50" s="23">
        <f t="shared" si="17"/>
        <v>4.5031946495797474E-9</v>
      </c>
      <c r="AU50" s="23">
        <f t="shared" si="17"/>
        <v>2.6257815827507184E-9</v>
      </c>
      <c r="AV50" s="23">
        <f t="shared" si="17"/>
        <v>1.5310750382411978E-9</v>
      </c>
      <c r="AW50" s="23">
        <f t="shared" si="17"/>
        <v>8.9275924095314745E-10</v>
      </c>
      <c r="AX50" s="23">
        <f t="shared" si="17"/>
        <v>5.2056172454016693E-10</v>
      </c>
      <c r="AY50" s="23">
        <f t="shared" si="17"/>
        <v>3.0353593289823364E-10</v>
      </c>
      <c r="AZ50" s="23">
        <f t="shared" si="17"/>
        <v>1.7698969827600509E-10</v>
      </c>
    </row>
    <row r="51" spans="1:53" s="25" customFormat="1" x14ac:dyDescent="0.35">
      <c r="A51" s="62" t="s">
        <v>50</v>
      </c>
      <c r="B51" s="32">
        <f>SUM(B50:AZ50)</f>
        <v>17.473033924818814</v>
      </c>
    </row>
    <row r="52" spans="1:53" s="3" customFormat="1" x14ac:dyDescent="0.35">
      <c r="A52" s="12"/>
    </row>
    <row r="53" spans="1:53" s="3" customFormat="1" ht="18.5" x14ac:dyDescent="0.45">
      <c r="A53" s="1" t="s">
        <v>14</v>
      </c>
    </row>
    <row r="54" spans="1:53" s="7" customFormat="1" x14ac:dyDescent="0.35">
      <c r="A54" s="64" t="s">
        <v>51</v>
      </c>
      <c r="B54" s="60">
        <f>B45+B51</f>
        <v>26.714057524075194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8"/>
    </row>
    <row r="55" spans="1:53" s="3" customFormat="1" x14ac:dyDescent="0.35">
      <c r="A55" s="13"/>
    </row>
    <row r="56" spans="1:53" s="3" customFormat="1" x14ac:dyDescent="0.35">
      <c r="A56" s="65" t="s">
        <v>36</v>
      </c>
      <c r="B56" s="63">
        <f>(B33^(-1))*($B$21*(1+$B$23)^(B26-2000))*$B$22*(B39^($B$22-1))*1000</f>
        <v>203.14803959536786</v>
      </c>
      <c r="C56" s="5">
        <f t="shared" ref="C56:AZ56" si="18">(C33^(-1))*($B$21*(1+$B$23)^(C26-2000))*$B$22*(C39^($B$22-1))*1000</f>
        <v>297.22068760162557</v>
      </c>
      <c r="D56" s="5">
        <f t="shared" si="18"/>
        <v>433.96501001041116</v>
      </c>
      <c r="E56" s="5">
        <f t="shared" si="18"/>
        <v>632.4089740352108</v>
      </c>
      <c r="F56" s="5">
        <f t="shared" si="18"/>
        <v>920.01903867459214</v>
      </c>
      <c r="G56" s="5">
        <f t="shared" si="18"/>
        <v>1336.8893293682929</v>
      </c>
      <c r="H56" s="5">
        <f t="shared" si="18"/>
        <v>1012.4462761648163</v>
      </c>
      <c r="I56" s="5">
        <f t="shared" si="18"/>
        <v>1273.3546510829524</v>
      </c>
      <c r="J56" s="5">
        <f t="shared" si="18"/>
        <v>1589.9184305141775</v>
      </c>
      <c r="K56" s="5">
        <f t="shared" si="18"/>
        <v>1690.0000000000009</v>
      </c>
      <c r="L56" s="5">
        <f t="shared" si="18"/>
        <v>1690.0000000000007</v>
      </c>
      <c r="M56" s="5">
        <f t="shared" si="18"/>
        <v>1690.0000000000009</v>
      </c>
      <c r="N56" s="5">
        <f t="shared" si="18"/>
        <v>1690.0000000000014</v>
      </c>
      <c r="O56" s="5">
        <f t="shared" si="18"/>
        <v>1690.0000000000014</v>
      </c>
      <c r="P56" s="5">
        <f t="shared" si="18"/>
        <v>1690.0000000000014</v>
      </c>
      <c r="Q56" s="5">
        <f t="shared" si="18"/>
        <v>1690.0000000000018</v>
      </c>
      <c r="R56" s="5">
        <f t="shared" si="18"/>
        <v>1690.0000000000018</v>
      </c>
      <c r="S56" s="5">
        <f t="shared" si="18"/>
        <v>1690.0000000000018</v>
      </c>
      <c r="T56" s="5">
        <f t="shared" si="18"/>
        <v>1690.000000000002</v>
      </c>
      <c r="U56" s="5">
        <f t="shared" si="18"/>
        <v>1690.000000000002</v>
      </c>
      <c r="V56" s="5">
        <f t="shared" si="18"/>
        <v>1690.000000000002</v>
      </c>
      <c r="W56" s="5">
        <f t="shared" si="18"/>
        <v>1690.000000000002</v>
      </c>
      <c r="X56" s="5">
        <f t="shared" si="18"/>
        <v>1690.000000000002</v>
      </c>
      <c r="Y56" s="5">
        <f t="shared" si="18"/>
        <v>1690.000000000002</v>
      </c>
      <c r="Z56" s="5">
        <f t="shared" si="18"/>
        <v>1690.0000000000025</v>
      </c>
      <c r="AA56" s="5">
        <f t="shared" si="18"/>
        <v>1690.0000000000027</v>
      </c>
      <c r="AB56" s="5">
        <f t="shared" si="18"/>
        <v>1690.0000000000025</v>
      </c>
      <c r="AC56" s="5">
        <f t="shared" si="18"/>
        <v>1690.0000000000025</v>
      </c>
      <c r="AD56" s="5">
        <f t="shared" si="18"/>
        <v>1690.0000000000027</v>
      </c>
      <c r="AE56" s="5">
        <f t="shared" si="18"/>
        <v>1690.0000000000027</v>
      </c>
      <c r="AF56" s="5">
        <f t="shared" si="18"/>
        <v>1690.0000000000027</v>
      </c>
      <c r="AG56" s="5">
        <f t="shared" si="18"/>
        <v>1690.000000000003</v>
      </c>
      <c r="AH56" s="5">
        <f t="shared" si="18"/>
        <v>1690.000000000003</v>
      </c>
      <c r="AI56" s="5">
        <f t="shared" si="18"/>
        <v>1690.0000000000027</v>
      </c>
      <c r="AJ56" s="5">
        <f t="shared" si="18"/>
        <v>1690.000000000003</v>
      </c>
      <c r="AK56" s="5">
        <f t="shared" si="18"/>
        <v>1690.000000000003</v>
      </c>
      <c r="AL56" s="5">
        <f t="shared" si="18"/>
        <v>1690.0000000000034</v>
      </c>
      <c r="AM56" s="5">
        <f t="shared" si="18"/>
        <v>1690.0000000000034</v>
      </c>
      <c r="AN56" s="5">
        <f t="shared" si="18"/>
        <v>1690.0000000000034</v>
      </c>
      <c r="AO56" s="5">
        <f t="shared" si="18"/>
        <v>1690.0000000000034</v>
      </c>
      <c r="AP56" s="5">
        <f t="shared" si="18"/>
        <v>1690.000000000003</v>
      </c>
      <c r="AQ56" s="5">
        <f t="shared" si="18"/>
        <v>1690.0000000000036</v>
      </c>
      <c r="AR56" s="5">
        <f t="shared" si="18"/>
        <v>1690.0000000000036</v>
      </c>
      <c r="AS56" s="5">
        <f t="shared" si="18"/>
        <v>1690.0000000000041</v>
      </c>
      <c r="AT56" s="5">
        <f t="shared" si="18"/>
        <v>1690.0000000000045</v>
      </c>
      <c r="AU56" s="5">
        <f t="shared" si="18"/>
        <v>1690.0000000000045</v>
      </c>
      <c r="AV56" s="5">
        <f t="shared" si="18"/>
        <v>1690.0000000000041</v>
      </c>
      <c r="AW56" s="5">
        <f t="shared" si="18"/>
        <v>1690.0000000000045</v>
      </c>
      <c r="AX56" s="5">
        <f t="shared" si="18"/>
        <v>1690.0000000000041</v>
      </c>
      <c r="AY56" s="5">
        <f t="shared" si="18"/>
        <v>1690.0000000000045</v>
      </c>
      <c r="AZ56" s="5">
        <f t="shared" si="18"/>
        <v>1690.0000000000048</v>
      </c>
    </row>
    <row r="57" spans="1:53" s="3" customFormat="1" x14ac:dyDescent="0.35">
      <c r="A57" s="66" t="s">
        <v>41</v>
      </c>
      <c r="D57" s="8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3" s="3" customFormat="1" x14ac:dyDescent="0.35">
      <c r="A58" s="65" t="s">
        <v>43</v>
      </c>
      <c r="B58" s="63">
        <f>B56*12/44</f>
        <v>55.404010798736685</v>
      </c>
      <c r="C58" s="63">
        <f t="shared" ref="C58:AZ58" si="19">C56*12/44</f>
        <v>81.060187527716067</v>
      </c>
      <c r="D58" s="63">
        <f t="shared" si="19"/>
        <v>118.35409363920304</v>
      </c>
      <c r="E58" s="63">
        <f t="shared" si="19"/>
        <v>172.47517473687569</v>
      </c>
      <c r="F58" s="63">
        <f t="shared" si="19"/>
        <v>250.91428327488876</v>
      </c>
      <c r="G58" s="63">
        <f t="shared" si="19"/>
        <v>364.60618073680712</v>
      </c>
      <c r="H58" s="63">
        <f t="shared" si="19"/>
        <v>276.12171168131351</v>
      </c>
      <c r="I58" s="63">
        <f t="shared" si="19"/>
        <v>347.27854120444158</v>
      </c>
      <c r="J58" s="63">
        <f t="shared" si="19"/>
        <v>433.61411741295757</v>
      </c>
      <c r="K58" s="63">
        <f t="shared" si="19"/>
        <v>460.90909090909116</v>
      </c>
      <c r="L58" s="63">
        <f t="shared" si="19"/>
        <v>460.90909090909105</v>
      </c>
      <c r="M58" s="63">
        <f t="shared" si="19"/>
        <v>460.90909090909116</v>
      </c>
      <c r="N58" s="63">
        <f t="shared" si="19"/>
        <v>460.90909090909122</v>
      </c>
      <c r="O58" s="63">
        <f t="shared" si="19"/>
        <v>460.90909090909122</v>
      </c>
      <c r="P58" s="63">
        <f t="shared" si="19"/>
        <v>460.90909090909122</v>
      </c>
      <c r="Q58" s="63">
        <f t="shared" si="19"/>
        <v>460.90909090909139</v>
      </c>
      <c r="R58" s="63">
        <f t="shared" si="19"/>
        <v>460.90909090909139</v>
      </c>
      <c r="S58" s="63">
        <f t="shared" si="19"/>
        <v>460.90909090909139</v>
      </c>
      <c r="T58" s="63">
        <f t="shared" si="19"/>
        <v>460.9090909090915</v>
      </c>
      <c r="U58" s="63">
        <f t="shared" si="19"/>
        <v>460.9090909090915</v>
      </c>
      <c r="V58" s="63">
        <f t="shared" si="19"/>
        <v>460.9090909090915</v>
      </c>
      <c r="W58" s="63">
        <f t="shared" si="19"/>
        <v>460.9090909090915</v>
      </c>
      <c r="X58" s="63">
        <f t="shared" si="19"/>
        <v>460.9090909090915</v>
      </c>
      <c r="Y58" s="63">
        <f t="shared" si="19"/>
        <v>460.9090909090915</v>
      </c>
      <c r="Z58" s="63">
        <f t="shared" si="19"/>
        <v>460.90909090909156</v>
      </c>
      <c r="AA58" s="63">
        <f t="shared" si="19"/>
        <v>460.90909090909167</v>
      </c>
      <c r="AB58" s="63">
        <f t="shared" si="19"/>
        <v>460.90909090909156</v>
      </c>
      <c r="AC58" s="63">
        <f t="shared" si="19"/>
        <v>460.90909090909156</v>
      </c>
      <c r="AD58" s="63">
        <f t="shared" si="19"/>
        <v>460.90909090909167</v>
      </c>
      <c r="AE58" s="63">
        <f t="shared" si="19"/>
        <v>460.90909090909167</v>
      </c>
      <c r="AF58" s="63">
        <f t="shared" si="19"/>
        <v>460.90909090909167</v>
      </c>
      <c r="AG58" s="63">
        <f t="shared" si="19"/>
        <v>460.90909090909173</v>
      </c>
      <c r="AH58" s="63">
        <f t="shared" si="19"/>
        <v>460.90909090909173</v>
      </c>
      <c r="AI58" s="63">
        <f t="shared" si="19"/>
        <v>460.90909090909167</v>
      </c>
      <c r="AJ58" s="63">
        <f t="shared" si="19"/>
        <v>460.90909090909173</v>
      </c>
      <c r="AK58" s="63">
        <f t="shared" si="19"/>
        <v>460.90909090909173</v>
      </c>
      <c r="AL58" s="63">
        <f t="shared" si="19"/>
        <v>460.90909090909184</v>
      </c>
      <c r="AM58" s="63">
        <f t="shared" si="19"/>
        <v>460.90909090909184</v>
      </c>
      <c r="AN58" s="63">
        <f t="shared" si="19"/>
        <v>460.90909090909184</v>
      </c>
      <c r="AO58" s="63">
        <f t="shared" si="19"/>
        <v>460.90909090909184</v>
      </c>
      <c r="AP58" s="63">
        <f t="shared" si="19"/>
        <v>460.90909090909173</v>
      </c>
      <c r="AQ58" s="63">
        <f t="shared" si="19"/>
        <v>460.9090909090919</v>
      </c>
      <c r="AR58" s="63">
        <f t="shared" si="19"/>
        <v>460.9090909090919</v>
      </c>
      <c r="AS58" s="63">
        <f t="shared" si="19"/>
        <v>460.90909090909207</v>
      </c>
      <c r="AT58" s="63">
        <f t="shared" si="19"/>
        <v>460.90909090909213</v>
      </c>
      <c r="AU58" s="63">
        <f t="shared" si="19"/>
        <v>460.90909090909213</v>
      </c>
      <c r="AV58" s="63">
        <f t="shared" si="19"/>
        <v>460.90909090909207</v>
      </c>
      <c r="AW58" s="63">
        <f t="shared" si="19"/>
        <v>460.90909090909213</v>
      </c>
      <c r="AX58" s="63">
        <f t="shared" si="19"/>
        <v>460.90909090909207</v>
      </c>
      <c r="AY58" s="63">
        <f t="shared" si="19"/>
        <v>460.90909090909213</v>
      </c>
      <c r="AZ58" s="63">
        <f t="shared" si="19"/>
        <v>460.90909090909224</v>
      </c>
    </row>
  </sheetData>
  <pageMargins left="0.7" right="0.7" top="0.75" bottom="0.75" header="0.3" footer="0.3"/>
  <pageSetup scale="2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Simple_IAM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 Barrage</dc:creator>
  <cp:lastModifiedBy>Turner, Matthew</cp:lastModifiedBy>
  <dcterms:created xsi:type="dcterms:W3CDTF">2011-02-21T03:41:51Z</dcterms:created>
  <dcterms:modified xsi:type="dcterms:W3CDTF">2022-08-22T17:33:45Z</dcterms:modified>
</cp:coreProperties>
</file>