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E:\川内夜間輪番表\2025川内夜間輪番表\"/>
    </mc:Choice>
  </mc:AlternateContent>
  <xr:revisionPtr revIDLastSave="0" documentId="8_{62F80922-B796-4AEA-8A8F-53ACFAA17C55}" xr6:coauthVersionLast="47" xr6:coauthVersionMax="47" xr10:uidLastSave="{00000000-0000-0000-0000-000000000000}"/>
  <bookViews>
    <workbookView xWindow="-120" yWindow="-120" windowWidth="19440" windowHeight="15000" xr2:uid="{F22AA58D-C684-4CBE-884B-F904FE67C29B}"/>
  </bookViews>
  <sheets>
    <sheet name="2025.7" sheetId="1" r:id="rId1"/>
  </sheets>
  <externalReferences>
    <externalReference r:id="rId2"/>
  </externalReferences>
  <definedNames>
    <definedName name="_xlnm.Print_Area" localSheetId="0">'2025.7'!$A$1:$G$38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1" i="1" l="1" a="1"/>
  <c r="C41" i="1" s="1"/>
  <c r="G38" i="1"/>
  <c r="E38" i="1"/>
  <c r="D38" i="1"/>
  <c r="B38" i="1"/>
  <c r="A38" i="1"/>
  <c r="F38" i="1" s="1"/>
  <c r="G37" i="1"/>
  <c r="E37" i="1"/>
  <c r="D37" i="1"/>
  <c r="B37" i="1"/>
  <c r="A37" i="1"/>
  <c r="F37" i="1" s="1"/>
  <c r="G36" i="1"/>
  <c r="E36" i="1"/>
  <c r="D36" i="1"/>
  <c r="B36" i="1"/>
  <c r="A36" i="1"/>
  <c r="F36" i="1" s="1"/>
  <c r="G35" i="1"/>
  <c r="E35" i="1"/>
  <c r="D35" i="1"/>
  <c r="B35" i="1"/>
  <c r="A35" i="1"/>
  <c r="F35" i="1" s="1"/>
  <c r="G34" i="1"/>
  <c r="E34" i="1"/>
  <c r="D34" i="1"/>
  <c r="B34" i="1"/>
  <c r="A34" i="1"/>
  <c r="F34" i="1" s="1"/>
  <c r="G33" i="1"/>
  <c r="E33" i="1"/>
  <c r="D33" i="1"/>
  <c r="B33" i="1"/>
  <c r="A33" i="1"/>
  <c r="F33" i="1" s="1"/>
  <c r="G32" i="1"/>
  <c r="F32" i="1"/>
  <c r="E32" i="1"/>
  <c r="D32" i="1"/>
  <c r="B32" i="1"/>
  <c r="A32" i="1"/>
  <c r="G31" i="1"/>
  <c r="E31" i="1"/>
  <c r="D31" i="1"/>
  <c r="B31" i="1"/>
  <c r="A31" i="1"/>
  <c r="F31" i="1" s="1"/>
  <c r="G30" i="1"/>
  <c r="E30" i="1"/>
  <c r="D30" i="1"/>
  <c r="B30" i="1"/>
  <c r="A30" i="1"/>
  <c r="F30" i="1" s="1"/>
  <c r="G29" i="1"/>
  <c r="E29" i="1"/>
  <c r="D29" i="1"/>
  <c r="B29" i="1"/>
  <c r="A29" i="1"/>
  <c r="F29" i="1" s="1"/>
  <c r="G28" i="1"/>
  <c r="F28" i="1"/>
  <c r="E28" i="1"/>
  <c r="D28" i="1"/>
  <c r="B28" i="1"/>
  <c r="A28" i="1"/>
  <c r="G27" i="1"/>
  <c r="E27" i="1"/>
  <c r="D27" i="1"/>
  <c r="B27" i="1"/>
  <c r="A27" i="1"/>
  <c r="F27" i="1" s="1"/>
  <c r="G26" i="1"/>
  <c r="E26" i="1"/>
  <c r="D26" i="1"/>
  <c r="B26" i="1"/>
  <c r="A26" i="1"/>
  <c r="F26" i="1" s="1"/>
  <c r="G25" i="1"/>
  <c r="E25" i="1"/>
  <c r="D25" i="1"/>
  <c r="B25" i="1"/>
  <c r="A25" i="1"/>
  <c r="F25" i="1" s="1"/>
  <c r="G24" i="1"/>
  <c r="E24" i="1"/>
  <c r="D24" i="1"/>
  <c r="B24" i="1"/>
  <c r="A24" i="1"/>
  <c r="F24" i="1" s="1"/>
  <c r="G23" i="1"/>
  <c r="E23" i="1"/>
  <c r="D23" i="1"/>
  <c r="B23" i="1"/>
  <c r="A23" i="1"/>
  <c r="F23" i="1" s="1"/>
  <c r="G22" i="1"/>
  <c r="E22" i="1"/>
  <c r="D22" i="1"/>
  <c r="B22" i="1"/>
  <c r="A22" i="1"/>
  <c r="F22" i="1" s="1"/>
  <c r="G21" i="1"/>
  <c r="E21" i="1"/>
  <c r="D21" i="1"/>
  <c r="B21" i="1"/>
  <c r="A21" i="1"/>
  <c r="F21" i="1" s="1"/>
  <c r="G20" i="1"/>
  <c r="E20" i="1"/>
  <c r="D20" i="1"/>
  <c r="B20" i="1"/>
  <c r="A20" i="1"/>
  <c r="F20" i="1" s="1"/>
  <c r="G19" i="1"/>
  <c r="E19" i="1"/>
  <c r="D19" i="1"/>
  <c r="B19" i="1"/>
  <c r="A19" i="1"/>
  <c r="F19" i="1" s="1"/>
  <c r="G18" i="1"/>
  <c r="E18" i="1"/>
  <c r="D18" i="1"/>
  <c r="B18" i="1"/>
  <c r="A18" i="1"/>
  <c r="F18" i="1" s="1"/>
  <c r="G17" i="1"/>
  <c r="E17" i="1"/>
  <c r="D17" i="1"/>
  <c r="B17" i="1"/>
  <c r="A17" i="1"/>
  <c r="F17" i="1" s="1"/>
  <c r="G16" i="1"/>
  <c r="E16" i="1"/>
  <c r="D16" i="1"/>
  <c r="B16" i="1"/>
  <c r="A16" i="1"/>
  <c r="F16" i="1" s="1"/>
  <c r="G15" i="1"/>
  <c r="F15" i="1"/>
  <c r="E15" i="1"/>
  <c r="D15" i="1"/>
  <c r="B15" i="1"/>
  <c r="A15" i="1"/>
  <c r="G14" i="1"/>
  <c r="E14" i="1"/>
  <c r="D14" i="1"/>
  <c r="B14" i="1"/>
  <c r="A14" i="1"/>
  <c r="F14" i="1" s="1"/>
  <c r="G13" i="1"/>
  <c r="E13" i="1"/>
  <c r="D13" i="1"/>
  <c r="B13" i="1"/>
  <c r="A13" i="1"/>
  <c r="F13" i="1" s="1"/>
  <c r="G12" i="1"/>
  <c r="F12" i="1"/>
  <c r="E12" i="1"/>
  <c r="D12" i="1"/>
  <c r="B12" i="1"/>
  <c r="A12" i="1"/>
  <c r="G11" i="1"/>
  <c r="E11" i="1"/>
  <c r="D11" i="1"/>
  <c r="B11" i="1"/>
  <c r="A11" i="1"/>
  <c r="F11" i="1" s="1"/>
  <c r="G10" i="1"/>
  <c r="E10" i="1"/>
  <c r="D10" i="1"/>
  <c r="B10" i="1"/>
  <c r="A10" i="1"/>
  <c r="F10" i="1" s="1"/>
  <c r="G9" i="1"/>
  <c r="E9" i="1"/>
  <c r="D9" i="1"/>
  <c r="B9" i="1"/>
  <c r="A9" i="1"/>
  <c r="F9" i="1" s="1"/>
  <c r="G8" i="1"/>
  <c r="E8" i="1"/>
  <c r="D8" i="1"/>
  <c r="B8" i="1"/>
  <c r="A8" i="1"/>
  <c r="F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<sst xmlns="http://schemas.openxmlformats.org/spreadsheetml/2006/main" count="43" uniqueCount="41">
  <si>
    <t xml:space="preserve"> 薩摩川内市夜間当番薬局情報（川内薬剤師会作成）</t>
    <rPh sb="1" eb="6">
      <t xml:space="preserve">サツマセンダイシ </t>
    </rPh>
    <rPh sb="6" eb="10">
      <t>ヤカントウバン</t>
    </rPh>
    <rPh sb="12" eb="14">
      <t>ジョウホウ</t>
    </rPh>
    <rPh sb="15" eb="17">
      <t xml:space="preserve">センダイ </t>
    </rPh>
    <phoneticPr fontId="2"/>
  </si>
  <si>
    <t>更新日：2025年05月28日</t>
    <rPh sb="0" eb="3">
      <t>コウシンビ</t>
    </rPh>
    <rPh sb="8" eb="9">
      <t>ネン</t>
    </rPh>
    <rPh sb="11" eb="12">
      <t xml:space="preserve">ガツ </t>
    </rPh>
    <rPh sb="14" eb="15">
      <t>ニチ</t>
    </rPh>
    <phoneticPr fontId="2"/>
  </si>
  <si>
    <r>
      <t>【本リストの利用にあたって】
○本リストは、</t>
    </r>
    <r>
      <rPr>
        <u/>
        <sz val="14"/>
        <rFont val="メイリオ"/>
        <family val="3"/>
        <charset val="128"/>
      </rPr>
      <t>夜間に医師から処方箋が発行された場合</t>
    </r>
    <r>
      <rPr>
        <sz val="14"/>
        <rFont val="メイリオ"/>
        <family val="3"/>
        <charset val="128"/>
      </rPr>
      <t>など、緊急性の高い処方箋調剤等に対応することを念頭に、対応する夜間当番の状況をとりまとめたものです。</t>
    </r>
    <r>
      <rPr>
        <u/>
        <sz val="16"/>
        <color rgb="FFFF0000"/>
        <rFont val="メイリオ"/>
        <family val="2"/>
        <charset val="128"/>
      </rPr>
      <t>通常診療において発行された処方箋等の場合は、なるべく薬局の開局時間中にお問合せいただきますようご理解・ご協力の程お願いします。</t>
    </r>
    <r>
      <rPr>
        <u/>
        <sz val="20"/>
        <color rgb="FFFF0000"/>
        <rFont val="メイリオ"/>
        <family val="2"/>
        <charset val="128"/>
      </rPr>
      <t xml:space="preserve">
◯対応時間は原則閉局後〜20時までとします。（オンコール対応）
</t>
    </r>
    <r>
      <rPr>
        <sz val="14"/>
        <rFont val="メイリオ"/>
        <family val="3"/>
        <charset val="128"/>
      </rPr>
      <t>○</t>
    </r>
    <r>
      <rPr>
        <u/>
        <sz val="14"/>
        <rFont val="メイリオ"/>
        <family val="3"/>
        <charset val="128"/>
      </rPr>
      <t xml:space="preserve">かかりつけ薬剤師・薬局をお持ちの場合は、当該薬局にご相談ください。
</t>
    </r>
    <r>
      <rPr>
        <sz val="14"/>
        <rFont val="メイリオ"/>
        <family val="3"/>
        <charset val="128"/>
      </rPr>
      <t>○</t>
    </r>
    <r>
      <rPr>
        <u/>
        <sz val="14"/>
        <rFont val="メイリオ"/>
        <family val="3"/>
        <charset val="128"/>
      </rPr>
      <t xml:space="preserve">在宅医療を受けられている方は、訪問薬剤管理指導／居宅療養管理指導の契約を結んでいる薬局にご相談ください。
</t>
    </r>
    <r>
      <rPr>
        <sz val="14"/>
        <rFont val="メイリオ"/>
        <family val="3"/>
        <charset val="128"/>
      </rPr>
      <t>○医薬品の在庫状況・入庫状況や卸の営業時間等により、処方箋の内容によっては翌日以降の調剤対応となる場合があります。
○開局時間外の調剤の場合、追加で所定の費用がかかります（時間外加算等）。処方箋の使用期間は「交付日を含め４日間（３日後迄）」となりますので、お薬が手元に残っており処方箋の使用期間が切れない場合は、開局時間内のご利用をお願いします。
○これまでの薬剤情報等を確認した上で安全な調剤を実施するため、処方箋・お薬手帳と併せてマイナンバーカードをご持参ください。</t>
    </r>
    <rPh sb="16" eb="17">
      <t>ホン</t>
    </rPh>
    <rPh sb="22" eb="24">
      <t>ヤカン</t>
    </rPh>
    <rPh sb="25" eb="27">
      <t>イシ</t>
    </rPh>
    <rPh sb="29" eb="32">
      <t>ショホウセン</t>
    </rPh>
    <rPh sb="33" eb="35">
      <t>ハッコウ</t>
    </rPh>
    <rPh sb="38" eb="40">
      <t>バアイ</t>
    </rPh>
    <rPh sb="43" eb="46">
      <t>キンキュウセイ</t>
    </rPh>
    <rPh sb="47" eb="48">
      <t>タカ</t>
    </rPh>
    <rPh sb="49" eb="52">
      <t>ショホウセン</t>
    </rPh>
    <rPh sb="52" eb="54">
      <t>チョウザイ</t>
    </rPh>
    <rPh sb="54" eb="55">
      <t>トウ</t>
    </rPh>
    <rPh sb="56" eb="58">
      <t>タイオウ</t>
    </rPh>
    <rPh sb="63" eb="65">
      <t>ネントウ</t>
    </rPh>
    <rPh sb="67" eb="69">
      <t>タイオウ</t>
    </rPh>
    <rPh sb="73" eb="75">
      <t>トウバン</t>
    </rPh>
    <rPh sb="76" eb="78">
      <t>ジョウキョウ</t>
    </rPh>
    <rPh sb="90" eb="92">
      <t>ツウジョウ</t>
    </rPh>
    <rPh sb="92" eb="94">
      <t>シンリョウ</t>
    </rPh>
    <rPh sb="98" eb="100">
      <t>ハッコウ</t>
    </rPh>
    <rPh sb="103" eb="106">
      <t>ショホウセン</t>
    </rPh>
    <rPh sb="106" eb="107">
      <t>トウ</t>
    </rPh>
    <rPh sb="108" eb="110">
      <t>バアイ</t>
    </rPh>
    <rPh sb="126" eb="128">
      <t>トイアワ</t>
    </rPh>
    <rPh sb="138" eb="140">
      <t>リカイ</t>
    </rPh>
    <rPh sb="155" eb="157">
      <t xml:space="preserve">タイオウ </t>
    </rPh>
    <rPh sb="157" eb="159">
      <t xml:space="preserve">ジカｎ </t>
    </rPh>
    <rPh sb="160" eb="162">
      <t xml:space="preserve">ゲンソク </t>
    </rPh>
    <rPh sb="162" eb="165">
      <t xml:space="preserve">ヘイキョクゴ </t>
    </rPh>
    <rPh sb="168" eb="169">
      <t xml:space="preserve">ジ </t>
    </rPh>
    <rPh sb="182" eb="184">
      <t xml:space="preserve">タイオウ </t>
    </rPh>
    <rPh sb="484" eb="487">
      <t>クスリテチョウ</t>
    </rPh>
    <phoneticPr fontId="2"/>
  </si>
  <si>
    <t>日付</t>
    <rPh sb="0" eb="2">
      <t>ヒヅケ</t>
    </rPh>
    <phoneticPr fontId="2"/>
  </si>
  <si>
    <t>薬局名</t>
    <rPh sb="0" eb="3">
      <t>ヤッキョクメイ</t>
    </rPh>
    <phoneticPr fontId="2"/>
  </si>
  <si>
    <t>所在地</t>
    <rPh sb="0" eb="3">
      <t>ショザイチ</t>
    </rPh>
    <phoneticPr fontId="2"/>
  </si>
  <si>
    <t>電話番号</t>
    <rPh sb="0" eb="4">
      <t>デンワバンゴウ</t>
    </rPh>
    <phoneticPr fontId="2"/>
  </si>
  <si>
    <t>開局時間</t>
    <rPh sb="0" eb="4">
      <t>カイキョクジカン</t>
    </rPh>
    <phoneticPr fontId="2"/>
  </si>
  <si>
    <t>時間外対応</t>
    <rPh sb="0" eb="5">
      <t>ジカンガイタイオウ</t>
    </rPh>
    <phoneticPr fontId="2"/>
  </si>
  <si>
    <t>白十字薬局</t>
  </si>
  <si>
    <t>ケーアイ調剤薬局五代店</t>
  </si>
  <si>
    <t>あおは薬局</t>
  </si>
  <si>
    <t>アジア薬局</t>
  </si>
  <si>
    <t>あおい薬局</t>
  </si>
  <si>
    <t>ゆう薬局</t>
  </si>
  <si>
    <t>水引薬局</t>
  </si>
  <si>
    <t>なごみ薬局</t>
  </si>
  <si>
    <t>あさがお薬局</t>
  </si>
  <si>
    <t>福田薬局</t>
  </si>
  <si>
    <t>クアルタあおい薬局</t>
  </si>
  <si>
    <t>ひかり調剤薬局</t>
  </si>
  <si>
    <t>スマイル薬局川内駅前店</t>
  </si>
  <si>
    <t>わか鮎薬局</t>
  </si>
  <si>
    <t>あさひ調剤薬局</t>
  </si>
  <si>
    <t>かんだ調剤薬局</t>
    <rPh sb="3" eb="5">
      <t xml:space="preserve">チョウザイ </t>
    </rPh>
    <rPh sb="5" eb="7">
      <t xml:space="preserve">ヤッキョク </t>
    </rPh>
    <phoneticPr fontId="2"/>
  </si>
  <si>
    <t>くじゃく薬局</t>
  </si>
  <si>
    <t>そうごう薬局薩摩川内店</t>
  </si>
  <si>
    <t>サンライズ薬局</t>
  </si>
  <si>
    <t>大信薬局　上川内店</t>
  </si>
  <si>
    <t>めぐみ薬局</t>
  </si>
  <si>
    <t>さと薬局</t>
  </si>
  <si>
    <t>きずな薬局平佐店</t>
  </si>
  <si>
    <t>オーロラ薬局</t>
  </si>
  <si>
    <t>こころ調剤薬局</t>
  </si>
  <si>
    <t>みなと薬局</t>
  </si>
  <si>
    <t>すず調剤薬局</t>
  </si>
  <si>
    <t>川内調剤薬局</t>
  </si>
  <si>
    <t>ケーアイ調剤薬局</t>
  </si>
  <si>
    <t>さつき薬局</t>
  </si>
  <si>
    <t>アクア薬局川内</t>
  </si>
  <si>
    <t>担当なし</t>
    <rPh sb="0" eb="2">
      <t xml:space="preserve">タントウ </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</si>
</sst>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yyyy&quot;年&quot;;@"/>
    <numFmt numFmtId="177" formatCode="mm&quot;月&quot;"/>
    <numFmt numFmtId="178" formatCode="dd"/>
    <numFmt numFmtId="179" formatCode="aaa"/>
    <numFmt numFmtId="180" formatCode="\(aaa\)"/>
  </numFmts>
  <fonts count="18" x14ac:knownFonts="1">
    <font>
      <sz val="11"/>
      <color theme="1"/>
      <name val="游ゴシック"/>
      <family val="2"/>
      <charset val="128"/>
      <scheme val="minor"/>
    </font>
    <font>
      <b/>
      <sz val="28"/>
      <color theme="1"/>
      <name val="メイリオ"/>
      <family val="2"/>
      <charset val="128"/>
    </font>
    <font>
      <sz val="6"/>
      <name val="游ゴシック"/>
      <family val="2"/>
      <charset val="128"/>
      <scheme val="minor"/>
    </font>
    <font>
      <sz val="11"/>
      <color theme="1"/>
      <name val="メイリオ"/>
      <family val="3"/>
      <charset val="128"/>
    </font>
    <font>
      <b/>
      <sz val="16"/>
      <color theme="1"/>
      <name val="メイリオ"/>
      <family val="3"/>
      <charset val="128"/>
    </font>
    <font>
      <b/>
      <sz val="16"/>
      <color theme="1"/>
      <name val="メイリオ"/>
      <family val="2"/>
      <charset val="128"/>
    </font>
    <font>
      <sz val="12"/>
      <color theme="1"/>
      <name val="メイリオ"/>
      <family val="3"/>
      <charset val="128"/>
    </font>
    <font>
      <sz val="14"/>
      <name val="メイリオ"/>
      <family val="3"/>
      <charset val="128"/>
    </font>
    <font>
      <u/>
      <sz val="14"/>
      <name val="メイリオ"/>
      <family val="3"/>
      <charset val="128"/>
    </font>
    <font>
      <u/>
      <sz val="16"/>
      <color rgb="FFFF0000"/>
      <name val="メイリオ"/>
      <family val="2"/>
      <charset val="128"/>
    </font>
    <font>
      <u/>
      <sz val="20"/>
      <color rgb="FFFF0000"/>
      <name val="メイリオ"/>
      <family val="2"/>
      <charset val="128"/>
    </font>
    <font>
      <b/>
      <sz val="20"/>
      <color rgb="FFFF0000"/>
      <name val="游ゴシック"/>
      <family val="3"/>
      <charset val="128"/>
      <scheme val="minor"/>
    </font>
    <font>
      <sz val="22"/>
      <color rgb="FFFF0000"/>
      <name val="ＭＳ Ｐゴシック"/>
      <family val="2"/>
      <charset val="128"/>
    </font>
    <font>
      <sz val="16"/>
      <color theme="1"/>
      <name val="メイリオ"/>
      <family val="2"/>
      <charset val="128"/>
    </font>
    <font>
      <sz val="14"/>
      <color theme="1"/>
      <name val="メイリオ"/>
      <family val="2"/>
      <charset val="128"/>
    </font>
    <font>
      <sz val="12"/>
      <color theme="1"/>
      <name val="メイリオ"/>
      <family val="2"/>
      <charset val="128"/>
    </font>
    <font>
      <sz val="16"/>
      <color rgb="FFC00000"/>
      <name val="メイリオ"/>
      <family val="2"/>
      <charset val="128"/>
    </font>
    <font>
      <sz val="11"/>
      <color theme="1"/>
      <name val="メイリオ"/>
      <family val="2"/>
      <charset val="128"/>
    </font>
  </fonts>
  <fills count="4">
    <fill>
      <patternFill patternType="none"/>
    </fill>
    <fill>
      <patternFill patternType="gray125"/>
    </fill>
    <fill>
      <patternFill patternType="solid">
        <fgColor theme="0"/>
        <bgColor indexed="64"/>
      </patternFill>
    </fill>
    <fill>
      <patternFill patternType="solid">
        <fgColor rgb="FFFFC8CE"/>
        <bgColor indexed="64"/>
      </patternFill>
    </fill>
  </fills>
  <borders count="11">
    <border>
      <left/>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right/>
      <top/>
      <bottom style="medium">
        <color auto="1"/>
      </bottom>
      <diagonal/>
    </border>
    <border>
      <left style="medium">
        <color indexed="64"/>
      </left>
      <right/>
      <top style="medium">
        <color indexed="64"/>
      </top>
      <bottom style="medium">
        <color indexed="64"/>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8">
    <xf numFmtId="0" fontId="0" fillId="0" borderId="0" xfId="0">
      <alignment vertical="center"/>
    </xf>
    <xf numFmtId="0" fontId="1" fillId="2" borderId="0" xfId="0" applyFont="1" applyFill="1" applyAlignment="1">
      <alignment horizontal="center" vertical="center"/>
    </xf>
    <xf numFmtId="0" fontId="3" fillId="2" borderId="0" xfId="0" applyFont="1" applyFill="1">
      <alignment vertical="center"/>
    </xf>
    <xf numFmtId="0" fontId="4" fillId="2" borderId="0" xfId="0" applyFont="1" applyFill="1" applyAlignment="1">
      <alignment horizontal="right" vertical="center"/>
    </xf>
    <xf numFmtId="0" fontId="5" fillId="2" borderId="0" xfId="0" applyFont="1" applyFill="1" applyAlignment="1">
      <alignment horizontal="right" vertical="center"/>
    </xf>
    <xf numFmtId="0" fontId="6" fillId="2" borderId="0" xfId="0" applyFont="1" applyFill="1" applyAlignment="1">
      <alignment horizontal="left" vertical="center"/>
    </xf>
    <xf numFmtId="0" fontId="7" fillId="2" borderId="1" xfId="0" applyFont="1" applyFill="1" applyBorder="1" applyAlignment="1">
      <alignment horizontal="left" vertical="top" wrapText="1" indent="1"/>
    </xf>
    <xf numFmtId="0" fontId="7" fillId="2" borderId="2" xfId="0" applyFont="1" applyFill="1" applyBorder="1" applyAlignment="1">
      <alignment horizontal="left" vertical="top" wrapText="1" indent="1"/>
    </xf>
    <xf numFmtId="0" fontId="7" fillId="2" borderId="3" xfId="0" applyFont="1" applyFill="1" applyBorder="1" applyAlignment="1">
      <alignment horizontal="left" vertical="top" wrapText="1" indent="1"/>
    </xf>
    <xf numFmtId="0" fontId="7" fillId="2" borderId="0" xfId="0" applyFont="1" applyFill="1" applyAlignment="1">
      <alignment vertical="top" wrapText="1"/>
    </xf>
    <xf numFmtId="176" fontId="11" fillId="2" borderId="4" xfId="0" applyNumberFormat="1" applyFont="1" applyFill="1" applyBorder="1">
      <alignment vertical="center"/>
    </xf>
    <xf numFmtId="177" fontId="11" fillId="2" borderId="4" xfId="0" applyNumberFormat="1" applyFont="1" applyFill="1" applyBorder="1">
      <alignment vertical="center"/>
    </xf>
    <xf numFmtId="0" fontId="12" fillId="2" borderId="0" xfId="0" applyFont="1" applyFill="1">
      <alignment vertical="center"/>
    </xf>
    <xf numFmtId="0" fontId="0" fillId="2" borderId="0" xfId="0" applyFill="1">
      <alignment vertical="center"/>
    </xf>
    <xf numFmtId="0" fontId="6" fillId="2" borderId="5" xfId="0" applyFont="1" applyFill="1" applyBorder="1" applyAlignment="1">
      <alignment horizontal="center" vertical="center"/>
    </xf>
    <xf numFmtId="0" fontId="6"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178" fontId="13" fillId="2" borderId="9" xfId="0" applyNumberFormat="1" applyFont="1" applyFill="1" applyBorder="1" applyAlignment="1">
      <alignment horizontal="center" vertical="center"/>
    </xf>
    <xf numFmtId="179" fontId="13" fillId="2" borderId="9" xfId="0" applyNumberFormat="1" applyFont="1" applyFill="1" applyBorder="1" applyAlignment="1">
      <alignment horizontal="center" vertical="center"/>
    </xf>
    <xf numFmtId="0" fontId="14" fillId="2" borderId="9" xfId="0" applyFont="1" applyFill="1" applyBorder="1" applyAlignment="1">
      <alignment vertical="center" shrinkToFit="1"/>
    </xf>
    <xf numFmtId="0" fontId="15" fillId="2" borderId="9" xfId="0" applyFont="1" applyFill="1" applyBorder="1">
      <alignment vertical="center"/>
    </xf>
    <xf numFmtId="178" fontId="16" fillId="3" borderId="9" xfId="0" applyNumberFormat="1" applyFont="1" applyFill="1" applyBorder="1" applyAlignment="1">
      <alignment horizontal="center" vertical="center"/>
    </xf>
    <xf numFmtId="179" fontId="16" fillId="3" borderId="9" xfId="0" applyNumberFormat="1" applyFont="1" applyFill="1" applyBorder="1" applyAlignment="1">
      <alignment horizontal="center" vertical="center"/>
    </xf>
    <xf numFmtId="178" fontId="3" fillId="2" borderId="0" xfId="0" applyNumberFormat="1" applyFont="1" applyFill="1" applyAlignment="1">
      <alignment horizontal="center" vertical="center"/>
    </xf>
    <xf numFmtId="180" fontId="3" fillId="2" borderId="0" xfId="0" applyNumberFormat="1" applyFont="1" applyFill="1" applyAlignment="1">
      <alignment horizontal="center" vertical="center"/>
    </xf>
    <xf numFmtId="0" fontId="17" fillId="2" borderId="0" xfId="0" applyFont="1" applyFill="1" applyAlignment="1">
      <alignment vertical="center" shrinkToFit="1"/>
    </xf>
    <xf numFmtId="0" fontId="0" fillId="2" borderId="10" xfId="0" applyFill="1" applyBorder="1">
      <alignment vertical="center"/>
    </xf>
  </cellXfs>
  <cellStyles count="1">
    <cellStyle name="標準"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E:\&#24029;&#20869;&#22812;&#38291;&#36650;&#30058;&#34920;\&#24029;&#20869;&#22812;&#38291;&#36650;&#30058;&#12510;&#12473;&#12479;-20241127%20(1).xlsx" TargetMode="External"/><Relationship Id="rId1" Type="http://schemas.openxmlformats.org/officeDocument/2006/relationships/externalLinkPath" Target="/&#24029;&#20869;&#22812;&#38291;&#36650;&#30058;&#34920;/&#24029;&#20869;&#22812;&#38291;&#36650;&#30058;&#12510;&#12473;&#12479;-20241127%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リスト"/>
      <sheetName val="202408"/>
      <sheetName val="202409"/>
      <sheetName val="２０２４１０"/>
      <sheetName val="202411"/>
      <sheetName val="202412"/>
      <sheetName val="２０２５０１"/>
      <sheetName val="2025.06"/>
      <sheetName val="2025.7"/>
    </sheetNames>
    <sheetDataSet>
      <sheetData sheetId="0">
        <row r="2">
          <cell r="A2" t="str">
            <v>サンライズ薬局</v>
          </cell>
          <cell r="B2" t="str">
            <v>895-0066</v>
          </cell>
          <cell r="C2" t="str">
            <v>薩摩川内市五代町3217-1</v>
          </cell>
          <cell r="D2" t="str">
            <v>0996-20-7471</v>
          </cell>
          <cell r="E2" t="str">
            <v>08:30-18:00</v>
          </cell>
          <cell r="F2" t="str">
            <v>08:30-18:00</v>
          </cell>
          <cell r="G2" t="str">
            <v>08:30-16:30</v>
          </cell>
          <cell r="H2" t="str">
            <v>08:30-18:00</v>
          </cell>
          <cell r="I2" t="str">
            <v>08:30-18:00</v>
          </cell>
          <cell r="J2" t="str">
            <v>08:30-13:00</v>
          </cell>
          <cell r="K2" t="str">
            <v>－</v>
          </cell>
          <cell r="L2" t="str">
            <v>－</v>
          </cell>
          <cell r="M2" t="str">
            <v>転送電話で対応</v>
          </cell>
        </row>
        <row r="3">
          <cell r="A3" t="str">
            <v>あおい薬局</v>
          </cell>
          <cell r="B3" t="str">
            <v>895-0072</v>
          </cell>
          <cell r="C3" t="str">
            <v>薩摩川内市中郷三丁目６２番地</v>
          </cell>
          <cell r="D3" t="str">
            <v>0996-27-7440</v>
          </cell>
          <cell r="E3" t="str">
            <v>08:30-19:00</v>
          </cell>
          <cell r="F3" t="str">
            <v>08:30-19:00</v>
          </cell>
          <cell r="G3" t="str">
            <v>08:30-19:00</v>
          </cell>
          <cell r="H3" t="str">
            <v>08:30-19:00</v>
          </cell>
          <cell r="I3" t="str">
            <v>08:30-17:00</v>
          </cell>
          <cell r="J3" t="str">
            <v>08:30-17:00</v>
          </cell>
          <cell r="K3" t="str">
            <v>09:00-17:00</v>
          </cell>
          <cell r="L3" t="str">
            <v>－</v>
          </cell>
          <cell r="M3" t="str">
            <v>転送電話で対応</v>
          </cell>
        </row>
        <row r="4">
          <cell r="A4" t="str">
            <v>あおは薬局</v>
          </cell>
          <cell r="B4" t="str">
            <v>895-0061</v>
          </cell>
          <cell r="C4" t="str">
            <v>薩摩川内市御陵下町２３番地６号</v>
          </cell>
          <cell r="D4" t="str">
            <v>090-3463-6349</v>
          </cell>
          <cell r="E4" t="str">
            <v>08:30-18:00</v>
          </cell>
          <cell r="F4" t="str">
            <v>08:30-18:00</v>
          </cell>
          <cell r="G4" t="str">
            <v>08:30-18:00</v>
          </cell>
          <cell r="H4" t="str">
            <v>08:30-12:30</v>
          </cell>
          <cell r="I4" t="str">
            <v>08:30-18:00</v>
          </cell>
          <cell r="J4" t="str">
            <v>08:30-12:30</v>
          </cell>
          <cell r="K4" t="str">
            <v>－</v>
          </cell>
          <cell r="L4" t="str">
            <v>－</v>
          </cell>
          <cell r="M4" t="str">
            <v>記載の番号で対応</v>
          </cell>
        </row>
        <row r="5">
          <cell r="A5" t="str">
            <v>アクア薬局川内</v>
          </cell>
          <cell r="B5" t="str">
            <v>895-0023</v>
          </cell>
          <cell r="C5" t="str">
            <v>薩摩川内市中郷4-6</v>
          </cell>
          <cell r="D5" t="str">
            <v>0996-20-0008</v>
          </cell>
          <cell r="E5" t="str">
            <v>09:00-18:00</v>
          </cell>
          <cell r="F5" t="str">
            <v>09:00-18:00</v>
          </cell>
          <cell r="G5" t="str">
            <v>09:00-18:00</v>
          </cell>
          <cell r="H5" t="str">
            <v>09:00-13:00</v>
          </cell>
          <cell r="I5" t="str">
            <v>09:00-18:00</v>
          </cell>
          <cell r="J5" t="str">
            <v>09:00-13:00</v>
          </cell>
          <cell r="K5" t="str">
            <v>－</v>
          </cell>
          <cell r="L5" t="str">
            <v>－</v>
          </cell>
          <cell r="M5" t="str">
            <v>転送電話で対応</v>
          </cell>
        </row>
        <row r="6">
          <cell r="A6" t="str">
            <v>あさがお薬局</v>
          </cell>
          <cell r="B6" t="str">
            <v>895-0021</v>
          </cell>
          <cell r="C6" t="str">
            <v>薩摩川内市向田本町18-19</v>
          </cell>
          <cell r="D6" t="str">
            <v>090-3416-7355</v>
          </cell>
          <cell r="E6" t="str">
            <v>08:30-17:30</v>
          </cell>
          <cell r="F6" t="str">
            <v>08:30-17:30</v>
          </cell>
          <cell r="G6" t="str">
            <v>08:30-17:30</v>
          </cell>
          <cell r="H6" t="str">
            <v>08:30-14:30</v>
          </cell>
          <cell r="I6" t="str">
            <v>08:30-17:30</v>
          </cell>
          <cell r="J6" t="str">
            <v>08:30-17:30</v>
          </cell>
          <cell r="K6" t="str">
            <v>－</v>
          </cell>
          <cell r="L6" t="str">
            <v>－</v>
          </cell>
          <cell r="M6" t="str">
            <v>記載の番号で対応</v>
          </cell>
        </row>
        <row r="7">
          <cell r="A7" t="str">
            <v>あさひ調剤薬局</v>
          </cell>
          <cell r="B7" t="str">
            <v>895-0027</v>
          </cell>
          <cell r="C7" t="str">
            <v>薩摩川内市西向田町77-2</v>
          </cell>
          <cell r="D7" t="str">
            <v>090-3010-4622</v>
          </cell>
          <cell r="E7" t="str">
            <v>09:00-18:00</v>
          </cell>
          <cell r="F7" t="str">
            <v>09:00-18:00</v>
          </cell>
          <cell r="G7" t="str">
            <v>09:00-18:00</v>
          </cell>
          <cell r="H7" t="str">
            <v>09:00-18:00</v>
          </cell>
          <cell r="I7" t="str">
            <v>09:00-18:00</v>
          </cell>
          <cell r="J7" t="str">
            <v>09:00-12:30</v>
          </cell>
          <cell r="K7" t="str">
            <v>－</v>
          </cell>
          <cell r="L7" t="str">
            <v>－</v>
          </cell>
          <cell r="M7" t="str">
            <v>記載の番号で対応</v>
          </cell>
        </row>
        <row r="8">
          <cell r="A8" t="str">
            <v>アジア薬局</v>
          </cell>
          <cell r="B8" t="str">
            <v>895-0076</v>
          </cell>
          <cell r="C8" t="str">
            <v>薩摩川内市大小路町22-10</v>
          </cell>
          <cell r="D8" t="str">
            <v>0996-20-7721</v>
          </cell>
          <cell r="E8" t="str">
            <v>8:30-18:00</v>
          </cell>
          <cell r="F8" t="str">
            <v>8:30-18:00</v>
          </cell>
          <cell r="G8" t="str">
            <v>8:30-18:00</v>
          </cell>
          <cell r="H8" t="str">
            <v>8:30-18:00</v>
          </cell>
          <cell r="I8" t="str">
            <v>8:30-18:00</v>
          </cell>
          <cell r="J8" t="str">
            <v>8:30-18:00</v>
          </cell>
          <cell r="K8" t="str">
            <v>－</v>
          </cell>
          <cell r="L8" t="str">
            <v>－</v>
          </cell>
          <cell r="M8" t="str">
            <v>転送電話で対応</v>
          </cell>
        </row>
        <row r="9">
          <cell r="A9" t="str">
            <v>オーロラ薬局</v>
          </cell>
          <cell r="B9" t="str">
            <v>899-1921</v>
          </cell>
          <cell r="C9" t="str">
            <v>薩摩川内市水引町3247-13</v>
          </cell>
          <cell r="D9" t="str">
            <v>0996-41-4411</v>
          </cell>
          <cell r="E9" t="str">
            <v>8:30-17:30</v>
          </cell>
          <cell r="F9" t="str">
            <v>8:30-17:30</v>
          </cell>
          <cell r="G9" t="str">
            <v>8:30-17:30</v>
          </cell>
          <cell r="H9" t="str">
            <v>8:30-17:30</v>
          </cell>
          <cell r="I9" t="str">
            <v>8:30-17:30</v>
          </cell>
          <cell r="J9" t="str">
            <v>8:30-17:30</v>
          </cell>
          <cell r="K9" t="str">
            <v>-</v>
          </cell>
          <cell r="L9" t="str">
            <v>-</v>
          </cell>
          <cell r="M9" t="str">
            <v>転送電話で対応</v>
          </cell>
        </row>
        <row r="10">
          <cell r="A10" t="str">
            <v>きずな薬局平佐店</v>
          </cell>
          <cell r="B10" t="str">
            <v>895-0012</v>
          </cell>
          <cell r="C10" t="str">
            <v>薩摩川内市平佐町3739-6</v>
          </cell>
          <cell r="D10" t="str">
            <v>090-1167-1632</v>
          </cell>
          <cell r="E10" t="str">
            <v>8:30-18:30</v>
          </cell>
          <cell r="F10" t="str">
            <v>8:30-18:30</v>
          </cell>
          <cell r="G10" t="str">
            <v>8:30-18:30</v>
          </cell>
          <cell r="H10" t="str">
            <v>8:30-18:30</v>
          </cell>
          <cell r="I10" t="str">
            <v>8:30-18:30</v>
          </cell>
          <cell r="J10" t="str">
            <v>8:30-15:00</v>
          </cell>
          <cell r="K10" t="str">
            <v>－</v>
          </cell>
          <cell r="L10" t="str">
            <v>－</v>
          </cell>
          <cell r="M10" t="str">
            <v>記載の番号で対応</v>
          </cell>
        </row>
        <row r="11">
          <cell r="A11" t="str">
            <v>クアルタあおい薬局</v>
          </cell>
          <cell r="B11" t="str">
            <v>895-0075</v>
          </cell>
          <cell r="C11" t="str">
            <v>薩摩川内市中郷1丁目39-34</v>
          </cell>
          <cell r="D11" t="str">
            <v>0996-21-1217</v>
          </cell>
          <cell r="E11" t="str">
            <v>8：30-18：00</v>
          </cell>
          <cell r="F11" t="str">
            <v>8：30-18：00</v>
          </cell>
          <cell r="G11" t="str">
            <v>8：30-18：00</v>
          </cell>
          <cell r="H11" t="str">
            <v>8：30-18：00</v>
          </cell>
          <cell r="I11" t="str">
            <v>8：30-16：30</v>
          </cell>
          <cell r="J11" t="str">
            <v>8：30-13：00</v>
          </cell>
          <cell r="K11" t="str">
            <v>-</v>
          </cell>
          <cell r="L11" t="str">
            <v>-</v>
          </cell>
          <cell r="M11" t="str">
            <v>転送電話で対応</v>
          </cell>
        </row>
        <row r="12">
          <cell r="A12" t="str">
            <v>くじゃく薬局</v>
          </cell>
          <cell r="B12" t="str">
            <v>895-0061</v>
          </cell>
          <cell r="C12" t="str">
            <v>薩摩川内市御陵下町20-20</v>
          </cell>
          <cell r="D12" t="str">
            <v>0996-22-0160</v>
          </cell>
          <cell r="E12" t="str">
            <v>08:30-18:00</v>
          </cell>
          <cell r="F12" t="str">
            <v>08:30-18:00</v>
          </cell>
          <cell r="G12" t="str">
            <v>08:30-16:30</v>
          </cell>
          <cell r="H12" t="str">
            <v>08:30-18:00</v>
          </cell>
          <cell r="I12" t="str">
            <v>08:30-18:00</v>
          </cell>
          <cell r="J12" t="str">
            <v>08:30-14:00</v>
          </cell>
          <cell r="K12" t="str">
            <v>－</v>
          </cell>
          <cell r="L12" t="str">
            <v>－</v>
          </cell>
          <cell r="M12" t="str">
            <v>転送電話で対応</v>
          </cell>
        </row>
        <row r="13">
          <cell r="A13" t="str">
            <v>ケーアイ調剤薬局</v>
          </cell>
          <cell r="B13" t="str">
            <v>895-0211</v>
          </cell>
          <cell r="C13" t="str">
            <v>薩摩川内市高城町1945-3</v>
          </cell>
          <cell r="D13" t="str">
            <v>090-9608-1551</v>
          </cell>
          <cell r="E13" t="str">
            <v>08:30-18:00</v>
          </cell>
          <cell r="F13" t="str">
            <v>08:30-18:00</v>
          </cell>
          <cell r="G13" t="str">
            <v>08:30-18:00</v>
          </cell>
          <cell r="H13" t="str">
            <v>08:30-16:00</v>
          </cell>
          <cell r="I13" t="str">
            <v>08:30-18:00</v>
          </cell>
          <cell r="J13" t="str">
            <v>08:30-16:30</v>
          </cell>
          <cell r="K13" t="str">
            <v>－</v>
          </cell>
          <cell r="L13" t="str">
            <v>－</v>
          </cell>
          <cell r="M13" t="str">
            <v>記載の番号で対応</v>
          </cell>
        </row>
        <row r="14">
          <cell r="A14" t="str">
            <v>こころ調剤薬局</v>
          </cell>
          <cell r="B14" t="str">
            <v>895-0051</v>
          </cell>
          <cell r="C14" t="str">
            <v>薩摩川内市東開聞町6-20</v>
          </cell>
          <cell r="D14" t="str">
            <v>0996-24-0556</v>
          </cell>
          <cell r="E14" t="str">
            <v>08:00-19:00</v>
          </cell>
          <cell r="F14" t="str">
            <v>08:00-19:00</v>
          </cell>
          <cell r="G14" t="str">
            <v>08:00-19:00</v>
          </cell>
          <cell r="H14" t="str">
            <v>08:00-19:00</v>
          </cell>
          <cell r="I14" t="str">
            <v>08:00-19:00</v>
          </cell>
          <cell r="J14" t="str">
            <v>08:00-17:00</v>
          </cell>
          <cell r="K14" t="str">
            <v>－</v>
          </cell>
          <cell r="L14" t="str">
            <v>－</v>
          </cell>
          <cell r="M14" t="str">
            <v>転送電話で対応</v>
          </cell>
        </row>
        <row r="15">
          <cell r="A15" t="str">
            <v>さつき薬局</v>
          </cell>
          <cell r="B15" t="str">
            <v>895‐0041</v>
          </cell>
          <cell r="C15" t="str">
            <v>薩摩川内市隈之城町１４７６－３</v>
          </cell>
          <cell r="D15" t="str">
            <v>080-1740-0410</v>
          </cell>
          <cell r="E15" t="str">
            <v>08:30-18:00</v>
          </cell>
          <cell r="F15" t="str">
            <v>08:30-18:00</v>
          </cell>
          <cell r="G15" t="str">
            <v>08:30-18:00</v>
          </cell>
          <cell r="H15" t="str">
            <v>08:30-12:30</v>
          </cell>
          <cell r="I15" t="str">
            <v>08:30-18:00</v>
          </cell>
          <cell r="J15" t="str">
            <v>08:30-12:30</v>
          </cell>
          <cell r="K15" t="str">
            <v>－</v>
          </cell>
          <cell r="L15" t="str">
            <v>－</v>
          </cell>
          <cell r="M15" t="str">
            <v>記載の番号で対応</v>
          </cell>
        </row>
        <row r="16">
          <cell r="A16" t="str">
            <v>さと薬局</v>
          </cell>
          <cell r="B16" t="str">
            <v>895-0012</v>
          </cell>
          <cell r="C16" t="str">
            <v>薩摩川内市平佐町1689番地8</v>
          </cell>
          <cell r="D16" t="str">
            <v>090-9606-7397</v>
          </cell>
          <cell r="E16" t="str">
            <v>08:30-18:15</v>
          </cell>
          <cell r="F16" t="str">
            <v>08:30-18:15</v>
          </cell>
          <cell r="G16" t="str">
            <v>08:30-18:15</v>
          </cell>
          <cell r="H16" t="str">
            <v>08:30-16:30</v>
          </cell>
          <cell r="I16" t="str">
            <v>08:30-18:15</v>
          </cell>
          <cell r="J16" t="str">
            <v>08:30-12:30</v>
          </cell>
          <cell r="K16" t="str">
            <v>－</v>
          </cell>
          <cell r="L16" t="str">
            <v>－</v>
          </cell>
          <cell r="M16" t="str">
            <v>記載の番号で対応</v>
          </cell>
        </row>
        <row r="17">
          <cell r="A17" t="str">
            <v>すず調剤薬局</v>
          </cell>
          <cell r="B17" t="str">
            <v>895-0051</v>
          </cell>
          <cell r="C17" t="str">
            <v>薩摩川内市東開聞町13-4</v>
          </cell>
          <cell r="D17" t="str">
            <v>080-1740-0410</v>
          </cell>
          <cell r="E17" t="str">
            <v>08:30-18:30</v>
          </cell>
          <cell r="F17" t="str">
            <v>08:30-18:30</v>
          </cell>
          <cell r="G17" t="str">
            <v>08:30-18:30</v>
          </cell>
          <cell r="H17" t="str">
            <v>08:30-18:30</v>
          </cell>
          <cell r="I17" t="str">
            <v>08:30-18:30</v>
          </cell>
          <cell r="J17" t="str">
            <v>08:30-14:00</v>
          </cell>
          <cell r="K17" t="str">
            <v>－</v>
          </cell>
          <cell r="L17" t="str">
            <v>－</v>
          </cell>
          <cell r="M17" t="str">
            <v>記載の番号で対応</v>
          </cell>
        </row>
        <row r="18">
          <cell r="A18" t="str">
            <v>スマイル薬局川内駅前店</v>
          </cell>
          <cell r="B18" t="str">
            <v>895-0026</v>
          </cell>
          <cell r="C18" t="str">
            <v>薩摩川内市東向田町101番地</v>
          </cell>
          <cell r="D18" t="str">
            <v>0996-29-3630</v>
          </cell>
          <cell r="E18" t="str">
            <v>8:30-17:30</v>
          </cell>
          <cell r="F18" t="str">
            <v>8:30-17:30</v>
          </cell>
          <cell r="G18" t="str">
            <v>8:30-17:30</v>
          </cell>
          <cell r="H18" t="str">
            <v>8:30-17:30</v>
          </cell>
          <cell r="I18" t="str">
            <v>8:30-17:30</v>
          </cell>
          <cell r="J18" t="str">
            <v>8:30-12:00</v>
          </cell>
          <cell r="K18" t="str">
            <v>－</v>
          </cell>
          <cell r="L18" t="str">
            <v>－</v>
          </cell>
          <cell r="M18" t="str">
            <v>転送電話で対応</v>
          </cell>
        </row>
        <row r="19">
          <cell r="A19" t="str">
            <v>そうごう薬局薩摩川内店</v>
          </cell>
          <cell r="B19" t="str">
            <v>895-0005</v>
          </cell>
          <cell r="C19" t="str">
            <v>薩摩川内市永利町2452-5</v>
          </cell>
          <cell r="D19" t="str">
            <v>0996-20-7201</v>
          </cell>
          <cell r="E19" t="str">
            <v>09:00-18:00</v>
          </cell>
          <cell r="F19" t="str">
            <v>09:00-18:00</v>
          </cell>
          <cell r="G19" t="str">
            <v>09:00-18:00</v>
          </cell>
          <cell r="H19" t="str">
            <v>09:00-18:00</v>
          </cell>
          <cell r="I19" t="str">
            <v>09:00-18:00</v>
          </cell>
          <cell r="J19" t="str">
            <v>09:00-13:00</v>
          </cell>
          <cell r="K19" t="str">
            <v>ー</v>
          </cell>
          <cell r="L19" t="str">
            <v>ー</v>
          </cell>
          <cell r="M19" t="str">
            <v>転送電話で対応</v>
          </cell>
        </row>
        <row r="20">
          <cell r="A20" t="str">
            <v>なごみ薬局</v>
          </cell>
          <cell r="B20" t="str">
            <v>895-0012</v>
          </cell>
          <cell r="C20" t="str">
            <v>薩摩川内市平佐町4234-2</v>
          </cell>
          <cell r="D20" t="str">
            <v>080-1740-0410</v>
          </cell>
          <cell r="E20" t="str">
            <v>08:30-18:30</v>
          </cell>
          <cell r="F20" t="str">
            <v>08:30-18:30</v>
          </cell>
          <cell r="G20" t="str">
            <v>08:30-18:30</v>
          </cell>
          <cell r="H20" t="str">
            <v>08:30-17:30</v>
          </cell>
          <cell r="I20" t="str">
            <v>08:30-18:30</v>
          </cell>
          <cell r="J20" t="str">
            <v>08:30-17:00</v>
          </cell>
          <cell r="K20" t="str">
            <v>－</v>
          </cell>
          <cell r="L20" t="str">
            <v>－</v>
          </cell>
          <cell r="M20" t="str">
            <v>記載の番号で対応</v>
          </cell>
        </row>
        <row r="21">
          <cell r="A21" t="str">
            <v>ひかり調剤薬局</v>
          </cell>
          <cell r="B21" t="str">
            <v>895-0072</v>
          </cell>
          <cell r="C21" t="str">
            <v>薩摩川内市中郷1-11-2</v>
          </cell>
          <cell r="D21" t="str">
            <v>0996-22-7902</v>
          </cell>
          <cell r="E21" t="str">
            <v>08:30-18:00</v>
          </cell>
          <cell r="F21" t="str">
            <v>08:30-18:00</v>
          </cell>
          <cell r="G21" t="str">
            <v>08:30-18:00</v>
          </cell>
          <cell r="H21" t="str">
            <v>08:30-18:00</v>
          </cell>
          <cell r="I21" t="str">
            <v>08:30-18:00</v>
          </cell>
          <cell r="J21" t="str">
            <v>08:30-13:00</v>
          </cell>
          <cell r="K21" t="str">
            <v>－</v>
          </cell>
          <cell r="L21" t="str">
            <v>－</v>
          </cell>
          <cell r="M21" t="str">
            <v>転送電話で対応</v>
          </cell>
        </row>
        <row r="22">
          <cell r="A22" t="str">
            <v>みなと薬局</v>
          </cell>
          <cell r="B22" t="str">
            <v>895-0072</v>
          </cell>
          <cell r="C22" t="str">
            <v>薩摩川内市中郷４丁目２４８</v>
          </cell>
          <cell r="D22" t="str">
            <v>080-5260-9077</v>
          </cell>
          <cell r="E22" t="str">
            <v>9:00-12:30 
14:30-18:00</v>
          </cell>
          <cell r="F22" t="str">
            <v>9:00-12:30 
14:30-18:00</v>
          </cell>
          <cell r="G22" t="str">
            <v>9:00-13:00</v>
          </cell>
          <cell r="H22" t="str">
            <v>9:00-12:30
 14:30-18:00</v>
          </cell>
          <cell r="I22" t="str">
            <v>9:00-12:30 
14:30-18:00</v>
          </cell>
          <cell r="J22" t="str">
            <v>9:00-13:00</v>
          </cell>
          <cell r="K22" t="str">
            <v>－</v>
          </cell>
          <cell r="L22" t="str">
            <v>－</v>
          </cell>
          <cell r="M22" t="str">
            <v>記載の番号で対応</v>
          </cell>
        </row>
        <row r="23">
          <cell r="A23" t="str">
            <v>めぐみ薬局</v>
          </cell>
          <cell r="B23" t="str">
            <v>895-0074</v>
          </cell>
          <cell r="C23" t="str">
            <v>薩摩川内市原田町30-27</v>
          </cell>
          <cell r="D23" t="str">
            <v>080-5260-9077</v>
          </cell>
          <cell r="E23" t="str">
            <v>09:00-18:00</v>
          </cell>
          <cell r="F23" t="str">
            <v>09:00-18:00</v>
          </cell>
          <cell r="G23" t="str">
            <v>09:00-18:00</v>
          </cell>
          <cell r="H23" t="str">
            <v>09:00-18:00</v>
          </cell>
          <cell r="I23" t="str">
            <v>09:00-18:00</v>
          </cell>
          <cell r="J23" t="str">
            <v>09:00-15:00</v>
          </cell>
          <cell r="K23" t="str">
            <v>－</v>
          </cell>
          <cell r="L23" t="str">
            <v>－</v>
          </cell>
          <cell r="M23" t="str">
            <v>記載の番号で対応</v>
          </cell>
        </row>
        <row r="24">
          <cell r="A24" t="str">
            <v>ゆう薬局</v>
          </cell>
          <cell r="B24" t="str">
            <v>895-0012</v>
          </cell>
          <cell r="C24" t="str">
            <v>薩摩川内市平佐町1693-32</v>
          </cell>
          <cell r="D24" t="str">
            <v>0996-20-3802</v>
          </cell>
          <cell r="E24" t="str">
            <v>9:00-13:00 
15:00-19:00</v>
          </cell>
          <cell r="F24" t="str">
            <v>9:00-13:00 
15:00-19:00</v>
          </cell>
          <cell r="G24" t="str">
            <v>9:00-13:00 
15:00-19:00</v>
          </cell>
          <cell r="H24" t="str">
            <v>9:00-13:00 
15:00-19:00</v>
          </cell>
          <cell r="I24" t="str">
            <v>9:00-13:00 
15:00-19:00</v>
          </cell>
          <cell r="J24" t="str">
            <v>9:00-13:00 
15:00-18:00</v>
          </cell>
          <cell r="K24" t="str">
            <v>－</v>
          </cell>
          <cell r="L24" t="str">
            <v>－</v>
          </cell>
          <cell r="M24" t="str">
            <v>転送電話で対応</v>
          </cell>
        </row>
        <row r="25">
          <cell r="A25" t="str">
            <v>わか鮎薬局</v>
          </cell>
          <cell r="B25" t="str">
            <v>895-1106</v>
          </cell>
          <cell r="C25" t="str">
            <v>薩摩川内市東郷町斧渕385-3</v>
          </cell>
          <cell r="D25" t="str">
            <v>0996-42-1107</v>
          </cell>
          <cell r="E25" t="str">
            <v>8:00-18:00</v>
          </cell>
          <cell r="F25" t="str">
            <v>08:00-18:00</v>
          </cell>
          <cell r="G25" t="str">
            <v>08:00-18:00</v>
          </cell>
          <cell r="H25" t="str">
            <v>08:00-18:00</v>
          </cell>
          <cell r="I25" t="str">
            <v>08:00-18:00</v>
          </cell>
          <cell r="J25" t="str">
            <v>08:00-13:00</v>
          </cell>
          <cell r="K25" t="str">
            <v>－</v>
          </cell>
          <cell r="L25" t="str">
            <v>－</v>
          </cell>
          <cell r="M25" t="str">
            <v>転送電話で対応</v>
          </cell>
        </row>
        <row r="26">
          <cell r="A26" t="str">
            <v>水引薬局</v>
          </cell>
          <cell r="B26" t="str">
            <v>895−0011</v>
          </cell>
          <cell r="C26" t="str">
            <v>薩摩川内市水引町7615−22</v>
          </cell>
          <cell r="D26" t="str">
            <v>080-1740-0410</v>
          </cell>
          <cell r="E26" t="str">
            <v>08:30-18:00</v>
          </cell>
          <cell r="F26" t="str">
            <v>08:30-18:00</v>
          </cell>
          <cell r="G26" t="str">
            <v>08:30-18:00</v>
          </cell>
          <cell r="H26" t="str">
            <v>08:30-18:00</v>
          </cell>
          <cell r="I26" t="str">
            <v>08:30-18:00</v>
          </cell>
          <cell r="J26" t="str">
            <v>08:30-13:00</v>
          </cell>
          <cell r="K26" t="str">
            <v>－</v>
          </cell>
          <cell r="L26" t="str">
            <v>－</v>
          </cell>
          <cell r="M26" t="str">
            <v>記載の番号で対応</v>
          </cell>
        </row>
        <row r="27">
          <cell r="A27" t="str">
            <v>川内調剤薬局</v>
          </cell>
          <cell r="B27" t="str">
            <v>895-0063</v>
          </cell>
          <cell r="C27" t="str">
            <v>薩摩川内市若葉町3-20</v>
          </cell>
          <cell r="D27" t="str">
            <v>0996-25-3985</v>
          </cell>
          <cell r="E27" t="str">
            <v>08:30-18:00</v>
          </cell>
          <cell r="F27" t="str">
            <v>08:30-18:00</v>
          </cell>
          <cell r="G27" t="str">
            <v>08:30-18:00</v>
          </cell>
          <cell r="H27" t="str">
            <v>08:30-12:30</v>
          </cell>
          <cell r="I27" t="str">
            <v>08:30-18:00</v>
          </cell>
          <cell r="J27" t="str">
            <v>08:30-12:30</v>
          </cell>
          <cell r="K27" t="str">
            <v>－</v>
          </cell>
          <cell r="L27" t="str">
            <v>－</v>
          </cell>
          <cell r="M27" t="str">
            <v>転送電話で対応</v>
          </cell>
        </row>
        <row r="28">
          <cell r="A28" t="str">
            <v>大小路ふれあい薬局</v>
          </cell>
          <cell r="B28" t="str">
            <v>895-0076</v>
          </cell>
          <cell r="C28" t="str">
            <v>薩摩川内市大小路町39番12号</v>
          </cell>
          <cell r="D28" t="str">
            <v>0996-27-8810</v>
          </cell>
          <cell r="E28" t="str">
            <v>09:00-17:45</v>
          </cell>
          <cell r="F28" t="str">
            <v>9:00-17:15</v>
          </cell>
          <cell r="G28" t="str">
            <v>09:00-17:45</v>
          </cell>
          <cell r="H28" t="str">
            <v>8:30-16:30</v>
          </cell>
          <cell r="I28" t="str">
            <v>09:00-17:45</v>
          </cell>
          <cell r="J28" t="str">
            <v>9:00-12:45</v>
          </cell>
          <cell r="K28" t="str">
            <v>－</v>
          </cell>
          <cell r="L28" t="str">
            <v>－</v>
          </cell>
          <cell r="M28" t="str">
            <v>転送電話で対応</v>
          </cell>
        </row>
        <row r="29">
          <cell r="A29" t="str">
            <v>大信薬局　上川内店</v>
          </cell>
          <cell r="B29" t="str">
            <v>895-0061</v>
          </cell>
          <cell r="C29" t="str">
            <v>薩摩川内市御陵下町3144-1</v>
          </cell>
          <cell r="D29" t="str">
            <v>090-7928-0323</v>
          </cell>
          <cell r="E29" t="str">
            <v>09:00-18:00</v>
          </cell>
          <cell r="F29" t="str">
            <v>09:00-18:00</v>
          </cell>
          <cell r="G29" t="str">
            <v>09:00-18:00</v>
          </cell>
          <cell r="H29" t="str">
            <v>09:00-13:00</v>
          </cell>
          <cell r="I29" t="str">
            <v>09:00-18:00</v>
          </cell>
          <cell r="J29" t="str">
            <v>09:00-13:00</v>
          </cell>
          <cell r="K29" t="str">
            <v>－</v>
          </cell>
          <cell r="L29" t="str">
            <v>－</v>
          </cell>
          <cell r="M29" t="str">
            <v>記載の番号で対応</v>
          </cell>
        </row>
        <row r="30">
          <cell r="A30" t="str">
            <v>白十字薬局</v>
          </cell>
          <cell r="B30" t="str">
            <v>895-0074</v>
          </cell>
          <cell r="C30" t="str">
            <v>薩摩川内市原田町5-1</v>
          </cell>
          <cell r="D30" t="str">
            <v>0996-20-1110</v>
          </cell>
          <cell r="E30" t="str">
            <v>08:30-18:00</v>
          </cell>
          <cell r="F30" t="str">
            <v>08:30-18:00</v>
          </cell>
          <cell r="G30" t="str">
            <v>08:30-18:00</v>
          </cell>
          <cell r="H30" t="str">
            <v>08:30-18:00</v>
          </cell>
          <cell r="I30" t="str">
            <v>08:30-18:00</v>
          </cell>
          <cell r="J30" t="str">
            <v>08:30-15:00</v>
          </cell>
          <cell r="K30" t="str">
            <v>－</v>
          </cell>
          <cell r="L30" t="str">
            <v>－</v>
          </cell>
          <cell r="M30" t="str">
            <v>転送電話で対応</v>
          </cell>
        </row>
        <row r="31">
          <cell r="A31" t="str">
            <v>福田薬局</v>
          </cell>
          <cell r="B31" t="str">
            <v>895-1203</v>
          </cell>
          <cell r="C31" t="str">
            <v>薩摩川内市樋脇町市比野2561</v>
          </cell>
          <cell r="D31" t="str">
            <v>0996-38-0003</v>
          </cell>
          <cell r="E31" t="str">
            <v>08:30-18:00</v>
          </cell>
          <cell r="F31" t="str">
            <v>08:30-18:00</v>
          </cell>
          <cell r="G31" t="str">
            <v>08:30-18:00</v>
          </cell>
          <cell r="H31" t="str">
            <v>08:30-18:00</v>
          </cell>
          <cell r="I31" t="str">
            <v>08:30-18:00</v>
          </cell>
          <cell r="J31" t="str">
            <v>08:30-15:00</v>
          </cell>
          <cell r="M31" t="str">
            <v>転送電話で対応</v>
          </cell>
        </row>
        <row r="32">
          <cell r="A32" t="str">
            <v>ケーアイ調剤薬局五代店</v>
          </cell>
          <cell r="B32" t="str">
            <v>895-0067</v>
          </cell>
          <cell r="C32" t="str">
            <v>薩摩川内市上川内町3306番地</v>
          </cell>
          <cell r="D32" t="str">
            <v>090-9608-1551</v>
          </cell>
          <cell r="E32" t="str">
            <v>08:30-18:00</v>
          </cell>
          <cell r="F32" t="str">
            <v>08:30-18:00</v>
          </cell>
          <cell r="G32" t="str">
            <v>08:30-18:00</v>
          </cell>
          <cell r="H32" t="str">
            <v>08:00-16:00</v>
          </cell>
          <cell r="I32" t="str">
            <v>08:30-18:00</v>
          </cell>
          <cell r="J32" t="str">
            <v>08:30-13:00</v>
          </cell>
          <cell r="K32" t="str">
            <v>－</v>
          </cell>
          <cell r="L32" t="str">
            <v>－</v>
          </cell>
          <cell r="M32" t="str">
            <v>記載の番号で対応</v>
          </cell>
        </row>
        <row r="33">
          <cell r="A33" t="str">
            <v>かんだ調剤薬局</v>
          </cell>
          <cell r="B33" t="str">
            <v>895-0051 </v>
          </cell>
          <cell r="C33" t="str">
            <v>薩摩川内市東開聞町3番1号</v>
          </cell>
          <cell r="D33" t="str">
            <v>0996-23-6910</v>
          </cell>
          <cell r="E33" t="str">
            <v>9:00-18:00</v>
          </cell>
          <cell r="F33" t="str">
            <v>9:00-18:00</v>
          </cell>
          <cell r="G33" t="str">
            <v>9:00-18:00</v>
          </cell>
          <cell r="H33" t="str">
            <v>9:00-18:00</v>
          </cell>
          <cell r="I33" t="str">
            <v>9:00-18:00</v>
          </cell>
          <cell r="J33" t="str">
            <v>9:00-13:00</v>
          </cell>
          <cell r="K33" t="str">
            <v>－</v>
          </cell>
          <cell r="L33" t="str">
            <v>－</v>
          </cell>
          <cell r="M33" t="str">
            <v>転送電話で対応</v>
          </cell>
        </row>
      </sheetData>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3039C-8DD4-4AA2-A12E-B82B9D4CA33D}">
  <sheetPr>
    <pageSetUpPr fitToPage="1"/>
  </sheetPr>
  <dimension ref="A1:K43"/>
  <sheetViews>
    <sheetView tabSelected="1" view="pageBreakPreview" zoomScale="64" zoomScaleNormal="90" workbookViewId="0">
      <selection activeCell="K7" sqref="K7"/>
    </sheetView>
  </sheetViews>
  <sheetFormatPr defaultColWidth="8.875" defaultRowHeight="18.75" x14ac:dyDescent="0.4"/>
  <cols>
    <col min="1" max="1" width="13.625" style="13" customWidth="1"/>
    <col min="2" max="2" width="8.5" style="13" customWidth="1"/>
    <col min="3" max="3" width="24.625" style="13" customWidth="1"/>
    <col min="4" max="4" width="32" style="13" customWidth="1"/>
    <col min="5" max="5" width="24.625" style="13" customWidth="1"/>
    <col min="6" max="6" width="33.375" style="13" bestFit="1" customWidth="1"/>
    <col min="7" max="7" width="38.5" style="13" customWidth="1"/>
    <col min="8" max="16384" width="8.875" style="13"/>
  </cols>
  <sheetData>
    <row r="1" spans="1:11" s="2" customFormat="1" ht="77.099999999999994" customHeight="1" x14ac:dyDescent="0.4">
      <c r="A1" s="1" t="s">
        <v>0</v>
      </c>
      <c r="B1" s="1"/>
      <c r="C1" s="1"/>
      <c r="D1" s="1"/>
      <c r="E1" s="1"/>
      <c r="F1" s="1"/>
      <c r="G1" s="1"/>
    </row>
    <row r="2" spans="1:11" s="2" customFormat="1" ht="24" customHeight="1" x14ac:dyDescent="0.4">
      <c r="A2" s="3" t="s">
        <v>1</v>
      </c>
      <c r="B2" s="4"/>
      <c r="C2" s="4"/>
      <c r="D2" s="4"/>
      <c r="E2" s="4"/>
      <c r="F2" s="4"/>
      <c r="G2" s="4"/>
    </row>
    <row r="3" spans="1:11" s="2" customFormat="1" ht="12" customHeight="1" thickBot="1" x14ac:dyDescent="0.45">
      <c r="A3" s="5"/>
      <c r="B3" s="5"/>
      <c r="C3" s="5"/>
      <c r="D3" s="5"/>
      <c r="E3" s="5"/>
      <c r="F3" s="5"/>
      <c r="G3" s="5"/>
    </row>
    <row r="4" spans="1:11" s="2" customFormat="1" ht="261" customHeight="1" thickTop="1" thickBot="1" x14ac:dyDescent="0.45">
      <c r="A4" s="6" t="s">
        <v>2</v>
      </c>
      <c r="B4" s="7"/>
      <c r="C4" s="7"/>
      <c r="D4" s="7"/>
      <c r="E4" s="7"/>
      <c r="F4" s="7"/>
      <c r="G4" s="8"/>
    </row>
    <row r="5" spans="1:11" s="2" customFormat="1" ht="23.25" thickTop="1" x14ac:dyDescent="0.4">
      <c r="A5" s="9"/>
      <c r="B5" s="9"/>
      <c r="C5" s="9"/>
      <c r="D5" s="9"/>
      <c r="E5" s="9"/>
      <c r="F5" s="9"/>
      <c r="G5" s="9"/>
      <c r="H5" s="9"/>
      <c r="I5" s="9"/>
      <c r="J5" s="9"/>
      <c r="K5" s="9"/>
    </row>
    <row r="6" spans="1:11" ht="33.75" thickBot="1" x14ac:dyDescent="0.45">
      <c r="A6" s="10">
        <v>45839</v>
      </c>
      <c r="B6" s="11">
        <v>45839</v>
      </c>
      <c r="C6" s="12"/>
      <c r="D6" s="12"/>
    </row>
    <row r="7" spans="1:11" ht="20.25" thickBot="1" x14ac:dyDescent="0.45">
      <c r="A7" s="14" t="s">
        <v>3</v>
      </c>
      <c r="B7" s="15"/>
      <c r="C7" s="16" t="s">
        <v>4</v>
      </c>
      <c r="D7" s="16" t="s">
        <v>5</v>
      </c>
      <c r="E7" s="16" t="s">
        <v>6</v>
      </c>
      <c r="F7" s="16" t="s">
        <v>7</v>
      </c>
      <c r="G7" s="17" t="s">
        <v>8</v>
      </c>
    </row>
    <row r="8" spans="1:11" ht="30" customHeight="1" x14ac:dyDescent="0.4">
      <c r="A8" s="18">
        <f>$A$6+0</f>
        <v>45839</v>
      </c>
      <c r="B8" s="19">
        <f>$A$6+0</f>
        <v>45839</v>
      </c>
      <c r="C8" s="20" t="s">
        <v>9</v>
      </c>
      <c r="D8" s="21" t="str">
        <f>IF($C8="","",VLOOKUP($C8,[1]リスト!$A$2:$M$33,3,FALSE))</f>
        <v>薩摩川内市原田町5-1</v>
      </c>
      <c r="E8" s="21" t="str">
        <f>IF($C8="","",VLOOKUP($C8,[1]リスト!$A$2:$M$33,4,FALSE))</f>
        <v>0996-20-1110</v>
      </c>
      <c r="F8" s="21" t="str">
        <f>IF($C8="","",VLOOKUP($C8,[1]リスト!$A$2:$M$33,WEEKDAY(A8,2)+4,FALSE))</f>
        <v>08:30-18:00</v>
      </c>
      <c r="G8" s="21" t="str">
        <f>IF($C8="","",VLOOKUP($C8,[1]リスト!$A$2:$M$33,13,FALSE))</f>
        <v>転送電話で対応</v>
      </c>
    </row>
    <row r="9" spans="1:11" ht="30" customHeight="1" x14ac:dyDescent="0.4">
      <c r="A9" s="18">
        <f>$A$6+1</f>
        <v>45840</v>
      </c>
      <c r="B9" s="19">
        <f>$A$6+1</f>
        <v>45840</v>
      </c>
      <c r="C9" s="20" t="s">
        <v>10</v>
      </c>
      <c r="D9" s="21" t="str">
        <f>IF($C9="","",VLOOKUP($C9,[1]リスト!$A$2:$M$33,3,FALSE))</f>
        <v>薩摩川内市上川内町3306番地</v>
      </c>
      <c r="E9" s="21" t="str">
        <f>IF($C9="","",VLOOKUP($C9,[1]リスト!$A$2:$M$33,4,FALSE))</f>
        <v>090-9608-1551</v>
      </c>
      <c r="F9" s="21" t="str">
        <f>IF($C9="","",VLOOKUP($C9,[1]リスト!$A$2:$M$33,WEEKDAY(A9,2)+4,FALSE))</f>
        <v>08:30-18:00</v>
      </c>
      <c r="G9" s="21" t="str">
        <f>IF($C9="","",VLOOKUP($C9,[1]リスト!$A$2:$M$33,13,FALSE))</f>
        <v>記載の番号で対応</v>
      </c>
    </row>
    <row r="10" spans="1:11" ht="30" customHeight="1" x14ac:dyDescent="0.4">
      <c r="A10" s="18">
        <f>$A$6+2</f>
        <v>45841</v>
      </c>
      <c r="B10" s="19">
        <f>$A$6+2</f>
        <v>45841</v>
      </c>
      <c r="C10" s="20" t="s">
        <v>11</v>
      </c>
      <c r="D10" s="21" t="str">
        <f>IF($C10="","",VLOOKUP($C10,[1]リスト!$A$2:$M$33,3,FALSE))</f>
        <v>薩摩川内市御陵下町２３番地６号</v>
      </c>
      <c r="E10" s="21" t="str">
        <f>IF($C10="","",VLOOKUP($C10,[1]リスト!$A$2:$M$33,4,FALSE))</f>
        <v>090-3463-6349</v>
      </c>
      <c r="F10" s="21" t="str">
        <f>IF($C10="","",VLOOKUP($C10,[1]リスト!$A$2:$M$33,WEEKDAY(A10,2)+4,FALSE))</f>
        <v>08:30-12:30</v>
      </c>
      <c r="G10" s="21" t="str">
        <f>IF($C10="","",VLOOKUP($C10,[1]リスト!$A$2:$M$33,13,FALSE))</f>
        <v>記載の番号で対応</v>
      </c>
    </row>
    <row r="11" spans="1:11" ht="30" customHeight="1" x14ac:dyDescent="0.4">
      <c r="A11" s="18">
        <f>$A$6+3</f>
        <v>45842</v>
      </c>
      <c r="B11" s="19">
        <f>$A$6+3</f>
        <v>45842</v>
      </c>
      <c r="C11" s="20" t="s">
        <v>12</v>
      </c>
      <c r="D11" s="21" t="str">
        <f>IF($C11="","",VLOOKUP($C11,[1]リスト!$A$2:$M$33,3,FALSE))</f>
        <v>薩摩川内市大小路町22-10</v>
      </c>
      <c r="E11" s="21" t="str">
        <f>IF($C11="","",VLOOKUP($C11,[1]リスト!$A$2:$M$33,4,FALSE))</f>
        <v>0996-20-7721</v>
      </c>
      <c r="F11" s="21" t="str">
        <f>IF($C11="","",VLOOKUP($C11,[1]リスト!$A$2:$M$33,WEEKDAY(A11,2)+4,FALSE))</f>
        <v>8:30-18:00</v>
      </c>
      <c r="G11" s="21" t="str">
        <f>IF($C11="","",VLOOKUP($C11,[1]リスト!$A$2:$M$33,13,FALSE))</f>
        <v>転送電話で対応</v>
      </c>
    </row>
    <row r="12" spans="1:11" ht="30" customHeight="1" x14ac:dyDescent="0.4">
      <c r="A12" s="18">
        <f>$A$6+4</f>
        <v>45843</v>
      </c>
      <c r="B12" s="19">
        <f>$A$6+4</f>
        <v>45843</v>
      </c>
      <c r="C12" s="20" t="s">
        <v>13</v>
      </c>
      <c r="D12" s="21" t="str">
        <f>IF($C12="","",VLOOKUP($C12,[1]リスト!$A$2:$M$33,3,FALSE))</f>
        <v>薩摩川内市中郷三丁目６２番地</v>
      </c>
      <c r="E12" s="21" t="str">
        <f>IF($C12="","",VLOOKUP($C12,[1]リスト!$A$2:$M$33,4,FALSE))</f>
        <v>0996-27-7440</v>
      </c>
      <c r="F12" s="21" t="str">
        <f>IF($C12="","",VLOOKUP($C12,[1]リスト!$A$2:$M$33,WEEKDAY(A12,2)+4,FALSE))</f>
        <v>08:30-17:00</v>
      </c>
      <c r="G12" s="21" t="str">
        <f>IF($C12="","",VLOOKUP($C12,[1]リスト!$A$2:$M$33,13,FALSE))</f>
        <v>転送電話で対応</v>
      </c>
    </row>
    <row r="13" spans="1:11" ht="30" customHeight="1" x14ac:dyDescent="0.4">
      <c r="A13" s="18">
        <f>$A$6+5</f>
        <v>45844</v>
      </c>
      <c r="B13" s="19">
        <f>$A$6+5</f>
        <v>45844</v>
      </c>
      <c r="C13" s="20" t="s">
        <v>14</v>
      </c>
      <c r="D13" s="21" t="str">
        <f>IF($C13="","",VLOOKUP($C13,[1]リスト!$A$2:$M$33,3,FALSE))</f>
        <v>薩摩川内市平佐町1693-32</v>
      </c>
      <c r="E13" s="21" t="str">
        <f>IF($C13="","",VLOOKUP($C13,[1]リスト!$A$2:$M$33,4,FALSE))</f>
        <v>0996-20-3802</v>
      </c>
      <c r="F13" s="21" t="str">
        <f>IF($C13="","",VLOOKUP($C13,[1]リスト!$A$2:$M$33,WEEKDAY(A13,2)+4,FALSE))</f>
        <v>－</v>
      </c>
      <c r="G13" s="21" t="str">
        <f>IF($C13="","",VLOOKUP($C13,[1]リスト!$A$2:$M$33,13,FALSE))</f>
        <v>転送電話で対応</v>
      </c>
    </row>
    <row r="14" spans="1:11" ht="30" customHeight="1" x14ac:dyDescent="0.4">
      <c r="A14" s="18">
        <f>$A$6+6</f>
        <v>45845</v>
      </c>
      <c r="B14" s="19">
        <f>$A$6+6</f>
        <v>45845</v>
      </c>
      <c r="C14" s="20" t="s">
        <v>15</v>
      </c>
      <c r="D14" s="21" t="str">
        <f>IF($C14="","",VLOOKUP($C14,[1]リスト!$A$2:$M$33,3,FALSE))</f>
        <v>薩摩川内市水引町7615−22</v>
      </c>
      <c r="E14" s="21" t="str">
        <f>IF($C14="","",VLOOKUP($C14,[1]リスト!$A$2:$M$33,4,FALSE))</f>
        <v>080-1740-0410</v>
      </c>
      <c r="F14" s="21" t="str">
        <f>IF($C14="","",VLOOKUP($C14,[1]リスト!$A$2:$M$33,WEEKDAY(A14,2)+4,FALSE))</f>
        <v>08:30-18:00</v>
      </c>
      <c r="G14" s="21" t="str">
        <f>IF($C14="","",VLOOKUP($C14,[1]リスト!$A$2:$M$33,13,FALSE))</f>
        <v>記載の番号で対応</v>
      </c>
    </row>
    <row r="15" spans="1:11" ht="30" customHeight="1" x14ac:dyDescent="0.4">
      <c r="A15" s="18">
        <f>$A$6+7</f>
        <v>45846</v>
      </c>
      <c r="B15" s="19">
        <f>$A$6+7</f>
        <v>45846</v>
      </c>
      <c r="C15" s="20" t="s">
        <v>16</v>
      </c>
      <c r="D15" s="21" t="str">
        <f>IF($C15="","",VLOOKUP($C15,[1]リスト!$A$2:$M$33,3,FALSE))</f>
        <v>薩摩川内市平佐町4234-2</v>
      </c>
      <c r="E15" s="21" t="str">
        <f>IF($C15="","",VLOOKUP($C15,[1]リスト!$A$2:$M$33,4,FALSE))</f>
        <v>080-1740-0410</v>
      </c>
      <c r="F15" s="21" t="str">
        <f>IF($C15="","",VLOOKUP($C15,[1]リスト!$A$2:$M$33,WEEKDAY(A15,2)+4,FALSE))</f>
        <v>08:30-18:30</v>
      </c>
      <c r="G15" s="21" t="str">
        <f>IF($C15="","",VLOOKUP($C15,[1]リスト!$A$2:$M$33,13,FALSE))</f>
        <v>記載の番号で対応</v>
      </c>
    </row>
    <row r="16" spans="1:11" ht="30" customHeight="1" x14ac:dyDescent="0.4">
      <c r="A16" s="18">
        <f>$A$6+8</f>
        <v>45847</v>
      </c>
      <c r="B16" s="19">
        <f>$A$6+8</f>
        <v>45847</v>
      </c>
      <c r="C16" s="20" t="s">
        <v>17</v>
      </c>
      <c r="D16" s="21" t="str">
        <f>IF($C16="","",VLOOKUP($C16,[1]リスト!$A$2:$M$33,3,FALSE))</f>
        <v>薩摩川内市向田本町18-19</v>
      </c>
      <c r="E16" s="21" t="str">
        <f>IF($C16="","",VLOOKUP($C16,[1]リスト!$A$2:$M$33,4,FALSE))</f>
        <v>090-3416-7355</v>
      </c>
      <c r="F16" s="21" t="str">
        <f>IF($C16="","",VLOOKUP($C16,[1]リスト!$A$2:$M$33,WEEKDAY(A16,2)+4,FALSE))</f>
        <v>08:30-17:30</v>
      </c>
      <c r="G16" s="21" t="str">
        <f>IF($C16="","",VLOOKUP($C16,[1]リスト!$A$2:$M$33,13,FALSE))</f>
        <v>記載の番号で対応</v>
      </c>
    </row>
    <row r="17" spans="1:7" ht="30" customHeight="1" x14ac:dyDescent="0.4">
      <c r="A17" s="18">
        <f>$A$6+9</f>
        <v>45848</v>
      </c>
      <c r="B17" s="19">
        <f>$A$6+9</f>
        <v>45848</v>
      </c>
      <c r="C17" s="20" t="s">
        <v>18</v>
      </c>
      <c r="D17" s="21" t="str">
        <f>IF($C17="","",VLOOKUP($C17,[1]リスト!$A$2:$M$33,3,FALSE))</f>
        <v>薩摩川内市樋脇町市比野2561</v>
      </c>
      <c r="E17" s="21" t="str">
        <f>IF($C17="","",VLOOKUP($C17,[1]リスト!$A$2:$M$33,4,FALSE))</f>
        <v>0996-38-0003</v>
      </c>
      <c r="F17" s="21" t="str">
        <f>IF($C17="","",VLOOKUP($C17,[1]リスト!$A$2:$M$33,WEEKDAY(A17,2)+4,FALSE))</f>
        <v>08:30-18:00</v>
      </c>
      <c r="G17" s="21" t="str">
        <f>IF($C17="","",VLOOKUP($C17,[1]リスト!$A$2:$M$33,13,FALSE))</f>
        <v>転送電話で対応</v>
      </c>
    </row>
    <row r="18" spans="1:7" ht="30" customHeight="1" x14ac:dyDescent="0.4">
      <c r="A18" s="18">
        <f>$A$6+10</f>
        <v>45849</v>
      </c>
      <c r="B18" s="19">
        <f>$A$6+10</f>
        <v>45849</v>
      </c>
      <c r="C18" s="20" t="s">
        <v>19</v>
      </c>
      <c r="D18" s="21" t="str">
        <f>IF($C18="","",VLOOKUP($C18,[1]リスト!$A$2:$M$33,3,FALSE))</f>
        <v>薩摩川内市中郷1丁目39-34</v>
      </c>
      <c r="E18" s="21" t="str">
        <f>IF($C18="","",VLOOKUP($C18,[1]リスト!$A$2:$M$33,4,FALSE))</f>
        <v>0996-21-1217</v>
      </c>
      <c r="F18" s="21" t="str">
        <f>IF($C18="","",VLOOKUP($C18,[1]リスト!$A$2:$M$33,WEEKDAY(A18,2)+4,FALSE))</f>
        <v>8：30-16：30</v>
      </c>
      <c r="G18" s="21" t="str">
        <f>IF($C18="","",VLOOKUP($C18,[1]リスト!$A$2:$M$33,13,FALSE))</f>
        <v>転送電話で対応</v>
      </c>
    </row>
    <row r="19" spans="1:7" ht="30" customHeight="1" x14ac:dyDescent="0.4">
      <c r="A19" s="18">
        <f>$A$6+11</f>
        <v>45850</v>
      </c>
      <c r="B19" s="19">
        <f>$A$6+11</f>
        <v>45850</v>
      </c>
      <c r="C19" s="20" t="s">
        <v>20</v>
      </c>
      <c r="D19" s="21" t="str">
        <f>IF($C19="","",VLOOKUP($C19,[1]リスト!$A$2:$M$33,3,FALSE))</f>
        <v>薩摩川内市中郷1-11-2</v>
      </c>
      <c r="E19" s="21" t="str">
        <f>IF($C19="","",VLOOKUP($C19,[1]リスト!$A$2:$M$33,4,FALSE))</f>
        <v>0996-22-7902</v>
      </c>
      <c r="F19" s="21" t="str">
        <f>IF($C19="","",VLOOKUP($C19,[1]リスト!$A$2:$M$33,WEEKDAY(A19,2)+4,FALSE))</f>
        <v>08:30-13:00</v>
      </c>
      <c r="G19" s="21" t="str">
        <f>IF($C19="","",VLOOKUP($C19,[1]リスト!$A$2:$M$33,13,FALSE))</f>
        <v>転送電話で対応</v>
      </c>
    </row>
    <row r="20" spans="1:7" ht="30" customHeight="1" x14ac:dyDescent="0.4">
      <c r="A20" s="22">
        <f>$A$6+12</f>
        <v>45851</v>
      </c>
      <c r="B20" s="23">
        <f>$A$6+12</f>
        <v>45851</v>
      </c>
      <c r="C20" s="20" t="s">
        <v>21</v>
      </c>
      <c r="D20" s="21" t="str">
        <f>IF($C20="","",VLOOKUP($C20,[1]リスト!$A$2:$M$33,3,FALSE))</f>
        <v>薩摩川内市東向田町101番地</v>
      </c>
      <c r="E20" s="21" t="str">
        <f>IF($C20="","",VLOOKUP($C20,[1]リスト!$A$2:$M$33,4,FALSE))</f>
        <v>0996-29-3630</v>
      </c>
      <c r="F20" s="21" t="str">
        <f>IF($C20="","",VLOOKUP($C20,[1]リスト!$A$2:$M$33,WEEKDAY(A20,2)+4,FALSE))</f>
        <v>－</v>
      </c>
      <c r="G20" s="21" t="str">
        <f>IF($C20="","",VLOOKUP($C20,[1]リスト!$A$2:$M$33,13,FALSE))</f>
        <v>転送電話で対応</v>
      </c>
    </row>
    <row r="21" spans="1:7" ht="30" customHeight="1" x14ac:dyDescent="0.4">
      <c r="A21" s="18">
        <f>$A$6+13</f>
        <v>45852</v>
      </c>
      <c r="B21" s="19">
        <f>$A$6+13</f>
        <v>45852</v>
      </c>
      <c r="C21" s="20" t="s">
        <v>22</v>
      </c>
      <c r="D21" s="21" t="str">
        <f>IF($C21="","",VLOOKUP($C21,[1]リスト!$A$2:$M$33,3,FALSE))</f>
        <v>薩摩川内市東郷町斧渕385-3</v>
      </c>
      <c r="E21" s="21" t="str">
        <f>IF($C21="","",VLOOKUP($C21,[1]リスト!$A$2:$M$33,4,FALSE))</f>
        <v>0996-42-1107</v>
      </c>
      <c r="F21" s="21" t="str">
        <f>IF($C21="","",VLOOKUP($C21,[1]リスト!$A$2:$M$33,WEEKDAY(A21,2)+4,FALSE))</f>
        <v>8:00-18:00</v>
      </c>
      <c r="G21" s="21" t="str">
        <f>IF($C21="","",VLOOKUP($C21,[1]リスト!$A$2:$M$33,13,FALSE))</f>
        <v>転送電話で対応</v>
      </c>
    </row>
    <row r="22" spans="1:7" ht="30" customHeight="1" x14ac:dyDescent="0.4">
      <c r="A22" s="18">
        <f>$A$6+14</f>
        <v>45853</v>
      </c>
      <c r="B22" s="19">
        <f>$A$6+14</f>
        <v>45853</v>
      </c>
      <c r="C22" s="20" t="s">
        <v>23</v>
      </c>
      <c r="D22" s="21" t="str">
        <f>IF($C22="","",VLOOKUP($C22,[1]リスト!$A$2:$M$33,3,FALSE))</f>
        <v>薩摩川内市西向田町77-2</v>
      </c>
      <c r="E22" s="21" t="str">
        <f>IF($C22="","",VLOOKUP($C22,[1]リスト!$A$2:$M$33,4,FALSE))</f>
        <v>090-3010-4622</v>
      </c>
      <c r="F22" s="21" t="str">
        <f>IF($C22="","",VLOOKUP($C22,[1]リスト!$A$2:$M$33,WEEKDAY(A22,2)+4,FALSE))</f>
        <v>09:00-18:00</v>
      </c>
      <c r="G22" s="21" t="str">
        <f>IF($C22="","",VLOOKUP($C22,[1]リスト!$A$2:$M$33,13,FALSE))</f>
        <v>記載の番号で対応</v>
      </c>
    </row>
    <row r="23" spans="1:7" ht="30" customHeight="1" x14ac:dyDescent="0.4">
      <c r="A23" s="18">
        <f>$A$6+15</f>
        <v>45854</v>
      </c>
      <c r="B23" s="19">
        <f>$A$6+15</f>
        <v>45854</v>
      </c>
      <c r="C23" s="20" t="s">
        <v>24</v>
      </c>
      <c r="D23" s="21" t="str">
        <f>IF($C23="","",VLOOKUP($C23,[1]リスト!$A$2:$M$33,3,FALSE))</f>
        <v>薩摩川内市東開聞町3番1号</v>
      </c>
      <c r="E23" s="21" t="str">
        <f>IF($C23="","",VLOOKUP($C23,[1]リスト!$A$2:$M$33,4,FALSE))</f>
        <v>0996-23-6910</v>
      </c>
      <c r="F23" s="21" t="str">
        <f>IF($C23="","",VLOOKUP($C23,[1]リスト!$A$2:$M$33,WEEKDAY(A23,2)+4,FALSE))</f>
        <v>9:00-18:00</v>
      </c>
      <c r="G23" s="21" t="str">
        <f>IF($C23="","",VLOOKUP($C23,[1]リスト!$A$2:$M$33,13,FALSE))</f>
        <v>転送電話で対応</v>
      </c>
    </row>
    <row r="24" spans="1:7" ht="30" customHeight="1" x14ac:dyDescent="0.4">
      <c r="A24" s="18">
        <f>$A$6+16</f>
        <v>45855</v>
      </c>
      <c r="B24" s="19">
        <f>$A$6+16</f>
        <v>45855</v>
      </c>
      <c r="C24" s="20" t="s">
        <v>25</v>
      </c>
      <c r="D24" s="21" t="str">
        <f>IF($C24="","",VLOOKUP($C24,[1]リスト!$A$2:$M$33,3,FALSE))</f>
        <v>薩摩川内市御陵下町20-20</v>
      </c>
      <c r="E24" s="21" t="str">
        <f>IF($C24="","",VLOOKUP($C24,[1]リスト!$A$2:$M$33,4,FALSE))</f>
        <v>0996-22-0160</v>
      </c>
      <c r="F24" s="21" t="str">
        <f>IF($C24="","",VLOOKUP($C24,[1]リスト!$A$2:$M$33,WEEKDAY(A24,2)+4,FALSE))</f>
        <v>08:30-18:00</v>
      </c>
      <c r="G24" s="21" t="str">
        <f>IF($C24="","",VLOOKUP($C24,[1]リスト!$A$2:$M$33,13,FALSE))</f>
        <v>転送電話で対応</v>
      </c>
    </row>
    <row r="25" spans="1:7" ht="30" customHeight="1" x14ac:dyDescent="0.4">
      <c r="A25" s="18">
        <f>$A$6+17</f>
        <v>45856</v>
      </c>
      <c r="B25" s="19">
        <f>$A$6+17</f>
        <v>45856</v>
      </c>
      <c r="C25" s="20" t="s">
        <v>26</v>
      </c>
      <c r="D25" s="21" t="str">
        <f>IF($C25="","",VLOOKUP($C25,[1]リスト!$A$2:$M$33,3,FALSE))</f>
        <v>薩摩川内市永利町2452-5</v>
      </c>
      <c r="E25" s="21" t="str">
        <f>IF($C25="","",VLOOKUP($C25,[1]リスト!$A$2:$M$33,4,FALSE))</f>
        <v>0996-20-7201</v>
      </c>
      <c r="F25" s="21" t="str">
        <f>IF($C25="","",VLOOKUP($C25,[1]リスト!$A$2:$M$33,WEEKDAY(A25,2)+4,FALSE))</f>
        <v>09:00-18:00</v>
      </c>
      <c r="G25" s="21" t="str">
        <f>IF($C25="","",VLOOKUP($C25,[1]リスト!$A$2:$M$33,13,FALSE))</f>
        <v>転送電話で対応</v>
      </c>
    </row>
    <row r="26" spans="1:7" ht="30" customHeight="1" x14ac:dyDescent="0.4">
      <c r="A26" s="18">
        <f>$A$6+18</f>
        <v>45857</v>
      </c>
      <c r="B26" s="19">
        <f>$A$6+18</f>
        <v>45857</v>
      </c>
      <c r="C26" s="20" t="s">
        <v>27</v>
      </c>
      <c r="D26" s="21" t="str">
        <f>IF($C26="","",VLOOKUP($C26,[1]リスト!$A$2:$M$33,3,FALSE))</f>
        <v>薩摩川内市五代町3217-1</v>
      </c>
      <c r="E26" s="21" t="str">
        <f>IF($C26="","",VLOOKUP($C26,[1]リスト!$A$2:$M$33,4,FALSE))</f>
        <v>0996-20-7471</v>
      </c>
      <c r="F26" s="21" t="str">
        <f>IF($C26="","",VLOOKUP($C26,[1]リスト!$A$2:$M$33,WEEKDAY(A26,2)+4,FALSE))</f>
        <v>08:30-13:00</v>
      </c>
      <c r="G26" s="21" t="str">
        <f>IF($C26="","",VLOOKUP($C26,[1]リスト!$A$2:$M$33,13,FALSE))</f>
        <v>転送電話で対応</v>
      </c>
    </row>
    <row r="27" spans="1:7" ht="30" customHeight="1" x14ac:dyDescent="0.4">
      <c r="A27" s="18">
        <f>$A$6+19</f>
        <v>45858</v>
      </c>
      <c r="B27" s="19">
        <f>$A$6+19</f>
        <v>45858</v>
      </c>
      <c r="C27" s="20" t="s">
        <v>28</v>
      </c>
      <c r="D27" s="21" t="str">
        <f>IF($C27="","",VLOOKUP($C27,[1]リスト!$A$2:$M$33,3,FALSE))</f>
        <v>薩摩川内市御陵下町3144-1</v>
      </c>
      <c r="E27" s="21" t="str">
        <f>IF($C27="","",VLOOKUP($C27,[1]リスト!$A$2:$M$33,4,FALSE))</f>
        <v>090-7928-0323</v>
      </c>
      <c r="F27" s="21" t="str">
        <f>IF($C27="","",VLOOKUP($C27,[1]リスト!$A$2:$M$33,WEEKDAY(A27,2)+4,FALSE))</f>
        <v>－</v>
      </c>
      <c r="G27" s="21" t="str">
        <f>IF($C27="","",VLOOKUP($C27,[1]リスト!$A$2:$M$33,13,FALSE))</f>
        <v>記載の番号で対応</v>
      </c>
    </row>
    <row r="28" spans="1:7" ht="30" customHeight="1" x14ac:dyDescent="0.4">
      <c r="A28" s="22">
        <f>$A$6+20</f>
        <v>45859</v>
      </c>
      <c r="B28" s="23">
        <f>$A$6+20</f>
        <v>45859</v>
      </c>
      <c r="C28" s="20" t="s">
        <v>29</v>
      </c>
      <c r="D28" s="21" t="str">
        <f>IF($C28="","",VLOOKUP($C28,[1]リスト!$A$2:$M$33,3,FALSE))</f>
        <v>薩摩川内市原田町30-27</v>
      </c>
      <c r="E28" s="21" t="str">
        <f>IF($C28="","",VLOOKUP($C28,[1]リスト!$A$2:$M$33,4,FALSE))</f>
        <v>080-5260-9077</v>
      </c>
      <c r="F28" s="21" t="str">
        <f>IF($C28="","",VLOOKUP($C28,[1]リスト!$A$2:$M$33,WEEKDAY(A28,2)+4,FALSE))</f>
        <v>09:00-18:00</v>
      </c>
      <c r="G28" s="21" t="str">
        <f>IF($C28="","",VLOOKUP($C28,[1]リスト!$A$2:$M$33,13,FALSE))</f>
        <v>記載の番号で対応</v>
      </c>
    </row>
    <row r="29" spans="1:7" ht="30" customHeight="1" x14ac:dyDescent="0.4">
      <c r="A29" s="18">
        <f>$A$6+21</f>
        <v>45860</v>
      </c>
      <c r="B29" s="19">
        <f>$A$6+21</f>
        <v>45860</v>
      </c>
      <c r="C29" s="20" t="s">
        <v>30</v>
      </c>
      <c r="D29" s="21" t="str">
        <f>IF($C29="","",VLOOKUP($C29,[1]リスト!$A$2:$M$33,3,FALSE))</f>
        <v>薩摩川内市平佐町1689番地8</v>
      </c>
      <c r="E29" s="21" t="str">
        <f>IF($C29="","",VLOOKUP($C29,[1]リスト!$A$2:$M$33,4,FALSE))</f>
        <v>090-9606-7397</v>
      </c>
      <c r="F29" s="21" t="str">
        <f>IF($C29="","",VLOOKUP($C29,[1]リスト!$A$2:$M$33,WEEKDAY(A29,2)+4,FALSE))</f>
        <v>08:30-18:15</v>
      </c>
      <c r="G29" s="21" t="str">
        <f>IF($C29="","",VLOOKUP($C29,[1]リスト!$A$2:$M$33,13,FALSE))</f>
        <v>記載の番号で対応</v>
      </c>
    </row>
    <row r="30" spans="1:7" ht="30" customHeight="1" x14ac:dyDescent="0.4">
      <c r="A30" s="18">
        <f>$A$6+22</f>
        <v>45861</v>
      </c>
      <c r="B30" s="19">
        <f>$A$6+22</f>
        <v>45861</v>
      </c>
      <c r="C30" s="20" t="s">
        <v>31</v>
      </c>
      <c r="D30" s="21" t="str">
        <f>IF($C30="","",VLOOKUP($C30,[1]リスト!$A$2:$M$33,3,FALSE))</f>
        <v>薩摩川内市平佐町3739-6</v>
      </c>
      <c r="E30" s="21" t="str">
        <f>IF($C30="","",VLOOKUP($C30,[1]リスト!$A$2:$M$33,4,FALSE))</f>
        <v>090-1167-1632</v>
      </c>
      <c r="F30" s="21" t="str">
        <f>IF($C30="","",VLOOKUP($C30,[1]リスト!$A$2:$M$33,WEEKDAY(A30,2)+4,FALSE))</f>
        <v>8:30-18:30</v>
      </c>
      <c r="G30" s="21" t="str">
        <f>IF($C30="","",VLOOKUP($C30,[1]リスト!$A$2:$M$33,13,FALSE))</f>
        <v>記載の番号で対応</v>
      </c>
    </row>
    <row r="31" spans="1:7" ht="30" customHeight="1" x14ac:dyDescent="0.4">
      <c r="A31" s="18">
        <f>$A$6+23</f>
        <v>45862</v>
      </c>
      <c r="B31" s="19">
        <f>$A$6+23</f>
        <v>45862</v>
      </c>
      <c r="C31" s="20" t="s">
        <v>32</v>
      </c>
      <c r="D31" s="21" t="str">
        <f>IF($C31="","",VLOOKUP($C31,[1]リスト!$A$2:$M$33,3,FALSE))</f>
        <v>薩摩川内市水引町3247-13</v>
      </c>
      <c r="E31" s="21" t="str">
        <f>IF($C31="","",VLOOKUP($C31,[1]リスト!$A$2:$M$33,4,FALSE))</f>
        <v>0996-41-4411</v>
      </c>
      <c r="F31" s="21" t="str">
        <f>IF($C31="","",VLOOKUP($C31,[1]リスト!$A$2:$M$33,WEEKDAY(A31,2)+4,FALSE))</f>
        <v>8:30-17:30</v>
      </c>
      <c r="G31" s="21" t="str">
        <f>IF($C31="","",VLOOKUP($C31,[1]リスト!$A$2:$M$33,13,FALSE))</f>
        <v>転送電話で対応</v>
      </c>
    </row>
    <row r="32" spans="1:7" ht="30" customHeight="1" x14ac:dyDescent="0.4">
      <c r="A32" s="18">
        <f>$A$6+24</f>
        <v>45863</v>
      </c>
      <c r="B32" s="19">
        <f>$A$6+24</f>
        <v>45863</v>
      </c>
      <c r="C32" s="20" t="s">
        <v>33</v>
      </c>
      <c r="D32" s="21" t="str">
        <f>IF($C32="","",VLOOKUP($C32,[1]リスト!$A$2:$M$33,3,FALSE))</f>
        <v>薩摩川内市東開聞町6-20</v>
      </c>
      <c r="E32" s="21" t="str">
        <f>IF($C32="","",VLOOKUP($C32,[1]リスト!$A$2:$M$33,4,FALSE))</f>
        <v>0996-24-0556</v>
      </c>
      <c r="F32" s="21" t="str">
        <f>IF($C32="","",VLOOKUP($C32,[1]リスト!$A$2:$M$33,WEEKDAY(A32,2)+4,FALSE))</f>
        <v>08:00-19:00</v>
      </c>
      <c r="G32" s="21" t="str">
        <f>IF($C32="","",VLOOKUP($C32,[1]リスト!$A$2:$M$33,13,FALSE))</f>
        <v>転送電話で対応</v>
      </c>
    </row>
    <row r="33" spans="1:7" ht="30" customHeight="1" x14ac:dyDescent="0.4">
      <c r="A33" s="18">
        <f>$A$6+25</f>
        <v>45864</v>
      </c>
      <c r="B33" s="19">
        <f>$A$6+25</f>
        <v>45864</v>
      </c>
      <c r="C33" s="20" t="s">
        <v>34</v>
      </c>
      <c r="D33" s="21" t="str">
        <f>IF($C33="","",VLOOKUP($C33,[1]リスト!$A$2:$M$33,3,FALSE))</f>
        <v>薩摩川内市中郷４丁目２４８</v>
      </c>
      <c r="E33" s="21" t="str">
        <f>IF($C33="","",VLOOKUP($C33,[1]リスト!$A$2:$M$33,4,FALSE))</f>
        <v>080-5260-9077</v>
      </c>
      <c r="F33" s="21" t="str">
        <f>IF($C33="","",VLOOKUP($C33,[1]リスト!$A$2:$M$33,WEEKDAY(A33,2)+4,FALSE))</f>
        <v>9:00-13:00</v>
      </c>
      <c r="G33" s="21" t="str">
        <f>IF($C33="","",VLOOKUP($C33,[1]リスト!$A$2:$M$33,13,FALSE))</f>
        <v>記載の番号で対応</v>
      </c>
    </row>
    <row r="34" spans="1:7" ht="30" customHeight="1" x14ac:dyDescent="0.4">
      <c r="A34" s="18">
        <f>$A$6+26</f>
        <v>45865</v>
      </c>
      <c r="B34" s="19">
        <f>$A$6+26</f>
        <v>45865</v>
      </c>
      <c r="C34" s="20" t="s">
        <v>35</v>
      </c>
      <c r="D34" s="21" t="str">
        <f>IF($C34="","",VLOOKUP($C34,[1]リスト!$A$2:$M$33,3,FALSE))</f>
        <v>薩摩川内市東開聞町13-4</v>
      </c>
      <c r="E34" s="21" t="str">
        <f>IF($C34="","",VLOOKUP($C34,[1]リスト!$A$2:$M$33,4,FALSE))</f>
        <v>080-1740-0410</v>
      </c>
      <c r="F34" s="21" t="str">
        <f>IF($C34="","",VLOOKUP($C34,[1]リスト!$A$2:$M$33,WEEKDAY(A34,2)+4,FALSE))</f>
        <v>－</v>
      </c>
      <c r="G34" s="21" t="str">
        <f>IF($C34="","",VLOOKUP($C34,[1]リスト!$A$2:$M$33,13,FALSE))</f>
        <v>記載の番号で対応</v>
      </c>
    </row>
    <row r="35" spans="1:7" ht="30" customHeight="1" x14ac:dyDescent="0.4">
      <c r="A35" s="18">
        <f>$A$6+27</f>
        <v>45866</v>
      </c>
      <c r="B35" s="19">
        <f>$A$6+27</f>
        <v>45866</v>
      </c>
      <c r="C35" s="20" t="s">
        <v>36</v>
      </c>
      <c r="D35" s="21" t="str">
        <f>IF($C35="","",VLOOKUP($C35,[1]リスト!$A$2:$M$33,3,FALSE))</f>
        <v>薩摩川内市若葉町3-20</v>
      </c>
      <c r="E35" s="21" t="str">
        <f>IF($C35="","",VLOOKUP($C35,[1]リスト!$A$2:$M$33,4,FALSE))</f>
        <v>0996-25-3985</v>
      </c>
      <c r="F35" s="21" t="str">
        <f>IF($C35="","",VLOOKUP($C35,[1]リスト!$A$2:$M$33,WEEKDAY(A35,2)+4,FALSE))</f>
        <v>08:30-18:00</v>
      </c>
      <c r="G35" s="21" t="str">
        <f>IF($C35="","",VLOOKUP($C35,[1]リスト!$A$2:$M$33,13,FALSE))</f>
        <v>転送電話で対応</v>
      </c>
    </row>
    <row r="36" spans="1:7" ht="30" customHeight="1" x14ac:dyDescent="0.4">
      <c r="A36" s="18">
        <f>$A$6+28</f>
        <v>45867</v>
      </c>
      <c r="B36" s="19">
        <f>$A$6+28</f>
        <v>45867</v>
      </c>
      <c r="C36" s="20" t="s">
        <v>37</v>
      </c>
      <c r="D36" s="21" t="str">
        <f>IF($C36="","",VLOOKUP($C36,[1]リスト!$A$2:$M$33,3,FALSE))</f>
        <v>薩摩川内市高城町1945-3</v>
      </c>
      <c r="E36" s="21" t="str">
        <f>IF($C36="","",VLOOKUP($C36,[1]リスト!$A$2:$M$33,4,FALSE))</f>
        <v>090-9608-1551</v>
      </c>
      <c r="F36" s="21" t="str">
        <f>IF($C36="","",VLOOKUP($C36,[1]リスト!$A$2:$M$33,WEEKDAY(A36,2)+4,FALSE))</f>
        <v>08:30-18:00</v>
      </c>
      <c r="G36" s="21" t="str">
        <f>IF($C36="","",VLOOKUP($C36,[1]リスト!$A$2:$M$33,13,FALSE))</f>
        <v>記載の番号で対応</v>
      </c>
    </row>
    <row r="37" spans="1:7" ht="30" customHeight="1" x14ac:dyDescent="0.4">
      <c r="A37" s="18">
        <f>$A$6+29</f>
        <v>45868</v>
      </c>
      <c r="B37" s="19">
        <f>$A$6+29</f>
        <v>45868</v>
      </c>
      <c r="C37" s="20" t="s">
        <v>38</v>
      </c>
      <c r="D37" s="21" t="str">
        <f>IF($C37="","",VLOOKUP($C37,[1]リスト!$A$2:$M$33,3,FALSE))</f>
        <v>薩摩川内市隈之城町１４７６－３</v>
      </c>
      <c r="E37" s="21" t="str">
        <f>IF($C37="","",VLOOKUP($C37,[1]リスト!$A$2:$M$33,4,FALSE))</f>
        <v>080-1740-0410</v>
      </c>
      <c r="F37" s="21" t="str">
        <f>IF($C37="","",VLOOKUP($C37,[1]リスト!$A$2:$M$33,WEEKDAY(A37,2)+4,FALSE))</f>
        <v>08:30-18:00</v>
      </c>
      <c r="G37" s="21" t="str">
        <f>IF($C37="","",VLOOKUP($C37,[1]リスト!$A$2:$M$33,13,FALSE))</f>
        <v>記載の番号で対応</v>
      </c>
    </row>
    <row r="38" spans="1:7" ht="30" customHeight="1" x14ac:dyDescent="0.4">
      <c r="A38" s="18">
        <f>$A$6+30</f>
        <v>45869</v>
      </c>
      <c r="B38" s="19">
        <f>$A$6+30</f>
        <v>45869</v>
      </c>
      <c r="C38" s="20" t="s">
        <v>39</v>
      </c>
      <c r="D38" s="21" t="str">
        <f>IF($C38="","",VLOOKUP($C38,[1]リスト!$A$2:$M$33,3,FALSE))</f>
        <v>薩摩川内市中郷4-6</v>
      </c>
      <c r="E38" s="21" t="str">
        <f>IF($C38="","",VLOOKUP($C38,[1]リスト!$A$2:$M$33,4,FALSE))</f>
        <v>0996-20-0008</v>
      </c>
      <c r="F38" s="21" t="str">
        <f>IF($C38="","",VLOOKUP($C38,[1]リスト!$A$2:$M$33,WEEKDAY(A38,2)+4,FALSE))</f>
        <v>09:00-13:00</v>
      </c>
      <c r="G38" s="21" t="str">
        <f>IF($C38="","",VLOOKUP($C38,[1]リスト!$A$2:$M$33,13,FALSE))</f>
        <v>転送電話で対応</v>
      </c>
    </row>
    <row r="39" spans="1:7" x14ac:dyDescent="0.4">
      <c r="A39" s="24"/>
      <c r="B39" s="25"/>
      <c r="C39" s="26"/>
      <c r="D39" s="2"/>
      <c r="E39" s="2"/>
      <c r="F39" s="2"/>
      <c r="G39" s="2"/>
    </row>
    <row r="40" spans="1:7" ht="20.100000000000001" customHeight="1" x14ac:dyDescent="0.4"/>
    <row r="41" spans="1:7" ht="20.100000000000001" customHeight="1" x14ac:dyDescent="0.4">
      <c r="B41" s="27" t="s">
        <v>40</v>
      </c>
      <c r="C41" s="27" t="str" cm="1">
        <f t="array" ref="C41">_xlfn._xlws.FILTER([1]リスト!A2:A33,ISNA(MATCH([1]リスト!A2:A33,'2025.7'!C8:C38,0)))</f>
        <v>大小路ふれあい薬局</v>
      </c>
    </row>
    <row r="42" spans="1:7" ht="20.100000000000001" customHeight="1" x14ac:dyDescent="0.4">
      <c r="B42" s="27" t="s">
        <v>40</v>
      </c>
      <c r="C42" s="27"/>
    </row>
    <row r="43" spans="1:7" ht="20.100000000000001" customHeight="1" x14ac:dyDescent="0.4">
      <c r="B43" s="27" t="s">
        <v>40</v>
      </c>
      <c r="C43" s="27"/>
    </row>
  </sheetData>
  <mergeCells count="5">
    <mergeCell ref="A1:G1"/>
    <mergeCell ref="A2:G2"/>
    <mergeCell ref="A3:G3"/>
    <mergeCell ref="A4:G4"/>
    <mergeCell ref="A7:B7"/>
  </mergeCells>
  <phoneticPr fontId="2"/>
  <conditionalFormatting sqref="A8:B38">
    <cfRule type="expression" dxfId="1" priority="1">
      <formula>WEEKDAY(A8)=1</formula>
    </cfRule>
  </conditionalFormatting>
  <conditionalFormatting sqref="C8:C38">
    <cfRule type="duplicateValues" dxfId="0" priority="2"/>
  </conditionalFormatting>
  <pageMargins left="0.70866141732283472" right="0.70866141732283472" top="0.74803149606299213" bottom="0.74803149606299213" header="0.31496062992125984" footer="0.31496062992125984"/>
  <pageSetup paperSize="8" scale="67" fitToHeight="10"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2025.7</vt:lpstr>
      <vt:lpstr>'2025.7'!Print_Area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川畑 赳久</dc:creator>
  <cp:lastModifiedBy>川畑 赳久</cp:lastModifiedBy>
  <dcterms:created xsi:type="dcterms:W3CDTF">2025-05-28T02:19:52Z</dcterms:created>
  <dcterms:modified xsi:type="dcterms:W3CDTF">2025-05-28T02:20:34Z</dcterms:modified>
</cp:coreProperties>
</file>