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55de0babfb528b7f/Documents/Year 4/CP407/"/>
    </mc:Choice>
  </mc:AlternateContent>
  <xr:revisionPtr revIDLastSave="604" documentId="8_{3F8DDA20-CE1A-4D47-A96A-040750A917ED}" xr6:coauthVersionLast="47" xr6:coauthVersionMax="47" xr10:uidLastSave="{0FC569C2-D701-4E1B-A2AC-76BABE3EC62B}"/>
  <bookViews>
    <workbookView xWindow="-110" yWindow="-110" windowWidth="19420" windowHeight="10300" xr2:uid="{667AFD0B-D361-4D05-848D-1B417BCBE963}"/>
  </bookViews>
  <sheets>
    <sheet name="Sheet1" sheetId="1" r:id="rId1"/>
  </sheets>
  <definedNames>
    <definedName name="CIQWBGuid" hidden="1">"43a32ca4-aab1-44f6-9e69-35a66e858f1c"</definedName>
    <definedName name="CIQWBInfo" hidden="1">"{ ""CIQVersion"":""9.51.3510.3078"" 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Q10" i="1"/>
  <c r="L12" i="1"/>
  <c r="L11" i="1"/>
  <c r="J12" i="1"/>
  <c r="J11" i="1"/>
  <c r="U10" i="1"/>
  <c r="C8" i="1"/>
  <c r="C7" i="1"/>
  <c r="C6" i="1"/>
  <c r="B8" i="1"/>
  <c r="B7" i="1"/>
  <c r="B6" i="1"/>
  <c r="J10" i="1"/>
  <c r="E10" i="1"/>
  <c r="F10" i="1"/>
  <c r="L10" i="1"/>
  <c r="M10" i="1"/>
  <c r="F11" i="1"/>
  <c r="F12" i="1"/>
  <c r="C12" i="1"/>
  <c r="B12" i="1"/>
  <c r="C11" i="1"/>
  <c r="B11" i="1"/>
  <c r="S15" i="1"/>
  <c r="T15" i="1"/>
  <c r="AE7" i="1"/>
  <c r="AE8" i="1"/>
  <c r="AE6" i="1"/>
  <c r="AF7" i="1"/>
  <c r="AF8" i="1"/>
  <c r="AF6" i="1"/>
  <c r="V6" i="1"/>
  <c r="V7" i="1"/>
  <c r="V8" i="1"/>
  <c r="U6" i="1"/>
  <c r="I7" i="1"/>
  <c r="I8" i="1"/>
  <c r="M7" i="1"/>
  <c r="M8" i="1"/>
  <c r="U7" i="1"/>
  <c r="U8" i="1"/>
  <c r="M6" i="1"/>
  <c r="I6" i="1"/>
  <c r="E6" i="1"/>
  <c r="E7" i="1"/>
  <c r="E8" i="1"/>
  <c r="V10" i="1" l="1"/>
  <c r="X8" i="1"/>
  <c r="Y8" i="1"/>
  <c r="Z8" i="1"/>
  <c r="W8" i="1"/>
  <c r="X7" i="1"/>
  <c r="Y7" i="1"/>
  <c r="Z7" i="1"/>
  <c r="W7" i="1"/>
  <c r="Z6" i="1"/>
  <c r="Y6" i="1"/>
  <c r="X6" i="1"/>
  <c r="W6" i="1"/>
  <c r="AF10" i="1"/>
  <c r="Z10" i="1"/>
  <c r="Y10" i="1"/>
  <c r="AE10" i="1"/>
  <c r="X10" i="1"/>
  <c r="W10" i="1"/>
  <c r="E11" i="1"/>
  <c r="I11" i="1"/>
  <c r="O11" i="1" s="1"/>
  <c r="N10" i="1" l="1"/>
  <c r="Q11" i="1"/>
  <c r="R11" i="1" s="1"/>
  <c r="S11" i="1" l="1"/>
  <c r="T11" i="1" s="1"/>
  <c r="AF11" i="1"/>
  <c r="Z11" i="1"/>
  <c r="Y11" i="1"/>
  <c r="AE11" i="1"/>
  <c r="X11" i="1"/>
  <c r="W11" i="1"/>
  <c r="V11" i="1"/>
  <c r="U11" i="1"/>
  <c r="M11" i="1"/>
  <c r="E12" i="1"/>
  <c r="I12" i="1" l="1"/>
  <c r="M12" i="1" l="1"/>
  <c r="N12" i="1" l="1"/>
  <c r="P12" i="1" s="1"/>
  <c r="P10" i="1" l="1"/>
  <c r="O12" i="1"/>
  <c r="Q12" i="1"/>
  <c r="AF12" i="1"/>
  <c r="Z12" i="1"/>
  <c r="Y12" i="1"/>
  <c r="AE12" i="1"/>
  <c r="X12" i="1"/>
  <c r="W12" i="1"/>
  <c r="V12" i="1"/>
  <c r="U12" i="1"/>
  <c r="O10" i="1" l="1"/>
  <c r="R10" i="1"/>
  <c r="T10" i="1" s="1"/>
  <c r="R12" i="1"/>
  <c r="S12" i="1" l="1"/>
  <c r="T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tc={2FCD8C97-ED4E-4252-94EC-5E73A9B1006D}</author>
  </authors>
  <commentList>
    <comment ref="AB16" authorId="0" shapeId="0" xr:uid="{2FCD8C97-ED4E-4252-94EC-5E73A9B1006D}">
      <text>
        <t>[Threaded comment]
Your version of Excel allows you to read this threaded comment; however, any edits to it will get removed if the file is opened in a newer version of Excel. Learn more: https://go.microsoft.com/fwlink/?linkid=870924
Comment:
    streams 26,27,30 and 28,29,31 don't balance due to tanks starting initially at atmospheric. However a mass balance has been completed see purge tank mass balance.</t>
      </text>
    </comment>
  </commentList>
</comments>
</file>

<file path=xl/sharedStrings.xml><?xml version="1.0" encoding="utf-8"?>
<sst xmlns="http://schemas.openxmlformats.org/spreadsheetml/2006/main" count="44" uniqueCount="44">
  <si>
    <t>A-01</t>
  </si>
  <si>
    <t>A-02</t>
  </si>
  <si>
    <t>A-03</t>
  </si>
  <si>
    <t>A-04</t>
  </si>
  <si>
    <t>A-05</t>
  </si>
  <si>
    <t>A-06</t>
  </si>
  <si>
    <t>A-07</t>
  </si>
  <si>
    <t>A-08</t>
  </si>
  <si>
    <t>A-09</t>
  </si>
  <si>
    <t>A-10</t>
  </si>
  <si>
    <t>A-11</t>
  </si>
  <si>
    <t>A-12</t>
  </si>
  <si>
    <t>A-13</t>
  </si>
  <si>
    <t>A-14</t>
  </si>
  <si>
    <t>A-15</t>
  </si>
  <si>
    <t>A-16</t>
  </si>
  <si>
    <t>A-17</t>
  </si>
  <si>
    <t>A-18</t>
  </si>
  <si>
    <t>A-19</t>
  </si>
  <si>
    <t>A-20</t>
  </si>
  <si>
    <t>A-21</t>
  </si>
  <si>
    <t>A-22</t>
  </si>
  <si>
    <t>A-23</t>
  </si>
  <si>
    <t>A-24</t>
  </si>
  <si>
    <t>A-25</t>
  </si>
  <si>
    <t>A-26</t>
  </si>
  <si>
    <t>A-27</t>
  </si>
  <si>
    <t>A-28</t>
  </si>
  <si>
    <t>A-29</t>
  </si>
  <si>
    <t>A-30</t>
  </si>
  <si>
    <t>A-31</t>
  </si>
  <si>
    <t xml:space="preserve">Temp (C) </t>
  </si>
  <si>
    <t>Pressure (bar)</t>
  </si>
  <si>
    <t>Tonnes/day</t>
  </si>
  <si>
    <t>HDPE</t>
  </si>
  <si>
    <t>LDPE</t>
  </si>
  <si>
    <t>PP</t>
  </si>
  <si>
    <t>Water</t>
  </si>
  <si>
    <t>Settleable solids/contaminants</t>
  </si>
  <si>
    <t>Suspended solids</t>
  </si>
  <si>
    <t>kg/day</t>
  </si>
  <si>
    <t xml:space="preserve">Microplastics </t>
  </si>
  <si>
    <t>Nitrogen</t>
  </si>
  <si>
    <t>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</si>
</sst>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11"/>
      <color rgb="FF242424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1" xfId="0" applyBorder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 Rigby" id="{3B30BA9A-B066-4DCE-AF36-59D48FB7DD5A}" userId="55de0babfb528b7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16" dT="2025-03-20T15:54:48.22" personId="{3B30BA9A-B066-4DCE-AF36-59D48FB7DD5A}" id="{2FCD8C97-ED4E-4252-94EC-5E73A9B1006D}">
    <text>streams 26,27,30 and 28,29,31 don't balance due to tanks starting initially at atmospheric. However a mass balance has been completed see purge tank mass balance.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9B999-04AD-4824-92C9-D3ED1309E8F9}">
  <dimension ref="A1:AF25"/>
  <sheetViews>
    <sheetView showFormulas="1" tabSelected="1" zoomScale="85" zoomScaleNormal="85" workbookViewId="0">
      <pane xSplit="1" topLeftCell="D1" activePane="topRight" state="frozen"/>
      <selection pane="topRight" activeCell="K19" sqref="K19"/>
    </sheetView>
  </sheetViews>
  <sheetFormatPr defaultRowHeight="14.5" x14ac:dyDescent="0.35"/>
  <cols>
    <col min="1" max="1" width="27.54296875" bestFit="1" customWidth="1"/>
    <col min="2" max="2" width="11.7265625" bestFit="1" customWidth="1"/>
    <col min="6" max="6" width="10.1796875" bestFit="1" customWidth="1"/>
    <col min="16" max="16" width="8.81640625" customWidth="1"/>
  </cols>
  <sheetData>
    <row r="1" spans="1:32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 spans="1:32" x14ac:dyDescent="0.35">
      <c r="A2" t="s">
        <v>31</v>
      </c>
      <c r="B2">
        <v>10</v>
      </c>
      <c r="C2">
        <v>10</v>
      </c>
      <c r="D2">
        <v>10</v>
      </c>
      <c r="E2">
        <v>60</v>
      </c>
      <c r="F2">
        <v>10</v>
      </c>
      <c r="G2">
        <v>10</v>
      </c>
      <c r="H2">
        <v>66.52</v>
      </c>
      <c r="I2">
        <v>60</v>
      </c>
      <c r="J2">
        <v>60</v>
      </c>
      <c r="K2">
        <v>10</v>
      </c>
      <c r="L2">
        <v>15.48</v>
      </c>
      <c r="M2">
        <v>15.48</v>
      </c>
      <c r="N2">
        <v>15.48</v>
      </c>
      <c r="O2">
        <v>37.4</v>
      </c>
      <c r="P2">
        <v>37.4</v>
      </c>
      <c r="Q2">
        <v>35.520000000000003</v>
      </c>
      <c r="R2">
        <v>35.520000000000003</v>
      </c>
      <c r="S2">
        <v>10</v>
      </c>
      <c r="T2">
        <v>10</v>
      </c>
      <c r="U2">
        <v>10</v>
      </c>
      <c r="V2">
        <v>10</v>
      </c>
      <c r="W2" s="4">
        <v>34.93</v>
      </c>
      <c r="X2">
        <v>34.93</v>
      </c>
      <c r="Y2" s="4">
        <v>34.93</v>
      </c>
      <c r="Z2" s="4">
        <v>34.93</v>
      </c>
      <c r="AA2">
        <v>10</v>
      </c>
      <c r="AB2" s="4">
        <v>10</v>
      </c>
      <c r="AC2">
        <v>10</v>
      </c>
      <c r="AD2" s="4">
        <v>10</v>
      </c>
      <c r="AE2">
        <v>10</v>
      </c>
      <c r="AF2" s="4">
        <v>10</v>
      </c>
    </row>
    <row r="3" spans="1:32" x14ac:dyDescent="0.35">
      <c r="A3" t="s">
        <v>32</v>
      </c>
      <c r="B3">
        <v>1.01325</v>
      </c>
      <c r="C3">
        <v>1.01325</v>
      </c>
      <c r="D3">
        <v>1.01325</v>
      </c>
      <c r="E3">
        <v>1.01325</v>
      </c>
      <c r="F3">
        <v>1.01325</v>
      </c>
      <c r="G3">
        <v>1.01325</v>
      </c>
      <c r="H3">
        <v>1.01325</v>
      </c>
      <c r="I3">
        <v>1.01325</v>
      </c>
      <c r="J3">
        <v>1.01325</v>
      </c>
      <c r="K3">
        <v>1.01325</v>
      </c>
      <c r="L3">
        <v>1.01325</v>
      </c>
      <c r="M3">
        <v>1.01325</v>
      </c>
      <c r="N3">
        <v>1.01325</v>
      </c>
      <c r="O3">
        <v>1.01325</v>
      </c>
      <c r="P3">
        <v>1.01325</v>
      </c>
      <c r="Q3">
        <v>1.01325</v>
      </c>
      <c r="R3">
        <v>1.01325</v>
      </c>
      <c r="S3">
        <v>1.01325</v>
      </c>
      <c r="T3">
        <v>1.01325</v>
      </c>
      <c r="U3">
        <v>1.01325</v>
      </c>
      <c r="V3">
        <v>1.01325</v>
      </c>
      <c r="W3">
        <v>1.01325</v>
      </c>
      <c r="X3">
        <v>1.01325</v>
      </c>
      <c r="Y3">
        <v>1.01325</v>
      </c>
      <c r="Z3">
        <v>1.01325</v>
      </c>
      <c r="AA3">
        <v>20</v>
      </c>
      <c r="AB3">
        <v>1.01325</v>
      </c>
      <c r="AC3">
        <v>20</v>
      </c>
      <c r="AD3">
        <v>1.01325</v>
      </c>
      <c r="AE3">
        <v>1.01325</v>
      </c>
      <c r="AF3">
        <v>1.01325</v>
      </c>
    </row>
    <row r="5" spans="1:32" x14ac:dyDescent="0.35">
      <c r="A5" t="s">
        <v>33</v>
      </c>
    </row>
    <row r="6" spans="1:32" x14ac:dyDescent="0.35">
      <c r="A6" t="s">
        <v>34</v>
      </c>
      <c r="B6" s="3">
        <f>15.09</f>
        <v>15.09</v>
      </c>
      <c r="C6" s="3">
        <f>15.09</f>
        <v>15.09</v>
      </c>
      <c r="D6" s="3"/>
      <c r="E6" s="3">
        <f>B6-0.002*B6</f>
        <v>15.05982</v>
      </c>
      <c r="F6" s="3"/>
      <c r="G6" s="3"/>
      <c r="H6" s="3"/>
      <c r="I6" s="3">
        <f>B6-0.002*B6</f>
        <v>15.05982</v>
      </c>
      <c r="J6" s="3"/>
      <c r="K6" s="3"/>
      <c r="L6" s="3"/>
      <c r="M6" s="3">
        <f>B6-0.002*B6</f>
        <v>15.05982</v>
      </c>
      <c r="N6" s="3"/>
      <c r="O6" s="3"/>
      <c r="P6" s="3"/>
      <c r="Q6" s="3"/>
      <c r="R6" s="3"/>
      <c r="S6" s="3"/>
      <c r="T6" s="3"/>
      <c r="U6" s="3">
        <f>(B6-0.002*B6)/2</f>
        <v>7.5299100000000001</v>
      </c>
      <c r="V6" s="3">
        <f>(B6-0.002*B6)/2</f>
        <v>7.5299100000000001</v>
      </c>
      <c r="W6" s="3">
        <f>U6/2</f>
        <v>3.7649550000000001</v>
      </c>
      <c r="X6" s="3">
        <f>U6/2</f>
        <v>3.7649550000000001</v>
      </c>
      <c r="Y6" s="3">
        <f>U6/2</f>
        <v>3.7649550000000001</v>
      </c>
      <c r="Z6" s="3">
        <f>U6/2</f>
        <v>3.7649550000000001</v>
      </c>
      <c r="AA6" s="3"/>
      <c r="AB6" s="3"/>
      <c r="AC6" s="3"/>
      <c r="AD6" s="3"/>
      <c r="AE6" s="3">
        <f>(B6-0.002*B6)/2</f>
        <v>7.5299100000000001</v>
      </c>
      <c r="AF6" s="3">
        <f>(B6-0.002*B6)/2</f>
        <v>7.5299100000000001</v>
      </c>
    </row>
    <row r="7" spans="1:32" x14ac:dyDescent="0.35">
      <c r="A7" t="s">
        <v>35</v>
      </c>
      <c r="B7" s="3">
        <f>15.09</f>
        <v>15.09</v>
      </c>
      <c r="C7" s="3">
        <f>15.09</f>
        <v>15.09</v>
      </c>
      <c r="D7" s="3"/>
      <c r="E7" s="3">
        <f>B7-0.002*B7</f>
        <v>15.05982</v>
      </c>
      <c r="F7" s="3"/>
      <c r="G7" s="3"/>
      <c r="H7" s="3"/>
      <c r="I7" s="3">
        <f t="shared" ref="I7:I8" si="0">B7-0.002*B7</f>
        <v>15.05982</v>
      </c>
      <c r="J7" s="3"/>
      <c r="K7" s="3"/>
      <c r="L7" s="3"/>
      <c r="M7" s="3">
        <f t="shared" ref="M7:M8" si="1">B7-0.002*B7</f>
        <v>15.05982</v>
      </c>
      <c r="N7" s="3"/>
      <c r="O7" s="3"/>
      <c r="P7" s="3"/>
      <c r="Q7" s="3"/>
      <c r="R7" s="3"/>
      <c r="S7" s="3"/>
      <c r="T7" s="3"/>
      <c r="U7" s="3">
        <f t="shared" ref="U7:U8" si="2">(B7-0.002*B7)/2</f>
        <v>7.5299100000000001</v>
      </c>
      <c r="V7" s="3">
        <f t="shared" ref="V7:V8" si="3">(B7-0.002*B7)/2</f>
        <v>7.5299100000000001</v>
      </c>
      <c r="W7" s="3">
        <f t="shared" ref="W7:W8" si="4">U7/2</f>
        <v>3.7649550000000001</v>
      </c>
      <c r="X7" s="3">
        <f t="shared" ref="X7:X8" si="5">U7/2</f>
        <v>3.7649550000000001</v>
      </c>
      <c r="Y7" s="3">
        <f>U7/2</f>
        <v>3.7649550000000001</v>
      </c>
      <c r="Z7" s="3">
        <f>U7/2</f>
        <v>3.7649550000000001</v>
      </c>
      <c r="AA7" s="3"/>
      <c r="AB7" s="3"/>
      <c r="AC7" s="3"/>
      <c r="AD7" s="3"/>
      <c r="AE7" s="3">
        <f>(B7-0.002*B7)/2</f>
        <v>7.5299100000000001</v>
      </c>
      <c r="AF7" s="3">
        <f>(B7-0.002*B7)/2</f>
        <v>7.5299100000000001</v>
      </c>
    </row>
    <row r="8" spans="1:32" x14ac:dyDescent="0.35">
      <c r="A8" t="s">
        <v>36</v>
      </c>
      <c r="B8" s="3">
        <f>20.12</f>
        <v>20.12</v>
      </c>
      <c r="C8" s="3">
        <f>20.12</f>
        <v>20.12</v>
      </c>
      <c r="D8" s="3"/>
      <c r="E8" s="3">
        <f>B8-0.002*B8</f>
        <v>20.07976</v>
      </c>
      <c r="F8" s="3"/>
      <c r="G8" s="3"/>
      <c r="H8" s="3"/>
      <c r="I8" s="3">
        <f t="shared" si="0"/>
        <v>20.07976</v>
      </c>
      <c r="J8" s="3"/>
      <c r="K8" s="3"/>
      <c r="L8" s="3"/>
      <c r="M8" s="3">
        <f t="shared" si="1"/>
        <v>20.07976</v>
      </c>
      <c r="N8" s="3"/>
      <c r="O8" s="3"/>
      <c r="P8" s="3"/>
      <c r="Q8" s="3"/>
      <c r="R8" s="3"/>
      <c r="S8" s="3"/>
      <c r="T8" s="3"/>
      <c r="U8" s="3">
        <f t="shared" si="2"/>
        <v>10.03988</v>
      </c>
      <c r="V8" s="3">
        <f t="shared" si="3"/>
        <v>10.03988</v>
      </c>
      <c r="W8" s="3">
        <f t="shared" si="4"/>
        <v>5.0199400000000001</v>
      </c>
      <c r="X8" s="3">
        <f t="shared" si="5"/>
        <v>5.0199400000000001</v>
      </c>
      <c r="Y8" s="3">
        <f>U8/2</f>
        <v>5.0199400000000001</v>
      </c>
      <c r="Z8" s="3">
        <f>U8/2</f>
        <v>5.0199400000000001</v>
      </c>
      <c r="AA8" s="3"/>
      <c r="AB8" s="3"/>
      <c r="AC8" s="3"/>
      <c r="AD8" s="3"/>
      <c r="AE8" s="3">
        <f>(B8-0.002*B8)/2</f>
        <v>10.03988</v>
      </c>
      <c r="AF8" s="3">
        <f>(B8-0.002*B8)/2</f>
        <v>10.03988</v>
      </c>
    </row>
    <row r="9" spans="1:32" x14ac:dyDescent="0.3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x14ac:dyDescent="0.35">
      <c r="A10" t="s">
        <v>37</v>
      </c>
      <c r="B10" s="3"/>
      <c r="C10" s="3"/>
      <c r="D10" s="3">
        <v>24</v>
      </c>
      <c r="E10" s="3">
        <f>D10-F10</f>
        <v>2.3999999999999986</v>
      </c>
      <c r="F10" s="3">
        <f>0.9*D10</f>
        <v>21.6</v>
      </c>
      <c r="G10" s="3">
        <v>60</v>
      </c>
      <c r="H10" s="3">
        <v>60</v>
      </c>
      <c r="I10" s="3">
        <f>0.05*(H10+E10)</f>
        <v>3.12</v>
      </c>
      <c r="J10" s="3">
        <f>H10-I10+E10</f>
        <v>59.28</v>
      </c>
      <c r="K10" s="3">
        <v>36</v>
      </c>
      <c r="L10" s="3">
        <f>K10+I10-M10</f>
        <v>37.163999999999994</v>
      </c>
      <c r="M10" s="3">
        <f>0.05*(K10+I10)</f>
        <v>1.956</v>
      </c>
      <c r="N10" s="3">
        <f>M10-U10-V10</f>
        <v>1.4540060000000001</v>
      </c>
      <c r="O10" s="3">
        <f>F10+J10+L10+N10-P10</f>
        <v>104.20680599999999</v>
      </c>
      <c r="P10" s="3">
        <f>0.95*P12/0.05</f>
        <v>15.2912</v>
      </c>
      <c r="Q10" s="3">
        <f>0.95*(Q12)/0.05</f>
        <v>17.202599999999997</v>
      </c>
      <c r="R10" s="3">
        <f>(F10+J10+L10+N10)-Q10-P10</f>
        <v>87.004205999999982</v>
      </c>
      <c r="S10" s="3"/>
      <c r="T10" s="3">
        <f>R10</f>
        <v>87.004205999999982</v>
      </c>
      <c r="U10" s="3">
        <f>0.01*(U6+U7+U8)</f>
        <v>0.25099699999999997</v>
      </c>
      <c r="V10" s="3">
        <f>0.01*(V6+V7+V8)</f>
        <v>0.25099699999999997</v>
      </c>
      <c r="W10" s="3">
        <f>0.0005*V10</f>
        <v>1.2549849999999999E-4</v>
      </c>
      <c r="X10" s="3">
        <f>0.0005*V10</f>
        <v>1.2549849999999999E-4</v>
      </c>
      <c r="Y10" s="3">
        <f>0.0005*V10</f>
        <v>1.2549849999999999E-4</v>
      </c>
      <c r="Z10" s="3">
        <f>0.0005*V10</f>
        <v>1.2549849999999999E-4</v>
      </c>
      <c r="AA10" s="3"/>
      <c r="AB10" s="3"/>
      <c r="AC10" s="3"/>
      <c r="AD10" s="3"/>
      <c r="AE10" s="3">
        <f>0.0005*V10</f>
        <v>1.2549849999999999E-4</v>
      </c>
      <c r="AF10" s="3">
        <f>0.0005*V10</f>
        <v>1.2549849999999999E-4</v>
      </c>
    </row>
    <row r="11" spans="1:32" x14ac:dyDescent="0.35">
      <c r="A11" t="s">
        <v>38</v>
      </c>
      <c r="B11" s="3">
        <f>5.03*0.6</f>
        <v>3.0180000000000002</v>
      </c>
      <c r="C11" s="3">
        <f>5.03*0.6</f>
        <v>3.0180000000000002</v>
      </c>
      <c r="D11" s="3"/>
      <c r="E11" s="3">
        <f>C11-F11</f>
        <v>2.8671000000000002</v>
      </c>
      <c r="F11" s="3">
        <f>C11*0.05</f>
        <v>0.15090000000000003</v>
      </c>
      <c r="G11" s="3"/>
      <c r="H11" s="3"/>
      <c r="I11" s="3">
        <f>E11-J11</f>
        <v>0.86013000000000028</v>
      </c>
      <c r="J11" s="3">
        <f>0.7*E11</f>
        <v>2.0069699999999999</v>
      </c>
      <c r="K11" s="3"/>
      <c r="L11" s="3">
        <f>0.3*E11</f>
        <v>0.86013000000000006</v>
      </c>
      <c r="M11" s="3">
        <f>I11-L11</f>
        <v>0</v>
      </c>
      <c r="N11" s="3">
        <v>0</v>
      </c>
      <c r="O11" s="3">
        <f>N11+L11+J11+F11</f>
        <v>3.0179999999999998</v>
      </c>
      <c r="P11" s="3">
        <v>0</v>
      </c>
      <c r="Q11" s="3">
        <f>0.85*O11</f>
        <v>2.5652999999999997</v>
      </c>
      <c r="R11" s="3">
        <f>O11-Q11</f>
        <v>0.4527000000000001</v>
      </c>
      <c r="S11" s="3">
        <f>0.95*R11</f>
        <v>0.43006500000000009</v>
      </c>
      <c r="T11" s="3">
        <f>R11-S11</f>
        <v>2.2635000000000016E-2</v>
      </c>
      <c r="U11" s="3">
        <f>(I11-L11)/2</f>
        <v>1.1102230246251565E-16</v>
      </c>
      <c r="V11" s="3">
        <f>(I11-L11)/2</f>
        <v>1.1102230246251565E-16</v>
      </c>
      <c r="W11" s="3">
        <f>(I11-L11)/2</f>
        <v>1.1102230246251565E-16</v>
      </c>
      <c r="X11" s="3">
        <f>(I11-L11)/2</f>
        <v>1.1102230246251565E-16</v>
      </c>
      <c r="Y11" s="3">
        <f>(I11-L11)/2</f>
        <v>1.1102230246251565E-16</v>
      </c>
      <c r="Z11" s="3">
        <f>(I11-L11)/2</f>
        <v>1.1102230246251565E-16</v>
      </c>
      <c r="AA11" s="3"/>
      <c r="AB11" s="3"/>
      <c r="AC11" s="3"/>
      <c r="AD11" s="3"/>
      <c r="AE11" s="3">
        <f>(I11-L11)/2</f>
        <v>1.1102230246251565E-16</v>
      </c>
      <c r="AF11" s="3">
        <f>(I11-L11)/2</f>
        <v>1.1102230246251565E-16</v>
      </c>
    </row>
    <row r="12" spans="1:32" x14ac:dyDescent="0.35">
      <c r="A12" t="s">
        <v>39</v>
      </c>
      <c r="B12" s="3">
        <f>5.03*0.4</f>
        <v>2.012</v>
      </c>
      <c r="C12" s="3">
        <f>5.03*0.4</f>
        <v>2.012</v>
      </c>
      <c r="D12" s="3"/>
      <c r="E12" s="3">
        <f>C12-F12</f>
        <v>1.9114</v>
      </c>
      <c r="F12" s="3">
        <f>C12*0.05</f>
        <v>0.10060000000000001</v>
      </c>
      <c r="G12" s="3"/>
      <c r="H12" s="3"/>
      <c r="I12" s="3">
        <f>E12-J12</f>
        <v>0.57342000000000004</v>
      </c>
      <c r="J12" s="3">
        <f>0.7*E12</f>
        <v>1.3379799999999999</v>
      </c>
      <c r="K12" s="3"/>
      <c r="L12" s="3">
        <f>0.3*E12</f>
        <v>0.57341999999999993</v>
      </c>
      <c r="M12" s="3">
        <f>I12-L12</f>
        <v>0</v>
      </c>
      <c r="N12" s="3">
        <f>M12</f>
        <v>0</v>
      </c>
      <c r="O12" s="3">
        <f>(F12+J12+L12+N12)-P12</f>
        <v>1.2071999999999998</v>
      </c>
      <c r="P12" s="3">
        <f>0.4*(F12+J12+L12+N12)</f>
        <v>0.80480000000000007</v>
      </c>
      <c r="Q12" s="3">
        <f>0.45*(F12+J12+L12+N12)</f>
        <v>0.90539999999999998</v>
      </c>
      <c r="R12" s="3">
        <f>(F12+J12+L12+N12)-Q12-P12</f>
        <v>0.30179999999999996</v>
      </c>
      <c r="S12" s="3">
        <f>0.95*R12</f>
        <v>0.28670999999999996</v>
      </c>
      <c r="T12" s="3">
        <f>R12-S12</f>
        <v>1.5089999999999992E-2</v>
      </c>
      <c r="U12" s="3">
        <f>M12-N12</f>
        <v>0</v>
      </c>
      <c r="V12" s="3">
        <f>M12-N12</f>
        <v>0</v>
      </c>
      <c r="W12" s="3">
        <f>M12-N12</f>
        <v>0</v>
      </c>
      <c r="X12" s="3">
        <f>M12-N12</f>
        <v>0</v>
      </c>
      <c r="Y12" s="3">
        <f>M12-N12</f>
        <v>0</v>
      </c>
      <c r="Z12" s="3">
        <f>M12-N12</f>
        <v>0</v>
      </c>
      <c r="AA12" s="3"/>
      <c r="AB12" s="3"/>
      <c r="AC12" s="3"/>
      <c r="AD12" s="3"/>
      <c r="AE12" s="3">
        <f>M12-N12</f>
        <v>0</v>
      </c>
      <c r="AF12" s="3">
        <f>M12-N12</f>
        <v>0</v>
      </c>
    </row>
    <row r="14" spans="1:32" x14ac:dyDescent="0.35">
      <c r="A14" t="s">
        <v>40</v>
      </c>
    </row>
    <row r="15" spans="1:32" x14ac:dyDescent="0.35">
      <c r="A15" t="s">
        <v>41</v>
      </c>
      <c r="E15">
        <v>40</v>
      </c>
      <c r="F15">
        <v>60.8</v>
      </c>
      <c r="I15">
        <v>20</v>
      </c>
      <c r="J15">
        <v>20</v>
      </c>
      <c r="L15">
        <v>20</v>
      </c>
      <c r="O15">
        <v>100.8</v>
      </c>
      <c r="R15">
        <v>100.8</v>
      </c>
      <c r="S15">
        <f>0.95*R15</f>
        <v>95.759999999999991</v>
      </c>
      <c r="T15">
        <f>R15-S15</f>
        <v>5.0400000000000063</v>
      </c>
    </row>
    <row r="16" spans="1:32" x14ac:dyDescent="0.35">
      <c r="A16" t="s">
        <v>42</v>
      </c>
      <c r="AA16">
        <v>87.57</v>
      </c>
      <c r="AB16">
        <v>83.18</v>
      </c>
      <c r="AC16">
        <v>87.57</v>
      </c>
      <c r="AD16">
        <v>83.18</v>
      </c>
      <c r="AE16">
        <v>24.78</v>
      </c>
      <c r="AF16">
        <v>24.78</v>
      </c>
    </row>
    <row r="17" spans="1:32" x14ac:dyDescent="0.35">
      <c r="A17" t="s">
        <v>43</v>
      </c>
      <c r="AB17">
        <v>5.01</v>
      </c>
      <c r="AD17">
        <v>5.01</v>
      </c>
      <c r="AE17">
        <v>1.18</v>
      </c>
      <c r="AF17">
        <v>1.18</v>
      </c>
    </row>
    <row r="25" spans="1:32" x14ac:dyDescent="0.35">
      <c r="E25" s="1"/>
      <c r="F25" s="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Rigby (Student)</dc:creator>
  <cp:keywords/>
  <dc:description/>
  <cp:lastModifiedBy>Thomas Rigby</cp:lastModifiedBy>
  <cp:revision/>
  <dcterms:created xsi:type="dcterms:W3CDTF">2025-02-28T15:16:48Z</dcterms:created>
  <dcterms:modified xsi:type="dcterms:W3CDTF">2025-04-04T08:47:26Z</dcterms:modified>
  <cp:category/>
  <cp:contentStatus/>
</cp:coreProperties>
</file>