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4.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tables/table5.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erg\Documents\!IMPORTANT\_GOODWILL UNIVERCITY INFO\Hard skills\Excel\Project\"/>
    </mc:Choice>
  </mc:AlternateContent>
  <xr:revisionPtr revIDLastSave="0" documentId="13_ncr:1_{AF093219-AC22-4836-A3B1-D73F12A1999D}" xr6:coauthVersionLast="47" xr6:coauthVersionMax="47" xr10:uidLastSave="{00000000-0000-0000-0000-000000000000}"/>
  <bookViews>
    <workbookView xWindow="-108" yWindow="-108" windowWidth="23256" windowHeight="12576" firstSheet="1" activeTab="10" xr2:uid="{3F396370-2144-4D01-B693-F4E0D3CB5C02}"/>
  </bookViews>
  <sheets>
    <sheet name="EmpBonus" sheetId="15" state="hidden" r:id="rId1"/>
    <sheet name="Master" sheetId="1"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 name="EMPData" sheetId="14" state="hidden" r:id="rId12"/>
  </sheets>
  <definedNames>
    <definedName name="_xlcn.WorksheetConnection_ExcelProject_Shuster.xlsxEMPData" hidden="1">EMPData[]</definedName>
    <definedName name="ExternalData_1" localSheetId="11" hidden="1">EMPData!$A$1:$G$51</definedName>
    <definedName name="ExternalData_2" localSheetId="0" hidden="1">EmpBonus!$A$1:$C$45</definedName>
    <definedName name="Slicer_Country">#N/A</definedName>
    <definedName name="Slicer_Country1">#N/A</definedName>
    <definedName name="Slicer_Department">#N/A</definedName>
    <definedName name="Slicer_Department1">#N/A</definedName>
  </definedNames>
  <calcPr calcId="191029"/>
  <pivotCaches>
    <pivotCache cacheId="0" r:id="rId13"/>
    <pivotCache cacheId="1" r:id="rId14"/>
    <pivotCache cacheId="2"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 name="EMPData" connection="WorksheetConnection_Excel - Project_Shuster.xlsx!EMP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3" l="1"/>
  <c r="E5" i="3"/>
  <c r="E3" i="3"/>
  <c r="D4" i="3"/>
  <c r="D5" i="3"/>
  <c r="D3" i="3"/>
  <c r="C3" i="3" a="1"/>
  <c r="C3" i="3" s="1"/>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F54" i="10"/>
  <c r="D8" i="2" l="1"/>
  <c r="D7" i="2"/>
  <c r="D6" i="2"/>
  <c r="D5" i="2"/>
  <c r="D4" i="2"/>
  <c r="D3" i="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FCA50-AD1E-42B0-AD6E-E68DAFD5E341}" keepAlive="1" name="Query - EmpBonus" description="Connection to the 'EmpBonus' query in the workbook." type="5" refreshedVersion="7" background="1" saveData="1">
    <dbPr connection="Provider=Microsoft.Mashup.OleDb.1;Data Source=$Workbook$;Location=EmpBonus;Extended Properties=&quot;&quot;" command="SELECT * FROM [EmpBonus]"/>
  </connection>
  <connection id="2" xr16:uid="{CED0359A-5630-45A1-BFE7-53E115E40709}" keepAlive="1" name="Query - EMPData" description="Connection to the 'EMPData' query in the workbook." type="5" refreshedVersion="7" background="1" saveData="1">
    <dbPr connection="Provider=Microsoft.Mashup.OleDb.1;Data Source=$Workbook$;Location=EMPData;Extended Properties=&quot;&quot;" command="SELECT * FROM [EMPData]"/>
  </connection>
  <connection id="3" xr16:uid="{1EDAF956-783F-44F5-B035-0177BE42310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2548833C-C10F-4319-A123-A3953F83AC2D}" name="WorksheetConnection_Excel - Project_Shuster.xlsx!EMPData" type="102" refreshedVersion="7" minRefreshableVersion="5">
    <extLst>
      <ext xmlns:x15="http://schemas.microsoft.com/office/spreadsheetml/2010/11/main" uri="{DE250136-89BD-433C-8126-D09CA5730AF9}">
        <x15:connection id="EMPData" autoDelete="1">
          <x15:rangePr sourceName="_xlcn.WorksheetConnection_ExcelProject_Shuster.xlsxEMP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<sst xmlns="http://schemas.openxmlformats.org/spreadsheetml/2006/main" count="924" uniqueCount="158">
  <si>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</si>
  <si>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</si>
  <si>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</si>
  <si>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</si>
  <si>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</si>
  <si>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</si>
  <si>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</si>
  <si>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</si>
  <si>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</si>
  <si>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</si>
  <si>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</si>
  <si>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</si>
  <si>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</si>
  <si>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</si>
  <si>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</si>
  <si>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</si>
  <si>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</si>
  <si>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</si>
  <si>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</si>
  <si>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</si>
  <si>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</si>
  <si>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</si>
  <si>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</si>
  <si>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</si>
  <si>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</si>
  <si>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</si>
  <si>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</si>
  <si>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</si>
  <si>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</si>
  <si>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</si>
  <si>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</si>
  <si>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</si>
  <si>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</si>
  <si>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</si>
  <si>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</si>
  <si>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</si>
  <si>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</si>
  <si>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</si>
  <si>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</si>
  <si>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</si>
  <si>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</si>
  <si>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</si>
  <si>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</si>
  <si>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</si>
  <si>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</si>
  <si>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</si>
  <si>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</si>
  <si>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</si>
  <si>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</si>
  <si>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</si>
  <si>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</si>
  <si>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</si>
  <si>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</si>
  <si>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</si>
  <si>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</si>
  <si>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</si>
  <si>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</si>
  <si>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</si>
  <si>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</si>
  <si>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</si>
  <si>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</si>
  <si>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</si>
  <si>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</si>
  <si>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</si>
  <si>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</si>
  <si>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</si>
  <si>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</si>
  <si>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</si>
  <si>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</si>
  <si>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</si>
  <si>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</si>
  <si>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</si>
  <si>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</si>
  <si>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</si>
  <si>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</si>
  <si>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</si>
  <si>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</si>
  <si>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</si>
  <si>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</si>
  <si>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</si>
  <si>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</si>
  <si>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</si>
  <si>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</si>
  <si>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</si>
  <si>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</si>
  <si>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</si>
  <si>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</si>
  <si>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</si>
  <si>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</si>
  <si>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</si>
  <si>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</si>
  <si>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</si>
  <si>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</si>
  <si>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</si>
  <si>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</si>
  <si>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</si>
  <si>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</si>
  <si>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</si>
  <si>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</si>
  <si>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</si>
  <si>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</si>
  <si>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</si>
  <si>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</si>
  <si>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</si>
  <si>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</si>
  <si>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</si>
  <si>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</si>
  <si>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</si>
  <si>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</si>
  <si>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</si>
  <si>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</si>
  <si>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</si>
  <si>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</si>
  <si>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</si>
  <si>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</si>
  <si>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</si>
  <si>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</si>
  <si>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</si>
  <si>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</si>
  <si>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</si>
  <si>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</si>
  <si>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</si>
  <si>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</si>
  <si>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</si>
  <si>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</si>
  <si>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</si>
  <si>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</si>
  <si>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</si>
  <si>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</si>
  <si>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</si>
  <si>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</si>
  <si>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</si>
  <si>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</si>
  <si>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</si>
  <si>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</si>
  <si>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</si>
  <si>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</si>
  <si>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</si>
  <si>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</si>
  <si>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</si>
  <si>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</si>
  <si>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</si>
  <si>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</si>
  <si>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Statistical Methods - Emp Salary</t>
  </si>
  <si>
    <t>Tim Watson</t>
  </si>
  <si>
    <t>#</t>
  </si>
  <si>
    <t>EMP Salary</t>
  </si>
  <si>
    <t>Mode</t>
  </si>
  <si>
    <t>Grand Total</t>
  </si>
  <si>
    <t>Sum of Yearly Sal</t>
  </si>
  <si>
    <t>Sum Of Sales</t>
  </si>
  <si>
    <t>Salary</t>
  </si>
  <si>
    <t>(All)</t>
  </si>
  <si>
    <t>Row Labels</t>
  </si>
  <si>
    <t>EmpBonus.Bonus %</t>
  </si>
  <si>
    <t>Bonus</t>
  </si>
  <si>
    <t>Sum of Bonus $s</t>
  </si>
  <si>
    <t>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</si>
</sst>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8"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dotted">
        <color auto="1"/>
      </right>
      <top/>
      <bottom style="dotted">
        <color auto="1"/>
      </bottom>
      <diagonal/>
    </border>
    <border>
      <left style="dotted">
        <color auto="1"/>
      </left>
      <right/>
      <top/>
      <bottom style="dotted">
        <color auto="1"/>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diagonal/>
    </border>
    <border>
      <left style="dotted">
        <color auto="1"/>
      </left>
      <right/>
      <top style="dotted">
        <color auto="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0" fillId="4" borderId="1" xfId="0" applyFill="1" applyBorder="1" applyAlignment="1">
      <alignment horizontal="center"/>
    </xf>
    <xf numFmtId="0" fontId="0" fillId="0" borderId="1" xfId="0" applyBorder="1" applyAlignment="1">
      <alignment horizontal="center"/>
    </xf>
    <xf numFmtId="164" fontId="0" fillId="0" borderId="1" xfId="0" applyNumberFormat="1" applyBorder="1"/>
    <xf numFmtId="0" fontId="0" fillId="0" borderId="0" xfId="0" pivotButton="1"/>
    <xf numFmtId="0" fontId="0" fillId="0" borderId="0" xfId="0" applyAlignment="1">
      <alignment horizontal="left"/>
    </xf>
    <xf numFmtId="44" fontId="0" fillId="0" borderId="0" xfId="0" applyNumberFormat="1"/>
    <xf numFmtId="0" fontId="5" fillId="5" borderId="10" xfId="0" applyFont="1" applyFill="1" applyBorder="1" applyAlignment="1">
      <alignment horizontal="center"/>
    </xf>
    <xf numFmtId="0" fontId="0" fillId="0" borderId="10" xfId="0" applyBorder="1"/>
    <xf numFmtId="44" fontId="0" fillId="0" borderId="10" xfId="2" applyFont="1" applyBorder="1"/>
    <xf numFmtId="0" fontId="0" fillId="0" borderId="11" xfId="0" pivotButton="1" applyBorder="1" applyAlignment="1">
      <alignment horizontal="left"/>
    </xf>
    <xf numFmtId="0" fontId="0" fillId="0" borderId="12" xfId="0" applyBorder="1" applyAlignment="1">
      <alignment horizontal="center"/>
    </xf>
    <xf numFmtId="0" fontId="0" fillId="0" borderId="11" xfId="0" applyBorder="1" applyAlignment="1">
      <alignment horizontal="left"/>
    </xf>
    <xf numFmtId="44" fontId="0" fillId="0" borderId="12" xfId="0" applyNumberFormat="1" applyBorder="1"/>
    <xf numFmtId="164" fontId="0" fillId="0" borderId="6" xfId="1" applyNumberFormat="1" applyFont="1" applyBorder="1"/>
    <xf numFmtId="164" fontId="2" fillId="0" borderId="5" xfId="0" applyNumberFormat="1" applyFont="1" applyBorder="1"/>
    <xf numFmtId="9" fontId="0" fillId="0" borderId="8" xfId="3" applyFont="1" applyBorder="1"/>
    <xf numFmtId="9" fontId="0" fillId="0" borderId="6" xfId="3" applyFont="1" applyBorder="1" applyAlignment="1">
      <alignment horizontal="center"/>
    </xf>
    <xf numFmtId="9" fontId="0" fillId="0" borderId="3" xfId="3" applyFont="1" applyBorder="1" applyAlignment="1">
      <alignment horizontal="center"/>
    </xf>
    <xf numFmtId="9" fontId="0" fillId="0" borderId="9" xfId="3" applyFont="1" applyBorder="1" applyAlignment="1">
      <alignment horizontal="center"/>
    </xf>
    <xf numFmtId="0" fontId="0" fillId="0" borderId="0" xfId="0" applyNumberFormat="1"/>
    <xf numFmtId="9" fontId="0" fillId="0" borderId="0" xfId="3" applyFont="1"/>
    <xf numFmtId="0" fontId="0" fillId="0" borderId="11" xfId="0" pivotButton="1" applyBorder="1"/>
    <xf numFmtId="0" fontId="0" fillId="0" borderId="12" xfId="0" applyBorder="1"/>
    <xf numFmtId="0" fontId="0" fillId="0" borderId="13" xfId="0" pivotButton="1" applyBorder="1"/>
    <xf numFmtId="0" fontId="0" fillId="0" borderId="14" xfId="0" applyBorder="1"/>
    <xf numFmtId="0" fontId="0" fillId="0" borderId="15" xfId="0" applyBorder="1" applyAlignment="1">
      <alignment horizontal="left"/>
    </xf>
    <xf numFmtId="0" fontId="0" fillId="0" borderId="16" xfId="0" applyNumberFormat="1" applyBorder="1"/>
    <xf numFmtId="0" fontId="0" fillId="0" borderId="17" xfId="0" applyBorder="1" applyAlignment="1">
      <alignment horizontal="left"/>
    </xf>
    <xf numFmtId="0" fontId="0" fillId="0" borderId="18" xfId="0" applyNumberFormat="1" applyBorder="1"/>
    <xf numFmtId="0" fontId="0" fillId="4" borderId="1" xfId="0" applyFill="1" applyBorder="1" applyAlignment="1">
      <alignment horizontal="center"/>
    </xf>
    <xf numFmtId="0" fontId="5" fillId="5" borderId="10"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10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3" formatCode="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alignment horizontal="left"/>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alignment horizontal="center"/>
    </dxf>
    <dxf>
      <alignment horizontal="center"/>
    </dxf>
    <dxf>
      <numFmt numFmtId="34" formatCode="_(&quot;$&quot;* #,##0.00_);_(&quot;$&quot;* \(#,##0.00\);_(&quot;$&quot;* &quot;-&quot;??_);_(@_)"/>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alignment horizontal="left"/>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alignment horizontal="center"/>
    </dxf>
    <dxf>
      <alignment horizontal="center"/>
    </dxf>
    <dxf>
      <numFmt numFmtId="34" formatCode="_(&quot;$&quot;* #,##0.00_);_(&quot;$&quot;* \(#,##0.00\);_(&quot;$&quot;* &quot;-&quot;??_);_(@_)"/>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alignment horizontal="left"/>
    </dxf>
    <dxf>
      <alignment horizontal="center"/>
    </dxf>
    <dxf>
      <numFmt numFmtId="34" formatCode="_(&quot;$&quot;* #,##0.00_);_(&quot;$&quot;* \(#,##0.00\);_(&quot;$&quot;* &quot;-&quot;??_);_(@_)"/>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alignment horizontal="left"/>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alignment horizontal="center"/>
    </dxf>
    <dxf>
      <alignment horizontal="cent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724166</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217519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10</xdr:col>
      <xdr:colOff>122283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383899</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251460</xdr:colOff>
      <xdr:row>1</xdr:row>
      <xdr:rowOff>167641</xdr:rowOff>
    </xdr:from>
    <xdr:to>
      <xdr:col>6</xdr:col>
      <xdr:colOff>251460</xdr:colOff>
      <xdr:row>8</xdr:row>
      <xdr:rowOff>30481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6EAAAED-0D7C-48B2-8534-F4514492A2D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545080" y="63246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4099</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607399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373380</xdr:colOff>
      <xdr:row>1</xdr:row>
      <xdr:rowOff>160021</xdr:rowOff>
    </xdr:from>
    <xdr:to>
      <xdr:col>6</xdr:col>
      <xdr:colOff>373380</xdr:colOff>
      <xdr:row>8</xdr:row>
      <xdr:rowOff>76201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3CE697BB-624D-416E-A39D-08F5EA9C6CB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667000" y="62484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68580</xdr:colOff>
      <xdr:row>14</xdr:row>
      <xdr:rowOff>38100</xdr:rowOff>
    </xdr:from>
    <xdr:to>
      <xdr:col>8</xdr:col>
      <xdr:colOff>368585</xdr:colOff>
      <xdr:row>23</xdr:row>
      <xdr:rowOff>7704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68580" y="2880360"/>
          <a:ext cx="5512085" cy="16155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251460</xdr:colOff>
      <xdr:row>12</xdr:row>
      <xdr:rowOff>53340</xdr:rowOff>
    </xdr:from>
    <xdr:to>
      <xdr:col>23</xdr:col>
      <xdr:colOff>556627</xdr:colOff>
      <xdr:row>31</xdr:row>
      <xdr:rowOff>104322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7833360" y="2529840"/>
          <a:ext cx="7010767" cy="352570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533400</xdr:colOff>
      <xdr:row>35</xdr:row>
      <xdr:rowOff>91440</xdr:rowOff>
    </xdr:from>
    <xdr:to>
      <xdr:col>16</xdr:col>
      <xdr:colOff>2922</xdr:colOff>
      <xdr:row>54</xdr:row>
      <xdr:rowOff>117021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3322320" y="6774180"/>
          <a:ext cx="7394322" cy="3500301"/>
        </a:xfrm>
        <a:prstGeom prst="rect">
          <a:avLst/>
        </a:prstGeom>
      </xdr:spPr>
    </xdr:pic>
    <xdr:clientData/>
  </xdr:twoCellAnchor>
  <xdr:twoCellAnchor editAs="oneCell">
    <xdr:from>
      <xdr:col>3</xdr:col>
      <xdr:colOff>426720</xdr:colOff>
      <xdr:row>2</xdr:row>
      <xdr:rowOff>38101</xdr:rowOff>
    </xdr:from>
    <xdr:to>
      <xdr:col>6</xdr:col>
      <xdr:colOff>426720</xdr:colOff>
      <xdr:row>8</xdr:row>
      <xdr:rowOff>121920</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A011EDCF-86CC-425B-B69F-35A4753D06E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177540" y="685801"/>
              <a:ext cx="182880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2</xdr:row>
      <xdr:rowOff>15241</xdr:rowOff>
    </xdr:from>
    <xdr:to>
      <xdr:col>10</xdr:col>
      <xdr:colOff>0</xdr:colOff>
      <xdr:row>8</xdr:row>
      <xdr:rowOff>99060</xdr:rowOff>
    </xdr:to>
    <mc:AlternateContent xmlns:mc="http://schemas.openxmlformats.org/markup-compatibility/2006" xmlns:a14="http://schemas.microsoft.com/office/drawing/2010/main">
      <mc:Choice Requires="a14">
        <xdr:graphicFrame macro="">
          <xdr:nvGraphicFramePr>
            <xdr:cNvPr id="6" name="Department 1">
              <a:extLst>
                <a:ext uri="{FF2B5EF4-FFF2-40B4-BE49-F238E27FC236}">
                  <a16:creationId xmlns:a16="http://schemas.microsoft.com/office/drawing/2014/main" id="{80A8B015-A092-4C67-B0D2-8823F16D876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189220" y="662941"/>
              <a:ext cx="182880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rg" refreshedDate="45403.902663773151" createdVersion="7" refreshedVersion="7" minRefreshableVersion="3" recordCount="50" xr:uid="{13AE5EC7-4D75-45D1-BCE5-9811835713E1}">
  <cacheSource type="worksheet">
    <worksheetSource name="EMPData"/>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1635275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rg" refreshedDate="45403.876936342589" backgroundQuery="1" createdVersion="7" refreshedVersion="7" minRefreshableVersion="3" recordCount="0" supportSubquery="1" supportAdvancedDrill="1" xr:uid="{5818BEEE-C099-444A-B14C-FFC3312761BD}">
  <cacheSource type="external" connectionId="3"/>
  <cacheFields count="2">
    <cacheField name="[EMPData].[Department].[Department]" caption="Department" numFmtId="0" hierarchy="1" level="1">
      <sharedItems count="3">
        <s v="Finance"/>
        <s v="Procurement"/>
        <s v="Sales"/>
      </sharedItems>
    </cacheField>
    <cacheField name="[Measures].[Sum of Yearly Sal]" caption="Sum of Yearly Sal" numFmtId="0" hierarchy="7" level="32767"/>
  </cacheFields>
  <cacheHierarchies count="8">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fieldsUsage count="2">
        <fieldUsage x="-1"/>
        <fieldUsage x="0"/>
      </fieldsUsage>
    </cacheHierarchy>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Measures].[__XL_Count EMPData]" caption="__XL_Count EMPData" measure="1" displayFolder="" measureGroup="EMPData"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name="EMPData" uniqueName="[EMPData]" caption="EMPData"/>
    <dimension measure="1" name="Measures" uniqueName="[Measures]" caption="Measures"/>
  </dimensions>
  <measureGroups count="1">
    <measureGroup name="EMPData" caption="EMP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rg" refreshedDate="45405.921624537033" createdVersion="7" refreshedVersion="7" minRefreshableVersion="3" recordCount="50" xr:uid="{94FD9B87-8A23-46E7-A074-EF0E39F448AC}">
  <cacheSource type="worksheet">
    <worksheetSource name="EMPData_2"/>
  </cacheSource>
  <cacheFields count="7">
    <cacheField name="Employee ID" numFmtId="0">
      <sharedItems/>
    </cacheField>
    <cacheField name="Department" numFmtId="0">
      <sharedItems containsBlank="1" count="4">
        <s v="Sales"/>
        <s v="Finance"/>
        <s v="Procurement"/>
        <m u="1"/>
      </sharedItems>
    </cacheField>
    <cacheField name="Employee" numFmtId="0">
      <sharedItems containsBlank="1" count="51">
        <s v="James Willard"/>
        <s v="Stevie Bridge"/>
        <s v="Robert Spear"/>
        <s v="Roger Mun"/>
        <s v="Paul Garza"/>
        <s v="Paul Hill"/>
        <s v="Tommy Lee"/>
        <s v="Robert Richardson"/>
        <s v="Kim West"/>
        <s v="Maria Tot"/>
        <s v="Gary Miller"/>
        <s v="Paul Wells"/>
        <s v="Brigitte Bond"/>
        <s v="Ewan Thompson"/>
        <s v="Walter Miller"/>
        <s v="Peter Ramsy"/>
        <s v="Crystal Doyle"/>
        <s v="Wolfgang Ramjac"/>
        <s v="Dan Ziegler"/>
        <s v="Corinna Schmidt"/>
        <s v="Andre Cooper"/>
        <s v="Natalie Porter"/>
        <s v="Mike Saban"/>
        <s v="Betina Bauer"/>
        <s v="Robert Musser"/>
        <s v="Richard Elliot"/>
        <s v="Ann Withers"/>
        <s v="Daniel Garrett"/>
        <s v="Lukas Hofer"/>
        <s v="Ashley Lee"/>
        <s v="Daniela Schreiber"/>
        <s v="Tim Watson"/>
        <s v="Mercy Mayo"/>
        <s v="John Baptist"/>
        <s v="Robert Blume"/>
        <s v="Joseph Vinod"/>
        <s v="Sarah Gavlace"/>
        <s v="Hanna Morea"/>
        <s v="John Mark"/>
        <s v="John Mylas"/>
        <s v="Isaac Doantan"/>
        <s v="Stephen Hughes"/>
        <s v="Stephen Hawkings "/>
        <s v="Mahitha Nowman"/>
        <s v="Charles Paul"/>
        <s v="Sharon Rose"/>
        <s v="Edward William"/>
        <s v="Rose Kuntum"/>
        <s v="Lenny Karwiz "/>
        <s v="Ruth Joseph"/>
        <m u="1"/>
      </sharedItems>
    </cacheField>
    <cacheField name="Country" numFmtId="0">
      <sharedItems containsBlank="1" count="4">
        <s v="Australia"/>
        <s v="Netherlands"/>
        <s v="USA"/>
        <m u="1"/>
      </sharedItems>
    </cacheField>
    <cacheField name="Yearly Sal" numFmtId="0">
      <sharedItems containsSemiMixedTypes="0" containsString="0" containsNumber="1" containsInteger="1" minValue="21971" maxValue="140000"/>
    </cacheField>
    <cacheField name="EmpBonus.Bonus %" numFmtId="9">
      <sharedItems containsSemiMixedTypes="0" containsString="0" containsNumber="1" minValue="0" maxValue="0.27"/>
    </cacheField>
    <cacheField name="Bonus" numFmtId="44">
      <sharedItems containsSemiMixedTypes="0" containsString="0" containsNumber="1" minValue="0" maxValue="28000"/>
    </cacheField>
  </cacheFields>
  <extLst>
    <ext xmlns:x14="http://schemas.microsoft.com/office/spreadsheetml/2009/9/main" uri="{725AE2AE-9491-48be-B2B4-4EB974FC3084}">
      <x14:pivotCacheDefinition pivotCacheId="3117643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n v="0"/>
    <n v="0"/>
  </r>
  <r>
    <s v="ID7"/>
    <x v="0"/>
    <x v="1"/>
    <x v="1"/>
    <n v="34808"/>
    <n v="0.27"/>
    <n v="9398.16"/>
  </r>
  <r>
    <s v="ID8"/>
    <x v="0"/>
    <x v="2"/>
    <x v="1"/>
    <n v="39627"/>
    <n v="0.23"/>
    <n v="9114.2099999999991"/>
  </r>
  <r>
    <s v="ID20"/>
    <x v="1"/>
    <x v="3"/>
    <x v="1"/>
    <n v="80000"/>
    <n v="0.25"/>
    <n v="20000"/>
  </r>
  <r>
    <s v="ID24"/>
    <x v="0"/>
    <x v="4"/>
    <x v="2"/>
    <n v="29726"/>
    <n v="0.1"/>
    <n v="2972.6"/>
  </r>
  <r>
    <s v="ID25"/>
    <x v="1"/>
    <x v="5"/>
    <x v="0"/>
    <n v="58445"/>
    <n v="0.25"/>
    <n v="14611.25"/>
  </r>
  <r>
    <s v="ID23"/>
    <x v="0"/>
    <x v="6"/>
    <x v="2"/>
    <n v="93668"/>
    <n v="0"/>
    <n v="0"/>
  </r>
  <r>
    <s v="ID26"/>
    <x v="1"/>
    <x v="7"/>
    <x v="2"/>
    <n v="90000"/>
    <n v="0.25"/>
    <n v="22500"/>
  </r>
  <r>
    <s v="ID13"/>
    <x v="0"/>
    <x v="8"/>
    <x v="1"/>
    <n v="134000"/>
    <n v="0.08"/>
    <n v="10720"/>
  </r>
  <r>
    <s v="ID21"/>
    <x v="0"/>
    <x v="9"/>
    <x v="1"/>
    <n v="50545"/>
    <n v="0.25"/>
    <n v="12636.25"/>
  </r>
  <r>
    <s v="ID4"/>
    <x v="1"/>
    <x v="10"/>
    <x v="0"/>
    <n v="89500"/>
    <n v="0.24"/>
    <n v="21480"/>
  </r>
  <r>
    <s v="ID19"/>
    <x v="0"/>
    <x v="11"/>
    <x v="2"/>
    <n v="135000"/>
    <n v="0.14000000000000001"/>
    <n v="18900"/>
  </r>
  <r>
    <s v="ID10"/>
    <x v="0"/>
    <x v="12"/>
    <x v="2"/>
    <n v="45117"/>
    <n v="0.24"/>
    <n v="10828.08"/>
  </r>
  <r>
    <s v="ID22"/>
    <x v="0"/>
    <x v="13"/>
    <x v="2"/>
    <n v="45000"/>
    <n v="0.09"/>
    <n v="4050"/>
  </r>
  <r>
    <s v="ID5"/>
    <x v="0"/>
    <x v="14"/>
    <x v="2"/>
    <n v="89500"/>
    <n v="0.06"/>
    <n v="5370"/>
  </r>
  <r>
    <s v="ID9"/>
    <x v="0"/>
    <x v="15"/>
    <x v="0"/>
    <n v="21971"/>
    <n v="0.23"/>
    <n v="5053.33"/>
  </r>
  <r>
    <s v="ID1"/>
    <x v="1"/>
    <x v="16"/>
    <x v="2"/>
    <n v="120000"/>
    <n v="0.21"/>
    <n v="25200"/>
  </r>
  <r>
    <s v="ID17"/>
    <x v="0"/>
    <x v="17"/>
    <x v="0"/>
    <n v="80000"/>
    <n v="0.06"/>
    <n v="4800"/>
  </r>
  <r>
    <s v="ID11"/>
    <x v="1"/>
    <x v="18"/>
    <x v="0"/>
    <n v="140000"/>
    <n v="0.2"/>
    <n v="28000"/>
  </r>
  <r>
    <s v="ID16"/>
    <x v="2"/>
    <x v="19"/>
    <x v="2"/>
    <n v="97000"/>
    <n v="0.19"/>
    <n v="18430"/>
  </r>
  <r>
    <s v="ID29"/>
    <x v="2"/>
    <x v="20"/>
    <x v="1"/>
    <n v="110000"/>
    <n v="0.18"/>
    <n v="19800"/>
  </r>
  <r>
    <s v="ID3"/>
    <x v="2"/>
    <x v="21"/>
    <x v="2"/>
    <n v="140000"/>
    <n v="0.1"/>
    <n v="14000"/>
  </r>
  <r>
    <s v="ID27"/>
    <x v="2"/>
    <x v="22"/>
    <x v="2"/>
    <n v="45000"/>
    <n v="0.18"/>
    <n v="8100"/>
  </r>
  <r>
    <s v="ID15"/>
    <x v="1"/>
    <x v="23"/>
    <x v="2"/>
    <n v="45117"/>
    <n v="0.17"/>
    <n v="7669.89"/>
  </r>
  <r>
    <s v="ID30"/>
    <x v="2"/>
    <x v="24"/>
    <x v="2"/>
    <n v="68357"/>
    <n v="0"/>
    <n v="0"/>
  </r>
  <r>
    <s v="ID12"/>
    <x v="1"/>
    <x v="25"/>
    <x v="2"/>
    <n v="35971"/>
    <n v="0.14000000000000001"/>
    <n v="5035.9399999999996"/>
  </r>
  <r>
    <s v="ID14"/>
    <x v="2"/>
    <x v="26"/>
    <x v="0"/>
    <n v="51800"/>
    <n v="0.09"/>
    <n v="4662"/>
  </r>
  <r>
    <s v="ID28"/>
    <x v="1"/>
    <x v="27"/>
    <x v="2"/>
    <n v="55117"/>
    <n v="0"/>
    <n v="0"/>
  </r>
  <r>
    <s v="ID31"/>
    <x v="1"/>
    <x v="28"/>
    <x v="2"/>
    <n v="59200"/>
    <n v="0.06"/>
    <n v="3552"/>
  </r>
  <r>
    <s v="ID32"/>
    <x v="1"/>
    <x v="29"/>
    <x v="0"/>
    <n v="97000"/>
    <n v="0.15"/>
    <n v="14550"/>
  </r>
  <r>
    <s v="ID2"/>
    <x v="1"/>
    <x v="30"/>
    <x v="1"/>
    <n v="50545"/>
    <n v="0"/>
    <n v="0"/>
  </r>
  <r>
    <s v="ID33"/>
    <x v="1"/>
    <x v="31"/>
    <x v="2"/>
    <n v="68357"/>
    <n v="0.15"/>
    <n v="10253.549999999999"/>
  </r>
  <r>
    <s v="ID34"/>
    <x v="1"/>
    <x v="32"/>
    <x v="1"/>
    <n v="51800"/>
    <n v="0.19"/>
    <n v="9842"/>
  </r>
  <r>
    <s v="ID35"/>
    <x v="1"/>
    <x v="33"/>
    <x v="2"/>
    <n v="97000"/>
    <n v="0.18"/>
    <n v="17460"/>
  </r>
  <r>
    <s v="ID6"/>
    <x v="1"/>
    <x v="34"/>
    <x v="1"/>
    <n v="88357"/>
    <n v="0"/>
    <n v="0"/>
  </r>
  <r>
    <s v="ID36"/>
    <x v="1"/>
    <x v="35"/>
    <x v="0"/>
    <n v="45000"/>
    <n v="0.18"/>
    <n v="8100"/>
  </r>
  <r>
    <s v="ID37"/>
    <x v="2"/>
    <x v="36"/>
    <x v="2"/>
    <n v="89500"/>
    <n v="0.21"/>
    <n v="18795"/>
  </r>
  <r>
    <s v="ID38"/>
    <x v="2"/>
    <x v="37"/>
    <x v="1"/>
    <n v="35971"/>
    <n v="0.14000000000000001"/>
    <n v="5035.9399999999996"/>
  </r>
  <r>
    <s v="ID39"/>
    <x v="2"/>
    <x v="38"/>
    <x v="1"/>
    <n v="80000"/>
    <n v="0.16"/>
    <n v="12800"/>
  </r>
  <r>
    <s v="ID40"/>
    <x v="2"/>
    <x v="39"/>
    <x v="0"/>
    <n v="55117"/>
    <n v="0.14000000000000001"/>
    <n v="7716.38"/>
  </r>
  <r>
    <s v="ID41"/>
    <x v="0"/>
    <x v="40"/>
    <x v="2"/>
    <n v="58445"/>
    <n v="0.22"/>
    <n v="12857.9"/>
  </r>
  <r>
    <s v="ID42"/>
    <x v="0"/>
    <x v="41"/>
    <x v="2"/>
    <n v="120000"/>
    <n v="0.13"/>
    <n v="15600"/>
  </r>
  <r>
    <s v="ID43"/>
    <x v="2"/>
    <x v="42"/>
    <x v="1"/>
    <n v="45450"/>
    <n v="0.16"/>
    <n v="7272"/>
  </r>
  <r>
    <s v="ID44"/>
    <x v="2"/>
    <x v="43"/>
    <x v="2"/>
    <n v="89500"/>
    <n v="0.09"/>
    <n v="8055"/>
  </r>
  <r>
    <s v="ID45"/>
    <x v="2"/>
    <x v="44"/>
    <x v="0"/>
    <n v="65971"/>
    <n v="0.1"/>
    <n v="6597.1"/>
  </r>
  <r>
    <s v="ID46"/>
    <x v="2"/>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530EE-D700-475E-BBC1-0B076FCF74C5}"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epartment">
  <location ref="B2:C5"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x v="2"/>
    </i>
  </rowItems>
  <colItems count="1">
    <i/>
  </colItems>
  <dataFields count="1">
    <dataField name="Sum of Yearly Sal" fld="1" baseField="0" baseItem="0" numFmtId="44"/>
  </dataFields>
  <formats count="1">
    <format dxfId="85">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8">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Shuster.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D81960-4979-49F5-B568-48006DA694FD}"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pivotFields>
  <rowFields count="1">
    <field x="2"/>
  </rowFields>
  <rowItems count="2">
    <i>
      <x v="21"/>
    </i>
    <i>
      <x v="41"/>
    </i>
  </rowItems>
  <colItems count="1">
    <i/>
  </colItems>
  <dataFields count="1">
    <dataField name="Salary" fld="4" baseField="0" baseItem="0" numFmtId="44"/>
  </dataFields>
  <formats count="14">
    <format dxfId="84">
      <pivotArea outline="0" collapsedLevelsAreSubtotals="1" fieldPosition="0"/>
    </format>
    <format dxfId="83">
      <pivotArea field="2" type="button" dataOnly="0" labelOnly="1" outline="0" axis="axisRow" fieldPosition="0"/>
    </format>
    <format dxfId="82">
      <pivotArea dataOnly="0" labelOnly="1" outline="0" axis="axisValues" fieldPosition="0"/>
    </format>
    <format dxfId="81">
      <pivotArea type="all" dataOnly="0" outline="0" fieldPosition="0"/>
    </format>
    <format dxfId="80">
      <pivotArea outline="0" collapsedLevelsAreSubtotals="1" fieldPosition="0"/>
    </format>
    <format dxfId="79">
      <pivotArea field="2" type="button" dataOnly="0" labelOnly="1" outline="0" axis="axisRow" fieldPosition="0"/>
    </format>
    <format dxfId="78">
      <pivotArea dataOnly="0" labelOnly="1" fieldPosition="0">
        <references count="1">
          <reference field="2" count="2">
            <x v="21"/>
            <x v="41"/>
          </reference>
        </references>
      </pivotArea>
    </format>
    <format dxfId="77">
      <pivotArea dataOnly="0" labelOnly="1" outline="0" axis="axisValues" fieldPosition="0"/>
    </format>
    <format dxfId="76">
      <pivotArea field="2" type="button" dataOnly="0" labelOnly="1" outline="0" axis="axisRow" fieldPosition="0"/>
    </format>
    <format dxfId="75">
      <pivotArea type="all" dataOnly="0" outline="0" fieldPosition="0"/>
    </format>
    <format dxfId="74">
      <pivotArea outline="0" collapsedLevelsAreSubtotals="1" fieldPosition="0"/>
    </format>
    <format dxfId="73">
      <pivotArea field="2" type="button" dataOnly="0" labelOnly="1" outline="0" axis="axisRow" fieldPosition="0"/>
    </format>
    <format dxfId="72">
      <pivotArea dataOnly="0" labelOnly="1" fieldPosition="0">
        <references count="1">
          <reference field="2" count="2">
            <x v="21"/>
            <x v="41"/>
          </reference>
        </references>
      </pivotArea>
    </format>
    <format dxfId="71">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7EBA7A-93B9-42BC-845A-B356B5C030BE}"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5:C7" firstHeaderRow="1" firstDataRow="1" firstDataCol="1" rowPageCount="1" colPageCount="1"/>
  <pivotFields count="5">
    <pivotField showAll="0"/>
    <pivotField axis="axisPage"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0" baseItem="0" numFmtId="44"/>
  </dataFields>
  <formats count="13">
    <format dxfId="70">
      <pivotArea outline="0" collapsedLevelsAreSubtotals="1" fieldPosition="0"/>
    </format>
    <format dxfId="69">
      <pivotArea dataOnly="0" labelOnly="1" outline="0" axis="axisValues" fieldPosition="0"/>
    </format>
    <format dxfId="68">
      <pivotArea field="2" type="button" dataOnly="0" labelOnly="1" outline="0" axis="axisRow" fieldPosition="0"/>
    </format>
    <format dxfId="67">
      <pivotArea type="all" dataOnly="0" outline="0" fieldPosition="0"/>
    </format>
    <format dxfId="66">
      <pivotArea outline="0" collapsedLevelsAreSubtotals="1" fieldPosition="0"/>
    </format>
    <format dxfId="65">
      <pivotArea field="2" type="button" dataOnly="0" labelOnly="1" outline="0" axis="axisRow" fieldPosition="0"/>
    </format>
    <format dxfId="64">
      <pivotArea dataOnly="0" labelOnly="1" fieldPosition="0">
        <references count="1">
          <reference field="2" count="2">
            <x v="29"/>
            <x v="32"/>
          </reference>
        </references>
      </pivotArea>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field="2" type="button" dataOnly="0" labelOnly="1" outline="0" axis="axisRow" fieldPosition="0"/>
    </format>
    <format dxfId="59">
      <pivotArea dataOnly="0" labelOnly="1" fieldPosition="0">
        <references count="1">
          <reference field="2" count="2">
            <x v="29"/>
            <x v="32"/>
          </reference>
        </references>
      </pivotArea>
    </format>
    <format dxfId="58">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F90376-4D39-44A8-B69F-610FB7D909CC}"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0" baseItem="0" numFmtId="44"/>
  </dataFields>
  <formats count="14">
    <format dxfId="57">
      <pivotArea outline="0" collapsedLevelsAreSubtotals="1" fieldPosition="0"/>
    </format>
    <format dxfId="56">
      <pivotArea field="2" type="button" dataOnly="0" labelOnly="1" outline="0" axis="axisRow" fieldPosition="0"/>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2" type="button" dataOnly="0" labelOnly="1" outline="0" axis="axisRow" fieldPosition="0"/>
    </format>
    <format dxfId="51">
      <pivotArea dataOnly="0" labelOnly="1" fieldPosition="0">
        <references count="1">
          <reference field="2" count="2">
            <x v="8"/>
            <x v="28"/>
          </reference>
        </references>
      </pivotArea>
    </format>
    <format dxfId="50">
      <pivotArea dataOnly="0" labelOnly="1" outline="0" axis="axisValues" fieldPosition="0"/>
    </format>
    <format dxfId="49">
      <pivotArea field="2" type="button" dataOnly="0" labelOnly="1" outline="0" axis="axisRow" fieldPosition="0"/>
    </format>
    <format dxfId="48">
      <pivotArea type="all" dataOnly="0" outline="0" fieldPosition="0"/>
    </format>
    <format dxfId="47">
      <pivotArea outline="0" collapsedLevelsAreSubtotals="1" fieldPosition="0"/>
    </format>
    <format dxfId="46">
      <pivotArea field="2" type="button" dataOnly="0" labelOnly="1" outline="0" axis="axisRow" fieldPosition="0"/>
    </format>
    <format dxfId="45">
      <pivotArea dataOnly="0" labelOnly="1" fieldPosition="0">
        <references count="1">
          <reference field="2" count="2">
            <x v="8"/>
            <x v="28"/>
          </reference>
        </references>
      </pivotArea>
    </format>
    <format dxfId="44">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A73AC8-368B-4C5A-BBA3-59ACA5CB6DEA}"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5:C7" firstHeaderRow="1" firstDataRow="1" firstDataCol="1" rowPageCount="1" colPageCount="1"/>
  <pivotFields count="5">
    <pivotField showAll="0"/>
    <pivotField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numFmtId="44"/>
  </dataFields>
  <formats count="14">
    <format dxfId="43">
      <pivotArea outline="0" collapsedLevelsAreSubtotals="1" fieldPosition="0"/>
    </format>
    <format dxfId="42">
      <pivotArea field="2" type="button" dataOnly="0" labelOnly="1" outline="0" axis="axisRow" fieldPosition="0"/>
    </format>
    <format dxfId="41">
      <pivotArea dataOnly="0" labelOnly="1" outline="0" axis="axisValues" fieldPosition="0"/>
    </format>
    <format dxfId="40">
      <pivotArea type="all" dataOnly="0" outline="0" fieldPosition="0"/>
    </format>
    <format dxfId="39">
      <pivotArea outline="0" collapsedLevelsAreSubtotals="1" fieldPosition="0"/>
    </format>
    <format dxfId="38">
      <pivotArea field="2" type="button" dataOnly="0" labelOnly="1" outline="0" axis="axisRow" fieldPosition="0"/>
    </format>
    <format dxfId="37">
      <pivotArea dataOnly="0" labelOnly="1" fieldPosition="0">
        <references count="1">
          <reference field="2" count="2">
            <x v="8"/>
            <x v="28"/>
          </reference>
        </references>
      </pivotArea>
    </format>
    <format dxfId="36">
      <pivotArea dataOnly="0" labelOnly="1" outline="0" axis="axisValues" fieldPosition="0"/>
    </format>
    <format dxfId="35">
      <pivotArea field="2" type="button" dataOnly="0" labelOnly="1" outline="0" axis="axisRow" fieldPosition="0"/>
    </format>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fieldPosition="0">
        <references count="1">
          <reference field="2" count="2">
            <x v="8"/>
            <x v="28"/>
          </reference>
        </references>
      </pivotArea>
    </format>
    <format dxfId="30">
      <pivotArea dataOnly="0" labelOnly="1" outline="0" axis="axisValues" fieldPosition="0"/>
    </format>
  </formats>
  <pivotTableStyleInfo name="PivotStyleLight16" showRowHeaders="1" showColHeaders="1" showRowStripes="0" showColStripes="0" showLastColumn="1"/>
  <filters count="1">
    <filter fld="2"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0843ED-3CC9-47AC-B6FE-F45325CBB4D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54" firstHeaderRow="1" firstDataRow="1" firstDataCol="1"/>
  <pivotFields count="7">
    <pivotField showAll="0"/>
    <pivotField showAll="0">
      <items count="5">
        <item x="1"/>
        <item x="2"/>
        <item x="0"/>
        <item m="1" x="3"/>
        <item t="default"/>
      </items>
    </pivotField>
    <pivotField axis="axisRow" showAll="0">
      <items count="52">
        <item x="20"/>
        <item x="26"/>
        <item x="29"/>
        <item x="23"/>
        <item x="12"/>
        <item x="44"/>
        <item x="19"/>
        <item x="16"/>
        <item x="18"/>
        <item x="27"/>
        <item x="30"/>
        <item x="46"/>
        <item x="13"/>
        <item x="10"/>
        <item x="37"/>
        <item x="40"/>
        <item x="0"/>
        <item x="33"/>
        <item x="38"/>
        <item x="39"/>
        <item x="35"/>
        <item x="8"/>
        <item x="48"/>
        <item x="28"/>
        <item x="43"/>
        <item x="9"/>
        <item x="32"/>
        <item x="22"/>
        <item x="21"/>
        <item x="4"/>
        <item x="5"/>
        <item x="11"/>
        <item x="15"/>
        <item x="25"/>
        <item x="34"/>
        <item x="24"/>
        <item x="7"/>
        <item x="2"/>
        <item x="3"/>
        <item x="47"/>
        <item x="49"/>
        <item x="36"/>
        <item x="45"/>
        <item x="42"/>
        <item x="41"/>
        <item x="1"/>
        <item x="31"/>
        <item x="6"/>
        <item x="14"/>
        <item x="17"/>
        <item m="1" x="50"/>
        <item t="default"/>
      </items>
    </pivotField>
    <pivotField showAll="0">
      <items count="5">
        <item x="0"/>
        <item x="1"/>
        <item x="2"/>
        <item m="1" x="3"/>
        <item t="default"/>
      </items>
    </pivotField>
    <pivotField showAll="0"/>
    <pivotField numFmtId="9" showAll="0"/>
    <pivotField dataField="1" numFmtId="4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dataFields>
  <formats count="6">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F124F4C8-1059-42C7-9A7B-9473ED99EBED}" autoFormatId="16" applyNumberFormats="0" applyBorderFormats="0" applyFontFormats="0" applyPatternFormats="0" applyAlignmentFormats="0" applyWidthHeightFormats="0">
  <queryTableRefresh nextId="4">
    <queryTableFields count="3">
      <queryTableField id="1" name="EmployeID" tableColumnId="1"/>
      <queryTableField id="2" name="Bonus %" tableColumnId="2"/>
      <queryTableField id="3" name="Employee Nam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9952BAD-05E9-4747-A62D-07D23B4D259D}" autoFormatId="16" applyNumberFormats="0" applyBorderFormats="0" applyFontFormats="0" applyPatternFormats="0" applyAlignmentFormats="0" applyWidthHeightFormats="0">
  <queryTableRefresh nextId="8">
    <queryTableFields count="7">
      <queryTableField id="1" name="Employee ID" tableColumnId="1"/>
      <queryTableField id="2" name="Department" tableColumnId="2"/>
      <queryTableField id="3" name="Employee" tableColumnId="3"/>
      <queryTableField id="4" name="Country" tableColumnId="4"/>
      <queryTableField id="5" name="Yearly Sal" tableColumnId="5"/>
      <queryTableField id="6" name="EmpBonus.Bonus %" tableColumnId="6"/>
      <queryTableField id="7" name="Bonus"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9F76EE5-AB75-49DF-A925-BEE350A56627}" sourceName="Department">
  <pivotTables>
    <pivotTable tabId="5" name="PivotTable3"/>
    <pivotTable tabId="6" name="PivotTable5"/>
    <pivotTable tabId="7" name="PivotTable7"/>
    <pivotTable tabId="8" name="PivotTable8"/>
  </pivotTables>
  <data>
    <tabular pivotCacheId="116352756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EDBB62A-143A-492D-AD20-49CFA0030C01}" sourceName="Country">
  <pivotTables>
    <pivotTable tabId="7" name="PivotTable7"/>
    <pivotTable tabId="8" name="PivotTable8"/>
  </pivotTables>
  <data>
    <tabular pivotCacheId="116352756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AD5A259B-DE50-4361-A65D-1199DAF58D82}" sourceName="Country">
  <pivotTables>
    <pivotTable tabId="11" name="PivotTable1"/>
  </pivotTables>
  <data>
    <tabular pivotCacheId="311764317">
      <items count="4">
        <i x="0" s="1"/>
        <i x="1" s="1"/>
        <i x="2"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BF298F0-8891-4820-A4C1-EAE51C3A7B68}" sourceName="Department">
  <pivotTables>
    <pivotTable tabId="11" name="PivotTable1"/>
  </pivotTables>
  <data>
    <tabular pivotCacheId="311764317">
      <items count="4">
        <i x="1" s="1"/>
        <i x="2"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4B5471A-96D1-471E-9155-17C56FC0594B}"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EB50B2E-3F42-4B03-B81A-402ECD948E94}"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A992F7F-6CA9-415C-9C65-3675D2F4A42B}" cache="Slicer_Country1" caption="Country" rowHeight="234950"/>
  <slicer name="Department 1" xr10:uid="{CD61EBAB-EEC7-4CFB-8207-DF84A1356384}" cache="Slicer_Department1" caption="Departmen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334159-EFBC-4DD5-8654-CC57714DD84A}" name="EmpBonus_2" displayName="EmpBonus_2" ref="A1:C45" tableType="queryTable" totalsRowShown="0">
  <autoFilter ref="A1:C45" xr:uid="{54334159-EFBC-4DD5-8654-CC57714DD84A}"/>
  <tableColumns count="3">
    <tableColumn id="1" xr3:uid="{3B957018-28B6-44F2-BC07-76953F2CE144}" uniqueName="1" name="EmployeID" queryTableFieldId="1" dataDxfId="108"/>
    <tableColumn id="2" xr3:uid="{CE9209EA-6F5C-4AA1-A1DD-3EEB2100AC9A}" uniqueName="2" name="Bonus %" queryTableFieldId="2"/>
    <tableColumn id="3" xr3:uid="{0368DBD0-BE90-478C-BEC9-1A43A727D4DC}" uniqueName="3" name="Employee Name" queryTableFieldId="3" dataDxfId="10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06" headerRowBorderDxfId="105" tableBorderDxfId="104" totalsRowBorderDxfId="103">
  <autoFilter ref="A3:E53" xr:uid="{639A0B6B-6E58-4D92-8D16-18CA1495B923}"/>
  <tableColumns count="5">
    <tableColumn id="1" xr3:uid="{10D75C25-E46F-46DC-B77B-6A24CBC96659}" name="Employee ID" totalsRowLabel="Total" dataDxfId="102" totalsRowDxfId="101"/>
    <tableColumn id="2" xr3:uid="{A9A1B7BF-B67F-4E3D-B05D-1CA5084E6220}" name="Department" dataDxfId="100" totalsRowDxfId="99"/>
    <tableColumn id="3" xr3:uid="{1D69A06F-FBE8-4CD9-B408-A67965E2C5A9}" name="Employee" dataDxfId="98" totalsRowDxfId="97"/>
    <tableColumn id="4" xr3:uid="{045F1C44-E03F-4B14-B0C4-5F1F2D740C6F}" name="Country" dataDxfId="96" totalsRowDxfId="95"/>
    <tableColumn id="5" xr3:uid="{4CA34F10-A491-4D0F-A008-9A622A58741E}" name="Yearly Sal" totalsRowFunction="sum" dataDxfId="94" totalsRowDxfId="93"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92" headerRowBorderDxfId="91" tableBorderDxfId="90" totalsRowBorderDxfId="89">
  <autoFilter ref="H3:J47" xr:uid="{7D32404A-711D-42A0-B943-BEC4B7997172}"/>
  <tableColumns count="3">
    <tableColumn id="1" xr3:uid="{3A445AE6-0460-4262-B97F-11D049E0AA42}" name="EmployeID" dataDxfId="88"/>
    <tableColumn id="2" xr3:uid="{8ACCE417-C3B1-4070-8842-52BB9F3BF8D1}" name="Bonus %" dataDxfId="87"/>
    <tableColumn id="3" xr3:uid="{57087C48-7625-4AFB-8DDB-2F22CEBA3E30}" name="Employee Name" dataDxfId="8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CA146D-E648-4549-B2BC-EE1B55DD92B3}" name="EMPData1" displayName="EMPData1" ref="B3:H54" totalsRowCount="1" headerRowDxfId="29" headerRowBorderDxfId="28" tableBorderDxfId="27" totalsRowBorderDxfId="26">
  <autoFilter ref="B3:H53" xr:uid="{74CA146D-E648-4549-B2BC-EE1B55DD92B3}"/>
  <tableColumns count="7">
    <tableColumn id="1" xr3:uid="{55A636FF-447E-42F1-82A7-E72578966987}" name="Employee ID" totalsRowLabel="Total" dataDxfId="25" totalsRowDxfId="24"/>
    <tableColumn id="2" xr3:uid="{C9B9BBFB-4719-4F08-AC76-A0A4A6894343}" name="Department" dataDxfId="23" totalsRowDxfId="22"/>
    <tableColumn id="3" xr3:uid="{235381CA-73F5-4F32-B7B9-118C1CB05E78}" name="Employee" dataDxfId="21" totalsRowDxfId="20"/>
    <tableColumn id="4" xr3:uid="{F06A21D5-D31B-4F18-A084-E93C17721921}" name="Country" dataDxfId="19" totalsRowDxfId="18"/>
    <tableColumn id="5" xr3:uid="{7C80DBE0-B081-4174-99A3-F0C5C4B630DE}" name="Yearly Sal" totalsRowFunction="sum" dataDxfId="17" totalsRowDxfId="16" dataCellStyle="Comma"/>
    <tableColumn id="6" xr3:uid="{9C45ABCF-5164-475A-B518-12F91D8D51A7}" name="Bonus %" dataDxfId="15" totalsRowDxfId="14" dataCellStyle="Percent" totalsRowCellStyle="Percent">
      <calculatedColumnFormula>_xlfn.XLOOKUP(EMPData1[[#This Row],[Employee ID]],EmpBonus[EmployeID],EmpBonus[Bonus %],"0%",0)</calculatedColumnFormula>
    </tableColumn>
    <tableColumn id="7" xr3:uid="{24441075-E17C-4D72-BE6C-8DF21BA89643}" name="Bonus $s" dataDxfId="13" totalsRowDxfId="12" dataCellStyle="Comma">
      <calculatedColumnFormula>EMPData1[[#This Row],[Yearly Sal]]*EMPData1[[#This Row],[Bonus %]]</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F539ED-1E3E-4890-9E36-6EAA17CEFD4D}" name="EMPData_2" displayName="EMPData_2" ref="A1:G51" tableType="queryTable" totalsRowShown="0">
  <autoFilter ref="A1:G51" xr:uid="{DDF539ED-1E3E-4890-9E36-6EAA17CEFD4D}"/>
  <tableColumns count="7">
    <tableColumn id="1" xr3:uid="{3CD1660C-8C1A-4AA3-9511-F94150A25465}" uniqueName="1" name="Employee ID" queryTableFieldId="1" dataDxfId="5"/>
    <tableColumn id="2" xr3:uid="{032E350B-E3C8-466D-98A1-1F537A0207D0}" uniqueName="2" name="Department" queryTableFieldId="2" dataDxfId="4"/>
    <tableColumn id="3" xr3:uid="{54E5D07D-5EA5-456D-B588-9950949E2332}" uniqueName="3" name="Employee" queryTableFieldId="3" dataDxfId="3"/>
    <tableColumn id="4" xr3:uid="{DB69DB0A-081E-45E0-8A38-1512E9F19D3E}" uniqueName="4" name="Country" queryTableFieldId="4" dataDxfId="2"/>
    <tableColumn id="5" xr3:uid="{556667C0-E6CF-48A0-A93E-3800F60EFC18}" uniqueName="5" name="Yearly Sal" queryTableFieldId="5"/>
    <tableColumn id="6" xr3:uid="{944ED88B-8830-4F83-A47E-9E67713E79AA}" uniqueName="6" name="EmpBonus.Bonus %" queryTableFieldId="6" dataDxfId="1" dataCellStyle="Percent"/>
    <tableColumn id="7" xr3:uid="{3973197D-EB0B-44AE-B459-421BED02ACDD}" uniqueName="7" name="Bonus" queryTableFieldId="7" dataDxfId="0" dataCellStyle="Currenc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pivotTable" Target="../pivotTables/pivotTable6.xml"/><Relationship Id="rId4" Type="http://schemas.microsoft.com/office/2007/relationships/slicer" Target="../slicers/slicer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2927-9C73-4EC3-9599-18E35DCD5D76}">
  <dimension ref="A1:C45"/>
  <sheetViews>
    <sheetView workbookViewId="0"/>
  </sheetViews>
  <sheetFormatPr defaultRowHeight="14.4" x14ac:dyDescent="0.3"/>
  <cols>
    <col min="1" max="1" width="12.33203125" bestFit="1" customWidth="1"/>
    <col min="2" max="2" width="10.33203125" bestFit="1" customWidth="1"/>
    <col min="3" max="3" width="17.109375" bestFit="1" customWidth="1"/>
  </cols>
  <sheetData>
    <row r="1" spans="1:3" x14ac:dyDescent="0.3">
      <c r="A1" t="s">
        <v>67</v>
      </c>
      <c r="B1" t="s">
        <v>68</v>
      </c>
      <c r="C1" t="s">
        <v>69</v>
      </c>
    </row>
    <row r="2" spans="1:3" x14ac:dyDescent="0.3">
      <c r="A2" s="42" t="s">
        <v>13</v>
      </c>
      <c r="B2">
        <v>0.27</v>
      </c>
      <c r="C2" s="42" t="s">
        <v>14</v>
      </c>
    </row>
    <row r="3" spans="1:3" x14ac:dyDescent="0.3">
      <c r="A3" s="42" t="s">
        <v>47</v>
      </c>
      <c r="B3">
        <v>0.25</v>
      </c>
      <c r="C3" s="42" t="s">
        <v>48</v>
      </c>
    </row>
    <row r="4" spans="1:3" x14ac:dyDescent="0.3">
      <c r="A4" s="42" t="s">
        <v>51</v>
      </c>
      <c r="B4">
        <v>0.25</v>
      </c>
      <c r="C4" s="42" t="s">
        <v>52</v>
      </c>
    </row>
    <row r="5" spans="1:3" x14ac:dyDescent="0.3">
      <c r="A5" s="42" t="s">
        <v>61</v>
      </c>
      <c r="B5">
        <v>0.25</v>
      </c>
      <c r="C5" s="42" t="s">
        <v>62</v>
      </c>
    </row>
    <row r="6" spans="1:3" x14ac:dyDescent="0.3">
      <c r="A6" s="42" t="s">
        <v>27</v>
      </c>
      <c r="B6">
        <v>0.25</v>
      </c>
      <c r="C6" s="42" t="s">
        <v>28</v>
      </c>
    </row>
    <row r="7" spans="1:3" x14ac:dyDescent="0.3">
      <c r="A7" s="42" t="s">
        <v>42</v>
      </c>
      <c r="B7">
        <v>0.24</v>
      </c>
      <c r="C7" s="42" t="s">
        <v>44</v>
      </c>
    </row>
    <row r="8" spans="1:3" x14ac:dyDescent="0.3">
      <c r="A8" s="42" t="s">
        <v>25</v>
      </c>
      <c r="B8">
        <v>0.24</v>
      </c>
      <c r="C8" s="42" t="s">
        <v>26</v>
      </c>
    </row>
    <row r="9" spans="1:3" x14ac:dyDescent="0.3">
      <c r="A9" s="42" t="s">
        <v>6</v>
      </c>
      <c r="B9">
        <v>0.23</v>
      </c>
      <c r="C9" s="42" t="s">
        <v>7</v>
      </c>
    </row>
    <row r="10" spans="1:3" x14ac:dyDescent="0.3">
      <c r="A10" s="42" t="s">
        <v>21</v>
      </c>
      <c r="B10">
        <v>0.23</v>
      </c>
      <c r="C10" s="42" t="s">
        <v>22</v>
      </c>
    </row>
    <row r="11" spans="1:3" x14ac:dyDescent="0.3">
      <c r="A11" s="42" t="s">
        <v>53</v>
      </c>
      <c r="B11">
        <v>0.21</v>
      </c>
      <c r="C11" s="42" t="s">
        <v>54</v>
      </c>
    </row>
    <row r="12" spans="1:3" x14ac:dyDescent="0.3">
      <c r="A12" s="42" t="s">
        <v>59</v>
      </c>
      <c r="B12">
        <v>0.2</v>
      </c>
      <c r="C12" s="42" t="s">
        <v>60</v>
      </c>
    </row>
    <row r="13" spans="1:3" x14ac:dyDescent="0.3">
      <c r="A13" s="42" t="s">
        <v>38</v>
      </c>
      <c r="B13">
        <v>0.19</v>
      </c>
      <c r="C13" s="42" t="s">
        <v>39</v>
      </c>
    </row>
    <row r="14" spans="1:3" x14ac:dyDescent="0.3">
      <c r="A14" s="42" t="s">
        <v>32</v>
      </c>
      <c r="B14">
        <v>0.18</v>
      </c>
      <c r="C14" s="42" t="s">
        <v>33</v>
      </c>
    </row>
    <row r="15" spans="1:3" x14ac:dyDescent="0.3">
      <c r="A15" s="42" t="s">
        <v>40</v>
      </c>
      <c r="B15">
        <v>0.18</v>
      </c>
      <c r="C15" s="42" t="s">
        <v>41</v>
      </c>
    </row>
    <row r="16" spans="1:3" x14ac:dyDescent="0.3">
      <c r="A16" s="42" t="s">
        <v>55</v>
      </c>
      <c r="B16">
        <v>0.17</v>
      </c>
      <c r="C16" s="42" t="s">
        <v>56</v>
      </c>
    </row>
    <row r="17" spans="1:3" x14ac:dyDescent="0.3">
      <c r="A17" s="42" t="s">
        <v>45</v>
      </c>
      <c r="B17">
        <v>0.14000000000000001</v>
      </c>
      <c r="C17" s="42" t="s">
        <v>46</v>
      </c>
    </row>
    <row r="18" spans="1:3" x14ac:dyDescent="0.3">
      <c r="A18" s="42" t="s">
        <v>15</v>
      </c>
      <c r="B18">
        <v>0.14000000000000001</v>
      </c>
      <c r="C18" s="42" t="s">
        <v>16</v>
      </c>
    </row>
    <row r="19" spans="1:3" x14ac:dyDescent="0.3">
      <c r="A19" s="42" t="s">
        <v>8</v>
      </c>
      <c r="B19">
        <v>0.1</v>
      </c>
      <c r="C19" s="42" t="s">
        <v>9</v>
      </c>
    </row>
    <row r="20" spans="1:3" x14ac:dyDescent="0.3">
      <c r="A20" s="42" t="s">
        <v>29</v>
      </c>
      <c r="B20">
        <v>0.1</v>
      </c>
      <c r="C20" s="42" t="s">
        <v>31</v>
      </c>
    </row>
    <row r="21" spans="1:3" x14ac:dyDescent="0.3">
      <c r="A21" s="42" t="s">
        <v>36</v>
      </c>
      <c r="B21">
        <v>0.09</v>
      </c>
      <c r="C21" s="42" t="s">
        <v>37</v>
      </c>
    </row>
    <row r="22" spans="1:3" x14ac:dyDescent="0.3">
      <c r="A22" s="42" t="s">
        <v>17</v>
      </c>
      <c r="B22">
        <v>0.09</v>
      </c>
      <c r="C22" s="42" t="s">
        <v>18</v>
      </c>
    </row>
    <row r="23" spans="1:3" x14ac:dyDescent="0.3">
      <c r="A23" s="42" t="s">
        <v>11</v>
      </c>
      <c r="B23">
        <v>0.08</v>
      </c>
      <c r="C23" s="42" t="s">
        <v>12</v>
      </c>
    </row>
    <row r="24" spans="1:3" x14ac:dyDescent="0.3">
      <c r="A24" s="42" t="s">
        <v>19</v>
      </c>
      <c r="B24">
        <v>0.06</v>
      </c>
      <c r="C24" s="42" t="s">
        <v>20</v>
      </c>
    </row>
    <row r="25" spans="1:3" x14ac:dyDescent="0.3">
      <c r="A25" s="42" t="s">
        <v>23</v>
      </c>
      <c r="B25">
        <v>0.06</v>
      </c>
      <c r="C25" s="42" t="s">
        <v>24</v>
      </c>
    </row>
    <row r="26" spans="1:3" x14ac:dyDescent="0.3">
      <c r="A26" s="42" t="s">
        <v>65</v>
      </c>
      <c r="B26">
        <v>0.06</v>
      </c>
      <c r="C26" s="42" t="s">
        <v>66</v>
      </c>
    </row>
    <row r="27" spans="1:3" x14ac:dyDescent="0.3">
      <c r="A27" s="42" t="s">
        <v>70</v>
      </c>
      <c r="B27">
        <v>0.15</v>
      </c>
      <c r="C27" s="42" t="s">
        <v>71</v>
      </c>
    </row>
    <row r="28" spans="1:3" x14ac:dyDescent="0.3">
      <c r="A28" s="42" t="s">
        <v>72</v>
      </c>
      <c r="B28">
        <v>0.15</v>
      </c>
      <c r="C28" s="42" t="s">
        <v>73</v>
      </c>
    </row>
    <row r="29" spans="1:3" x14ac:dyDescent="0.3">
      <c r="A29" s="42" t="s">
        <v>74</v>
      </c>
      <c r="B29">
        <v>0.19</v>
      </c>
      <c r="C29" s="42" t="s">
        <v>75</v>
      </c>
    </row>
    <row r="30" spans="1:3" x14ac:dyDescent="0.3">
      <c r="A30" s="42" t="s">
        <v>76</v>
      </c>
      <c r="B30">
        <v>0.18</v>
      </c>
      <c r="C30" s="42" t="s">
        <v>77</v>
      </c>
    </row>
    <row r="31" spans="1:3" x14ac:dyDescent="0.3">
      <c r="A31" s="42" t="s">
        <v>78</v>
      </c>
      <c r="B31">
        <v>0.18</v>
      </c>
      <c r="C31" s="42" t="s">
        <v>79</v>
      </c>
    </row>
    <row r="32" spans="1:3" x14ac:dyDescent="0.3">
      <c r="A32" s="42" t="s">
        <v>80</v>
      </c>
      <c r="B32">
        <v>0.21</v>
      </c>
      <c r="C32" s="42" t="s">
        <v>81</v>
      </c>
    </row>
    <row r="33" spans="1:3" x14ac:dyDescent="0.3">
      <c r="A33" s="42" t="s">
        <v>82</v>
      </c>
      <c r="B33">
        <v>0.14000000000000001</v>
      </c>
      <c r="C33" s="42" t="s">
        <v>83</v>
      </c>
    </row>
    <row r="34" spans="1:3" x14ac:dyDescent="0.3">
      <c r="A34" s="42" t="s">
        <v>84</v>
      </c>
      <c r="B34">
        <v>0.16</v>
      </c>
      <c r="C34" s="42" t="s">
        <v>85</v>
      </c>
    </row>
    <row r="35" spans="1:3" x14ac:dyDescent="0.3">
      <c r="A35" s="42" t="s">
        <v>86</v>
      </c>
      <c r="B35">
        <v>0.14000000000000001</v>
      </c>
      <c r="C35" s="42" t="s">
        <v>87</v>
      </c>
    </row>
    <row r="36" spans="1:3" x14ac:dyDescent="0.3">
      <c r="A36" s="42" t="s">
        <v>88</v>
      </c>
      <c r="B36">
        <v>0.22</v>
      </c>
      <c r="C36" s="42" t="s">
        <v>89</v>
      </c>
    </row>
    <row r="37" spans="1:3" x14ac:dyDescent="0.3">
      <c r="A37" s="42" t="s">
        <v>90</v>
      </c>
      <c r="B37">
        <v>0.13</v>
      </c>
      <c r="C37" s="42" t="s">
        <v>91</v>
      </c>
    </row>
    <row r="38" spans="1:3" x14ac:dyDescent="0.3">
      <c r="A38" s="42" t="s">
        <v>92</v>
      </c>
      <c r="B38">
        <v>0.16</v>
      </c>
      <c r="C38" s="42" t="s">
        <v>93</v>
      </c>
    </row>
    <row r="39" spans="1:3" x14ac:dyDescent="0.3">
      <c r="A39" s="42" t="s">
        <v>94</v>
      </c>
      <c r="B39">
        <v>0.09</v>
      </c>
      <c r="C39" s="42" t="s">
        <v>95</v>
      </c>
    </row>
    <row r="40" spans="1:3" x14ac:dyDescent="0.3">
      <c r="A40" s="42" t="s">
        <v>96</v>
      </c>
      <c r="B40">
        <v>0.1</v>
      </c>
      <c r="C40" s="42" t="s">
        <v>97</v>
      </c>
    </row>
    <row r="41" spans="1:3" x14ac:dyDescent="0.3">
      <c r="A41" s="42" t="s">
        <v>98</v>
      </c>
      <c r="B41">
        <v>0.18</v>
      </c>
      <c r="C41" s="42" t="s">
        <v>99</v>
      </c>
    </row>
    <row r="42" spans="1:3" x14ac:dyDescent="0.3">
      <c r="A42" s="42" t="s">
        <v>100</v>
      </c>
      <c r="B42">
        <v>0.13</v>
      </c>
      <c r="C42" s="42" t="s">
        <v>101</v>
      </c>
    </row>
    <row r="43" spans="1:3" x14ac:dyDescent="0.3">
      <c r="A43" s="42" t="s">
        <v>102</v>
      </c>
      <c r="B43">
        <v>0.19</v>
      </c>
      <c r="C43" s="42" t="s">
        <v>103</v>
      </c>
    </row>
    <row r="44" spans="1:3" x14ac:dyDescent="0.3">
      <c r="A44" s="42" t="s">
        <v>104</v>
      </c>
      <c r="B44">
        <v>0.2</v>
      </c>
      <c r="C44" s="42" t="s">
        <v>105</v>
      </c>
    </row>
    <row r="45" spans="1:3" x14ac:dyDescent="0.3">
      <c r="A45" s="42" t="s">
        <v>106</v>
      </c>
      <c r="B45">
        <v>0.11</v>
      </c>
      <c r="C45" s="42" t="s">
        <v>107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B26" sqref="B26"/>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10.33203125" bestFit="1" customWidth="1"/>
    <col min="10" max="10" width="17.109375" bestFit="1"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F8" sqref="F8"/>
    </sheetView>
  </sheetViews>
  <sheetFormatPr defaultRowHeight="14.4" x14ac:dyDescent="0.3"/>
  <cols>
    <col min="2" max="2" width="7.77734375" style="17" customWidth="1"/>
    <col min="4" max="4" width="13.6640625" bestFit="1"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2" spans="1:17" x14ac:dyDescent="0.3">
      <c r="B2" s="23" t="s">
        <v>145</v>
      </c>
      <c r="C2" s="52" t="s">
        <v>146</v>
      </c>
      <c r="D2" s="52"/>
    </row>
    <row r="3" spans="1:17" x14ac:dyDescent="0.3">
      <c r="B3" s="24">
        <v>1</v>
      </c>
      <c r="C3" s="1" t="s">
        <v>110</v>
      </c>
      <c r="D3" s="25">
        <f>AVERAGE(EMPData[Yearly Sal])</f>
        <v>72397.52</v>
      </c>
    </row>
    <row r="4" spans="1:17" x14ac:dyDescent="0.3">
      <c r="B4" s="24">
        <v>2</v>
      </c>
      <c r="C4" s="1" t="s">
        <v>111</v>
      </c>
      <c r="D4" s="25">
        <f>MEDIAN(EMPData[Yearly Sal])</f>
        <v>63208</v>
      </c>
    </row>
    <row r="5" spans="1:17" x14ac:dyDescent="0.3">
      <c r="B5" s="24">
        <v>3</v>
      </c>
      <c r="C5" s="1" t="s">
        <v>147</v>
      </c>
      <c r="D5" s="25">
        <f>MODE(EMPData[Yearly Sal])</f>
        <v>89500</v>
      </c>
    </row>
    <row r="6" spans="1:17" x14ac:dyDescent="0.3">
      <c r="B6" s="24">
        <v>4</v>
      </c>
      <c r="C6" s="1" t="s">
        <v>113</v>
      </c>
      <c r="D6" s="25">
        <f>MAX(EMPData[Yearly Sal])</f>
        <v>140000</v>
      </c>
    </row>
    <row r="7" spans="1:17" x14ac:dyDescent="0.3">
      <c r="B7" s="24">
        <v>5</v>
      </c>
      <c r="C7" s="1" t="s">
        <v>114</v>
      </c>
      <c r="D7" s="25">
        <f>MIN(EMPData[Yearly Sal])</f>
        <v>21971</v>
      </c>
    </row>
    <row r="8" spans="1:17" x14ac:dyDescent="0.3">
      <c r="B8" s="24">
        <v>6</v>
      </c>
      <c r="C8" s="1" t="s">
        <v>115</v>
      </c>
      <c r="D8" s="25">
        <f>SUM(EMPData[Yearly Sal])</f>
        <v>3619876</v>
      </c>
    </row>
    <row r="11" spans="1:17" x14ac:dyDescent="0.3">
      <c r="A11" t="s">
        <v>140</v>
      </c>
    </row>
  </sheetData>
  <mergeCells count="1">
    <mergeCell ref="C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I17" sqref="I17"/>
    </sheetView>
  </sheetViews>
  <sheetFormatPr defaultRowHeight="14.4" x14ac:dyDescent="0.3"/>
  <cols>
    <col min="1" max="1" width="4.77734375" customWidth="1"/>
    <col min="3" max="3" width="13.33203125" bestFit="1" customWidth="1"/>
    <col min="4" max="4" width="13.88671875" bestFit="1" customWidth="1"/>
    <col min="5" max="5" width="10.109375"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C2" s="29" t="s">
        <v>1</v>
      </c>
      <c r="D2" s="53" t="s">
        <v>150</v>
      </c>
      <c r="E2" s="53"/>
    </row>
    <row r="3" spans="1:18" x14ac:dyDescent="0.3">
      <c r="C3" t="str" cm="1">
        <f t="array" ref="C3:C5">_xlfn.UNIQUE(EMPData[Department],FALSE,FALSE)</f>
        <v>Sales</v>
      </c>
      <c r="D3" s="31">
        <f>SUMIF(EMPData[Department],C3,EMPData[Yearly Sal])</f>
        <v>1294801</v>
      </c>
      <c r="E3" s="30">
        <f>SUMIF(EMPData[Department],C3,EMPData[Yearly Sal])</f>
        <v>1294801</v>
      </c>
    </row>
    <row r="4" spans="1:18" x14ac:dyDescent="0.3">
      <c r="C4" t="str">
        <v>Procurement</v>
      </c>
      <c r="D4" s="31">
        <f>SUMIF(EMPData[Department],C4,EMPData[Yearly Sal])</f>
        <v>1053666</v>
      </c>
      <c r="E4" s="30">
        <f>SUMIF(EMPData[Department],C4,EMPData[Yearly Sal])</f>
        <v>1053666</v>
      </c>
    </row>
    <row r="5" spans="1:18" x14ac:dyDescent="0.3">
      <c r="C5" t="str">
        <v>Finance</v>
      </c>
      <c r="D5" s="31">
        <f>SUMIF(EMPData[Department],C5,EMPData[Yearly Sal])</f>
        <v>1271409</v>
      </c>
      <c r="E5" s="30">
        <f>SUMIF(EMPData[Department],C5,EMPData[Yearly Sal])</f>
        <v>1271409</v>
      </c>
    </row>
    <row r="9" spans="1:18" x14ac:dyDescent="0.3">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{59DD3A65-7058-4E09-8CB3-ADF03361F4EB}</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59DD3A65-7058-4E09-8CB3-ADF03361F4EB}">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election activeCell="B3" sqref="B3:C3"/>
      <pivotSelection pane="bottomRight" showHeader="1" extendable="1" axis="axisRow" max="3" activeRow="2" activeCol="1" previousRow="2" previousCol="1" click="1" r:id="rId1">
        <pivotArea dataOnly="0" fieldPosition="0">
          <references count="1">
            <reference field="0" count="1">
              <x v="0"/>
            </reference>
          </references>
        </pivotArea>
      </pivotSelection>
    </sheetView>
  </sheetViews>
  <sheetFormatPr defaultRowHeight="14.4" x14ac:dyDescent="0.3"/>
  <cols>
    <col min="2" max="2" width="13.77734375" customWidth="1"/>
    <col min="3" max="3" width="15.5546875" style="16" bestFit="1" customWidth="1"/>
  </cols>
  <sheetData>
    <row r="1" spans="1:18" ht="36.6" x14ac:dyDescent="0.7">
      <c r="A1" s="18"/>
      <c r="B1" s="19" t="s">
        <v>135</v>
      </c>
      <c r="C1" s="19"/>
      <c r="D1" s="19"/>
      <c r="E1" s="19"/>
      <c r="F1" s="19"/>
      <c r="G1" s="19"/>
      <c r="H1" s="19"/>
      <c r="I1" s="19"/>
      <c r="J1" s="19"/>
      <c r="K1" s="19"/>
      <c r="L1" s="19"/>
      <c r="M1" s="19"/>
      <c r="N1" s="19"/>
      <c r="O1" s="19"/>
      <c r="P1" s="19"/>
      <c r="Q1" s="19"/>
      <c r="R1" s="19"/>
    </row>
    <row r="2" spans="1:18" x14ac:dyDescent="0.3">
      <c r="B2" s="26" t="s">
        <v>1</v>
      </c>
      <c r="C2" t="s">
        <v>149</v>
      </c>
    </row>
    <row r="3" spans="1:18" x14ac:dyDescent="0.3">
      <c r="B3" s="27" t="s">
        <v>43</v>
      </c>
      <c r="C3" s="28">
        <v>1271409</v>
      </c>
    </row>
    <row r="4" spans="1:18" x14ac:dyDescent="0.3">
      <c r="B4" s="27" t="s">
        <v>30</v>
      </c>
      <c r="C4" s="28">
        <v>1053666</v>
      </c>
    </row>
    <row r="5" spans="1:18" x14ac:dyDescent="0.3">
      <c r="B5" s="27" t="s">
        <v>4</v>
      </c>
      <c r="C5" s="28">
        <v>1294801</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sheetData>
  <conditionalFormatting pivot="1" sqref="C3:C5">
    <cfRule type="dataBar" priority="1">
      <dataBar>
        <cfvo type="min"/>
        <cfvo type="max"/>
        <color rgb="FF63C384"/>
      </dataBar>
      <extLst>
        <ext xmlns:x14="http://schemas.microsoft.com/office/spreadsheetml/2009/9/main" uri="{B025F937-C7B1-47D3-B67F-A62EFF666E3E}">
          <x14:id>{AD5A4D5F-A6E6-4348-9595-92678DF83A92}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D5A4D5F-A6E6-4348-9595-92678DF83A92}">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workbookViewId="0">
      <selection activeCell="J3" sqref="J3"/>
    </sheetView>
  </sheetViews>
  <sheetFormatPr defaultRowHeight="14.4" x14ac:dyDescent="0.3"/>
  <cols>
    <col min="2" max="2" width="12.44140625" bestFit="1" customWidth="1"/>
    <col min="3" max="3" width="12.109375" style="16" bestFit="1"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32" t="s">
        <v>2</v>
      </c>
      <c r="C3" s="33" t="s">
        <v>151</v>
      </c>
    </row>
    <row r="4" spans="1:18" x14ac:dyDescent="0.3">
      <c r="B4" s="34" t="s">
        <v>31</v>
      </c>
      <c r="C4" s="35">
        <v>140000</v>
      </c>
    </row>
    <row r="5" spans="1:18" x14ac:dyDescent="0.3">
      <c r="B5" s="34" t="s">
        <v>60</v>
      </c>
      <c r="C5" s="35">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A13" t="s">
        <v>141</v>
      </c>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4"/>
  <sheetViews>
    <sheetView workbookViewId="0">
      <selection activeCell="D10" sqref="D10"/>
    </sheetView>
  </sheetViews>
  <sheetFormatPr defaultRowHeight="14.4" x14ac:dyDescent="0.3"/>
  <cols>
    <col min="2" max="2" width="11.5546875" bestFit="1" customWidth="1"/>
    <col min="3" max="3" width="11.109375" style="16" bestFit="1" customWidth="1"/>
    <col min="4" max="4" width="12" bestFit="1" customWidth="1"/>
    <col min="5" max="5" width="11.109375" bestFit="1" customWidth="1"/>
  </cols>
  <sheetData>
    <row r="1" spans="1:18" ht="36.6" x14ac:dyDescent="0.7">
      <c r="A1" s="18"/>
      <c r="B1" s="19" t="s">
        <v>137</v>
      </c>
      <c r="C1" s="19"/>
      <c r="D1" s="19"/>
      <c r="E1" s="19"/>
      <c r="F1" s="19"/>
      <c r="G1" s="19"/>
      <c r="H1" s="19"/>
      <c r="I1" s="19"/>
      <c r="J1" s="19"/>
      <c r="K1" s="19"/>
      <c r="L1" s="19"/>
      <c r="M1" s="19"/>
      <c r="N1" s="19"/>
      <c r="O1" s="19"/>
      <c r="P1" s="19"/>
      <c r="Q1" s="19"/>
      <c r="R1" s="19"/>
    </row>
    <row r="3" spans="1:18" x14ac:dyDescent="0.3">
      <c r="B3" s="44" t="s">
        <v>1</v>
      </c>
      <c r="C3" s="45" t="s">
        <v>152</v>
      </c>
    </row>
    <row r="4" spans="1:18" x14ac:dyDescent="0.3">
      <c r="C4"/>
    </row>
    <row r="5" spans="1:18" x14ac:dyDescent="0.3">
      <c r="B5" s="32" t="s">
        <v>2</v>
      </c>
      <c r="C5" s="33" t="s">
        <v>151</v>
      </c>
    </row>
    <row r="6" spans="1:18" x14ac:dyDescent="0.3">
      <c r="B6" s="34" t="s">
        <v>9</v>
      </c>
      <c r="C6" s="35">
        <v>29726</v>
      </c>
    </row>
    <row r="7" spans="1:18" x14ac:dyDescent="0.3">
      <c r="B7" s="34" t="s">
        <v>22</v>
      </c>
      <c r="C7" s="35">
        <v>21971</v>
      </c>
    </row>
    <row r="14" spans="1:18" x14ac:dyDescent="0.3">
      <c r="A14" t="s">
        <v>141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3"/>
  <sheetViews>
    <sheetView workbookViewId="0">
      <selection activeCell="B5" sqref="B5"/>
    </sheetView>
  </sheetViews>
  <sheetFormatPr defaultRowHeight="14.4" x14ac:dyDescent="0.3"/>
  <cols>
    <col min="2" max="2" width="12.44140625" bestFit="1" customWidth="1"/>
    <col min="3" max="3" width="12.109375" style="16" bestFit="1"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2" t="s">
        <v>2</v>
      </c>
      <c r="C3" s="33" t="s">
        <v>151</v>
      </c>
    </row>
    <row r="4" spans="1:18" x14ac:dyDescent="0.3">
      <c r="B4" s="34" t="s">
        <v>60</v>
      </c>
      <c r="C4" s="35">
        <v>140000</v>
      </c>
    </row>
    <row r="5" spans="1:18" x14ac:dyDescent="0.3">
      <c r="B5" s="34" t="s">
        <v>31</v>
      </c>
      <c r="C5" s="35">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F9" sqref="F9"/>
    </sheetView>
  </sheetViews>
  <sheetFormatPr defaultRowHeight="14.4" x14ac:dyDescent="0.3"/>
  <cols>
    <col min="2" max="2" width="11.5546875" bestFit="1" customWidth="1"/>
    <col min="3" max="3" width="11.109375" bestFit="1" customWidth="1"/>
  </cols>
  <sheetData>
    <row r="1" spans="1:18" ht="36.6" x14ac:dyDescent="0.7">
      <c r="A1" s="18"/>
      <c r="B1" s="19" t="s">
        <v>139</v>
      </c>
      <c r="C1" s="19"/>
      <c r="D1" s="19"/>
      <c r="E1" s="19"/>
      <c r="F1" s="19"/>
      <c r="G1" s="19"/>
      <c r="H1" s="19"/>
      <c r="I1" s="19"/>
      <c r="J1" s="19"/>
      <c r="K1" s="19"/>
      <c r="L1" s="19"/>
      <c r="M1" s="19"/>
      <c r="N1" s="19"/>
      <c r="O1" s="19"/>
      <c r="P1" s="19"/>
      <c r="Q1" s="19"/>
      <c r="R1" s="19"/>
    </row>
    <row r="3" spans="1:18" x14ac:dyDescent="0.3">
      <c r="B3" s="44" t="s">
        <v>117</v>
      </c>
      <c r="C3" s="45" t="s">
        <v>152</v>
      </c>
    </row>
    <row r="5" spans="1:18" x14ac:dyDescent="0.3">
      <c r="B5" s="32" t="s">
        <v>2</v>
      </c>
      <c r="C5" s="33" t="s">
        <v>151</v>
      </c>
    </row>
    <row r="6" spans="1:18" x14ac:dyDescent="0.3">
      <c r="B6" s="34" t="s">
        <v>9</v>
      </c>
      <c r="C6" s="35">
        <v>29726</v>
      </c>
    </row>
    <row r="7" spans="1:18" x14ac:dyDescent="0.3">
      <c r="B7" s="34" t="s">
        <v>22</v>
      </c>
      <c r="C7" s="35">
        <v>21971</v>
      </c>
    </row>
    <row r="14" spans="1:18" x14ac:dyDescent="0.3">
      <c r="A14" t="s">
        <v>142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4"/>
  <sheetViews>
    <sheetView topLeftCell="A4" workbookViewId="0">
      <selection activeCell="R10" sqref="R10"/>
    </sheetView>
  </sheetViews>
  <sheetFormatPr defaultRowHeight="14.4" x14ac:dyDescent="0.3"/>
  <cols>
    <col min="2" max="2" width="13.21875" customWidth="1"/>
    <col min="3" max="3" width="13.109375" customWidth="1"/>
    <col min="4" max="4" width="16.5546875" customWidth="1"/>
    <col min="5" max="5" width="11.109375" customWidth="1"/>
    <col min="6" max="6" width="14.109375" bestFit="1" customWidth="1"/>
    <col min="7" max="7" width="11.21875" style="17" customWidth="1"/>
    <col min="8" max="8" width="13.44140625" customWidth="1"/>
    <col min="10" max="10" width="12.109375" hidden="1" customWidth="1"/>
    <col min="11" max="11" width="10.21875" hidden="1" customWidth="1"/>
    <col min="12" max="12" width="16.77734375" hidden="1" customWidth="1"/>
  </cols>
  <sheetData>
    <row r="1" spans="1:18" ht="36.6" x14ac:dyDescent="0.7">
      <c r="A1" s="18"/>
      <c r="B1" s="19" t="s">
        <v>129</v>
      </c>
      <c r="C1" s="19"/>
      <c r="D1" s="19"/>
      <c r="E1" s="19"/>
      <c r="F1" s="19"/>
      <c r="G1" s="19"/>
      <c r="H1" s="19"/>
      <c r="I1" s="19"/>
      <c r="J1" s="19"/>
      <c r="K1" s="19"/>
      <c r="L1" s="19"/>
      <c r="M1" s="19"/>
      <c r="N1" s="19"/>
      <c r="O1" s="19"/>
      <c r="P1" s="19"/>
      <c r="Q1" s="19"/>
      <c r="R1" s="19"/>
    </row>
    <row r="3" spans="1:18" x14ac:dyDescent="0.3">
      <c r="B3" s="4" t="s">
        <v>0</v>
      </c>
      <c r="C3" s="5" t="s">
        <v>1</v>
      </c>
      <c r="D3" s="5" t="s">
        <v>2</v>
      </c>
      <c r="E3" s="5" t="s">
        <v>117</v>
      </c>
      <c r="F3" s="12" t="s">
        <v>108</v>
      </c>
      <c r="G3" s="37" t="s">
        <v>68</v>
      </c>
      <c r="H3" s="37" t="s">
        <v>157</v>
      </c>
      <c r="I3" s="17"/>
    </row>
    <row r="4" spans="1:18" x14ac:dyDescent="0.3">
      <c r="B4" s="3" t="s">
        <v>3</v>
      </c>
      <c r="C4" s="1" t="s">
        <v>4</v>
      </c>
      <c r="D4" s="1" t="s">
        <v>5</v>
      </c>
      <c r="E4" s="1" t="s">
        <v>118</v>
      </c>
      <c r="F4" s="13">
        <v>60270</v>
      </c>
      <c r="G4" s="39" t="str">
        <f>_xlfn.XLOOKUP(EMPData1[[#This Row],[Employee ID]],EmpBonus[EmployeID],EmpBonus[Bonus %],"0%",0)</f>
        <v>0%</v>
      </c>
      <c r="H4" s="36">
        <f>EMPData1[[#This Row],[Yearly Sal]]*EMPData1[[#This Row],[Bonus %]]</f>
        <v>0</v>
      </c>
      <c r="I4" s="17"/>
    </row>
    <row r="5" spans="1:18" x14ac:dyDescent="0.3">
      <c r="B5" s="3" t="s">
        <v>6</v>
      </c>
      <c r="C5" s="1" t="s">
        <v>4</v>
      </c>
      <c r="D5" s="1" t="s">
        <v>7</v>
      </c>
      <c r="E5" s="1" t="s">
        <v>119</v>
      </c>
      <c r="F5" s="13">
        <v>39627</v>
      </c>
      <c r="G5" s="40">
        <f>_xlfn.XLOOKUP(EMPData1[[#This Row],[Employee ID]],EmpBonus[EmployeID],EmpBonus[Bonus %],"0%",0)</f>
        <v>0.23</v>
      </c>
      <c r="H5" s="13">
        <f>EMPData1[[#This Row],[Yearly Sal]]*EMPData1[[#This Row],[Bonus %]]</f>
        <v>9114.2100000000009</v>
      </c>
      <c r="I5" s="17"/>
    </row>
    <row r="6" spans="1:18" x14ac:dyDescent="0.3">
      <c r="B6" s="3" t="s">
        <v>8</v>
      </c>
      <c r="C6" s="1" t="s">
        <v>4</v>
      </c>
      <c r="D6" s="1" t="s">
        <v>9</v>
      </c>
      <c r="E6" s="1" t="s">
        <v>120</v>
      </c>
      <c r="F6" s="13">
        <v>29726</v>
      </c>
      <c r="G6" s="40">
        <f>_xlfn.XLOOKUP(EMPData1[[#This Row],[Employee ID]],EmpBonus[EmployeID],EmpBonus[Bonus %],"0%",0)</f>
        <v>0.1</v>
      </c>
      <c r="H6" s="13">
        <f>EMPData1[[#This Row],[Yearly Sal]]*EMPData1[[#This Row],[Bonus %]]</f>
        <v>2972.6000000000004</v>
      </c>
      <c r="I6" s="17"/>
    </row>
    <row r="7" spans="1:18" x14ac:dyDescent="0.3">
      <c r="B7" s="3" t="s">
        <v>10</v>
      </c>
      <c r="C7" s="1" t="s">
        <v>4</v>
      </c>
      <c r="D7" s="1" t="s">
        <v>73</v>
      </c>
      <c r="E7" s="1" t="s">
        <v>120</v>
      </c>
      <c r="F7" s="13">
        <v>93668</v>
      </c>
      <c r="G7" s="40" t="str">
        <f>_xlfn.XLOOKUP(EMPData1[[#This Row],[Employee ID]],EmpBonus[EmployeID],EmpBonus[Bonus %],"0%",0)</f>
        <v>0%</v>
      </c>
      <c r="H7" s="13">
        <f>EMPData1[[#This Row],[Yearly Sal]]*EMPData1[[#This Row],[Bonus %]]</f>
        <v>0</v>
      </c>
      <c r="I7" s="17"/>
    </row>
    <row r="8" spans="1:18" x14ac:dyDescent="0.3">
      <c r="B8" s="3" t="s">
        <v>11</v>
      </c>
      <c r="C8" s="1" t="s">
        <v>4</v>
      </c>
      <c r="D8" s="1" t="s">
        <v>12</v>
      </c>
      <c r="E8" s="1" t="s">
        <v>119</v>
      </c>
      <c r="F8" s="13">
        <v>134000</v>
      </c>
      <c r="G8" s="40">
        <f>_xlfn.XLOOKUP(EMPData1[[#This Row],[Employee ID]],EmpBonus[EmployeID],EmpBonus[Bonus %],"0%",0)</f>
        <v>0.08</v>
      </c>
      <c r="H8" s="13">
        <f>EMPData1[[#This Row],[Yearly Sal]]*EMPData1[[#This Row],[Bonus %]]</f>
        <v>10720</v>
      </c>
      <c r="I8" s="17"/>
    </row>
    <row r="9" spans="1:18" x14ac:dyDescent="0.3">
      <c r="B9" s="3" t="s">
        <v>13</v>
      </c>
      <c r="C9" s="1" t="s">
        <v>4</v>
      </c>
      <c r="D9" s="1" t="s">
        <v>14</v>
      </c>
      <c r="E9" s="1" t="s">
        <v>119</v>
      </c>
      <c r="F9" s="13">
        <v>34808</v>
      </c>
      <c r="G9" s="40">
        <f>_xlfn.XLOOKUP(EMPData1[[#This Row],[Employee ID]],EmpBonus[EmployeID],EmpBonus[Bonus %],"0%",0)</f>
        <v>0.27</v>
      </c>
      <c r="H9" s="13">
        <f>EMPData1[[#This Row],[Yearly Sal]]*EMPData1[[#This Row],[Bonus %]]</f>
        <v>9398.16</v>
      </c>
      <c r="I9" s="17"/>
    </row>
    <row r="10" spans="1:18" x14ac:dyDescent="0.3">
      <c r="B10" s="3" t="s">
        <v>15</v>
      </c>
      <c r="C10" s="1" t="s">
        <v>4</v>
      </c>
      <c r="D10" s="1" t="s">
        <v>16</v>
      </c>
      <c r="E10" s="1" t="s">
        <v>120</v>
      </c>
      <c r="F10" s="13">
        <v>135000</v>
      </c>
      <c r="G10" s="40">
        <f>_xlfn.XLOOKUP(EMPData1[[#This Row],[Employee ID]],EmpBonus[EmployeID],EmpBonus[Bonus %],"0%",0)</f>
        <v>0.14000000000000001</v>
      </c>
      <c r="H10" s="13">
        <f>EMPData1[[#This Row],[Yearly Sal]]*EMPData1[[#This Row],[Bonus %]]</f>
        <v>18900</v>
      </c>
      <c r="I10" s="17"/>
    </row>
    <row r="11" spans="1:18" x14ac:dyDescent="0.3">
      <c r="B11" s="3" t="s">
        <v>17</v>
      </c>
      <c r="C11" s="1" t="s">
        <v>4</v>
      </c>
      <c r="D11" s="1" t="s">
        <v>18</v>
      </c>
      <c r="E11" s="1" t="s">
        <v>120</v>
      </c>
      <c r="F11" s="13">
        <v>45000</v>
      </c>
      <c r="G11" s="40">
        <f>_xlfn.XLOOKUP(EMPData1[[#This Row],[Employee ID]],EmpBonus[EmployeID],EmpBonus[Bonus %],"0%",0)</f>
        <v>0.09</v>
      </c>
      <c r="H11" s="13">
        <f>EMPData1[[#This Row],[Yearly Sal]]*EMPData1[[#This Row],[Bonus %]]</f>
        <v>4050</v>
      </c>
      <c r="I11" s="17"/>
    </row>
    <row r="12" spans="1:18" x14ac:dyDescent="0.3">
      <c r="B12" s="3" t="s">
        <v>19</v>
      </c>
      <c r="C12" s="1" t="s">
        <v>4</v>
      </c>
      <c r="D12" s="1" t="s">
        <v>20</v>
      </c>
      <c r="E12" s="1" t="s">
        <v>120</v>
      </c>
      <c r="F12" s="13">
        <v>89500</v>
      </c>
      <c r="G12" s="40">
        <f>_xlfn.XLOOKUP(EMPData1[[#This Row],[Employee ID]],EmpBonus[EmployeID],EmpBonus[Bonus %],"0%",0)</f>
        <v>0.06</v>
      </c>
      <c r="H12" s="13">
        <f>EMPData1[[#This Row],[Yearly Sal]]*EMPData1[[#This Row],[Bonus %]]</f>
        <v>5370</v>
      </c>
      <c r="I12" s="17"/>
    </row>
    <row r="13" spans="1:18" x14ac:dyDescent="0.3">
      <c r="B13" s="3" t="s">
        <v>21</v>
      </c>
      <c r="C13" s="1" t="s">
        <v>4</v>
      </c>
      <c r="D13" s="1" t="s">
        <v>22</v>
      </c>
      <c r="E13" s="1" t="s">
        <v>118</v>
      </c>
      <c r="F13" s="13">
        <v>21971</v>
      </c>
      <c r="G13" s="40">
        <f>_xlfn.XLOOKUP(EMPData1[[#This Row],[Employee ID]],EmpBonus[EmployeID],EmpBonus[Bonus %],"0%",0)</f>
        <v>0.23</v>
      </c>
      <c r="H13" s="13">
        <f>EMPData1[[#This Row],[Yearly Sal]]*EMPData1[[#This Row],[Bonus %]]</f>
        <v>5053.33</v>
      </c>
      <c r="I13" s="17"/>
    </row>
    <row r="14" spans="1:18" x14ac:dyDescent="0.3">
      <c r="B14" s="3" t="s">
        <v>23</v>
      </c>
      <c r="C14" s="1" t="s">
        <v>4</v>
      </c>
      <c r="D14" s="1" t="s">
        <v>24</v>
      </c>
      <c r="E14" s="1" t="s">
        <v>118</v>
      </c>
      <c r="F14" s="13">
        <v>80000</v>
      </c>
      <c r="G14" s="40">
        <f>_xlfn.XLOOKUP(EMPData1[[#This Row],[Employee ID]],EmpBonus[EmployeID],EmpBonus[Bonus %],"0%",0)</f>
        <v>0.06</v>
      </c>
      <c r="H14" s="13">
        <f>EMPData1[[#This Row],[Yearly Sal]]*EMPData1[[#This Row],[Bonus %]]</f>
        <v>4800</v>
      </c>
      <c r="I14" s="17"/>
    </row>
    <row r="15" spans="1:18" x14ac:dyDescent="0.3">
      <c r="B15" s="3" t="s">
        <v>25</v>
      </c>
      <c r="C15" s="1" t="s">
        <v>4</v>
      </c>
      <c r="D15" s="1" t="s">
        <v>26</v>
      </c>
      <c r="E15" s="1" t="s">
        <v>120</v>
      </c>
      <c r="F15" s="13">
        <v>45117</v>
      </c>
      <c r="G15" s="40">
        <f>_xlfn.XLOOKUP(EMPData1[[#This Row],[Employee ID]],EmpBonus[EmployeID],EmpBonus[Bonus %],"0%",0)</f>
        <v>0.24</v>
      </c>
      <c r="H15" s="13">
        <f>EMPData1[[#This Row],[Yearly Sal]]*EMPData1[[#This Row],[Bonus %]]</f>
        <v>10828.08</v>
      </c>
      <c r="I15" s="17"/>
    </row>
    <row r="16" spans="1:18" x14ac:dyDescent="0.3">
      <c r="B16" s="3" t="s">
        <v>27</v>
      </c>
      <c r="C16" s="1" t="s">
        <v>4</v>
      </c>
      <c r="D16" s="1" t="s">
        <v>28</v>
      </c>
      <c r="E16" s="1" t="s">
        <v>119</v>
      </c>
      <c r="F16" s="13">
        <v>50545</v>
      </c>
      <c r="G16" s="40">
        <f>_xlfn.XLOOKUP(EMPData1[[#This Row],[Employee ID]],EmpBonus[EmployeID],EmpBonus[Bonus %],"0%",0)</f>
        <v>0.25</v>
      </c>
      <c r="H16" s="13">
        <f>EMPData1[[#This Row],[Yearly Sal]]*EMPData1[[#This Row],[Bonus %]]</f>
        <v>12636.25</v>
      </c>
      <c r="I16" s="17"/>
    </row>
    <row r="17" spans="2:9" x14ac:dyDescent="0.3">
      <c r="B17" s="3" t="s">
        <v>29</v>
      </c>
      <c r="C17" s="1" t="s">
        <v>30</v>
      </c>
      <c r="D17" s="1" t="s">
        <v>31</v>
      </c>
      <c r="E17" s="1" t="s">
        <v>120</v>
      </c>
      <c r="F17" s="13">
        <v>140000</v>
      </c>
      <c r="G17" s="40">
        <f>_xlfn.XLOOKUP(EMPData1[[#This Row],[Employee ID]],EmpBonus[EmployeID],EmpBonus[Bonus %],"0%",0)</f>
        <v>0.1</v>
      </c>
      <c r="H17" s="13">
        <f>EMPData1[[#This Row],[Yearly Sal]]*EMPData1[[#This Row],[Bonus %]]</f>
        <v>14000</v>
      </c>
      <c r="I17" s="17"/>
    </row>
    <row r="18" spans="2:9" x14ac:dyDescent="0.3">
      <c r="B18" s="3" t="s">
        <v>32</v>
      </c>
      <c r="C18" s="1" t="s">
        <v>30</v>
      </c>
      <c r="D18" s="1" t="s">
        <v>33</v>
      </c>
      <c r="E18" s="1" t="s">
        <v>119</v>
      </c>
      <c r="F18" s="13">
        <v>110000</v>
      </c>
      <c r="G18" s="40">
        <f>_xlfn.XLOOKUP(EMPData1[[#This Row],[Employee ID]],EmpBonus[EmployeID],EmpBonus[Bonus %],"0%",0)</f>
        <v>0.18</v>
      </c>
      <c r="H18" s="13">
        <f>EMPData1[[#This Row],[Yearly Sal]]*EMPData1[[#This Row],[Bonus %]]</f>
        <v>19800</v>
      </c>
      <c r="I18" s="17"/>
    </row>
    <row r="19" spans="2:9" x14ac:dyDescent="0.3">
      <c r="B19" s="3" t="s">
        <v>34</v>
      </c>
      <c r="C19" s="1" t="s">
        <v>30</v>
      </c>
      <c r="D19" s="1" t="s">
        <v>35</v>
      </c>
      <c r="E19" s="1" t="s">
        <v>120</v>
      </c>
      <c r="F19" s="13">
        <v>68357</v>
      </c>
      <c r="G19" s="40" t="str">
        <f>_xlfn.XLOOKUP(EMPData1[[#This Row],[Employee ID]],EmpBonus[EmployeID],EmpBonus[Bonus %],"0%",0)</f>
        <v>0%</v>
      </c>
      <c r="H19" s="13">
        <f>EMPData1[[#This Row],[Yearly Sal]]*EMPData1[[#This Row],[Bonus %]]</f>
        <v>0</v>
      </c>
      <c r="I19" s="17"/>
    </row>
    <row r="20" spans="2:9" x14ac:dyDescent="0.3">
      <c r="B20" s="3" t="s">
        <v>36</v>
      </c>
      <c r="C20" s="1" t="s">
        <v>30</v>
      </c>
      <c r="D20" s="1" t="s">
        <v>37</v>
      </c>
      <c r="E20" s="1" t="s">
        <v>118</v>
      </c>
      <c r="F20" s="13">
        <v>51800</v>
      </c>
      <c r="G20" s="40">
        <f>_xlfn.XLOOKUP(EMPData1[[#This Row],[Employee ID]],EmpBonus[EmployeID],EmpBonus[Bonus %],"0%",0)</f>
        <v>0.09</v>
      </c>
      <c r="H20" s="13">
        <f>EMPData1[[#This Row],[Yearly Sal]]*EMPData1[[#This Row],[Bonus %]]</f>
        <v>4662</v>
      </c>
      <c r="I20" s="17"/>
    </row>
    <row r="21" spans="2:9" x14ac:dyDescent="0.3">
      <c r="B21" s="3" t="s">
        <v>38</v>
      </c>
      <c r="C21" s="1" t="s">
        <v>30</v>
      </c>
      <c r="D21" s="1" t="s">
        <v>39</v>
      </c>
      <c r="E21" s="1" t="s">
        <v>120</v>
      </c>
      <c r="F21" s="13">
        <v>97000</v>
      </c>
      <c r="G21" s="40">
        <f>_xlfn.XLOOKUP(EMPData1[[#This Row],[Employee ID]],EmpBonus[EmployeID],EmpBonus[Bonus %],"0%",0)</f>
        <v>0.19</v>
      </c>
      <c r="H21" s="13">
        <f>EMPData1[[#This Row],[Yearly Sal]]*EMPData1[[#This Row],[Bonus %]]</f>
        <v>18430</v>
      </c>
      <c r="I21" s="17"/>
    </row>
    <row r="22" spans="2:9" x14ac:dyDescent="0.3">
      <c r="B22" s="3" t="s">
        <v>40</v>
      </c>
      <c r="C22" s="1" t="s">
        <v>30</v>
      </c>
      <c r="D22" s="1" t="s">
        <v>41</v>
      </c>
      <c r="E22" s="1" t="s">
        <v>120</v>
      </c>
      <c r="F22" s="13">
        <v>45000</v>
      </c>
      <c r="G22" s="40">
        <f>_xlfn.XLOOKUP(EMPData1[[#This Row],[Employee ID]],EmpBonus[EmployeID],EmpBonus[Bonus %],"0%",0)</f>
        <v>0.18</v>
      </c>
      <c r="H22" s="13">
        <f>EMPData1[[#This Row],[Yearly Sal]]*EMPData1[[#This Row],[Bonus %]]</f>
        <v>8100</v>
      </c>
      <c r="I22" s="17"/>
    </row>
    <row r="23" spans="2:9" x14ac:dyDescent="0.3">
      <c r="B23" s="3" t="s">
        <v>42</v>
      </c>
      <c r="C23" s="1" t="s">
        <v>43</v>
      </c>
      <c r="D23" s="1" t="s">
        <v>44</v>
      </c>
      <c r="E23" s="1" t="s">
        <v>118</v>
      </c>
      <c r="F23" s="13">
        <v>89500</v>
      </c>
      <c r="G23" s="40">
        <f>_xlfn.XLOOKUP(EMPData1[[#This Row],[Employee ID]],EmpBonus[EmployeID],EmpBonus[Bonus %],"0%",0)</f>
        <v>0.24</v>
      </c>
      <c r="H23" s="13">
        <f>EMPData1[[#This Row],[Yearly Sal]]*EMPData1[[#This Row],[Bonus %]]</f>
        <v>21480</v>
      </c>
      <c r="I23" s="17"/>
    </row>
    <row r="24" spans="2:9" x14ac:dyDescent="0.3">
      <c r="B24" s="3" t="s">
        <v>45</v>
      </c>
      <c r="C24" s="1" t="s">
        <v>43</v>
      </c>
      <c r="D24" s="1" t="s">
        <v>46</v>
      </c>
      <c r="E24" s="1" t="s">
        <v>120</v>
      </c>
      <c r="F24" s="13">
        <v>35971</v>
      </c>
      <c r="G24" s="40">
        <f>_xlfn.XLOOKUP(EMPData1[[#This Row],[Employee ID]],EmpBonus[EmployeID],EmpBonus[Bonus %],"0%",0)</f>
        <v>0.14000000000000001</v>
      </c>
      <c r="H24" s="13">
        <f>EMPData1[[#This Row],[Yearly Sal]]*EMPData1[[#This Row],[Bonus %]]</f>
        <v>5035.9400000000005</v>
      </c>
      <c r="I24" s="17"/>
    </row>
    <row r="25" spans="2:9" x14ac:dyDescent="0.3">
      <c r="B25" s="3" t="s">
        <v>47</v>
      </c>
      <c r="C25" s="1" t="s">
        <v>43</v>
      </c>
      <c r="D25" s="1" t="s">
        <v>48</v>
      </c>
      <c r="E25" s="1" t="s">
        <v>119</v>
      </c>
      <c r="F25" s="13">
        <v>80000</v>
      </c>
      <c r="G25" s="40">
        <f>_xlfn.XLOOKUP(EMPData1[[#This Row],[Employee ID]],EmpBonus[EmployeID],EmpBonus[Bonus %],"0%",0)</f>
        <v>0.25</v>
      </c>
      <c r="H25" s="13">
        <f>EMPData1[[#This Row],[Yearly Sal]]*EMPData1[[#This Row],[Bonus %]]</f>
        <v>20000</v>
      </c>
      <c r="I25" s="17"/>
    </row>
    <row r="26" spans="2:9" x14ac:dyDescent="0.3">
      <c r="B26" s="3" t="s">
        <v>49</v>
      </c>
      <c r="C26" s="1" t="s">
        <v>43</v>
      </c>
      <c r="D26" s="1" t="s">
        <v>50</v>
      </c>
      <c r="E26" s="1" t="s">
        <v>120</v>
      </c>
      <c r="F26" s="13">
        <v>55117</v>
      </c>
      <c r="G26" s="40" t="str">
        <f>_xlfn.XLOOKUP(EMPData1[[#This Row],[Employee ID]],EmpBonus[EmployeID],EmpBonus[Bonus %],"0%",0)</f>
        <v>0%</v>
      </c>
      <c r="H26" s="13">
        <f>EMPData1[[#This Row],[Yearly Sal]]*EMPData1[[#This Row],[Bonus %]]</f>
        <v>0</v>
      </c>
      <c r="I26" s="17"/>
    </row>
    <row r="27" spans="2:9" x14ac:dyDescent="0.3">
      <c r="B27" s="3" t="s">
        <v>51</v>
      </c>
      <c r="C27" s="1" t="s">
        <v>43</v>
      </c>
      <c r="D27" s="1" t="s">
        <v>52</v>
      </c>
      <c r="E27" s="1" t="s">
        <v>118</v>
      </c>
      <c r="F27" s="13">
        <v>58445</v>
      </c>
      <c r="G27" s="40">
        <f>_xlfn.XLOOKUP(EMPData1[[#This Row],[Employee ID]],EmpBonus[EmployeID],EmpBonus[Bonus %],"0%",0)</f>
        <v>0.25</v>
      </c>
      <c r="H27" s="13">
        <f>EMPData1[[#This Row],[Yearly Sal]]*EMPData1[[#This Row],[Bonus %]]</f>
        <v>14611.25</v>
      </c>
      <c r="I27" s="17"/>
    </row>
    <row r="28" spans="2:9" x14ac:dyDescent="0.3">
      <c r="B28" s="3" t="s">
        <v>53</v>
      </c>
      <c r="C28" s="1" t="s">
        <v>43</v>
      </c>
      <c r="D28" s="1" t="s">
        <v>54</v>
      </c>
      <c r="E28" s="1" t="s">
        <v>120</v>
      </c>
      <c r="F28" s="13">
        <v>120000</v>
      </c>
      <c r="G28" s="40">
        <f>_xlfn.XLOOKUP(EMPData1[[#This Row],[Employee ID]],EmpBonus[EmployeID],EmpBonus[Bonus %],"0%",0)</f>
        <v>0.21</v>
      </c>
      <c r="H28" s="13">
        <f>EMPData1[[#This Row],[Yearly Sal]]*EMPData1[[#This Row],[Bonus %]]</f>
        <v>25200</v>
      </c>
      <c r="I28" s="17"/>
    </row>
    <row r="29" spans="2:9" x14ac:dyDescent="0.3">
      <c r="B29" s="3" t="s">
        <v>55</v>
      </c>
      <c r="C29" s="1" t="s">
        <v>43</v>
      </c>
      <c r="D29" s="1" t="s">
        <v>56</v>
      </c>
      <c r="E29" s="1" t="s">
        <v>120</v>
      </c>
      <c r="F29" s="13">
        <v>45117</v>
      </c>
      <c r="G29" s="40">
        <f>_xlfn.XLOOKUP(EMPData1[[#This Row],[Employee ID]],EmpBonus[EmployeID],EmpBonus[Bonus %],"0%",0)</f>
        <v>0.17</v>
      </c>
      <c r="H29" s="13">
        <f>EMPData1[[#This Row],[Yearly Sal]]*EMPData1[[#This Row],[Bonus %]]</f>
        <v>7669.89</v>
      </c>
      <c r="I29" s="17"/>
    </row>
    <row r="30" spans="2:9" x14ac:dyDescent="0.3">
      <c r="B30" s="3" t="s">
        <v>57</v>
      </c>
      <c r="C30" s="1" t="s">
        <v>43</v>
      </c>
      <c r="D30" s="1" t="s">
        <v>58</v>
      </c>
      <c r="E30" s="1" t="s">
        <v>119</v>
      </c>
      <c r="F30" s="13">
        <v>50545</v>
      </c>
      <c r="G30" s="40" t="str">
        <f>_xlfn.XLOOKUP(EMPData1[[#This Row],[Employee ID]],EmpBonus[EmployeID],EmpBonus[Bonus %],"0%",0)</f>
        <v>0%</v>
      </c>
      <c r="H30" s="13">
        <f>EMPData1[[#This Row],[Yearly Sal]]*EMPData1[[#This Row],[Bonus %]]</f>
        <v>0</v>
      </c>
      <c r="I30" s="17"/>
    </row>
    <row r="31" spans="2:9" x14ac:dyDescent="0.3">
      <c r="B31" s="3" t="s">
        <v>59</v>
      </c>
      <c r="C31" s="1" t="s">
        <v>43</v>
      </c>
      <c r="D31" s="1" t="s">
        <v>60</v>
      </c>
      <c r="E31" s="1" t="s">
        <v>118</v>
      </c>
      <c r="F31" s="13">
        <v>140000</v>
      </c>
      <c r="G31" s="40">
        <f>_xlfn.XLOOKUP(EMPData1[[#This Row],[Employee ID]],EmpBonus[EmployeID],EmpBonus[Bonus %],"0%",0)</f>
        <v>0.2</v>
      </c>
      <c r="H31" s="13">
        <f>EMPData1[[#This Row],[Yearly Sal]]*EMPData1[[#This Row],[Bonus %]]</f>
        <v>28000</v>
      </c>
      <c r="I31" s="17"/>
    </row>
    <row r="32" spans="2:9" x14ac:dyDescent="0.3">
      <c r="B32" s="3" t="s">
        <v>61</v>
      </c>
      <c r="C32" s="1" t="s">
        <v>43</v>
      </c>
      <c r="D32" s="1" t="s">
        <v>62</v>
      </c>
      <c r="E32" s="1" t="s">
        <v>120</v>
      </c>
      <c r="F32" s="13">
        <v>90000</v>
      </c>
      <c r="G32" s="40">
        <f>_xlfn.XLOOKUP(EMPData1[[#This Row],[Employee ID]],EmpBonus[EmployeID],EmpBonus[Bonus %],"0%",0)</f>
        <v>0.25</v>
      </c>
      <c r="H32" s="13">
        <f>EMPData1[[#This Row],[Yearly Sal]]*EMPData1[[#This Row],[Bonus %]]</f>
        <v>22500</v>
      </c>
      <c r="I32" s="17"/>
    </row>
    <row r="33" spans="2:9" x14ac:dyDescent="0.3">
      <c r="B33" s="3" t="s">
        <v>63</v>
      </c>
      <c r="C33" s="1" t="s">
        <v>43</v>
      </c>
      <c r="D33" s="1" t="s">
        <v>64</v>
      </c>
      <c r="E33" s="1" t="s">
        <v>119</v>
      </c>
      <c r="F33" s="13">
        <v>88357</v>
      </c>
      <c r="G33" s="40" t="str">
        <f>_xlfn.XLOOKUP(EMPData1[[#This Row],[Employee ID]],EmpBonus[EmployeID],EmpBonus[Bonus %],"0%",0)</f>
        <v>0%</v>
      </c>
      <c r="H33" s="13">
        <f>EMPData1[[#This Row],[Yearly Sal]]*EMPData1[[#This Row],[Bonus %]]</f>
        <v>0</v>
      </c>
      <c r="I33" s="17"/>
    </row>
    <row r="34" spans="2:9" x14ac:dyDescent="0.3">
      <c r="B34" s="3" t="s">
        <v>65</v>
      </c>
      <c r="C34" s="1" t="s">
        <v>43</v>
      </c>
      <c r="D34" s="1" t="s">
        <v>66</v>
      </c>
      <c r="E34" s="1" t="s">
        <v>120</v>
      </c>
      <c r="F34" s="13">
        <v>59200</v>
      </c>
      <c r="G34" s="40">
        <f>_xlfn.XLOOKUP(EMPData1[[#This Row],[Employee ID]],EmpBonus[EmployeID],EmpBonus[Bonus %],"0%",0)</f>
        <v>0.06</v>
      </c>
      <c r="H34" s="13">
        <f>EMPData1[[#This Row],[Yearly Sal]]*EMPData1[[#This Row],[Bonus %]]</f>
        <v>3552</v>
      </c>
      <c r="I34" s="17"/>
    </row>
    <row r="35" spans="2:9" x14ac:dyDescent="0.3">
      <c r="B35" s="3" t="s">
        <v>70</v>
      </c>
      <c r="C35" s="1" t="s">
        <v>43</v>
      </c>
      <c r="D35" s="1" t="s">
        <v>71</v>
      </c>
      <c r="E35" s="1" t="s">
        <v>118</v>
      </c>
      <c r="F35" s="13">
        <v>97000</v>
      </c>
      <c r="G35" s="40">
        <f>_xlfn.XLOOKUP(EMPData1[[#This Row],[Employee ID]],EmpBonus[EmployeID],EmpBonus[Bonus %],"0%",0)</f>
        <v>0.15</v>
      </c>
      <c r="H35" s="13">
        <f>EMPData1[[#This Row],[Yearly Sal]]*EMPData1[[#This Row],[Bonus %]]</f>
        <v>14550</v>
      </c>
      <c r="I35" s="17"/>
    </row>
    <row r="36" spans="2:9" x14ac:dyDescent="0.3">
      <c r="B36" s="3" t="s">
        <v>72</v>
      </c>
      <c r="C36" s="1" t="s">
        <v>43</v>
      </c>
      <c r="D36" s="1" t="s">
        <v>144</v>
      </c>
      <c r="E36" s="1" t="s">
        <v>120</v>
      </c>
      <c r="F36" s="13">
        <v>68357</v>
      </c>
      <c r="G36" s="40">
        <f>_xlfn.XLOOKUP(EMPData1[[#This Row],[Employee ID]],EmpBonus[EmployeID],EmpBonus[Bonus %],"0%",0)</f>
        <v>0.15</v>
      </c>
      <c r="H36" s="13">
        <f>EMPData1[[#This Row],[Yearly Sal]]*EMPData1[[#This Row],[Bonus %]]</f>
        <v>10253.549999999999</v>
      </c>
      <c r="I36" s="17"/>
    </row>
    <row r="37" spans="2:9" x14ac:dyDescent="0.3">
      <c r="B37" s="3" t="s">
        <v>74</v>
      </c>
      <c r="C37" s="1" t="s">
        <v>43</v>
      </c>
      <c r="D37" s="1" t="s">
        <v>75</v>
      </c>
      <c r="E37" s="1" t="s">
        <v>119</v>
      </c>
      <c r="F37" s="13">
        <v>51800</v>
      </c>
      <c r="G37" s="40">
        <f>_xlfn.XLOOKUP(EMPData1[[#This Row],[Employee ID]],EmpBonus[EmployeID],EmpBonus[Bonus %],"0%",0)</f>
        <v>0.19</v>
      </c>
      <c r="H37" s="13">
        <f>EMPData1[[#This Row],[Yearly Sal]]*EMPData1[[#This Row],[Bonus %]]</f>
        <v>9842</v>
      </c>
      <c r="I37" s="17"/>
    </row>
    <row r="38" spans="2:9" x14ac:dyDescent="0.3">
      <c r="B38" s="3" t="s">
        <v>76</v>
      </c>
      <c r="C38" s="1" t="s">
        <v>43</v>
      </c>
      <c r="D38" s="1" t="s">
        <v>77</v>
      </c>
      <c r="E38" s="1" t="s">
        <v>120</v>
      </c>
      <c r="F38" s="13">
        <v>97000</v>
      </c>
      <c r="G38" s="40">
        <f>_xlfn.XLOOKUP(EMPData1[[#This Row],[Employee ID]],EmpBonus[EmployeID],EmpBonus[Bonus %],"0%",0)</f>
        <v>0.18</v>
      </c>
      <c r="H38" s="13">
        <f>EMPData1[[#This Row],[Yearly Sal]]*EMPData1[[#This Row],[Bonus %]]</f>
        <v>17460</v>
      </c>
      <c r="I38" s="17"/>
    </row>
    <row r="39" spans="2:9" x14ac:dyDescent="0.3">
      <c r="B39" s="3" t="s">
        <v>78</v>
      </c>
      <c r="C39" s="1" t="s">
        <v>43</v>
      </c>
      <c r="D39" s="1" t="s">
        <v>79</v>
      </c>
      <c r="E39" s="1" t="s">
        <v>118</v>
      </c>
      <c r="F39" s="13">
        <v>45000</v>
      </c>
      <c r="G39" s="40">
        <f>_xlfn.XLOOKUP(EMPData1[[#This Row],[Employee ID]],EmpBonus[EmployeID],EmpBonus[Bonus %],"0%",0)</f>
        <v>0.18</v>
      </c>
      <c r="H39" s="13">
        <f>EMPData1[[#This Row],[Yearly Sal]]*EMPData1[[#This Row],[Bonus %]]</f>
        <v>8100</v>
      </c>
      <c r="I39" s="17"/>
    </row>
    <row r="40" spans="2:9" x14ac:dyDescent="0.3">
      <c r="B40" s="3" t="s">
        <v>80</v>
      </c>
      <c r="C40" s="1" t="s">
        <v>30</v>
      </c>
      <c r="D40" s="1" t="s">
        <v>81</v>
      </c>
      <c r="E40" s="1" t="s">
        <v>120</v>
      </c>
      <c r="F40" s="13">
        <v>89500</v>
      </c>
      <c r="G40" s="40">
        <f>_xlfn.XLOOKUP(EMPData1[[#This Row],[Employee ID]],EmpBonus[EmployeID],EmpBonus[Bonus %],"0%",0)</f>
        <v>0.21</v>
      </c>
      <c r="H40" s="13">
        <f>EMPData1[[#This Row],[Yearly Sal]]*EMPData1[[#This Row],[Bonus %]]</f>
        <v>18795</v>
      </c>
      <c r="I40" s="17"/>
    </row>
    <row r="41" spans="2:9" x14ac:dyDescent="0.3">
      <c r="B41" s="3" t="s">
        <v>82</v>
      </c>
      <c r="C41" s="1" t="s">
        <v>30</v>
      </c>
      <c r="D41" s="1" t="s">
        <v>83</v>
      </c>
      <c r="E41" s="1" t="s">
        <v>119</v>
      </c>
      <c r="F41" s="13">
        <v>35971</v>
      </c>
      <c r="G41" s="40">
        <f>_xlfn.XLOOKUP(EMPData1[[#This Row],[Employee ID]],EmpBonus[EmployeID],EmpBonus[Bonus %],"0%",0)</f>
        <v>0.14000000000000001</v>
      </c>
      <c r="H41" s="13">
        <f>EMPData1[[#This Row],[Yearly Sal]]*EMPData1[[#This Row],[Bonus %]]</f>
        <v>5035.9400000000005</v>
      </c>
      <c r="I41" s="17"/>
    </row>
    <row r="42" spans="2:9" x14ac:dyDescent="0.3">
      <c r="B42" s="3" t="s">
        <v>84</v>
      </c>
      <c r="C42" s="1" t="s">
        <v>30</v>
      </c>
      <c r="D42" s="1" t="s">
        <v>85</v>
      </c>
      <c r="E42" s="1" t="s">
        <v>119</v>
      </c>
      <c r="F42" s="13">
        <v>80000</v>
      </c>
      <c r="G42" s="40">
        <f>_xlfn.XLOOKUP(EMPData1[[#This Row],[Employee ID]],EmpBonus[EmployeID],EmpBonus[Bonus %],"0%",0)</f>
        <v>0.16</v>
      </c>
      <c r="H42" s="13">
        <f>EMPData1[[#This Row],[Yearly Sal]]*EMPData1[[#This Row],[Bonus %]]</f>
        <v>12800</v>
      </c>
      <c r="I42" s="17"/>
    </row>
    <row r="43" spans="2:9" x14ac:dyDescent="0.3">
      <c r="B43" s="3" t="s">
        <v>86</v>
      </c>
      <c r="C43" s="1" t="s">
        <v>30</v>
      </c>
      <c r="D43" s="1" t="s">
        <v>87</v>
      </c>
      <c r="E43" s="1" t="s">
        <v>118</v>
      </c>
      <c r="F43" s="13">
        <v>55117</v>
      </c>
      <c r="G43" s="40">
        <f>_xlfn.XLOOKUP(EMPData1[[#This Row],[Employee ID]],EmpBonus[EmployeID],EmpBonus[Bonus %],"0%",0)</f>
        <v>0.14000000000000001</v>
      </c>
      <c r="H43" s="13">
        <f>EMPData1[[#This Row],[Yearly Sal]]*EMPData1[[#This Row],[Bonus %]]</f>
        <v>7716.380000000001</v>
      </c>
      <c r="I43" s="17"/>
    </row>
    <row r="44" spans="2:9" x14ac:dyDescent="0.3">
      <c r="B44" s="3" t="s">
        <v>88</v>
      </c>
      <c r="C44" s="1" t="s">
        <v>4</v>
      </c>
      <c r="D44" s="1" t="s">
        <v>89</v>
      </c>
      <c r="E44" s="1" t="s">
        <v>120</v>
      </c>
      <c r="F44" s="13">
        <v>58445</v>
      </c>
      <c r="G44" s="40">
        <f>_xlfn.XLOOKUP(EMPData1[[#This Row],[Employee ID]],EmpBonus[EmployeID],EmpBonus[Bonus %],"0%",0)</f>
        <v>0.22</v>
      </c>
      <c r="H44" s="13">
        <f>EMPData1[[#This Row],[Yearly Sal]]*EMPData1[[#This Row],[Bonus %]]</f>
        <v>12857.9</v>
      </c>
      <c r="I44" s="17"/>
    </row>
    <row r="45" spans="2:9" x14ac:dyDescent="0.3">
      <c r="B45" s="3" t="s">
        <v>90</v>
      </c>
      <c r="C45" s="1" t="s">
        <v>4</v>
      </c>
      <c r="D45" s="1" t="s">
        <v>91</v>
      </c>
      <c r="E45" s="1" t="s">
        <v>120</v>
      </c>
      <c r="F45" s="13">
        <v>120000</v>
      </c>
      <c r="G45" s="40">
        <f>_xlfn.XLOOKUP(EMPData1[[#This Row],[Employee ID]],EmpBonus[EmployeID],EmpBonus[Bonus %],"0%",0)</f>
        <v>0.13</v>
      </c>
      <c r="H45" s="13">
        <f>EMPData1[[#This Row],[Yearly Sal]]*EMPData1[[#This Row],[Bonus %]]</f>
        <v>15600</v>
      </c>
      <c r="I45" s="17"/>
    </row>
    <row r="46" spans="2:9" x14ac:dyDescent="0.3">
      <c r="B46" s="3" t="s">
        <v>92</v>
      </c>
      <c r="C46" s="1" t="s">
        <v>30</v>
      </c>
      <c r="D46" s="1" t="s">
        <v>93</v>
      </c>
      <c r="E46" s="1" t="s">
        <v>119</v>
      </c>
      <c r="F46" s="13">
        <v>45450</v>
      </c>
      <c r="G46" s="40">
        <f>_xlfn.XLOOKUP(EMPData1[[#This Row],[Employee ID]],EmpBonus[EmployeID],EmpBonus[Bonus %],"0%",0)</f>
        <v>0.16</v>
      </c>
      <c r="H46" s="13">
        <f>EMPData1[[#This Row],[Yearly Sal]]*EMPData1[[#This Row],[Bonus %]]</f>
        <v>7272</v>
      </c>
      <c r="I46" s="17"/>
    </row>
    <row r="47" spans="2:9" x14ac:dyDescent="0.3">
      <c r="B47" s="3" t="s">
        <v>94</v>
      </c>
      <c r="C47" s="1" t="s">
        <v>30</v>
      </c>
      <c r="D47" s="1" t="s">
        <v>95</v>
      </c>
      <c r="E47" s="1" t="s">
        <v>120</v>
      </c>
      <c r="F47" s="13">
        <v>89500</v>
      </c>
      <c r="G47" s="40">
        <f>_xlfn.XLOOKUP(EMPData1[[#This Row],[Employee ID]],EmpBonus[EmployeID],EmpBonus[Bonus %],"0%",0)</f>
        <v>0.09</v>
      </c>
      <c r="H47" s="13">
        <f>EMPData1[[#This Row],[Yearly Sal]]*EMPData1[[#This Row],[Bonus %]]</f>
        <v>8055</v>
      </c>
      <c r="I47" s="17"/>
    </row>
    <row r="48" spans="2:9" x14ac:dyDescent="0.3">
      <c r="B48" s="3" t="s">
        <v>96</v>
      </c>
      <c r="C48" s="1" t="s">
        <v>30</v>
      </c>
      <c r="D48" s="1" t="s">
        <v>97</v>
      </c>
      <c r="E48" s="1" t="s">
        <v>118</v>
      </c>
      <c r="F48" s="13">
        <v>65971</v>
      </c>
      <c r="G48" s="40">
        <f>_xlfn.XLOOKUP(EMPData1[[#This Row],[Employee ID]],EmpBonus[EmployeID],EmpBonus[Bonus %],"0%",0)</f>
        <v>0.1</v>
      </c>
      <c r="H48" s="13">
        <f>EMPData1[[#This Row],[Yearly Sal]]*EMPData1[[#This Row],[Bonus %]]</f>
        <v>6597.1</v>
      </c>
      <c r="I48" s="17"/>
    </row>
    <row r="49" spans="2:9" x14ac:dyDescent="0.3">
      <c r="B49" s="3" t="s">
        <v>98</v>
      </c>
      <c r="C49" s="1" t="s">
        <v>30</v>
      </c>
      <c r="D49" s="1" t="s">
        <v>99</v>
      </c>
      <c r="E49" s="1" t="s">
        <v>120</v>
      </c>
      <c r="F49" s="13">
        <v>80000</v>
      </c>
      <c r="G49" s="40">
        <f>_xlfn.XLOOKUP(EMPData1[[#This Row],[Employee ID]],EmpBonus[EmployeID],EmpBonus[Bonus %],"0%",0)</f>
        <v>0.18</v>
      </c>
      <c r="H49" s="13">
        <f>EMPData1[[#This Row],[Yearly Sal]]*EMPData1[[#This Row],[Bonus %]]</f>
        <v>14400</v>
      </c>
      <c r="I49" s="17"/>
    </row>
    <row r="50" spans="2:9" x14ac:dyDescent="0.3">
      <c r="B50" s="3" t="s">
        <v>100</v>
      </c>
      <c r="C50" s="1" t="s">
        <v>4</v>
      </c>
      <c r="D50" s="1" t="s">
        <v>101</v>
      </c>
      <c r="E50" s="1" t="s">
        <v>119</v>
      </c>
      <c r="F50" s="13">
        <v>55117</v>
      </c>
      <c r="G50" s="40">
        <f>_xlfn.XLOOKUP(EMPData1[[#This Row],[Employee ID]],EmpBonus[EmployeID],EmpBonus[Bonus %],"0%",0)</f>
        <v>0.13</v>
      </c>
      <c r="H50" s="13">
        <f>EMPData1[[#This Row],[Yearly Sal]]*EMPData1[[#This Row],[Bonus %]]</f>
        <v>7165.21</v>
      </c>
      <c r="I50" s="17"/>
    </row>
    <row r="51" spans="2:9" x14ac:dyDescent="0.3">
      <c r="B51" s="3" t="s">
        <v>102</v>
      </c>
      <c r="C51" s="1" t="s">
        <v>4</v>
      </c>
      <c r="D51" s="1" t="s">
        <v>103</v>
      </c>
      <c r="E51" s="1" t="s">
        <v>118</v>
      </c>
      <c r="F51" s="13">
        <v>60445</v>
      </c>
      <c r="G51" s="40">
        <f>_xlfn.XLOOKUP(EMPData1[[#This Row],[Employee ID]],EmpBonus[EmployeID],EmpBonus[Bonus %],"0%",0)</f>
        <v>0.19</v>
      </c>
      <c r="H51" s="13">
        <f>EMPData1[[#This Row],[Yearly Sal]]*EMPData1[[#This Row],[Bonus %]]</f>
        <v>11484.55</v>
      </c>
      <c r="I51" s="17"/>
    </row>
    <row r="52" spans="2:9" x14ac:dyDescent="0.3">
      <c r="B52" s="3" t="s">
        <v>104</v>
      </c>
      <c r="C52" s="1" t="s">
        <v>4</v>
      </c>
      <c r="D52" s="1" t="s">
        <v>105</v>
      </c>
      <c r="E52" s="1" t="s">
        <v>120</v>
      </c>
      <c r="F52" s="13">
        <v>83117</v>
      </c>
      <c r="G52" s="40">
        <f>_xlfn.XLOOKUP(EMPData1[[#This Row],[Employee ID]],EmpBonus[EmployeID],EmpBonus[Bonus %],"0%",0)</f>
        <v>0.2</v>
      </c>
      <c r="H52" s="13">
        <f>EMPData1[[#This Row],[Yearly Sal]]*EMPData1[[#This Row],[Bonus %]]</f>
        <v>16623.400000000001</v>
      </c>
      <c r="I52" s="17"/>
    </row>
    <row r="53" spans="2:9" x14ac:dyDescent="0.3">
      <c r="B53" s="6" t="s">
        <v>106</v>
      </c>
      <c r="C53" s="7" t="s">
        <v>4</v>
      </c>
      <c r="D53" s="7" t="s">
        <v>107</v>
      </c>
      <c r="E53" s="7" t="s">
        <v>118</v>
      </c>
      <c r="F53" s="14">
        <v>58445</v>
      </c>
      <c r="G53" s="41">
        <f>_xlfn.XLOOKUP(EMPData1[[#This Row],[Employee ID]],EmpBonus[EmployeID],EmpBonus[Bonus %],"0%",0)</f>
        <v>0.11</v>
      </c>
      <c r="H53" s="14">
        <f>EMPData1[[#This Row],[Yearly Sal]]*EMPData1[[#This Row],[Bonus %]]</f>
        <v>6428.95</v>
      </c>
      <c r="I53" s="17"/>
    </row>
    <row r="54" spans="2:9" x14ac:dyDescent="0.3">
      <c r="B54" s="6" t="s">
        <v>128</v>
      </c>
      <c r="C54" s="7"/>
      <c r="D54" s="7"/>
      <c r="E54" s="7"/>
      <c r="F54" s="21">
        <f>SUBTOTAL(109,EMPData1[Yearly Sal])</f>
        <v>3619876</v>
      </c>
      <c r="G54" s="38"/>
      <c r="H54" s="7"/>
      <c r="I54" s="17"/>
    </row>
  </sheetData>
  <phoneticPr fontId="6" type="noConversion"/>
  <pageMargins left="0.7" right="0.7" top="0.75" bottom="0.75" header="0.3" footer="0.3"/>
  <pageSetup orientation="portrait" verticalDpi="300"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5"/>
  <sheetViews>
    <sheetView tabSelected="1" workbookViewId="0">
      <selection activeCell="G21" sqref="G21"/>
    </sheetView>
  </sheetViews>
  <sheetFormatPr defaultRowHeight="14.4" x14ac:dyDescent="0.3"/>
  <cols>
    <col min="2" max="2" width="16.21875" bestFit="1" customWidth="1"/>
    <col min="3" max="3" width="15" style="20" bestFit="1" customWidth="1"/>
  </cols>
  <sheetData>
    <row r="1" spans="1:18" ht="36.6" x14ac:dyDescent="0.7">
      <c r="A1" s="18"/>
      <c r="B1" s="19" t="s">
        <v>130</v>
      </c>
      <c r="C1" s="19"/>
      <c r="D1" s="19"/>
      <c r="E1" s="19"/>
      <c r="F1" s="19"/>
      <c r="G1" s="19"/>
      <c r="H1" s="19"/>
      <c r="I1" s="19"/>
      <c r="J1" s="19"/>
      <c r="K1" s="19"/>
      <c r="L1" s="19"/>
      <c r="M1" s="19"/>
      <c r="N1" s="19"/>
      <c r="O1" s="19"/>
      <c r="P1" s="19"/>
      <c r="Q1" s="19"/>
      <c r="R1" s="19"/>
    </row>
    <row r="3" spans="1:18" x14ac:dyDescent="0.3">
      <c r="B3" s="46" t="s">
        <v>153</v>
      </c>
      <c r="C3" s="47" t="s">
        <v>156</v>
      </c>
    </row>
    <row r="4" spans="1:18" x14ac:dyDescent="0.3">
      <c r="B4" s="48" t="s">
        <v>33</v>
      </c>
      <c r="C4" s="49">
        <v>19800</v>
      </c>
    </row>
    <row r="5" spans="1:18" x14ac:dyDescent="0.3">
      <c r="B5" s="48" t="s">
        <v>37</v>
      </c>
      <c r="C5" s="49">
        <v>4662</v>
      </c>
    </row>
    <row r="6" spans="1:18" x14ac:dyDescent="0.3">
      <c r="B6" s="48" t="s">
        <v>71</v>
      </c>
      <c r="C6" s="49">
        <v>14550</v>
      </c>
    </row>
    <row r="7" spans="1:18" x14ac:dyDescent="0.3">
      <c r="B7" s="48" t="s">
        <v>56</v>
      </c>
      <c r="C7" s="49">
        <v>7669.89</v>
      </c>
    </row>
    <row r="8" spans="1:18" x14ac:dyDescent="0.3">
      <c r="B8" s="48" t="s">
        <v>26</v>
      </c>
      <c r="C8" s="49">
        <v>10828.08</v>
      </c>
    </row>
    <row r="9" spans="1:18" x14ac:dyDescent="0.3">
      <c r="B9" s="48" t="s">
        <v>97</v>
      </c>
      <c r="C9" s="49">
        <v>6597.1</v>
      </c>
    </row>
    <row r="10" spans="1:18" x14ac:dyDescent="0.3">
      <c r="B10" s="48" t="s">
        <v>39</v>
      </c>
      <c r="C10" s="49">
        <v>18430</v>
      </c>
    </row>
    <row r="11" spans="1:18" x14ac:dyDescent="0.3">
      <c r="B11" s="48" t="s">
        <v>54</v>
      </c>
      <c r="C11" s="49">
        <v>25200</v>
      </c>
    </row>
    <row r="12" spans="1:18" x14ac:dyDescent="0.3">
      <c r="B12" s="48" t="s">
        <v>60</v>
      </c>
      <c r="C12" s="49">
        <v>28000</v>
      </c>
    </row>
    <row r="13" spans="1:18" x14ac:dyDescent="0.3">
      <c r="B13" s="48" t="s">
        <v>50</v>
      </c>
      <c r="C13" s="49">
        <v>0</v>
      </c>
    </row>
    <row r="14" spans="1:18" x14ac:dyDescent="0.3">
      <c r="B14" s="48" t="s">
        <v>58</v>
      </c>
      <c r="C14" s="49">
        <v>0</v>
      </c>
    </row>
    <row r="15" spans="1:18" x14ac:dyDescent="0.3">
      <c r="B15" s="48" t="s">
        <v>101</v>
      </c>
      <c r="C15" s="49">
        <v>7165.21</v>
      </c>
    </row>
    <row r="16" spans="1:18" x14ac:dyDescent="0.3">
      <c r="B16" s="48" t="s">
        <v>18</v>
      </c>
      <c r="C16" s="49">
        <v>4050</v>
      </c>
    </row>
    <row r="17" spans="2:3" x14ac:dyDescent="0.3">
      <c r="B17" s="48" t="s">
        <v>44</v>
      </c>
      <c r="C17" s="49">
        <v>21480</v>
      </c>
    </row>
    <row r="18" spans="2:3" x14ac:dyDescent="0.3">
      <c r="B18" s="48" t="s">
        <v>83</v>
      </c>
      <c r="C18" s="49">
        <v>5035.9399999999996</v>
      </c>
    </row>
    <row r="19" spans="2:3" x14ac:dyDescent="0.3">
      <c r="B19" s="48" t="s">
        <v>89</v>
      </c>
      <c r="C19" s="49">
        <v>12857.9</v>
      </c>
    </row>
    <row r="20" spans="2:3" x14ac:dyDescent="0.3">
      <c r="B20" s="48" t="s">
        <v>5</v>
      </c>
      <c r="C20" s="49">
        <v>0</v>
      </c>
    </row>
    <row r="21" spans="2:3" x14ac:dyDescent="0.3">
      <c r="B21" s="48" t="s">
        <v>77</v>
      </c>
      <c r="C21" s="49">
        <v>17460</v>
      </c>
    </row>
    <row r="22" spans="2:3" x14ac:dyDescent="0.3">
      <c r="B22" s="48" t="s">
        <v>85</v>
      </c>
      <c r="C22" s="49">
        <v>12800</v>
      </c>
    </row>
    <row r="23" spans="2:3" x14ac:dyDescent="0.3">
      <c r="B23" s="48" t="s">
        <v>87</v>
      </c>
      <c r="C23" s="49">
        <v>7716.38</v>
      </c>
    </row>
    <row r="24" spans="2:3" x14ac:dyDescent="0.3">
      <c r="B24" s="48" t="s">
        <v>79</v>
      </c>
      <c r="C24" s="49">
        <v>8100</v>
      </c>
    </row>
    <row r="25" spans="2:3" x14ac:dyDescent="0.3">
      <c r="B25" s="48" t="s">
        <v>12</v>
      </c>
      <c r="C25" s="49">
        <v>10720</v>
      </c>
    </row>
    <row r="26" spans="2:3" x14ac:dyDescent="0.3">
      <c r="B26" s="48" t="s">
        <v>105</v>
      </c>
      <c r="C26" s="49">
        <v>16623.400000000001</v>
      </c>
    </row>
    <row r="27" spans="2:3" x14ac:dyDescent="0.3">
      <c r="B27" s="48" t="s">
        <v>66</v>
      </c>
      <c r="C27" s="49">
        <v>3552</v>
      </c>
    </row>
    <row r="28" spans="2:3" x14ac:dyDescent="0.3">
      <c r="B28" s="48" t="s">
        <v>95</v>
      </c>
      <c r="C28" s="49">
        <v>8055</v>
      </c>
    </row>
    <row r="29" spans="2:3" x14ac:dyDescent="0.3">
      <c r="B29" s="48" t="s">
        <v>28</v>
      </c>
      <c r="C29" s="49">
        <v>12636.25</v>
      </c>
    </row>
    <row r="30" spans="2:3" x14ac:dyDescent="0.3">
      <c r="B30" s="48" t="s">
        <v>75</v>
      </c>
      <c r="C30" s="49">
        <v>9842</v>
      </c>
    </row>
    <row r="31" spans="2:3" x14ac:dyDescent="0.3">
      <c r="B31" s="48" t="s">
        <v>41</v>
      </c>
      <c r="C31" s="49">
        <v>8100</v>
      </c>
    </row>
    <row r="32" spans="2:3" x14ac:dyDescent="0.3">
      <c r="B32" s="48" t="s">
        <v>31</v>
      </c>
      <c r="C32" s="49">
        <v>14000</v>
      </c>
    </row>
    <row r="33" spans="2:3" x14ac:dyDescent="0.3">
      <c r="B33" s="48" t="s">
        <v>9</v>
      </c>
      <c r="C33" s="49">
        <v>2972.6</v>
      </c>
    </row>
    <row r="34" spans="2:3" x14ac:dyDescent="0.3">
      <c r="B34" s="48" t="s">
        <v>52</v>
      </c>
      <c r="C34" s="49">
        <v>14611.25</v>
      </c>
    </row>
    <row r="35" spans="2:3" x14ac:dyDescent="0.3">
      <c r="B35" s="48" t="s">
        <v>16</v>
      </c>
      <c r="C35" s="49">
        <v>18900</v>
      </c>
    </row>
    <row r="36" spans="2:3" x14ac:dyDescent="0.3">
      <c r="B36" s="48" t="s">
        <v>22</v>
      </c>
      <c r="C36" s="49">
        <v>5053.33</v>
      </c>
    </row>
    <row r="37" spans="2:3" x14ac:dyDescent="0.3">
      <c r="B37" s="48" t="s">
        <v>46</v>
      </c>
      <c r="C37" s="49">
        <v>5035.9399999999996</v>
      </c>
    </row>
    <row r="38" spans="2:3" x14ac:dyDescent="0.3">
      <c r="B38" s="48" t="s">
        <v>64</v>
      </c>
      <c r="C38" s="49">
        <v>0</v>
      </c>
    </row>
    <row r="39" spans="2:3" x14ac:dyDescent="0.3">
      <c r="B39" s="48" t="s">
        <v>35</v>
      </c>
      <c r="C39" s="49">
        <v>0</v>
      </c>
    </row>
    <row r="40" spans="2:3" x14ac:dyDescent="0.3">
      <c r="B40" s="48" t="s">
        <v>62</v>
      </c>
      <c r="C40" s="49">
        <v>22500</v>
      </c>
    </row>
    <row r="41" spans="2:3" x14ac:dyDescent="0.3">
      <c r="B41" s="48" t="s">
        <v>7</v>
      </c>
      <c r="C41" s="49">
        <v>9114.2099999999991</v>
      </c>
    </row>
    <row r="42" spans="2:3" x14ac:dyDescent="0.3">
      <c r="B42" s="48" t="s">
        <v>48</v>
      </c>
      <c r="C42" s="49">
        <v>20000</v>
      </c>
    </row>
    <row r="43" spans="2:3" x14ac:dyDescent="0.3">
      <c r="B43" s="48" t="s">
        <v>103</v>
      </c>
      <c r="C43" s="49">
        <v>11484.55</v>
      </c>
    </row>
    <row r="44" spans="2:3" x14ac:dyDescent="0.3">
      <c r="B44" s="48" t="s">
        <v>107</v>
      </c>
      <c r="C44" s="49">
        <v>6428.95</v>
      </c>
    </row>
    <row r="45" spans="2:3" x14ac:dyDescent="0.3">
      <c r="B45" s="48" t="s">
        <v>81</v>
      </c>
      <c r="C45" s="49">
        <v>18795</v>
      </c>
    </row>
    <row r="46" spans="2:3" x14ac:dyDescent="0.3">
      <c r="B46" s="48" t="s">
        <v>99</v>
      </c>
      <c r="C46" s="49">
        <v>14400</v>
      </c>
    </row>
    <row r="47" spans="2:3" x14ac:dyDescent="0.3">
      <c r="B47" s="48" t="s">
        <v>93</v>
      </c>
      <c r="C47" s="49">
        <v>7272</v>
      </c>
    </row>
    <row r="48" spans="2:3" x14ac:dyDescent="0.3">
      <c r="B48" s="48" t="s">
        <v>91</v>
      </c>
      <c r="C48" s="49">
        <v>15600</v>
      </c>
    </row>
    <row r="49" spans="2:3" x14ac:dyDescent="0.3">
      <c r="B49" s="48" t="s">
        <v>14</v>
      </c>
      <c r="C49" s="49">
        <v>9398.16</v>
      </c>
    </row>
    <row r="50" spans="2:3" x14ac:dyDescent="0.3">
      <c r="B50" s="48" t="s">
        <v>144</v>
      </c>
      <c r="C50" s="49">
        <v>10253.549999999999</v>
      </c>
    </row>
    <row r="51" spans="2:3" x14ac:dyDescent="0.3">
      <c r="B51" s="48" t="s">
        <v>73</v>
      </c>
      <c r="C51" s="49">
        <v>0</v>
      </c>
    </row>
    <row r="52" spans="2:3" x14ac:dyDescent="0.3">
      <c r="B52" s="48" t="s">
        <v>20</v>
      </c>
      <c r="C52" s="49">
        <v>5370</v>
      </c>
    </row>
    <row r="53" spans="2:3" x14ac:dyDescent="0.3">
      <c r="B53" s="48" t="s">
        <v>24</v>
      </c>
      <c r="C53" s="49">
        <v>4800</v>
      </c>
    </row>
    <row r="54" spans="2:3" x14ac:dyDescent="0.3">
      <c r="B54" s="50" t="s">
        <v>148</v>
      </c>
      <c r="C54" s="51">
        <v>517920.69</v>
      </c>
    </row>
    <row r="55" spans="2:3" x14ac:dyDescent="0.3">
      <c r="C55"/>
    </row>
  </sheetData>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498A-F201-4807-8D58-68D432E9839D}">
  <dimension ref="A1:G51"/>
  <sheetViews>
    <sheetView topLeftCell="A2" workbookViewId="0">
      <selection activeCell="J13" sqref="J13"/>
    </sheetView>
  </sheetViews>
  <sheetFormatPr defaultRowHeight="14.4" x14ac:dyDescent="0.3"/>
  <cols>
    <col min="1" max="1" width="13.77734375" bestFit="1" customWidth="1"/>
    <col min="2" max="2" width="13.33203125" bestFit="1" customWidth="1"/>
    <col min="3" max="3" width="16.21875" bestFit="1" customWidth="1"/>
    <col min="4" max="4" width="10.88671875" bestFit="1" customWidth="1"/>
    <col min="5" max="5" width="11.21875" bestFit="1" customWidth="1"/>
    <col min="6" max="6" width="20.109375" style="43" bestFit="1" customWidth="1"/>
    <col min="7" max="7" width="11.109375" bestFit="1" customWidth="1"/>
  </cols>
  <sheetData>
    <row r="1" spans="1:7" x14ac:dyDescent="0.3">
      <c r="A1" t="s">
        <v>0</v>
      </c>
      <c r="B1" t="s">
        <v>1</v>
      </c>
      <c r="C1" t="s">
        <v>2</v>
      </c>
      <c r="D1" t="s">
        <v>117</v>
      </c>
      <c r="E1" t="s">
        <v>108</v>
      </c>
      <c r="F1" s="43" t="s">
        <v>154</v>
      </c>
      <c r="G1" t="s">
        <v>155</v>
      </c>
    </row>
    <row r="2" spans="1:7" x14ac:dyDescent="0.3">
      <c r="A2" s="42" t="s">
        <v>3</v>
      </c>
      <c r="B2" s="42" t="s">
        <v>4</v>
      </c>
      <c r="C2" s="42" t="s">
        <v>5</v>
      </c>
      <c r="D2" s="42" t="s">
        <v>118</v>
      </c>
      <c r="E2">
        <v>60270</v>
      </c>
      <c r="F2" s="43">
        <v>0</v>
      </c>
      <c r="G2" s="16">
        <v>0</v>
      </c>
    </row>
    <row r="3" spans="1:7" x14ac:dyDescent="0.3">
      <c r="A3" s="42" t="s">
        <v>13</v>
      </c>
      <c r="B3" s="42" t="s">
        <v>4</v>
      </c>
      <c r="C3" s="42" t="s">
        <v>14</v>
      </c>
      <c r="D3" s="42" t="s">
        <v>119</v>
      </c>
      <c r="E3">
        <v>34808</v>
      </c>
      <c r="F3" s="43">
        <v>0.27</v>
      </c>
      <c r="G3" s="16">
        <v>9398.16</v>
      </c>
    </row>
    <row r="4" spans="1:7" x14ac:dyDescent="0.3">
      <c r="A4" s="42" t="s">
        <v>6</v>
      </c>
      <c r="B4" s="42" t="s">
        <v>4</v>
      </c>
      <c r="C4" s="42" t="s">
        <v>7</v>
      </c>
      <c r="D4" s="42" t="s">
        <v>119</v>
      </c>
      <c r="E4">
        <v>39627</v>
      </c>
      <c r="F4" s="43">
        <v>0.23</v>
      </c>
      <c r="G4" s="16">
        <v>9114.2099999999991</v>
      </c>
    </row>
    <row r="5" spans="1:7" x14ac:dyDescent="0.3">
      <c r="A5" s="42" t="s">
        <v>47</v>
      </c>
      <c r="B5" s="42" t="s">
        <v>43</v>
      </c>
      <c r="C5" s="42" t="s">
        <v>48</v>
      </c>
      <c r="D5" s="42" t="s">
        <v>119</v>
      </c>
      <c r="E5">
        <v>80000</v>
      </c>
      <c r="F5" s="43">
        <v>0.25</v>
      </c>
      <c r="G5" s="16">
        <v>20000</v>
      </c>
    </row>
    <row r="6" spans="1:7" x14ac:dyDescent="0.3">
      <c r="A6" s="42" t="s">
        <v>8</v>
      </c>
      <c r="B6" s="42" t="s">
        <v>4</v>
      </c>
      <c r="C6" s="42" t="s">
        <v>9</v>
      </c>
      <c r="D6" s="42" t="s">
        <v>120</v>
      </c>
      <c r="E6">
        <v>29726</v>
      </c>
      <c r="F6" s="43">
        <v>0.1</v>
      </c>
      <c r="G6" s="16">
        <v>2972.6</v>
      </c>
    </row>
    <row r="7" spans="1:7" x14ac:dyDescent="0.3">
      <c r="A7" s="42" t="s">
        <v>51</v>
      </c>
      <c r="B7" s="42" t="s">
        <v>43</v>
      </c>
      <c r="C7" s="42" t="s">
        <v>52</v>
      </c>
      <c r="D7" s="42" t="s">
        <v>118</v>
      </c>
      <c r="E7">
        <v>58445</v>
      </c>
      <c r="F7" s="43">
        <v>0.25</v>
      </c>
      <c r="G7" s="16">
        <v>14611.25</v>
      </c>
    </row>
    <row r="8" spans="1:7" x14ac:dyDescent="0.3">
      <c r="A8" s="42" t="s">
        <v>10</v>
      </c>
      <c r="B8" s="42" t="s">
        <v>4</v>
      </c>
      <c r="C8" s="42" t="s">
        <v>73</v>
      </c>
      <c r="D8" s="42" t="s">
        <v>120</v>
      </c>
      <c r="E8">
        <v>93668</v>
      </c>
      <c r="F8" s="43">
        <v>0</v>
      </c>
      <c r="G8" s="16">
        <v>0</v>
      </c>
    </row>
    <row r="9" spans="1:7" x14ac:dyDescent="0.3">
      <c r="A9" s="42" t="s">
        <v>61</v>
      </c>
      <c r="B9" s="42" t="s">
        <v>43</v>
      </c>
      <c r="C9" s="42" t="s">
        <v>62</v>
      </c>
      <c r="D9" s="42" t="s">
        <v>120</v>
      </c>
      <c r="E9">
        <v>90000</v>
      </c>
      <c r="F9" s="43">
        <v>0.25</v>
      </c>
      <c r="G9" s="16">
        <v>22500</v>
      </c>
    </row>
    <row r="10" spans="1:7" x14ac:dyDescent="0.3">
      <c r="A10" s="42" t="s">
        <v>11</v>
      </c>
      <c r="B10" s="42" t="s">
        <v>4</v>
      </c>
      <c r="C10" s="42" t="s">
        <v>12</v>
      </c>
      <c r="D10" s="42" t="s">
        <v>119</v>
      </c>
      <c r="E10">
        <v>134000</v>
      </c>
      <c r="F10" s="43">
        <v>0.08</v>
      </c>
      <c r="G10" s="16">
        <v>10720</v>
      </c>
    </row>
    <row r="11" spans="1:7" x14ac:dyDescent="0.3">
      <c r="A11" s="42" t="s">
        <v>27</v>
      </c>
      <c r="B11" s="42" t="s">
        <v>4</v>
      </c>
      <c r="C11" s="42" t="s">
        <v>28</v>
      </c>
      <c r="D11" s="42" t="s">
        <v>119</v>
      </c>
      <c r="E11">
        <v>50545</v>
      </c>
      <c r="F11" s="43">
        <v>0.25</v>
      </c>
      <c r="G11" s="16">
        <v>12636.25</v>
      </c>
    </row>
    <row r="12" spans="1:7" x14ac:dyDescent="0.3">
      <c r="A12" s="42" t="s">
        <v>42</v>
      </c>
      <c r="B12" s="42" t="s">
        <v>43</v>
      </c>
      <c r="C12" s="42" t="s">
        <v>44</v>
      </c>
      <c r="D12" s="42" t="s">
        <v>118</v>
      </c>
      <c r="E12">
        <v>89500</v>
      </c>
      <c r="F12" s="43">
        <v>0.24</v>
      </c>
      <c r="G12" s="16">
        <v>21480</v>
      </c>
    </row>
    <row r="13" spans="1:7" x14ac:dyDescent="0.3">
      <c r="A13" s="42" t="s">
        <v>15</v>
      </c>
      <c r="B13" s="42" t="s">
        <v>4</v>
      </c>
      <c r="C13" s="42" t="s">
        <v>16</v>
      </c>
      <c r="D13" s="42" t="s">
        <v>120</v>
      </c>
      <c r="E13">
        <v>135000</v>
      </c>
      <c r="F13" s="43">
        <v>0.14000000000000001</v>
      </c>
      <c r="G13" s="16">
        <v>18900</v>
      </c>
    </row>
    <row r="14" spans="1:7" x14ac:dyDescent="0.3">
      <c r="A14" s="42" t="s">
        <v>25</v>
      </c>
      <c r="B14" s="42" t="s">
        <v>4</v>
      </c>
      <c r="C14" s="42" t="s">
        <v>26</v>
      </c>
      <c r="D14" s="42" t="s">
        <v>120</v>
      </c>
      <c r="E14">
        <v>45117</v>
      </c>
      <c r="F14" s="43">
        <v>0.24</v>
      </c>
      <c r="G14" s="16">
        <v>10828.08</v>
      </c>
    </row>
    <row r="15" spans="1:7" x14ac:dyDescent="0.3">
      <c r="A15" s="42" t="s">
        <v>17</v>
      </c>
      <c r="B15" s="42" t="s">
        <v>4</v>
      </c>
      <c r="C15" s="42" t="s">
        <v>18</v>
      </c>
      <c r="D15" s="42" t="s">
        <v>120</v>
      </c>
      <c r="E15">
        <v>45000</v>
      </c>
      <c r="F15" s="43">
        <v>0.09</v>
      </c>
      <c r="G15" s="16">
        <v>4050</v>
      </c>
    </row>
    <row r="16" spans="1:7" x14ac:dyDescent="0.3">
      <c r="A16" s="42" t="s">
        <v>19</v>
      </c>
      <c r="B16" s="42" t="s">
        <v>4</v>
      </c>
      <c r="C16" s="42" t="s">
        <v>20</v>
      </c>
      <c r="D16" s="42" t="s">
        <v>120</v>
      </c>
      <c r="E16">
        <v>89500</v>
      </c>
      <c r="F16" s="43">
        <v>0.06</v>
      </c>
      <c r="G16" s="16">
        <v>5370</v>
      </c>
    </row>
    <row r="17" spans="1:7" x14ac:dyDescent="0.3">
      <c r="A17" s="42" t="s">
        <v>21</v>
      </c>
      <c r="B17" s="42" t="s">
        <v>4</v>
      </c>
      <c r="C17" s="42" t="s">
        <v>22</v>
      </c>
      <c r="D17" s="42" t="s">
        <v>118</v>
      </c>
      <c r="E17">
        <v>21971</v>
      </c>
      <c r="F17" s="43">
        <v>0.23</v>
      </c>
      <c r="G17" s="16">
        <v>5053.33</v>
      </c>
    </row>
    <row r="18" spans="1:7" x14ac:dyDescent="0.3">
      <c r="A18" s="42" t="s">
        <v>53</v>
      </c>
      <c r="B18" s="42" t="s">
        <v>43</v>
      </c>
      <c r="C18" s="42" t="s">
        <v>54</v>
      </c>
      <c r="D18" s="42" t="s">
        <v>120</v>
      </c>
      <c r="E18">
        <v>120000</v>
      </c>
      <c r="F18" s="43">
        <v>0.21</v>
      </c>
      <c r="G18" s="16">
        <v>25200</v>
      </c>
    </row>
    <row r="19" spans="1:7" x14ac:dyDescent="0.3">
      <c r="A19" s="42" t="s">
        <v>23</v>
      </c>
      <c r="B19" s="42" t="s">
        <v>4</v>
      </c>
      <c r="C19" s="42" t="s">
        <v>24</v>
      </c>
      <c r="D19" s="42" t="s">
        <v>118</v>
      </c>
      <c r="E19">
        <v>80000</v>
      </c>
      <c r="F19" s="43">
        <v>0.06</v>
      </c>
      <c r="G19" s="16">
        <v>4800</v>
      </c>
    </row>
    <row r="20" spans="1:7" x14ac:dyDescent="0.3">
      <c r="A20" s="42" t="s">
        <v>59</v>
      </c>
      <c r="B20" s="42" t="s">
        <v>43</v>
      </c>
      <c r="C20" s="42" t="s">
        <v>60</v>
      </c>
      <c r="D20" s="42" t="s">
        <v>118</v>
      </c>
      <c r="E20">
        <v>140000</v>
      </c>
      <c r="F20" s="43">
        <v>0.2</v>
      </c>
      <c r="G20" s="16">
        <v>28000</v>
      </c>
    </row>
    <row r="21" spans="1:7" x14ac:dyDescent="0.3">
      <c r="A21" s="42" t="s">
        <v>38</v>
      </c>
      <c r="B21" s="42" t="s">
        <v>30</v>
      </c>
      <c r="C21" s="42" t="s">
        <v>39</v>
      </c>
      <c r="D21" s="42" t="s">
        <v>120</v>
      </c>
      <c r="E21">
        <v>97000</v>
      </c>
      <c r="F21" s="43">
        <v>0.19</v>
      </c>
      <c r="G21" s="16">
        <v>18430</v>
      </c>
    </row>
    <row r="22" spans="1:7" x14ac:dyDescent="0.3">
      <c r="A22" s="42" t="s">
        <v>32</v>
      </c>
      <c r="B22" s="42" t="s">
        <v>30</v>
      </c>
      <c r="C22" s="42" t="s">
        <v>33</v>
      </c>
      <c r="D22" s="42" t="s">
        <v>119</v>
      </c>
      <c r="E22">
        <v>110000</v>
      </c>
      <c r="F22" s="43">
        <v>0.18</v>
      </c>
      <c r="G22" s="16">
        <v>19800</v>
      </c>
    </row>
    <row r="23" spans="1:7" x14ac:dyDescent="0.3">
      <c r="A23" s="42" t="s">
        <v>29</v>
      </c>
      <c r="B23" s="42" t="s">
        <v>30</v>
      </c>
      <c r="C23" s="42" t="s">
        <v>31</v>
      </c>
      <c r="D23" s="42" t="s">
        <v>120</v>
      </c>
      <c r="E23">
        <v>140000</v>
      </c>
      <c r="F23" s="43">
        <v>0.1</v>
      </c>
      <c r="G23" s="16">
        <v>14000</v>
      </c>
    </row>
    <row r="24" spans="1:7" x14ac:dyDescent="0.3">
      <c r="A24" s="42" t="s">
        <v>40</v>
      </c>
      <c r="B24" s="42" t="s">
        <v>30</v>
      </c>
      <c r="C24" s="42" t="s">
        <v>41</v>
      </c>
      <c r="D24" s="42" t="s">
        <v>120</v>
      </c>
      <c r="E24">
        <v>45000</v>
      </c>
      <c r="F24" s="43">
        <v>0.18</v>
      </c>
      <c r="G24" s="16">
        <v>8100</v>
      </c>
    </row>
    <row r="25" spans="1:7" x14ac:dyDescent="0.3">
      <c r="A25" s="42" t="s">
        <v>55</v>
      </c>
      <c r="B25" s="42" t="s">
        <v>43</v>
      </c>
      <c r="C25" s="42" t="s">
        <v>56</v>
      </c>
      <c r="D25" s="42" t="s">
        <v>120</v>
      </c>
      <c r="E25">
        <v>45117</v>
      </c>
      <c r="F25" s="43">
        <v>0.17</v>
      </c>
      <c r="G25" s="16">
        <v>7669.89</v>
      </c>
    </row>
    <row r="26" spans="1:7" x14ac:dyDescent="0.3">
      <c r="A26" s="42" t="s">
        <v>34</v>
      </c>
      <c r="B26" s="42" t="s">
        <v>30</v>
      </c>
      <c r="C26" s="42" t="s">
        <v>35</v>
      </c>
      <c r="D26" s="42" t="s">
        <v>120</v>
      </c>
      <c r="E26">
        <v>68357</v>
      </c>
      <c r="F26" s="43">
        <v>0</v>
      </c>
      <c r="G26" s="16">
        <v>0</v>
      </c>
    </row>
    <row r="27" spans="1:7" x14ac:dyDescent="0.3">
      <c r="A27" s="42" t="s">
        <v>45</v>
      </c>
      <c r="B27" s="42" t="s">
        <v>43</v>
      </c>
      <c r="C27" s="42" t="s">
        <v>46</v>
      </c>
      <c r="D27" s="42" t="s">
        <v>120</v>
      </c>
      <c r="E27">
        <v>35971</v>
      </c>
      <c r="F27" s="43">
        <v>0.14000000000000001</v>
      </c>
      <c r="G27" s="16">
        <v>5035.9399999999996</v>
      </c>
    </row>
    <row r="28" spans="1:7" x14ac:dyDescent="0.3">
      <c r="A28" s="42" t="s">
        <v>36</v>
      </c>
      <c r="B28" s="42" t="s">
        <v>30</v>
      </c>
      <c r="C28" s="42" t="s">
        <v>37</v>
      </c>
      <c r="D28" s="42" t="s">
        <v>118</v>
      </c>
      <c r="E28">
        <v>51800</v>
      </c>
      <c r="F28" s="43">
        <v>0.09</v>
      </c>
      <c r="G28" s="16">
        <v>4662</v>
      </c>
    </row>
    <row r="29" spans="1:7" x14ac:dyDescent="0.3">
      <c r="A29" s="42" t="s">
        <v>49</v>
      </c>
      <c r="B29" s="42" t="s">
        <v>43</v>
      </c>
      <c r="C29" s="42" t="s">
        <v>50</v>
      </c>
      <c r="D29" s="42" t="s">
        <v>120</v>
      </c>
      <c r="E29">
        <v>55117</v>
      </c>
      <c r="F29" s="43">
        <v>0</v>
      </c>
      <c r="G29" s="16">
        <v>0</v>
      </c>
    </row>
    <row r="30" spans="1:7" x14ac:dyDescent="0.3">
      <c r="A30" s="42" t="s">
        <v>65</v>
      </c>
      <c r="B30" s="42" t="s">
        <v>43</v>
      </c>
      <c r="C30" s="42" t="s">
        <v>66</v>
      </c>
      <c r="D30" s="42" t="s">
        <v>120</v>
      </c>
      <c r="E30">
        <v>59200</v>
      </c>
      <c r="F30" s="43">
        <v>0.06</v>
      </c>
      <c r="G30" s="16">
        <v>3552</v>
      </c>
    </row>
    <row r="31" spans="1:7" x14ac:dyDescent="0.3">
      <c r="A31" s="42" t="s">
        <v>70</v>
      </c>
      <c r="B31" s="42" t="s">
        <v>43</v>
      </c>
      <c r="C31" s="42" t="s">
        <v>71</v>
      </c>
      <c r="D31" s="42" t="s">
        <v>118</v>
      </c>
      <c r="E31">
        <v>97000</v>
      </c>
      <c r="F31" s="43">
        <v>0.15</v>
      </c>
      <c r="G31" s="16">
        <v>14550</v>
      </c>
    </row>
    <row r="32" spans="1:7" x14ac:dyDescent="0.3">
      <c r="A32" s="42" t="s">
        <v>57</v>
      </c>
      <c r="B32" s="42" t="s">
        <v>43</v>
      </c>
      <c r="C32" s="42" t="s">
        <v>58</v>
      </c>
      <c r="D32" s="42" t="s">
        <v>119</v>
      </c>
      <c r="E32">
        <v>50545</v>
      </c>
      <c r="F32" s="43">
        <v>0</v>
      </c>
      <c r="G32" s="16">
        <v>0</v>
      </c>
    </row>
    <row r="33" spans="1:7" x14ac:dyDescent="0.3">
      <c r="A33" s="42" t="s">
        <v>72</v>
      </c>
      <c r="B33" s="42" t="s">
        <v>43</v>
      </c>
      <c r="C33" s="42" t="s">
        <v>144</v>
      </c>
      <c r="D33" s="42" t="s">
        <v>120</v>
      </c>
      <c r="E33">
        <v>68357</v>
      </c>
      <c r="F33" s="43">
        <v>0.15</v>
      </c>
      <c r="G33" s="16">
        <v>10253.549999999999</v>
      </c>
    </row>
    <row r="34" spans="1:7" x14ac:dyDescent="0.3">
      <c r="A34" s="42" t="s">
        <v>74</v>
      </c>
      <c r="B34" s="42" t="s">
        <v>43</v>
      </c>
      <c r="C34" s="42" t="s">
        <v>75</v>
      </c>
      <c r="D34" s="42" t="s">
        <v>119</v>
      </c>
      <c r="E34">
        <v>51800</v>
      </c>
      <c r="F34" s="43">
        <v>0.19</v>
      </c>
      <c r="G34" s="16">
        <v>9842</v>
      </c>
    </row>
    <row r="35" spans="1:7" x14ac:dyDescent="0.3">
      <c r="A35" s="42" t="s">
        <v>76</v>
      </c>
      <c r="B35" s="42" t="s">
        <v>43</v>
      </c>
      <c r="C35" s="42" t="s">
        <v>77</v>
      </c>
      <c r="D35" s="42" t="s">
        <v>120</v>
      </c>
      <c r="E35">
        <v>97000</v>
      </c>
      <c r="F35" s="43">
        <v>0.18</v>
      </c>
      <c r="G35" s="16">
        <v>17460</v>
      </c>
    </row>
    <row r="36" spans="1:7" x14ac:dyDescent="0.3">
      <c r="A36" s="42" t="s">
        <v>63</v>
      </c>
      <c r="B36" s="42" t="s">
        <v>43</v>
      </c>
      <c r="C36" s="42" t="s">
        <v>64</v>
      </c>
      <c r="D36" s="42" t="s">
        <v>119</v>
      </c>
      <c r="E36">
        <v>88357</v>
      </c>
      <c r="F36" s="43">
        <v>0</v>
      </c>
      <c r="G36" s="16">
        <v>0</v>
      </c>
    </row>
    <row r="37" spans="1:7" x14ac:dyDescent="0.3">
      <c r="A37" s="42" t="s">
        <v>78</v>
      </c>
      <c r="B37" s="42" t="s">
        <v>43</v>
      </c>
      <c r="C37" s="42" t="s">
        <v>79</v>
      </c>
      <c r="D37" s="42" t="s">
        <v>118</v>
      </c>
      <c r="E37">
        <v>45000</v>
      </c>
      <c r="F37" s="43">
        <v>0.18</v>
      </c>
      <c r="G37" s="16">
        <v>8100</v>
      </c>
    </row>
    <row r="38" spans="1:7" x14ac:dyDescent="0.3">
      <c r="A38" s="42" t="s">
        <v>80</v>
      </c>
      <c r="B38" s="42" t="s">
        <v>30</v>
      </c>
      <c r="C38" s="42" t="s">
        <v>81</v>
      </c>
      <c r="D38" s="42" t="s">
        <v>120</v>
      </c>
      <c r="E38">
        <v>89500</v>
      </c>
      <c r="F38" s="43">
        <v>0.21</v>
      </c>
      <c r="G38" s="16">
        <v>18795</v>
      </c>
    </row>
    <row r="39" spans="1:7" x14ac:dyDescent="0.3">
      <c r="A39" s="42" t="s">
        <v>82</v>
      </c>
      <c r="B39" s="42" t="s">
        <v>30</v>
      </c>
      <c r="C39" s="42" t="s">
        <v>83</v>
      </c>
      <c r="D39" s="42" t="s">
        <v>119</v>
      </c>
      <c r="E39">
        <v>35971</v>
      </c>
      <c r="F39" s="43">
        <v>0.14000000000000001</v>
      </c>
      <c r="G39" s="16">
        <v>5035.9399999999996</v>
      </c>
    </row>
    <row r="40" spans="1:7" x14ac:dyDescent="0.3">
      <c r="A40" s="42" t="s">
        <v>84</v>
      </c>
      <c r="B40" s="42" t="s">
        <v>30</v>
      </c>
      <c r="C40" s="42" t="s">
        <v>85</v>
      </c>
      <c r="D40" s="42" t="s">
        <v>119</v>
      </c>
      <c r="E40">
        <v>80000</v>
      </c>
      <c r="F40" s="43">
        <v>0.16</v>
      </c>
      <c r="G40" s="16">
        <v>12800</v>
      </c>
    </row>
    <row r="41" spans="1:7" x14ac:dyDescent="0.3">
      <c r="A41" s="42" t="s">
        <v>86</v>
      </c>
      <c r="B41" s="42" t="s">
        <v>30</v>
      </c>
      <c r="C41" s="42" t="s">
        <v>87</v>
      </c>
      <c r="D41" s="42" t="s">
        <v>118</v>
      </c>
      <c r="E41">
        <v>55117</v>
      </c>
      <c r="F41" s="43">
        <v>0.14000000000000001</v>
      </c>
      <c r="G41" s="16">
        <v>7716.38</v>
      </c>
    </row>
    <row r="42" spans="1:7" x14ac:dyDescent="0.3">
      <c r="A42" s="42" t="s">
        <v>88</v>
      </c>
      <c r="B42" s="42" t="s">
        <v>4</v>
      </c>
      <c r="C42" s="42" t="s">
        <v>89</v>
      </c>
      <c r="D42" s="42" t="s">
        <v>120</v>
      </c>
      <c r="E42">
        <v>58445</v>
      </c>
      <c r="F42" s="43">
        <v>0.22</v>
      </c>
      <c r="G42" s="16">
        <v>12857.9</v>
      </c>
    </row>
    <row r="43" spans="1:7" x14ac:dyDescent="0.3">
      <c r="A43" s="42" t="s">
        <v>90</v>
      </c>
      <c r="B43" s="42" t="s">
        <v>4</v>
      </c>
      <c r="C43" s="42" t="s">
        <v>91</v>
      </c>
      <c r="D43" s="42" t="s">
        <v>120</v>
      </c>
      <c r="E43">
        <v>120000</v>
      </c>
      <c r="F43" s="43">
        <v>0.13</v>
      </c>
      <c r="G43" s="16">
        <v>15600</v>
      </c>
    </row>
    <row r="44" spans="1:7" x14ac:dyDescent="0.3">
      <c r="A44" s="42" t="s">
        <v>92</v>
      </c>
      <c r="B44" s="42" t="s">
        <v>30</v>
      </c>
      <c r="C44" s="42" t="s">
        <v>93</v>
      </c>
      <c r="D44" s="42" t="s">
        <v>119</v>
      </c>
      <c r="E44">
        <v>45450</v>
      </c>
      <c r="F44" s="43">
        <v>0.16</v>
      </c>
      <c r="G44" s="16">
        <v>7272</v>
      </c>
    </row>
    <row r="45" spans="1:7" x14ac:dyDescent="0.3">
      <c r="A45" s="42" t="s">
        <v>94</v>
      </c>
      <c r="B45" s="42" t="s">
        <v>30</v>
      </c>
      <c r="C45" s="42" t="s">
        <v>95</v>
      </c>
      <c r="D45" s="42" t="s">
        <v>120</v>
      </c>
      <c r="E45">
        <v>89500</v>
      </c>
      <c r="F45" s="43">
        <v>0.09</v>
      </c>
      <c r="G45" s="16">
        <v>8055</v>
      </c>
    </row>
    <row r="46" spans="1:7" x14ac:dyDescent="0.3">
      <c r="A46" s="42" t="s">
        <v>96</v>
      </c>
      <c r="B46" s="42" t="s">
        <v>30</v>
      </c>
      <c r="C46" s="42" t="s">
        <v>97</v>
      </c>
      <c r="D46" s="42" t="s">
        <v>118</v>
      </c>
      <c r="E46">
        <v>65971</v>
      </c>
      <c r="F46" s="43">
        <v>0.1</v>
      </c>
      <c r="G46" s="16">
        <v>6597.1</v>
      </c>
    </row>
    <row r="47" spans="1:7" x14ac:dyDescent="0.3">
      <c r="A47" s="42" t="s">
        <v>98</v>
      </c>
      <c r="B47" s="42" t="s">
        <v>30</v>
      </c>
      <c r="C47" s="42" t="s">
        <v>99</v>
      </c>
      <c r="D47" s="42" t="s">
        <v>120</v>
      </c>
      <c r="E47">
        <v>80000</v>
      </c>
      <c r="F47" s="43">
        <v>0.18</v>
      </c>
      <c r="G47" s="16">
        <v>14400</v>
      </c>
    </row>
    <row r="48" spans="1:7" x14ac:dyDescent="0.3">
      <c r="A48" s="42" t="s">
        <v>100</v>
      </c>
      <c r="B48" s="42" t="s">
        <v>4</v>
      </c>
      <c r="C48" s="42" t="s">
        <v>101</v>
      </c>
      <c r="D48" s="42" t="s">
        <v>119</v>
      </c>
      <c r="E48">
        <v>55117</v>
      </c>
      <c r="F48" s="43">
        <v>0.13</v>
      </c>
      <c r="G48" s="16">
        <v>7165.21</v>
      </c>
    </row>
    <row r="49" spans="1:7" x14ac:dyDescent="0.3">
      <c r="A49" s="42" t="s">
        <v>102</v>
      </c>
      <c r="B49" s="42" t="s">
        <v>4</v>
      </c>
      <c r="C49" s="42" t="s">
        <v>103</v>
      </c>
      <c r="D49" s="42" t="s">
        <v>118</v>
      </c>
      <c r="E49">
        <v>60445</v>
      </c>
      <c r="F49" s="43">
        <v>0.19</v>
      </c>
      <c r="G49" s="16">
        <v>11484.55</v>
      </c>
    </row>
    <row r="50" spans="1:7" x14ac:dyDescent="0.3">
      <c r="A50" s="42" t="s">
        <v>104</v>
      </c>
      <c r="B50" s="42" t="s">
        <v>4</v>
      </c>
      <c r="C50" s="42" t="s">
        <v>105</v>
      </c>
      <c r="D50" s="42" t="s">
        <v>120</v>
      </c>
      <c r="E50">
        <v>83117</v>
      </c>
      <c r="F50" s="43">
        <v>0.2</v>
      </c>
      <c r="G50" s="16">
        <v>16623.400000000001</v>
      </c>
    </row>
    <row r="51" spans="1:7" x14ac:dyDescent="0.3">
      <c r="A51" s="42" t="s">
        <v>106</v>
      </c>
      <c r="B51" s="42" t="s">
        <v>4</v>
      </c>
      <c r="C51" s="42" t="s">
        <v>107</v>
      </c>
      <c r="D51" s="42" t="s">
        <v>118</v>
      </c>
      <c r="E51">
        <v>58445</v>
      </c>
      <c r="F51" s="43">
        <v>0.11</v>
      </c>
      <c r="G51" s="16">
        <v>6428.95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DAFB01-E084-4645-B55A-E1F86A7B13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EmpBonus</vt:lpstr>
      <vt:lpstr>Master</vt:lpstr>
      <vt:lpstr>1</vt:lpstr>
      <vt:lpstr>2.a</vt:lpstr>
      <vt:lpstr>2.b</vt:lpstr>
      <vt:lpstr>3.a</vt:lpstr>
      <vt:lpstr>3.b</vt:lpstr>
      <vt:lpstr>4.a</vt:lpstr>
      <vt:lpstr>4.b</vt:lpstr>
      <vt:lpstr>5</vt:lpstr>
      <vt:lpstr>6</vt:lpstr>
      <vt:lpstr>EMPData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Sergei Shuster</cp:lastModifiedBy>
  <dcterms:created xsi:type="dcterms:W3CDTF">2022-04-18T02:07:21Z</dcterms:created>
  <dcterms:modified xsi:type="dcterms:W3CDTF">2024-04-25T22:40:32Z</dcterms:modified>
</cp:coreProperties>
</file>