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m\Documents\excel\"/>
    </mc:Choice>
  </mc:AlternateContent>
  <bookViews>
    <workbookView xWindow="-108" yWindow="-108" windowWidth="23256" windowHeight="12576" activeTab="1"/>
  </bookViews>
  <sheets>
    <sheet name="商品リスト" sheetId="2" r:id="rId1"/>
    <sheet name="請求書" sheetId="1" r:id="rId2"/>
    <sheet name="見積書" sheetId="3" r:id="rId3"/>
    <sheet name="納品書" sheetId="4" r:id="rId4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" i="3" l="1"/>
  <c r="D4" i="1"/>
  <c r="E16" i="1"/>
  <c r="E15" i="1"/>
  <c r="E14" i="1"/>
  <c r="E13" i="1"/>
  <c r="E12" i="1"/>
  <c r="E16" i="4"/>
  <c r="E15" i="4"/>
  <c r="E14" i="4"/>
  <c r="E13" i="4"/>
  <c r="E12" i="4"/>
  <c r="E12" i="3"/>
  <c r="E13" i="3"/>
  <c r="E14" i="3"/>
  <c r="E15" i="3"/>
  <c r="E16" i="3"/>
  <c r="C16" i="4"/>
  <c r="C15" i="4"/>
  <c r="C14" i="4"/>
  <c r="C13" i="4"/>
  <c r="C12" i="4"/>
  <c r="C12" i="3"/>
  <c r="C13" i="3"/>
  <c r="C14" i="3"/>
  <c r="C15" i="3"/>
  <c r="C16" i="3"/>
  <c r="C12" i="1"/>
  <c r="C13" i="1"/>
  <c r="C14" i="1"/>
  <c r="C15" i="1"/>
  <c r="C16" i="1"/>
  <c r="C11" i="1"/>
  <c r="E11" i="1" s="1"/>
  <c r="A16" i="4"/>
  <c r="A15" i="4"/>
  <c r="A14" i="4"/>
  <c r="A13" i="4"/>
  <c r="A12" i="4"/>
  <c r="A11" i="4"/>
  <c r="C11" i="4" s="1"/>
  <c r="E11" i="4" s="1"/>
  <c r="A12" i="3"/>
  <c r="A13" i="3"/>
  <c r="A14" i="3"/>
  <c r="A15" i="3"/>
  <c r="A16" i="3"/>
  <c r="A11" i="3"/>
  <c r="B11" i="3" s="1"/>
  <c r="B16" i="4"/>
  <c r="B15" i="4"/>
  <c r="B14" i="4"/>
  <c r="B13" i="4"/>
  <c r="B12" i="4"/>
  <c r="B11" i="4"/>
  <c r="B12" i="3"/>
  <c r="B13" i="3"/>
  <c r="B14" i="3"/>
  <c r="B15" i="3"/>
  <c r="B16" i="3"/>
  <c r="B12" i="1"/>
  <c r="B13" i="1"/>
  <c r="B14" i="1"/>
  <c r="B15" i="1"/>
  <c r="B16" i="1"/>
  <c r="B11" i="1"/>
  <c r="D18" i="4"/>
  <c r="D18" i="3"/>
  <c r="C11" i="3" l="1"/>
  <c r="E11" i="3" s="1"/>
  <c r="E8" i="4"/>
  <c r="E7" i="4"/>
  <c r="E6" i="4"/>
  <c r="E8" i="3"/>
  <c r="E7" i="3"/>
  <c r="E6" i="3"/>
  <c r="D4" i="4"/>
  <c r="E3" i="4"/>
  <c r="E3" i="3"/>
  <c r="A3" i="4"/>
  <c r="A3" i="3"/>
  <c r="E17" i="4" l="1"/>
  <c r="E18" i="4" s="1"/>
  <c r="E19" i="4" s="1"/>
  <c r="E17" i="1"/>
  <c r="E18" i="1" s="1"/>
  <c r="E19" i="1" s="1"/>
  <c r="A7" i="1" s="1"/>
  <c r="E17" i="3"/>
  <c r="E18" i="3" s="1"/>
  <c r="E19" i="3" s="1"/>
  <c r="A7" i="3" s="1"/>
</calcChain>
</file>

<file path=xl/sharedStrings.xml><?xml version="1.0" encoding="utf-8"?>
<sst xmlns="http://schemas.openxmlformats.org/spreadsheetml/2006/main" count="57" uniqueCount="37">
  <si>
    <t>請求番号：</t>
    <rPh sb="0" eb="4">
      <t>セイキュウバンゴウ</t>
    </rPh>
    <phoneticPr fontId="2"/>
  </si>
  <si>
    <t>〒110-0000</t>
    <phoneticPr fontId="2"/>
  </si>
  <si>
    <t>東京都台東区上野x-xx-x</t>
    <rPh sb="0" eb="3">
      <t>トウキョウト</t>
    </rPh>
    <rPh sb="3" eb="6">
      <t>タイトウク</t>
    </rPh>
    <rPh sb="6" eb="8">
      <t>ウエノ</t>
    </rPh>
    <phoneticPr fontId="2"/>
  </si>
  <si>
    <t>株式会社○×什器販売</t>
    <rPh sb="0" eb="4">
      <t>カブシキガイシャ</t>
    </rPh>
    <rPh sb="6" eb="8">
      <t>ジュウキ</t>
    </rPh>
    <rPh sb="8" eb="10">
      <t>ハンバイ</t>
    </rPh>
    <phoneticPr fontId="2"/>
  </si>
  <si>
    <t>下記のとおり、ご請求申し上げます。</t>
    <rPh sb="0" eb="2">
      <t>カキ</t>
    </rPh>
    <rPh sb="8" eb="10">
      <t>セイキュウ</t>
    </rPh>
    <rPh sb="10" eb="11">
      <t>モウ</t>
    </rPh>
    <rPh sb="12" eb="13">
      <t>ア</t>
    </rPh>
    <phoneticPr fontId="2"/>
  </si>
  <si>
    <t>注文番号</t>
    <rPh sb="0" eb="4">
      <t>チュウモンバンゴウ</t>
    </rPh>
    <phoneticPr fontId="2"/>
  </si>
  <si>
    <t>商品名</t>
    <rPh sb="0" eb="3">
      <t>ショウヒンメイ</t>
    </rPh>
    <phoneticPr fontId="2"/>
  </si>
  <si>
    <t>単価</t>
    <rPh sb="0" eb="2">
      <t>タンカ</t>
    </rPh>
    <phoneticPr fontId="2"/>
  </si>
  <si>
    <t>数量</t>
    <rPh sb="0" eb="2">
      <t>スウリョウ</t>
    </rPh>
    <phoneticPr fontId="2"/>
  </si>
  <si>
    <t>金額</t>
    <rPh sb="0" eb="2">
      <t>キンガク</t>
    </rPh>
    <phoneticPr fontId="2"/>
  </si>
  <si>
    <t>小計</t>
    <rPh sb="0" eb="2">
      <t>ショウケイ</t>
    </rPh>
    <phoneticPr fontId="2"/>
  </si>
  <si>
    <t>消費税額</t>
    <rPh sb="0" eb="4">
      <t>ショウヒゼイガク</t>
    </rPh>
    <phoneticPr fontId="2"/>
  </si>
  <si>
    <t>税込合計金額</t>
    <rPh sb="0" eb="2">
      <t>ゼイコ</t>
    </rPh>
    <rPh sb="2" eb="6">
      <t>ゴウケイキンガク</t>
    </rPh>
    <phoneticPr fontId="2"/>
  </si>
  <si>
    <t>【振込先】</t>
    <rPh sb="1" eb="4">
      <t>フリコミサキ</t>
    </rPh>
    <phoneticPr fontId="2"/>
  </si>
  <si>
    <t>○○銀行　上野支店</t>
    <rPh sb="2" eb="4">
      <t>ギンコウ</t>
    </rPh>
    <rPh sb="5" eb="9">
      <t>ウエノシテン</t>
    </rPh>
    <phoneticPr fontId="2"/>
  </si>
  <si>
    <t>普通xxxxxxx</t>
    <rPh sb="0" eb="2">
      <t>フツウ</t>
    </rPh>
    <phoneticPr fontId="2"/>
  </si>
  <si>
    <t>折りたたみテーブル</t>
    <rPh sb="0" eb="1">
      <t>オ</t>
    </rPh>
    <phoneticPr fontId="2"/>
  </si>
  <si>
    <t>ラウンドテーブル</t>
    <phoneticPr fontId="2"/>
  </si>
  <si>
    <t>ミーティングテーブル</t>
    <phoneticPr fontId="2"/>
  </si>
  <si>
    <t>OAチェア</t>
    <phoneticPr fontId="2"/>
  </si>
  <si>
    <t>OAチェア　肘付き</t>
    <rPh sb="6" eb="7">
      <t>ヒジ</t>
    </rPh>
    <rPh sb="7" eb="8">
      <t>ツ</t>
    </rPh>
    <phoneticPr fontId="2"/>
  </si>
  <si>
    <t>メッシュチェア</t>
    <phoneticPr fontId="2"/>
  </si>
  <si>
    <t>スチールラック</t>
    <phoneticPr fontId="2"/>
  </si>
  <si>
    <t>ホワイトボード</t>
    <phoneticPr fontId="2"/>
  </si>
  <si>
    <t>レターケース</t>
    <phoneticPr fontId="2"/>
  </si>
  <si>
    <t>請　求　書</t>
    <rPh sb="0" eb="1">
      <t>ショウ</t>
    </rPh>
    <rPh sb="2" eb="3">
      <t>モトム</t>
    </rPh>
    <rPh sb="4" eb="5">
      <t>ショ</t>
    </rPh>
    <phoneticPr fontId="2"/>
  </si>
  <si>
    <t>見　積　書</t>
    <rPh sb="0" eb="1">
      <t>ミ</t>
    </rPh>
    <rPh sb="2" eb="3">
      <t>セキ</t>
    </rPh>
    <rPh sb="4" eb="5">
      <t>ショ</t>
    </rPh>
    <phoneticPr fontId="2"/>
  </si>
  <si>
    <t>納品場所：</t>
    <rPh sb="0" eb="4">
      <t>ノウヒンバショ</t>
    </rPh>
    <phoneticPr fontId="2"/>
  </si>
  <si>
    <t>有効期限：</t>
    <rPh sb="0" eb="4">
      <t>ユウコウキゲン</t>
    </rPh>
    <phoneticPr fontId="2"/>
  </si>
  <si>
    <t>発行から30日</t>
    <rPh sb="0" eb="2">
      <t>ハッコウ</t>
    </rPh>
    <rPh sb="6" eb="7">
      <t>ニチ</t>
    </rPh>
    <phoneticPr fontId="2"/>
  </si>
  <si>
    <t>納　品　書</t>
    <rPh sb="0" eb="1">
      <t>オサメ</t>
    </rPh>
    <rPh sb="2" eb="3">
      <t>ヒン</t>
    </rPh>
    <rPh sb="4" eb="5">
      <t>ショ</t>
    </rPh>
    <phoneticPr fontId="2"/>
  </si>
  <si>
    <t>下記のとおり、納品いたしました。</t>
    <rPh sb="0" eb="2">
      <t>カキ</t>
    </rPh>
    <rPh sb="7" eb="9">
      <t>ノウヒン</t>
    </rPh>
    <phoneticPr fontId="2"/>
  </si>
  <si>
    <t>毎度ありがとうございます。</t>
    <rPh sb="0" eb="2">
      <t>マイド</t>
    </rPh>
    <phoneticPr fontId="2"/>
  </si>
  <si>
    <t>摘要：</t>
    <rPh sb="0" eb="2">
      <t>テキヨウ</t>
    </rPh>
    <phoneticPr fontId="2"/>
  </si>
  <si>
    <t>下記のとおり、御見積もり申し上げます。</t>
    <rPh sb="0" eb="2">
      <t>カキ</t>
    </rPh>
    <rPh sb="7" eb="8">
      <t>オ</t>
    </rPh>
    <rPh sb="8" eb="10">
      <t>ミツ</t>
    </rPh>
    <rPh sb="12" eb="13">
      <t>モウ</t>
    </rPh>
    <rPh sb="14" eb="15">
      <t>ア</t>
    </rPh>
    <phoneticPr fontId="2"/>
  </si>
  <si>
    <t>株式会社XYZアシスタント 様</t>
    <rPh sb="0" eb="4">
      <t>カブシキガイシャ</t>
    </rPh>
    <rPh sb="14" eb="15">
      <t>サマ</t>
    </rPh>
    <phoneticPr fontId="2"/>
  </si>
  <si>
    <t>本体価格</t>
    <rPh sb="0" eb="4">
      <t>ホンタイカカク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</si>
</sst>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&quot;円&quot;"/>
    <numFmt numFmtId="178" formatCode="[$-411]ggge&quot;年&quot;m&quot;月&quot;d&quot;日&quot;;@"/>
  </numFmts>
  <fonts count="8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8"/>
      <color theme="0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FFFF9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38" fontId="0" fillId="0" borderId="1" xfId="1" applyFont="1" applyBorder="1">
      <alignment vertical="center"/>
    </xf>
    <xf numFmtId="0" fontId="0" fillId="0" borderId="0" xfId="0" applyAlignment="1">
      <alignment horizontal="right" vertical="center"/>
    </xf>
    <xf numFmtId="0" fontId="0" fillId="0" borderId="5" xfId="0" applyBorder="1">
      <alignment vertical="center"/>
    </xf>
    <xf numFmtId="38" fontId="3" fillId="0" borderId="1" xfId="1" applyFont="1" applyBorder="1">
      <alignment vertical="center"/>
    </xf>
    <xf numFmtId="176" fontId="6" fillId="0" borderId="0" xfId="0" applyNumberFormat="1" applyFont="1" applyFill="1" applyAlignment="1">
      <alignment vertical="center"/>
    </xf>
    <xf numFmtId="0" fontId="0" fillId="0" borderId="0" xfId="0" applyBorder="1" applyAlignment="1">
      <alignment horizontal="right" vertical="center"/>
    </xf>
    <xf numFmtId="38" fontId="0" fillId="0" borderId="4" xfId="1" applyFont="1" applyBorder="1">
      <alignment vertical="center"/>
    </xf>
    <xf numFmtId="0" fontId="0" fillId="0" borderId="9" xfId="0" applyBorder="1">
      <alignment vertical="center"/>
    </xf>
    <xf numFmtId="38" fontId="0" fillId="0" borderId="10" xfId="1" applyFont="1" applyBorder="1">
      <alignment vertical="center"/>
    </xf>
    <xf numFmtId="0" fontId="0" fillId="0" borderId="6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1" xfId="0" applyBorder="1" applyProtection="1">
      <alignment vertical="center"/>
      <protection locked="0"/>
    </xf>
    <xf numFmtId="0" fontId="0" fillId="0" borderId="5" xfId="0" applyBorder="1" applyProtection="1">
      <alignment vertical="center"/>
      <protection locked="0"/>
    </xf>
    <xf numFmtId="0" fontId="4" fillId="2" borderId="0" xfId="0" applyFont="1" applyFill="1" applyAlignment="1">
      <alignment horizontal="center" vertical="center"/>
    </xf>
    <xf numFmtId="0" fontId="5" fillId="0" borderId="0" xfId="0" applyFont="1" applyAlignment="1" applyProtection="1">
      <alignment horizontal="left" vertical="center"/>
      <protection locked="0"/>
    </xf>
    <xf numFmtId="0" fontId="4" fillId="3" borderId="0" xfId="0" applyFont="1" applyFill="1" applyAlignment="1">
      <alignment horizontal="center" vertical="center"/>
    </xf>
    <xf numFmtId="0" fontId="5" fillId="0" borderId="0" xfId="0" applyFont="1" applyAlignment="1">
      <alignment horizontal="left" vertical="center"/>
    </xf>
    <xf numFmtId="176" fontId="6" fillId="4" borderId="0" xfId="0" applyNumberFormat="1" applyFont="1" applyFill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9" fontId="0" fillId="0" borderId="1" xfId="2" applyFont="1" applyBorder="1" applyAlignment="1">
      <alignment horizontal="center" vertical="center"/>
    </xf>
    <xf numFmtId="176" fontId="6" fillId="6" borderId="0" xfId="0" applyNumberFormat="1" applyFont="1" applyFill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>
      <alignment horizontal="center" vertical="center"/>
    </xf>
    <xf numFmtId="178" fontId="0" fillId="0" borderId="0" xfId="0" applyNumberFormat="1" applyAlignment="1">
      <alignment horizontal="right" vertical="center"/>
    </xf>
    <xf numFmtId="178" fontId="0" fillId="0" borderId="0" xfId="0" applyNumberFormat="1" applyAlignment="1" applyProtection="1">
      <alignment horizontal="right" vertical="center"/>
    </xf>
  </cellXfs>
  <cellStyles count="3">
    <cellStyle name="パーセント" xfId="2" builtinId="5"/>
    <cellStyle name="桁区切り" xfId="1" builtinId="6"/>
    <cellStyle name="標準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FFF99"/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テーブル2" displayName="テーブル2" ref="A1:C10" totalsRowShown="0" headerRowDxfId="6" headerRowBorderDxfId="5" tableBorderDxfId="4" totalsRowBorderDxfId="3">
  <autoFilter ref="A1:C10"/>
  <sortState ref="A2:C10">
    <sortCondition ref="A2"/>
  </sortState>
  <tableColumns count="3">
    <tableColumn id="1" name="注文番号" dataDxfId="2"/>
    <tableColumn id="2" name="商品名" dataDxfId="1"/>
    <tableColumn id="3" name="本体価格" dataDxfId="0" dataCellStyle="桁区切り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A1:C10"/>
  <sheetViews>
    <sheetView workbookViewId="0">
      <selection activeCell="B3" sqref="B3"/>
    </sheetView>
  </sheetViews>
  <sheetFormatPr defaultRowHeight="18" x14ac:dyDescent="0.45"/>
  <cols>
    <col min="1" max="1" width="13.296875" customWidth="1"/>
    <col min="2" max="2" width="22.19921875" customWidth="1"/>
    <col min="3" max="3" width="13.296875" customWidth="1"/>
  </cols>
  <sheetData>
    <row r="1" spans="1:3" x14ac:dyDescent="0.45">
      <c r="A1" s="15" t="s">
        <v>5</v>
      </c>
      <c r="B1" s="16" t="s">
        <v>6</v>
      </c>
      <c r="C1" s="17" t="s">
        <v>36</v>
      </c>
    </row>
    <row r="2" spans="1:3" x14ac:dyDescent="0.45">
      <c r="A2" s="3">
        <v>1001</v>
      </c>
      <c r="B2" s="2" t="s">
        <v>16</v>
      </c>
      <c r="C2" s="12">
        <v>15900</v>
      </c>
    </row>
    <row r="3" spans="1:3" x14ac:dyDescent="0.45">
      <c r="A3" s="3">
        <v>1002</v>
      </c>
      <c r="B3" s="2" t="s">
        <v>17</v>
      </c>
      <c r="C3" s="12">
        <v>19900</v>
      </c>
    </row>
    <row r="4" spans="1:3" x14ac:dyDescent="0.45">
      <c r="A4" s="3">
        <v>1003</v>
      </c>
      <c r="B4" s="2" t="s">
        <v>18</v>
      </c>
      <c r="C4" s="12">
        <v>49400</v>
      </c>
    </row>
    <row r="5" spans="1:3" x14ac:dyDescent="0.45">
      <c r="A5" s="3">
        <v>2001</v>
      </c>
      <c r="B5" s="2" t="s">
        <v>19</v>
      </c>
      <c r="C5" s="12">
        <v>9800</v>
      </c>
    </row>
    <row r="6" spans="1:3" x14ac:dyDescent="0.45">
      <c r="A6" s="3">
        <v>2002</v>
      </c>
      <c r="B6" s="2" t="s">
        <v>20</v>
      </c>
      <c r="C6" s="12">
        <v>14000</v>
      </c>
    </row>
    <row r="7" spans="1:3" x14ac:dyDescent="0.45">
      <c r="A7" s="3">
        <v>2003</v>
      </c>
      <c r="B7" s="2" t="s">
        <v>21</v>
      </c>
      <c r="C7" s="12">
        <v>25400</v>
      </c>
    </row>
    <row r="8" spans="1:3" x14ac:dyDescent="0.45">
      <c r="A8" s="3">
        <v>3001</v>
      </c>
      <c r="B8" s="2" t="s">
        <v>22</v>
      </c>
      <c r="C8" s="12">
        <v>12300</v>
      </c>
    </row>
    <row r="9" spans="1:3" x14ac:dyDescent="0.45">
      <c r="A9" s="3">
        <v>3002</v>
      </c>
      <c r="B9" s="2" t="s">
        <v>23</v>
      </c>
      <c r="C9" s="12">
        <v>26700</v>
      </c>
    </row>
    <row r="10" spans="1:3" x14ac:dyDescent="0.45">
      <c r="A10" s="13">
        <v>3003</v>
      </c>
      <c r="B10" s="4" t="s">
        <v>24</v>
      </c>
      <c r="C10" s="14">
        <v>3500</v>
      </c>
    </row>
  </sheetData>
  <phoneticPr fontId="2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E19"/>
  <sheetViews>
    <sheetView tabSelected="1" zoomScale="120" zoomScaleNormal="120" workbookViewId="0">
      <selection activeCell="D14" sqref="D14"/>
    </sheetView>
  </sheetViews>
  <sheetFormatPr defaultRowHeight="18" x14ac:dyDescent="0.45"/>
  <cols>
    <col min="1" max="1" width="10.69921875" customWidth="1"/>
    <col min="2" max="2" width="25.296875" customWidth="1"/>
    <col min="3" max="5" width="12" customWidth="1"/>
  </cols>
  <sheetData>
    <row r="1" spans="1:5" ht="28.8" x14ac:dyDescent="0.45">
      <c r="A1" s="20" t="s">
        <v>25</v>
      </c>
      <c r="B1" s="20"/>
      <c r="C1" s="20"/>
      <c r="D1" s="20"/>
      <c r="E1" s="20"/>
    </row>
    <row r="2" spans="1:5" x14ac:dyDescent="0.45">
      <c r="A2" s="1"/>
      <c r="B2" s="1"/>
      <c r="C2" s="1"/>
      <c r="D2" s="1"/>
      <c r="E2" s="1"/>
    </row>
    <row r="3" spans="1:5" x14ac:dyDescent="0.45">
      <c r="A3" s="21" t="s">
        <v>35</v>
      </c>
      <c r="B3" s="21"/>
      <c r="D3" s="8" t="s">
        <v>0</v>
      </c>
      <c r="E3" s="19">
        <v>100123</v>
      </c>
    </row>
    <row r="4" spans="1:5" x14ac:dyDescent="0.45">
      <c r="A4" s="21"/>
      <c r="B4" s="21"/>
      <c r="D4" s="42">
        <f ca="1">TODAY()</f>
        <v>45146</v>
      </c>
      <c r="E4" s="42"/>
    </row>
    <row r="6" spans="1:5" x14ac:dyDescent="0.45">
      <c r="A6" t="s">
        <v>4</v>
      </c>
      <c r="E6" s="7" t="s">
        <v>1</v>
      </c>
    </row>
    <row r="7" spans="1:5" x14ac:dyDescent="0.45">
      <c r="A7" s="31">
        <f>E19</f>
        <v>194370</v>
      </c>
      <c r="B7" s="31"/>
      <c r="C7" s="31"/>
      <c r="E7" s="7" t="s">
        <v>2</v>
      </c>
    </row>
    <row r="8" spans="1:5" x14ac:dyDescent="0.45">
      <c r="A8" s="31"/>
      <c r="B8" s="31"/>
      <c r="C8" s="31"/>
      <c r="E8" s="7" t="s">
        <v>3</v>
      </c>
    </row>
    <row r="10" spans="1:5" x14ac:dyDescent="0.45">
      <c r="A10" s="32" t="s">
        <v>5</v>
      </c>
      <c r="B10" s="32" t="s">
        <v>6</v>
      </c>
      <c r="C10" s="32" t="s">
        <v>7</v>
      </c>
      <c r="D10" s="32" t="s">
        <v>8</v>
      </c>
      <c r="E10" s="32" t="s">
        <v>9</v>
      </c>
    </row>
    <row r="11" spans="1:5" x14ac:dyDescent="0.45">
      <c r="A11" s="39">
        <v>1001</v>
      </c>
      <c r="B11" s="2" t="str">
        <f>IF(A11="","",VLOOKUP($A11,テーブル2[],2,0))</f>
        <v>折りたたみテーブル</v>
      </c>
      <c r="C11" s="6">
        <f>IFERROR(VLOOKUP($A11,テーブル2[],3,0),"")</f>
        <v>15900</v>
      </c>
      <c r="D11" s="18">
        <v>2</v>
      </c>
      <c r="E11" s="6">
        <f>IFERROR(C11*D11,"")</f>
        <v>31800</v>
      </c>
    </row>
    <row r="12" spans="1:5" x14ac:dyDescent="0.45">
      <c r="A12" s="39">
        <v>1002</v>
      </c>
      <c r="B12" s="2" t="str">
        <f>IF(A12="","",VLOOKUP($A12,テーブル2[],2,0))</f>
        <v>ラウンドテーブル</v>
      </c>
      <c r="C12" s="6">
        <f>IFERROR(VLOOKUP($A12,テーブル2[],3,0),"")</f>
        <v>19900</v>
      </c>
      <c r="D12" s="18">
        <v>2</v>
      </c>
      <c r="E12" s="6">
        <f t="shared" ref="E12:E16" si="0">IFERROR(C12*D12,"")</f>
        <v>39800</v>
      </c>
    </row>
    <row r="13" spans="1:5" x14ac:dyDescent="0.45">
      <c r="A13" s="39">
        <v>2001</v>
      </c>
      <c r="B13" s="2" t="str">
        <f>IF(A13="","",VLOOKUP($A13,テーブル2[],2,0))</f>
        <v>OAチェア</v>
      </c>
      <c r="C13" s="6">
        <f>IFERROR(VLOOKUP($A13,テーブル2[],3,0),"")</f>
        <v>9800</v>
      </c>
      <c r="D13" s="18">
        <v>8</v>
      </c>
      <c r="E13" s="6">
        <f t="shared" si="0"/>
        <v>78400</v>
      </c>
    </row>
    <row r="14" spans="1:5" x14ac:dyDescent="0.45">
      <c r="A14" s="39">
        <v>3002</v>
      </c>
      <c r="B14" s="2" t="str">
        <f>IF(A14="","",VLOOKUP($A14,テーブル2[],2,0))</f>
        <v>ホワイトボード</v>
      </c>
      <c r="C14" s="6">
        <f>IFERROR(VLOOKUP($A14,テーブル2[],3,0),"")</f>
        <v>26700</v>
      </c>
      <c r="D14" s="18">
        <v>1</v>
      </c>
      <c r="E14" s="6">
        <f t="shared" si="0"/>
        <v>26700</v>
      </c>
    </row>
    <row r="15" spans="1:5" x14ac:dyDescent="0.45">
      <c r="A15" s="40"/>
      <c r="B15" s="2" t="str">
        <f>IF(A15="","",VLOOKUP($A15,テーブル2[],2,0))</f>
        <v/>
      </c>
      <c r="C15" s="6" t="str">
        <f>IFERROR(VLOOKUP($A15,テーブル2[],3,0),"")</f>
        <v/>
      </c>
      <c r="D15" s="2"/>
      <c r="E15" s="6" t="str">
        <f t="shared" si="0"/>
        <v/>
      </c>
    </row>
    <row r="16" spans="1:5" x14ac:dyDescent="0.45">
      <c r="A16" s="40"/>
      <c r="B16" s="2" t="str">
        <f>IF(A16="","",VLOOKUP($A16,テーブル2[],2,0))</f>
        <v/>
      </c>
      <c r="C16" s="6" t="str">
        <f>IFERROR(VLOOKUP($A16,テーブル2[],3,0),"")</f>
        <v/>
      </c>
      <c r="D16" s="2"/>
      <c r="E16" s="6" t="str">
        <f t="shared" si="0"/>
        <v/>
      </c>
    </row>
    <row r="17" spans="1:5" x14ac:dyDescent="0.45">
      <c r="A17" s="5"/>
      <c r="B17" s="5"/>
      <c r="C17" s="33" t="s">
        <v>10</v>
      </c>
      <c r="D17" s="34"/>
      <c r="E17" s="6">
        <f>SUM(E11:E16)</f>
        <v>176700</v>
      </c>
    </row>
    <row r="18" spans="1:5" x14ac:dyDescent="0.45">
      <c r="A18" s="29" t="s">
        <v>13</v>
      </c>
      <c r="B18" s="5" t="s">
        <v>14</v>
      </c>
      <c r="C18" s="35" t="s">
        <v>11</v>
      </c>
      <c r="D18" s="30">
        <v>0.1</v>
      </c>
      <c r="E18" s="6">
        <f>ROUNDDOWN(E17*D18,0)</f>
        <v>17670</v>
      </c>
    </row>
    <row r="19" spans="1:5" x14ac:dyDescent="0.45">
      <c r="A19" s="5"/>
      <c r="B19" s="5" t="s">
        <v>15</v>
      </c>
      <c r="C19" s="33" t="s">
        <v>12</v>
      </c>
      <c r="D19" s="34"/>
      <c r="E19" s="9">
        <f>SUM(E17:E18)</f>
        <v>194370</v>
      </c>
    </row>
  </sheetData>
  <sheetProtection sheet="1" objects="1" scenarios="1" selectLockedCells="1"/>
  <mergeCells count="6">
    <mergeCell ref="A1:E1"/>
    <mergeCell ref="A7:C8"/>
    <mergeCell ref="C17:D17"/>
    <mergeCell ref="C19:D19"/>
    <mergeCell ref="D4:E4"/>
    <mergeCell ref="A3:B4"/>
  </mergeCells>
  <phoneticPr fontId="2"/>
  <dataValidations count="1">
    <dataValidation imeMode="halfAlpha" allowBlank="1" showInputMessage="1" showErrorMessage="1" sqref="E11:E19 C11:D16"/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499984740745262"/>
  </sheetPr>
  <dimension ref="A1:E19"/>
  <sheetViews>
    <sheetView zoomScale="120" zoomScaleNormal="120" workbookViewId="0">
      <selection activeCell="E15" sqref="E15"/>
    </sheetView>
  </sheetViews>
  <sheetFormatPr defaultRowHeight="18" x14ac:dyDescent="0.45"/>
  <cols>
    <col min="1" max="1" width="10.69921875" customWidth="1"/>
    <col min="2" max="2" width="25.296875" customWidth="1"/>
    <col min="3" max="5" width="12" customWidth="1"/>
  </cols>
  <sheetData>
    <row r="1" spans="1:5" ht="28.8" x14ac:dyDescent="0.45">
      <c r="A1" s="22" t="s">
        <v>26</v>
      </c>
      <c r="B1" s="22"/>
      <c r="C1" s="22"/>
      <c r="D1" s="22"/>
      <c r="E1" s="22"/>
    </row>
    <row r="2" spans="1:5" x14ac:dyDescent="0.45">
      <c r="A2" s="1"/>
      <c r="B2" s="1"/>
      <c r="C2" s="1"/>
      <c r="D2" s="1"/>
      <c r="E2" s="1"/>
    </row>
    <row r="3" spans="1:5" x14ac:dyDescent="0.45">
      <c r="A3" s="23" t="str">
        <f>請求書!A3</f>
        <v>株式会社XYZアシスタント 様</v>
      </c>
      <c r="B3" s="23"/>
      <c r="D3" s="8" t="s">
        <v>0</v>
      </c>
      <c r="E3" s="8">
        <f>請求書!E3</f>
        <v>100123</v>
      </c>
    </row>
    <row r="4" spans="1:5" x14ac:dyDescent="0.45">
      <c r="A4" s="23"/>
      <c r="B4" s="23"/>
      <c r="D4" s="42">
        <f ca="1">TODAY()</f>
        <v>45146</v>
      </c>
      <c r="E4" s="42"/>
    </row>
    <row r="6" spans="1:5" x14ac:dyDescent="0.45">
      <c r="A6" t="s">
        <v>34</v>
      </c>
      <c r="E6" s="7" t="str">
        <f>請求書!E6</f>
        <v>〒110-0000</v>
      </c>
    </row>
    <row r="7" spans="1:5" x14ac:dyDescent="0.45">
      <c r="A7" s="24">
        <f>E19</f>
        <v>194370</v>
      </c>
      <c r="B7" s="24"/>
      <c r="C7" s="24"/>
      <c r="E7" s="7" t="str">
        <f>請求書!E7</f>
        <v>東京都台東区上野x-xx-x</v>
      </c>
    </row>
    <row r="8" spans="1:5" x14ac:dyDescent="0.45">
      <c r="A8" s="24"/>
      <c r="B8" s="24"/>
      <c r="C8" s="24"/>
      <c r="E8" s="7" t="str">
        <f>請求書!E8</f>
        <v>株式会社○×什器販売</v>
      </c>
    </row>
    <row r="10" spans="1:5" x14ac:dyDescent="0.45">
      <c r="A10" s="28" t="s">
        <v>5</v>
      </c>
      <c r="B10" s="28" t="s">
        <v>6</v>
      </c>
      <c r="C10" s="28" t="s">
        <v>7</v>
      </c>
      <c r="D10" s="28" t="s">
        <v>8</v>
      </c>
      <c r="E10" s="28" t="s">
        <v>9</v>
      </c>
    </row>
    <row r="11" spans="1:5" x14ac:dyDescent="0.45">
      <c r="A11" s="40">
        <f>IF(請求書!A11="","",請求書!A11)</f>
        <v>1001</v>
      </c>
      <c r="B11" s="2" t="str">
        <f>IF(A11="","",請求書!B11)</f>
        <v>折りたたみテーブル</v>
      </c>
      <c r="C11" s="6">
        <f>IF(A11="","",請求書!C11)</f>
        <v>15900</v>
      </c>
      <c r="D11" s="2">
        <v>2</v>
      </c>
      <c r="E11" s="6">
        <f>IFERROR(C11*D11,"")</f>
        <v>31800</v>
      </c>
    </row>
    <row r="12" spans="1:5" x14ac:dyDescent="0.45">
      <c r="A12" s="40">
        <f>IF(請求書!A12="","",請求書!A12)</f>
        <v>1002</v>
      </c>
      <c r="B12" s="2" t="str">
        <f>IF(A12="","",請求書!B12)</f>
        <v>ラウンドテーブル</v>
      </c>
      <c r="C12" s="6">
        <f>IF(A12="","",請求書!C12)</f>
        <v>19900</v>
      </c>
      <c r="D12" s="2">
        <v>2</v>
      </c>
      <c r="E12" s="6">
        <f t="shared" ref="E12:E16" si="0">IFERROR(C12*D12,"")</f>
        <v>39800</v>
      </c>
    </row>
    <row r="13" spans="1:5" x14ac:dyDescent="0.45">
      <c r="A13" s="40">
        <f>IF(請求書!A13="","",請求書!A13)</f>
        <v>2001</v>
      </c>
      <c r="B13" s="2" t="str">
        <f>IF(A13="","",請求書!B13)</f>
        <v>OAチェア</v>
      </c>
      <c r="C13" s="6">
        <f>IF(A13="","",請求書!C13)</f>
        <v>9800</v>
      </c>
      <c r="D13" s="2">
        <v>8</v>
      </c>
      <c r="E13" s="6">
        <f t="shared" si="0"/>
        <v>78400</v>
      </c>
    </row>
    <row r="14" spans="1:5" x14ac:dyDescent="0.45">
      <c r="A14" s="40">
        <f>IF(請求書!A14="","",請求書!A14)</f>
        <v>3002</v>
      </c>
      <c r="B14" s="2" t="str">
        <f>IF(A14="","",請求書!B14)</f>
        <v>ホワイトボード</v>
      </c>
      <c r="C14" s="6">
        <f>IF(A14="","",請求書!C14)</f>
        <v>26700</v>
      </c>
      <c r="D14" s="2">
        <v>1</v>
      </c>
      <c r="E14" s="6">
        <f t="shared" si="0"/>
        <v>26700</v>
      </c>
    </row>
    <row r="15" spans="1:5" x14ac:dyDescent="0.45">
      <c r="A15" s="40" t="str">
        <f>IF(請求書!A15="","",請求書!A15)</f>
        <v/>
      </c>
      <c r="B15" s="2" t="str">
        <f>IF(A15="","",請求書!B15)</f>
        <v/>
      </c>
      <c r="C15" s="6" t="str">
        <f>IF(A15="","",請求書!C15)</f>
        <v/>
      </c>
      <c r="D15" s="2"/>
      <c r="E15" s="6" t="str">
        <f t="shared" si="0"/>
        <v/>
      </c>
    </row>
    <row r="16" spans="1:5" x14ac:dyDescent="0.45">
      <c r="A16" s="40" t="str">
        <f>IF(請求書!A16="","",請求書!A16)</f>
        <v/>
      </c>
      <c r="B16" s="2" t="str">
        <f>IF(A16="","",請求書!B16)</f>
        <v/>
      </c>
      <c r="C16" s="6" t="str">
        <f>IF(A16="","",請求書!C16)</f>
        <v/>
      </c>
      <c r="D16" s="2"/>
      <c r="E16" s="6" t="str">
        <f t="shared" si="0"/>
        <v/>
      </c>
    </row>
    <row r="17" spans="1:5" x14ac:dyDescent="0.45">
      <c r="A17" s="5"/>
      <c r="B17" s="5"/>
      <c r="C17" s="25" t="s">
        <v>10</v>
      </c>
      <c r="D17" s="26"/>
      <c r="E17" s="6">
        <f>SUM(E11:E16)</f>
        <v>176700</v>
      </c>
    </row>
    <row r="18" spans="1:5" x14ac:dyDescent="0.45">
      <c r="A18" s="11" t="s">
        <v>27</v>
      </c>
      <c r="B18" s="5"/>
      <c r="C18" s="28" t="s">
        <v>11</v>
      </c>
      <c r="D18" s="30">
        <f>請求書!D18</f>
        <v>0.1</v>
      </c>
      <c r="E18" s="6">
        <f>E17*D18</f>
        <v>17670</v>
      </c>
    </row>
    <row r="19" spans="1:5" x14ac:dyDescent="0.45">
      <c r="A19" s="11" t="s">
        <v>28</v>
      </c>
      <c r="B19" s="5" t="s">
        <v>29</v>
      </c>
      <c r="C19" s="25" t="s">
        <v>12</v>
      </c>
      <c r="D19" s="26"/>
      <c r="E19" s="9">
        <f>SUM(E17:E18)</f>
        <v>194370</v>
      </c>
    </row>
  </sheetData>
  <sheetProtection sheet="1" objects="1" scenarios="1" selectLockedCells="1"/>
  <mergeCells count="6">
    <mergeCell ref="C19:D19"/>
    <mergeCell ref="A1:E1"/>
    <mergeCell ref="A3:B4"/>
    <mergeCell ref="D4:E4"/>
    <mergeCell ref="A7:C8"/>
    <mergeCell ref="C17:D17"/>
  </mergeCells>
  <phoneticPr fontId="2"/>
  <dataValidations count="1">
    <dataValidation imeMode="halfAlpha" allowBlank="1" showInputMessage="1" showErrorMessage="1" sqref="C11:D16 E11:E19"/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499984740745262"/>
  </sheetPr>
  <dimension ref="A1:E19"/>
  <sheetViews>
    <sheetView zoomScale="120" zoomScaleNormal="120" workbookViewId="0">
      <selection activeCell="B7" sqref="B7"/>
    </sheetView>
  </sheetViews>
  <sheetFormatPr defaultRowHeight="18" x14ac:dyDescent="0.45"/>
  <cols>
    <col min="1" max="1" width="10.69921875" customWidth="1"/>
    <col min="2" max="2" width="25.296875" customWidth="1"/>
    <col min="3" max="5" width="12" customWidth="1"/>
  </cols>
  <sheetData>
    <row r="1" spans="1:5" ht="28.8" x14ac:dyDescent="0.45">
      <c r="A1" s="27" t="s">
        <v>30</v>
      </c>
      <c r="B1" s="27"/>
      <c r="C1" s="27"/>
      <c r="D1" s="27"/>
      <c r="E1" s="27"/>
    </row>
    <row r="2" spans="1:5" x14ac:dyDescent="0.45">
      <c r="A2" s="1"/>
      <c r="B2" s="1"/>
      <c r="C2" s="1"/>
      <c r="D2" s="1"/>
      <c r="E2" s="1"/>
    </row>
    <row r="3" spans="1:5" ht="18" customHeight="1" x14ac:dyDescent="0.45">
      <c r="A3" s="23" t="str">
        <f>請求書!A3</f>
        <v>株式会社XYZアシスタント 様</v>
      </c>
      <c r="B3" s="23"/>
      <c r="D3" s="8" t="s">
        <v>0</v>
      </c>
      <c r="E3" s="8">
        <f>請求書!E3</f>
        <v>100123</v>
      </c>
    </row>
    <row r="4" spans="1:5" ht="18" customHeight="1" x14ac:dyDescent="0.45">
      <c r="A4" s="23"/>
      <c r="B4" s="23"/>
      <c r="D4" s="41">
        <f ca="1">請求書!D4</f>
        <v>45146</v>
      </c>
      <c r="E4" s="41"/>
    </row>
    <row r="6" spans="1:5" x14ac:dyDescent="0.45">
      <c r="A6" t="s">
        <v>31</v>
      </c>
      <c r="E6" s="7" t="str">
        <f>請求書!E6</f>
        <v>〒110-0000</v>
      </c>
    </row>
    <row r="7" spans="1:5" ht="18" customHeight="1" x14ac:dyDescent="0.45">
      <c r="A7" s="10"/>
      <c r="C7" s="10"/>
      <c r="E7" s="7" t="str">
        <f>請求書!E7</f>
        <v>東京都台東区上野x-xx-x</v>
      </c>
    </row>
    <row r="8" spans="1:5" ht="18" customHeight="1" x14ac:dyDescent="0.45">
      <c r="A8" s="10"/>
      <c r="B8" s="10"/>
      <c r="C8" s="10"/>
      <c r="E8" s="7" t="str">
        <f>請求書!E8</f>
        <v>株式会社○×什器販売</v>
      </c>
    </row>
    <row r="10" spans="1:5" x14ac:dyDescent="0.45">
      <c r="A10" s="36" t="s">
        <v>5</v>
      </c>
      <c r="B10" s="36" t="s">
        <v>6</v>
      </c>
      <c r="C10" s="36" t="s">
        <v>7</v>
      </c>
      <c r="D10" s="36" t="s">
        <v>8</v>
      </c>
      <c r="E10" s="36" t="s">
        <v>9</v>
      </c>
    </row>
    <row r="11" spans="1:5" x14ac:dyDescent="0.45">
      <c r="A11" s="40">
        <f>IF(請求書!A11="","",請求書!A11)</f>
        <v>1001</v>
      </c>
      <c r="B11" s="2" t="str">
        <f>IF(A11="","",請求書!B11)</f>
        <v>折りたたみテーブル</v>
      </c>
      <c r="C11" s="6">
        <f>IF(A11="","",請求書!C11)</f>
        <v>15900</v>
      </c>
      <c r="D11" s="2">
        <v>2</v>
      </c>
      <c r="E11" s="6">
        <f>IFERROR(C11*D11,"")</f>
        <v>31800</v>
      </c>
    </row>
    <row r="12" spans="1:5" x14ac:dyDescent="0.45">
      <c r="A12" s="40">
        <f>IF(請求書!A12="","",請求書!A12)</f>
        <v>1002</v>
      </c>
      <c r="B12" s="2" t="str">
        <f>IF(A12="","",請求書!B12)</f>
        <v>ラウンドテーブル</v>
      </c>
      <c r="C12" s="6">
        <f>IF(A12="","",請求書!C12)</f>
        <v>19900</v>
      </c>
      <c r="D12" s="2">
        <v>2</v>
      </c>
      <c r="E12" s="6">
        <f t="shared" ref="E12:E16" si="0">IFERROR(C12*D12,"")</f>
        <v>39800</v>
      </c>
    </row>
    <row r="13" spans="1:5" x14ac:dyDescent="0.45">
      <c r="A13" s="40">
        <f>IF(請求書!A13="","",請求書!A13)</f>
        <v>2001</v>
      </c>
      <c r="B13" s="2" t="str">
        <f>IF(A13="","",請求書!B13)</f>
        <v>OAチェア</v>
      </c>
      <c r="C13" s="6">
        <f>IF(A13="","",請求書!C13)</f>
        <v>9800</v>
      </c>
      <c r="D13" s="2">
        <v>8</v>
      </c>
      <c r="E13" s="6">
        <f t="shared" si="0"/>
        <v>78400</v>
      </c>
    </row>
    <row r="14" spans="1:5" x14ac:dyDescent="0.45">
      <c r="A14" s="40">
        <f>IF(請求書!A14="","",請求書!A14)</f>
        <v>3002</v>
      </c>
      <c r="B14" s="2" t="str">
        <f>IF(A14="","",請求書!B14)</f>
        <v>ホワイトボード</v>
      </c>
      <c r="C14" s="6">
        <f>IF(A14="","",請求書!C14)</f>
        <v>26700</v>
      </c>
      <c r="D14" s="2">
        <v>1</v>
      </c>
      <c r="E14" s="6">
        <f t="shared" si="0"/>
        <v>26700</v>
      </c>
    </row>
    <row r="15" spans="1:5" x14ac:dyDescent="0.45">
      <c r="A15" s="40" t="str">
        <f>IF(請求書!A15="","",請求書!A15)</f>
        <v/>
      </c>
      <c r="B15" s="2" t="str">
        <f>IF(A15="","",請求書!B15)</f>
        <v/>
      </c>
      <c r="C15" s="6" t="str">
        <f>IF(A15="","",請求書!C15)</f>
        <v/>
      </c>
      <c r="D15" s="2"/>
      <c r="E15" s="6" t="str">
        <f t="shared" si="0"/>
        <v/>
      </c>
    </row>
    <row r="16" spans="1:5" x14ac:dyDescent="0.45">
      <c r="A16" s="40" t="str">
        <f>IF(請求書!A16="","",請求書!A16)</f>
        <v/>
      </c>
      <c r="B16" s="2" t="str">
        <f>IF(A16="","",請求書!B16)</f>
        <v/>
      </c>
      <c r="C16" s="6" t="str">
        <f>IF(A16="","",請求書!C16)</f>
        <v/>
      </c>
      <c r="D16" s="2"/>
      <c r="E16" s="6" t="str">
        <f t="shared" si="0"/>
        <v/>
      </c>
    </row>
    <row r="17" spans="1:5" x14ac:dyDescent="0.45">
      <c r="A17" s="5"/>
      <c r="B17" s="5"/>
      <c r="C17" s="37" t="s">
        <v>10</v>
      </c>
      <c r="D17" s="38"/>
      <c r="E17" s="6">
        <f>SUM(E11:E16)</f>
        <v>176700</v>
      </c>
    </row>
    <row r="18" spans="1:5" x14ac:dyDescent="0.45">
      <c r="A18" s="5"/>
      <c r="B18" s="5"/>
      <c r="C18" s="36" t="s">
        <v>11</v>
      </c>
      <c r="D18" s="30">
        <f>請求書!D18</f>
        <v>0.1</v>
      </c>
      <c r="E18" s="6">
        <f>E17*D18</f>
        <v>17670</v>
      </c>
    </row>
    <row r="19" spans="1:5" x14ac:dyDescent="0.45">
      <c r="A19" s="11" t="s">
        <v>33</v>
      </c>
      <c r="B19" s="5" t="s">
        <v>32</v>
      </c>
      <c r="C19" s="37" t="s">
        <v>12</v>
      </c>
      <c r="D19" s="38"/>
      <c r="E19" s="9">
        <f>SUM(E17:E18)</f>
        <v>194370</v>
      </c>
    </row>
  </sheetData>
  <sheetProtection sheet="1" objects="1" scenarios="1" selectLockedCells="1"/>
  <mergeCells count="5">
    <mergeCell ref="A1:E1"/>
    <mergeCell ref="A3:B4"/>
    <mergeCell ref="D4:E4"/>
    <mergeCell ref="C17:D17"/>
    <mergeCell ref="C19:D19"/>
  </mergeCells>
  <phoneticPr fontId="2"/>
  <dataValidations count="1">
    <dataValidation imeMode="halfAlpha" allowBlank="1" showInputMessage="1" showErrorMessage="1" sqref="C11:E16 E17:E19"/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商品リスト</vt:lpstr>
      <vt:lpstr>請求書</vt:lpstr>
      <vt:lpstr>見積書</vt:lpstr>
      <vt:lpstr>納品書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</dc:creator>
  <cp:lastModifiedBy>am</cp:lastModifiedBy>
  <dcterms:created xsi:type="dcterms:W3CDTF">2023-08-08T01:54:20Z</dcterms:created>
  <dcterms:modified xsi:type="dcterms:W3CDTF">2023-08-08T05:44:28Z</dcterms:modified>
</cp:coreProperties>
</file>