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igorev.AVl\Desktop\"/>
    </mc:Choice>
  </mc:AlternateContent>
  <bookViews>
    <workbookView xWindow="630" yWindow="615" windowWidth="37095" windowHeight="17310" activeTab="2"/>
  </bookViews>
  <sheets>
    <sheet name="02" sheetId="1" r:id="rId1"/>
    <sheet name="03" sheetId="3" r:id="rId2"/>
    <sheet name="04" sheetId="4" r:id="rId3"/>
  </sheets>
  <calcPr calcId="162913"/>
</workbook>
</file>

<file path=xl/calcChain.xml><?xml version="1.0" encoding="utf-8"?>
<calcChain xmlns="http://schemas.openxmlformats.org/spreadsheetml/2006/main">
  <c r="E14" i="4" l="1"/>
  <c r="F12" i="4" s="1"/>
  <c r="G14" i="4"/>
  <c r="E17" i="4"/>
  <c r="F15" i="4" s="1"/>
  <c r="G17" i="4"/>
  <c r="E20" i="4"/>
  <c r="F18" i="4" s="1"/>
  <c r="G20" i="4"/>
  <c r="E23" i="4"/>
  <c r="F21" i="4" s="1"/>
  <c r="G23" i="4"/>
  <c r="E26" i="4"/>
  <c r="F24" i="4" s="1"/>
  <c r="G26" i="4"/>
  <c r="E29" i="4"/>
  <c r="F27" i="4" s="1"/>
  <c r="G29" i="4"/>
  <c r="E32" i="4"/>
  <c r="F30" i="4" s="1"/>
  <c r="G32" i="4"/>
  <c r="E35" i="4"/>
  <c r="F33" i="4" s="1"/>
  <c r="G35" i="4"/>
  <c r="E38" i="4"/>
  <c r="F36" i="4" s="1"/>
  <c r="G38" i="4"/>
  <c r="E41" i="4"/>
  <c r="F39" i="4" s="1"/>
  <c r="G41" i="4"/>
  <c r="E44" i="4"/>
  <c r="F42" i="4" s="1"/>
  <c r="G44" i="4"/>
  <c r="E47" i="4"/>
  <c r="F45" i="4" s="1"/>
  <c r="G47" i="4"/>
  <c r="E50" i="4"/>
  <c r="F48" i="4" s="1"/>
  <c r="G50" i="4"/>
  <c r="E53" i="4"/>
  <c r="F51" i="4" s="1"/>
  <c r="G53" i="4"/>
  <c r="E56" i="4"/>
  <c r="F54" i="4" s="1"/>
  <c r="G56" i="4"/>
  <c r="E59" i="4"/>
  <c r="F57" i="4" s="1"/>
  <c r="G59" i="4"/>
  <c r="E62" i="4"/>
  <c r="F60" i="4" s="1"/>
  <c r="G62" i="4"/>
  <c r="E65" i="4"/>
  <c r="F63" i="4" s="1"/>
  <c r="G65" i="4"/>
  <c r="E68" i="4"/>
  <c r="F66" i="4" s="1"/>
  <c r="G68" i="4"/>
  <c r="F69" i="4"/>
  <c r="E71" i="4"/>
  <c r="G71" i="4"/>
  <c r="E74" i="4"/>
  <c r="F72" i="4" s="1"/>
  <c r="G74" i="4"/>
  <c r="E77" i="4"/>
  <c r="F75" i="4" s="1"/>
  <c r="G77" i="4"/>
  <c r="E80" i="4"/>
  <c r="F78" i="4" s="1"/>
  <c r="G80" i="4"/>
  <c r="E83" i="4"/>
  <c r="F81" i="4" s="1"/>
  <c r="G83" i="4"/>
  <c r="E86" i="4"/>
  <c r="F84" i="4" s="1"/>
  <c r="G86" i="4"/>
  <c r="E89" i="4"/>
  <c r="F87" i="4" s="1"/>
  <c r="G89" i="4"/>
  <c r="E92" i="4"/>
  <c r="F90" i="4" s="1"/>
  <c r="G92" i="4"/>
  <c r="E95" i="4"/>
  <c r="F93" i="4" s="1"/>
  <c r="G95" i="4"/>
  <c r="E98" i="4"/>
  <c r="F96" i="4" s="1"/>
  <c r="G98" i="4"/>
  <c r="E101" i="4"/>
  <c r="F99" i="4" s="1"/>
  <c r="G101" i="4"/>
  <c r="C104" i="4"/>
  <c r="D104" i="4"/>
  <c r="D14" i="3"/>
  <c r="E12" i="3" s="1"/>
  <c r="F14" i="3"/>
  <c r="F107" i="3" s="1"/>
  <c r="D17" i="3"/>
  <c r="E15" i="3" s="1"/>
  <c r="F17" i="3"/>
  <c r="D20" i="3"/>
  <c r="E18" i="3" s="1"/>
  <c r="F20" i="3"/>
  <c r="D23" i="3"/>
  <c r="E21" i="3" s="1"/>
  <c r="F23" i="3"/>
  <c r="D26" i="3"/>
  <c r="E24" i="3" s="1"/>
  <c r="F26" i="3"/>
  <c r="D29" i="3"/>
  <c r="E27" i="3" s="1"/>
  <c r="F29" i="3"/>
  <c r="D32" i="3"/>
  <c r="E30" i="3" s="1"/>
  <c r="F32" i="3"/>
  <c r="D35" i="3"/>
  <c r="E33" i="3" s="1"/>
  <c r="F35" i="3"/>
  <c r="D38" i="3"/>
  <c r="E36" i="3" s="1"/>
  <c r="F38" i="3"/>
  <c r="D41" i="3"/>
  <c r="E39" i="3" s="1"/>
  <c r="F41" i="3"/>
  <c r="D44" i="3"/>
  <c r="E42" i="3" s="1"/>
  <c r="F44" i="3"/>
  <c r="D47" i="3"/>
  <c r="E45" i="3" s="1"/>
  <c r="F47" i="3"/>
  <c r="D50" i="3"/>
  <c r="E48" i="3" s="1"/>
  <c r="F50" i="3"/>
  <c r="D53" i="3"/>
  <c r="E51" i="3" s="1"/>
  <c r="F53" i="3"/>
  <c r="D56" i="3"/>
  <c r="E54" i="3" s="1"/>
  <c r="F56" i="3"/>
  <c r="E57" i="3"/>
  <c r="D59" i="3"/>
  <c r="F59" i="3"/>
  <c r="D62" i="3"/>
  <c r="E60" i="3" s="1"/>
  <c r="F62" i="3"/>
  <c r="D65" i="3"/>
  <c r="F65" i="3"/>
  <c r="D68" i="3"/>
  <c r="E66" i="3" s="1"/>
  <c r="F68" i="3"/>
  <c r="D71" i="3"/>
  <c r="E69" i="3" s="1"/>
  <c r="F71" i="3"/>
  <c r="E72" i="3"/>
  <c r="D74" i="3"/>
  <c r="F74" i="3"/>
  <c r="D77" i="3"/>
  <c r="E75" i="3" s="1"/>
  <c r="F77" i="3"/>
  <c r="D80" i="3"/>
  <c r="E78" i="3" s="1"/>
  <c r="F80" i="3"/>
  <c r="D83" i="3"/>
  <c r="E81" i="3" s="1"/>
  <c r="F83" i="3"/>
  <c r="D86" i="3"/>
  <c r="E84" i="3" s="1"/>
  <c r="F86" i="3"/>
  <c r="D89" i="3"/>
  <c r="E87" i="3" s="1"/>
  <c r="F89" i="3"/>
  <c r="D92" i="3"/>
  <c r="E90" i="3" s="1"/>
  <c r="F92" i="3"/>
  <c r="E93" i="3"/>
  <c r="D95" i="3"/>
  <c r="F95" i="3"/>
  <c r="D98" i="3"/>
  <c r="E96" i="3" s="1"/>
  <c r="F98" i="3"/>
  <c r="D101" i="3"/>
  <c r="E99" i="3" s="1"/>
  <c r="F101" i="3"/>
  <c r="D104" i="3"/>
  <c r="E102" i="3" s="1"/>
  <c r="F104" i="3"/>
  <c r="C107" i="3"/>
  <c r="I101" i="1"/>
  <c r="H101" i="1"/>
  <c r="G101" i="1"/>
  <c r="F101" i="1"/>
  <c r="L98" i="1"/>
  <c r="K96" i="1"/>
  <c r="E98" i="1"/>
  <c r="D98" i="1"/>
  <c r="L95" i="1"/>
  <c r="K93" i="1"/>
  <c r="E95" i="1"/>
  <c r="D95" i="1"/>
  <c r="L92" i="1"/>
  <c r="K90" i="1"/>
  <c r="E92" i="1"/>
  <c r="D92" i="1"/>
  <c r="L89" i="1"/>
  <c r="E89" i="1"/>
  <c r="D89" i="1"/>
  <c r="K87" i="1"/>
  <c r="L86" i="1"/>
  <c r="E86" i="1"/>
  <c r="D86" i="1"/>
  <c r="K84" i="1"/>
  <c r="L83" i="1"/>
  <c r="K81" i="1"/>
  <c r="E83" i="1"/>
  <c r="D83" i="1"/>
  <c r="L80" i="1"/>
  <c r="K78" i="1"/>
  <c r="E80" i="1"/>
  <c r="D80" i="1"/>
  <c r="L77" i="1"/>
  <c r="J77" i="1"/>
  <c r="K75" i="1" s="1"/>
  <c r="E77" i="1"/>
  <c r="D77" i="1"/>
  <c r="L74" i="1"/>
  <c r="J74" i="1"/>
  <c r="E74" i="1"/>
  <c r="D74" i="1"/>
  <c r="K72" i="1"/>
  <c r="L71" i="1"/>
  <c r="J71" i="1"/>
  <c r="E71" i="1"/>
  <c r="D71" i="1"/>
  <c r="K69" i="1"/>
  <c r="L68" i="1"/>
  <c r="J68" i="1"/>
  <c r="K66" i="1" s="1"/>
  <c r="E68" i="1"/>
  <c r="D68" i="1"/>
  <c r="L65" i="1"/>
  <c r="J65" i="1"/>
  <c r="K63" i="1" s="1"/>
  <c r="E65" i="1"/>
  <c r="D65" i="1"/>
  <c r="L62" i="1"/>
  <c r="J62" i="1"/>
  <c r="K60" i="1" s="1"/>
  <c r="E62" i="1"/>
  <c r="D62" i="1"/>
  <c r="L59" i="1"/>
  <c r="J59" i="1"/>
  <c r="E59" i="1"/>
  <c r="D59" i="1"/>
  <c r="K57" i="1"/>
  <c r="L56" i="1"/>
  <c r="J56" i="1"/>
  <c r="K54" i="1" s="1"/>
  <c r="E56" i="1"/>
  <c r="D56" i="1"/>
  <c r="L53" i="1"/>
  <c r="J53" i="1"/>
  <c r="E53" i="1"/>
  <c r="D53" i="1"/>
  <c r="K51" i="1"/>
  <c r="L50" i="1"/>
  <c r="J50" i="1"/>
  <c r="K48" i="1" s="1"/>
  <c r="E50" i="1"/>
  <c r="D50" i="1"/>
  <c r="L47" i="1"/>
  <c r="J47" i="1"/>
  <c r="K45" i="1" s="1"/>
  <c r="E47" i="1"/>
  <c r="D47" i="1"/>
  <c r="L44" i="1"/>
  <c r="J44" i="1"/>
  <c r="K42" i="1" s="1"/>
  <c r="E44" i="1"/>
  <c r="D44" i="1"/>
  <c r="L41" i="1"/>
  <c r="J41" i="1"/>
  <c r="E41" i="1"/>
  <c r="D41" i="1"/>
  <c r="K39" i="1"/>
  <c r="L38" i="1"/>
  <c r="J38" i="1"/>
  <c r="E38" i="1"/>
  <c r="D38" i="1"/>
  <c r="K36" i="1"/>
  <c r="L35" i="1"/>
  <c r="J35" i="1"/>
  <c r="K33" i="1" s="1"/>
  <c r="E35" i="1"/>
  <c r="D35" i="1"/>
  <c r="L32" i="1"/>
  <c r="J32" i="1"/>
  <c r="K30" i="1" s="1"/>
  <c r="E32" i="1"/>
  <c r="D32" i="1"/>
  <c r="L29" i="1"/>
  <c r="J29" i="1"/>
  <c r="K27" i="1" s="1"/>
  <c r="E29" i="1"/>
  <c r="D29" i="1"/>
  <c r="L26" i="1"/>
  <c r="J26" i="1"/>
  <c r="E26" i="1"/>
  <c r="D26" i="1"/>
  <c r="K24" i="1"/>
  <c r="L23" i="1"/>
  <c r="J23" i="1"/>
  <c r="E23" i="1"/>
  <c r="D23" i="1"/>
  <c r="K21" i="1"/>
  <c r="L20" i="1"/>
  <c r="J20" i="1"/>
  <c r="K18" i="1" s="1"/>
  <c r="E20" i="1"/>
  <c r="D20" i="1"/>
  <c r="L17" i="1"/>
  <c r="J17" i="1"/>
  <c r="K15" i="1" s="1"/>
  <c r="E17" i="1"/>
  <c r="D17" i="1"/>
  <c r="L14" i="1"/>
  <c r="J14" i="1"/>
  <c r="E14" i="1"/>
  <c r="D14" i="1"/>
  <c r="J101" i="1" l="1"/>
  <c r="K101" i="1" s="1"/>
  <c r="K12" i="1"/>
  <c r="L101" i="1"/>
  <c r="G104" i="4"/>
  <c r="D107" i="3"/>
  <c r="E107" i="3" s="1"/>
  <c r="E104" i="4"/>
  <c r="F104" i="4" s="1"/>
  <c r="E63" i="3"/>
</calcChain>
</file>

<file path=xl/sharedStrings.xml><?xml version="1.0" encoding="utf-8"?>
<sst xmlns="http://schemas.openxmlformats.org/spreadsheetml/2006/main" count="988" uniqueCount="34">
  <si>
    <t>v.2</t>
  </si>
  <si>
    <t>Расчет суточной добычи нефти по датам</t>
  </si>
  <si>
    <t/>
  </si>
  <si>
    <t>Февраль  2020 ННГ (Регион Восток) ЦДНГ-1: м/р Отдельное</t>
  </si>
  <si>
    <t>АО Газпромнефть - ННГ (Регион Восток)</t>
  </si>
  <si>
    <t>Входная добыча</t>
  </si>
  <si>
    <t>Прирост добычи нефти</t>
  </si>
  <si>
    <t>Потери добычи нефти</t>
  </si>
  <si>
    <t>День месяца</t>
  </si>
  <si>
    <t>Наименование</t>
  </si>
  <si>
    <t>ГЕОЛОГО - ТЕХНИЧЕСКИЕ МЕРОПРИЯТИЯ</t>
  </si>
  <si>
    <t>Накопленный эффект, т/сут</t>
  </si>
  <si>
    <t>Прочая добыча</t>
  </si>
  <si>
    <t>Геол. снижение,  т/сут</t>
  </si>
  <si>
    <t>Прочие потери</t>
  </si>
  <si>
    <t>Нараст. баланс</t>
  </si>
  <si>
    <t>Расчетный график добычи, т/сут</t>
  </si>
  <si>
    <t>Потенциал по графику</t>
  </si>
  <si>
    <t>Ввод новых скважин</t>
  </si>
  <si>
    <t>Итого</t>
  </si>
  <si>
    <t>№</t>
  </si>
  <si>
    <t>Скв.</t>
  </si>
  <si>
    <t>Cкв.</t>
  </si>
  <si>
    <t>Эффект</t>
  </si>
  <si>
    <t>Местор.</t>
  </si>
  <si>
    <t>N,N скважин</t>
  </si>
  <si>
    <t>ИТОГО: мер-тий</t>
  </si>
  <si>
    <t/>
  </si>
  <si>
    <t>Сум.прир. деб.тн/сут.</t>
  </si>
  <si>
    <t>Итого:</t>
  </si>
  <si>
    <t>Накопленная добыча,тн.</t>
  </si>
  <si>
    <t>1,7 тн/сут</t>
  </si>
  <si>
    <t>Март     2020 ННГ (Регион Восток) ЦДНГ-1: м/р Отдельное</t>
  </si>
  <si>
    <t>Апрель   2020 ННГ (Регион Восток) ЦДНГ-1: м/р Отдельное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</si>
</sst>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"/>
    <numFmt numFmtId="165" formatCode="0.0"/>
    <numFmt numFmtId="166" formatCode="dd"/>
    <numFmt numFmtId="167" formatCode="#,##0.0;\-#,##0.0;;@"/>
    <numFmt numFmtId="168" formatCode="0;\-0;;@"/>
    <numFmt numFmtId="169" formatCode="0.0;\-0.0;;@"/>
  </numFmts>
  <fonts count="15" x14ac:knownFonts="1">
    <font>
      <sz val="11"/>
      <color rgb="FF000000"/>
      <name val="Calibri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6"/>
      <color rgb="FF800000"/>
      <name val="Arial"/>
      <family val="2"/>
      <charset val="204"/>
    </font>
    <font>
      <b/>
      <sz val="12"/>
      <color rgb="FF8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CCFFCC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DEAD"/>
      </patternFill>
    </fill>
    <fill>
      <patternFill patternType="solid">
        <fgColor rgb="FFCCFFFF"/>
      </patternFill>
    </fill>
    <fill>
      <patternFill patternType="solid">
        <fgColor rgb="FFFFF8DC"/>
      </patternFill>
    </fill>
    <fill>
      <patternFill patternType="solid">
        <fgColor rgb="FFCCFFCC"/>
      </patternFill>
    </fill>
    <fill>
      <patternFill patternType="solid">
        <fgColor rgb="FFFAEBD7"/>
      </patternFill>
    </fill>
    <fill>
      <patternFill patternType="solid">
        <fgColor rgb="FFFFE4E1"/>
      </patternFill>
    </fill>
    <fill>
      <patternFill patternType="solid">
        <fgColor rgb="FFE6E6FA"/>
      </patternFill>
    </fill>
    <fill>
      <patternFill patternType="solid">
        <fgColor rgb="FFFFFACD"/>
      </patternFill>
    </fill>
    <fill>
      <patternFill patternType="solid">
        <fgColor rgb="FFF0FFF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1"/>
  </cellStyleXfs>
  <cellXfs count="158">
    <xf numFmtId="0" fontId="0" fillId="0" borderId="0" xfId="0"/>
    <xf numFmtId="0" fontId="1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wrapText="1"/>
    </xf>
    <xf numFmtId="164" fontId="7" fillId="4" borderId="2" xfId="0" applyNumberFormat="1" applyFont="1" applyFill="1" applyBorder="1" applyAlignment="1">
      <alignment horizontal="center" vertical="center" wrapText="1"/>
    </xf>
    <xf numFmtId="165" fontId="7" fillId="4" borderId="3" xfId="0" applyNumberFormat="1" applyFont="1" applyFill="1" applyBorder="1" applyAlignment="1">
      <alignment horizontal="center" vertical="center" wrapText="1"/>
    </xf>
    <xf numFmtId="0" fontId="10" fillId="5" borderId="5" xfId="0" applyNumberFormat="1" applyFont="1" applyFill="1" applyBorder="1" applyAlignment="1">
      <alignment horizontal="center" wrapText="1"/>
    </xf>
    <xf numFmtId="0" fontId="10" fillId="5" borderId="6" xfId="0" applyNumberFormat="1" applyFont="1" applyFill="1" applyBorder="1" applyAlignment="1">
      <alignment horizont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wrapText="1"/>
    </xf>
    <xf numFmtId="0" fontId="7" fillId="5" borderId="7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wrapText="1"/>
    </xf>
    <xf numFmtId="165" fontId="12" fillId="5" borderId="5" xfId="0" applyNumberFormat="1" applyFont="1" applyFill="1" applyBorder="1" applyAlignment="1">
      <alignment horizontal="center" wrapText="1"/>
    </xf>
    <xf numFmtId="165" fontId="11" fillId="5" borderId="7" xfId="0" applyNumberFormat="1" applyFont="1" applyFill="1" applyBorder="1" applyAlignment="1">
      <alignment horizontal="center" wrapText="1"/>
    </xf>
    <xf numFmtId="165" fontId="13" fillId="6" borderId="5" xfId="0" applyNumberFormat="1" applyFont="1" applyFill="1" applyBorder="1" applyAlignment="1">
      <alignment horizontal="center" wrapText="1"/>
    </xf>
    <xf numFmtId="165" fontId="11" fillId="7" borderId="5" xfId="0" applyNumberFormat="1" applyFont="1" applyFill="1" applyBorder="1" applyAlignment="1">
      <alignment horizontal="left" wrapText="1"/>
    </xf>
    <xf numFmtId="0" fontId="2" fillId="6" borderId="5" xfId="0" applyNumberFormat="1" applyFont="1" applyFill="1" applyBorder="1" applyAlignment="1">
      <alignment horizontal="left" wrapText="1"/>
    </xf>
    <xf numFmtId="165" fontId="13" fillId="8" borderId="5" xfId="0" applyNumberFormat="1" applyFont="1" applyFill="1" applyBorder="1" applyAlignment="1">
      <alignment horizontal="center" wrapText="1"/>
    </xf>
    <xf numFmtId="165" fontId="11" fillId="9" borderId="5" xfId="0" applyNumberFormat="1" applyFont="1" applyFill="1" applyBorder="1" applyAlignment="1">
      <alignment horizontal="center" wrapText="1"/>
    </xf>
    <xf numFmtId="0" fontId="7" fillId="5" borderId="9" xfId="0" applyNumberFormat="1" applyFont="1" applyFill="1" applyBorder="1" applyAlignment="1">
      <alignment horizontal="left" vertical="center" wrapText="1"/>
    </xf>
    <xf numFmtId="0" fontId="2" fillId="0" borderId="10" xfId="0" applyNumberFormat="1" applyFont="1" applyFill="1" applyBorder="1" applyAlignment="1">
      <alignment horizontal="left" wrapText="1"/>
    </xf>
    <xf numFmtId="168" fontId="11" fillId="5" borderId="11" xfId="0" applyNumberFormat="1" applyFont="1" applyFill="1" applyBorder="1" applyAlignment="1">
      <alignment horizontal="center" wrapText="1"/>
    </xf>
    <xf numFmtId="165" fontId="11" fillId="5" borderId="9" xfId="0" applyNumberFormat="1" applyFont="1" applyFill="1" applyBorder="1" applyAlignment="1">
      <alignment horizontal="center" wrapText="1"/>
    </xf>
    <xf numFmtId="165" fontId="11" fillId="6" borderId="11" xfId="0" applyNumberFormat="1" applyFont="1" applyFill="1" applyBorder="1" applyAlignment="1">
      <alignment horizontal="center" wrapText="1"/>
    </xf>
    <xf numFmtId="165" fontId="11" fillId="7" borderId="11" xfId="0" applyNumberFormat="1" applyFont="1" applyFill="1" applyBorder="1" applyAlignment="1">
      <alignment horizontal="left" wrapText="1"/>
    </xf>
    <xf numFmtId="0" fontId="2" fillId="6" borderId="11" xfId="0" applyNumberFormat="1" applyFont="1" applyFill="1" applyBorder="1" applyAlignment="1">
      <alignment horizontal="left" wrapText="1"/>
    </xf>
    <xf numFmtId="165" fontId="11" fillId="8" borderId="11" xfId="0" applyNumberFormat="1" applyFont="1" applyFill="1" applyBorder="1" applyAlignment="1">
      <alignment horizontal="center" wrapText="1"/>
    </xf>
    <xf numFmtId="165" fontId="11" fillId="9" borderId="11" xfId="0" applyNumberFormat="1" applyFont="1" applyFill="1" applyBorder="1" applyAlignment="1">
      <alignment horizontal="center" wrapText="1"/>
    </xf>
    <xf numFmtId="0" fontId="7" fillId="5" borderId="4" xfId="0" applyNumberFormat="1" applyFont="1" applyFill="1" applyBorder="1" applyAlignment="1">
      <alignment horizontal="left" vertical="center" wrapText="1"/>
    </xf>
    <xf numFmtId="0" fontId="2" fillId="0" borderId="6" xfId="0" applyNumberFormat="1" applyFont="1" applyFill="1" applyBorder="1" applyAlignment="1">
      <alignment horizontal="left" wrapText="1"/>
    </xf>
    <xf numFmtId="167" fontId="11" fillId="5" borderId="6" xfId="0" applyNumberFormat="1" applyFont="1" applyFill="1" applyBorder="1" applyAlignment="1">
      <alignment horizontal="center" wrapText="1"/>
    </xf>
    <xf numFmtId="167" fontId="11" fillId="5" borderId="4" xfId="0" applyNumberFormat="1" applyFont="1" applyFill="1" applyBorder="1" applyAlignment="1">
      <alignment horizontal="center" wrapText="1"/>
    </xf>
    <xf numFmtId="167" fontId="11" fillId="6" borderId="6" xfId="0" applyNumberFormat="1" applyFont="1" applyFill="1" applyBorder="1" applyAlignment="1">
      <alignment horizontal="center" wrapText="1"/>
    </xf>
    <xf numFmtId="165" fontId="11" fillId="7" borderId="6" xfId="0" applyNumberFormat="1" applyFont="1" applyFill="1" applyBorder="1" applyAlignment="1">
      <alignment horizontal="center" wrapText="1"/>
    </xf>
    <xf numFmtId="0" fontId="2" fillId="6" borderId="6" xfId="0" applyNumberFormat="1" applyFont="1" applyFill="1" applyBorder="1" applyAlignment="1">
      <alignment horizontal="left" wrapText="1"/>
    </xf>
    <xf numFmtId="167" fontId="11" fillId="8" borderId="6" xfId="0" applyNumberFormat="1" applyFont="1" applyFill="1" applyBorder="1" applyAlignment="1">
      <alignment horizontal="center" wrapText="1"/>
    </xf>
    <xf numFmtId="167" fontId="11" fillId="9" borderId="6" xfId="0" applyNumberFormat="1" applyFont="1" applyFill="1" applyBorder="1" applyAlignment="1">
      <alignment horizontal="center" wrapText="1"/>
    </xf>
    <xf numFmtId="165" fontId="10" fillId="6" borderId="5" xfId="0" applyNumberFormat="1" applyFont="1" applyFill="1" applyBorder="1" applyAlignment="1">
      <alignment horizontal="left" wrapText="1"/>
    </xf>
    <xf numFmtId="165" fontId="10" fillId="6" borderId="11" xfId="0" applyNumberFormat="1" applyFont="1" applyFill="1" applyBorder="1" applyAlignment="1">
      <alignment horizontal="left" wrapText="1"/>
    </xf>
    <xf numFmtId="165" fontId="10" fillId="10" borderId="5" xfId="0" applyNumberFormat="1" applyFont="1" applyFill="1" applyBorder="1" applyAlignment="1">
      <alignment horizontal="center" wrapText="1"/>
    </xf>
    <xf numFmtId="165" fontId="10" fillId="10" borderId="11" xfId="0" applyNumberFormat="1" applyFont="1" applyFill="1" applyBorder="1" applyAlignment="1">
      <alignment horizontal="center" wrapText="1"/>
    </xf>
    <xf numFmtId="167" fontId="10" fillId="10" borderId="6" xfId="0" applyNumberFormat="1" applyFont="1" applyFill="1" applyBorder="1" applyAlignment="1">
      <alignment horizontal="center" wrapText="1"/>
    </xf>
    <xf numFmtId="0" fontId="10" fillId="0" borderId="12" xfId="0" applyNumberFormat="1" applyFont="1" applyFill="1" applyBorder="1" applyAlignment="1">
      <alignment horizontal="left" wrapText="1"/>
    </xf>
    <xf numFmtId="168" fontId="11" fillId="9" borderId="12" xfId="0" applyNumberFormat="1" applyFont="1" applyFill="1" applyBorder="1" applyAlignment="1">
      <alignment horizontal="center" wrapText="1"/>
    </xf>
    <xf numFmtId="168" fontId="11" fillId="5" borderId="12" xfId="0" applyNumberFormat="1" applyFont="1" applyFill="1" applyBorder="1" applyAlignment="1">
      <alignment horizontal="center" wrapText="1"/>
    </xf>
    <xf numFmtId="165" fontId="10" fillId="5" borderId="12" xfId="0" applyNumberFormat="1" applyFont="1" applyFill="1" applyBorder="1" applyAlignment="1">
      <alignment horizontal="left" wrapText="1"/>
    </xf>
    <xf numFmtId="165" fontId="11" fillId="6" borderId="12" xfId="0" applyNumberFormat="1" applyFont="1" applyFill="1" applyBorder="1" applyAlignment="1">
      <alignment horizontal="center" wrapText="1"/>
    </xf>
    <xf numFmtId="165" fontId="11" fillId="7" borderId="13" xfId="0" applyNumberFormat="1" applyFont="1" applyFill="1" applyBorder="1" applyAlignment="1">
      <alignment horizontal="left" wrapText="1"/>
    </xf>
    <xf numFmtId="165" fontId="11" fillId="8" borderId="13" xfId="0" applyNumberFormat="1" applyFont="1" applyFill="1" applyBorder="1" applyAlignment="1">
      <alignment horizontal="center" wrapText="1"/>
    </xf>
    <xf numFmtId="165" fontId="11" fillId="5" borderId="13" xfId="0" applyNumberFormat="1" applyFont="1" applyFill="1" applyBorder="1" applyAlignment="1">
      <alignment horizontal="left" wrapText="1"/>
    </xf>
    <xf numFmtId="165" fontId="10" fillId="9" borderId="13" xfId="0" applyNumberFormat="1" applyFont="1" applyFill="1" applyBorder="1" applyAlignment="1">
      <alignment horizontal="center" wrapText="1"/>
    </xf>
    <xf numFmtId="0" fontId="10" fillId="0" borderId="6" xfId="0" applyNumberFormat="1" applyFont="1" applyFill="1" applyBorder="1" applyAlignment="1">
      <alignment horizontal="left" wrapText="1"/>
    </xf>
    <xf numFmtId="169" fontId="11" fillId="9" borderId="6" xfId="0" applyNumberFormat="1" applyFont="1" applyFill="1" applyBorder="1" applyAlignment="1">
      <alignment horizontal="center" wrapText="1"/>
    </xf>
    <xf numFmtId="169" fontId="11" fillId="5" borderId="6" xfId="0" applyNumberFormat="1" applyFont="1" applyFill="1" applyBorder="1" applyAlignment="1">
      <alignment horizontal="center" wrapText="1"/>
    </xf>
    <xf numFmtId="165" fontId="11" fillId="5" borderId="6" xfId="0" applyNumberFormat="1" applyFont="1" applyFill="1" applyBorder="1" applyAlignment="1">
      <alignment horizontal="center" wrapText="1"/>
    </xf>
    <xf numFmtId="165" fontId="11" fillId="6" borderId="6" xfId="0" applyNumberFormat="1" applyFont="1" applyFill="1" applyBorder="1" applyAlignment="1">
      <alignment horizontal="center" wrapText="1"/>
    </xf>
    <xf numFmtId="165" fontId="11" fillId="7" borderId="4" xfId="0" applyNumberFormat="1" applyFont="1" applyFill="1" applyBorder="1" applyAlignment="1">
      <alignment horizontal="left" wrapText="1"/>
    </xf>
    <xf numFmtId="165" fontId="11" fillId="8" borderId="4" xfId="0" applyNumberFormat="1" applyFont="1" applyFill="1" applyBorder="1" applyAlignment="1">
      <alignment horizontal="center" wrapText="1"/>
    </xf>
    <xf numFmtId="165" fontId="11" fillId="5" borderId="4" xfId="0" applyNumberFormat="1" applyFont="1" applyFill="1" applyBorder="1" applyAlignment="1">
      <alignment horizontal="left" wrapText="1"/>
    </xf>
    <xf numFmtId="165" fontId="11" fillId="9" borderId="4" xfId="0" applyNumberFormat="1" applyFont="1" applyFill="1" applyBorder="1" applyAlignment="1">
      <alignment horizontal="center" wrapText="1"/>
    </xf>
    <xf numFmtId="164" fontId="11" fillId="9" borderId="6" xfId="0" applyNumberFormat="1" applyFont="1" applyFill="1" applyBorder="1" applyAlignment="1">
      <alignment horizontal="center" wrapText="1"/>
    </xf>
    <xf numFmtId="164" fontId="11" fillId="5" borderId="6" xfId="0" applyNumberFormat="1" applyFont="1" applyFill="1" applyBorder="1" applyAlignment="1">
      <alignment horizontal="center" wrapText="1"/>
    </xf>
    <xf numFmtId="169" fontId="11" fillId="6" borderId="6" xfId="0" applyNumberFormat="1" applyFont="1" applyFill="1" applyBorder="1" applyAlignment="1">
      <alignment horizontal="center" wrapText="1"/>
    </xf>
    <xf numFmtId="164" fontId="11" fillId="7" borderId="4" xfId="0" applyNumberFormat="1" applyFont="1" applyFill="1" applyBorder="1" applyAlignment="1">
      <alignment horizontal="center" wrapText="1"/>
    </xf>
    <xf numFmtId="164" fontId="11" fillId="8" borderId="4" xfId="0" applyNumberFormat="1" applyFont="1" applyFill="1" applyBorder="1" applyAlignment="1">
      <alignment horizontal="center" wrapText="1"/>
    </xf>
    <xf numFmtId="164" fontId="11" fillId="5" borderId="4" xfId="0" applyNumberFormat="1" applyFont="1" applyFill="1" applyBorder="1" applyAlignment="1">
      <alignment horizontal="center" wrapText="1"/>
    </xf>
    <xf numFmtId="169" fontId="11" fillId="9" borderId="4" xfId="0" applyNumberFormat="1" applyFont="1" applyFill="1" applyBorder="1" applyAlignment="1">
      <alignment horizontal="center" wrapText="1"/>
    </xf>
    <xf numFmtId="0" fontId="14" fillId="0" borderId="1" xfId="1"/>
    <xf numFmtId="0" fontId="2" fillId="0" borderId="1" xfId="1" applyNumberFormat="1" applyFont="1" applyFill="1" applyBorder="1" applyAlignment="1">
      <alignment horizontal="left" wrapText="1"/>
    </xf>
    <xf numFmtId="0" fontId="2" fillId="0" borderId="1" xfId="1" applyNumberFormat="1" applyFont="1" applyFill="1" applyBorder="1" applyAlignment="1">
      <alignment horizontal="left" vertical="top" wrapText="1"/>
    </xf>
    <xf numFmtId="169" fontId="11" fillId="9" borderId="4" xfId="1" applyNumberFormat="1" applyFont="1" applyFill="1" applyBorder="1" applyAlignment="1">
      <alignment horizontal="center" wrapText="1"/>
    </xf>
    <xf numFmtId="164" fontId="11" fillId="5" borderId="4" xfId="1" applyNumberFormat="1" applyFont="1" applyFill="1" applyBorder="1" applyAlignment="1">
      <alignment horizontal="center" wrapText="1"/>
    </xf>
    <xf numFmtId="164" fontId="11" fillId="8" borderId="4" xfId="1" applyNumberFormat="1" applyFont="1" applyFill="1" applyBorder="1" applyAlignment="1">
      <alignment horizontal="center" wrapText="1"/>
    </xf>
    <xf numFmtId="164" fontId="11" fillId="7" borderId="4" xfId="1" applyNumberFormat="1" applyFont="1" applyFill="1" applyBorder="1" applyAlignment="1">
      <alignment horizontal="center" wrapText="1"/>
    </xf>
    <xf numFmtId="165" fontId="11" fillId="9" borderId="4" xfId="1" applyNumberFormat="1" applyFont="1" applyFill="1" applyBorder="1" applyAlignment="1">
      <alignment horizontal="center" wrapText="1"/>
    </xf>
    <xf numFmtId="165" fontId="11" fillId="5" borderId="4" xfId="1" applyNumberFormat="1" applyFont="1" applyFill="1" applyBorder="1" applyAlignment="1">
      <alignment horizontal="left" wrapText="1"/>
    </xf>
    <xf numFmtId="165" fontId="11" fillId="8" borderId="4" xfId="1" applyNumberFormat="1" applyFont="1" applyFill="1" applyBorder="1" applyAlignment="1">
      <alignment horizontal="center" wrapText="1"/>
    </xf>
    <xf numFmtId="165" fontId="11" fillId="7" borderId="4" xfId="1" applyNumberFormat="1" applyFont="1" applyFill="1" applyBorder="1" applyAlignment="1">
      <alignment horizontal="left" wrapText="1"/>
    </xf>
    <xf numFmtId="165" fontId="10" fillId="9" borderId="13" xfId="1" applyNumberFormat="1" applyFont="1" applyFill="1" applyBorder="1" applyAlignment="1">
      <alignment horizontal="center" wrapText="1"/>
    </xf>
    <xf numFmtId="165" fontId="11" fillId="5" borderId="13" xfId="1" applyNumberFormat="1" applyFont="1" applyFill="1" applyBorder="1" applyAlignment="1">
      <alignment horizontal="left" wrapText="1"/>
    </xf>
    <xf numFmtId="165" fontId="11" fillId="8" borderId="13" xfId="1" applyNumberFormat="1" applyFont="1" applyFill="1" applyBorder="1" applyAlignment="1">
      <alignment horizontal="center" wrapText="1"/>
    </xf>
    <xf numFmtId="165" fontId="11" fillId="7" borderId="13" xfId="1" applyNumberFormat="1" applyFont="1" applyFill="1" applyBorder="1" applyAlignment="1">
      <alignment horizontal="left" wrapText="1"/>
    </xf>
    <xf numFmtId="167" fontId="11" fillId="9" borderId="6" xfId="1" applyNumberFormat="1" applyFont="1" applyFill="1" applyBorder="1" applyAlignment="1">
      <alignment horizontal="center" wrapText="1"/>
    </xf>
    <xf numFmtId="167" fontId="11" fillId="8" borderId="6" xfId="1" applyNumberFormat="1" applyFont="1" applyFill="1" applyBorder="1" applyAlignment="1">
      <alignment horizontal="center" wrapText="1"/>
    </xf>
    <xf numFmtId="165" fontId="11" fillId="7" borderId="6" xfId="1" applyNumberFormat="1" applyFont="1" applyFill="1" applyBorder="1" applyAlignment="1">
      <alignment horizontal="center" wrapText="1"/>
    </xf>
    <xf numFmtId="0" fontId="7" fillId="5" borderId="4" xfId="1" applyNumberFormat="1" applyFont="1" applyFill="1" applyBorder="1" applyAlignment="1">
      <alignment horizontal="left" vertical="center" wrapText="1"/>
    </xf>
    <xf numFmtId="165" fontId="11" fillId="9" borderId="11" xfId="1" applyNumberFormat="1" applyFont="1" applyFill="1" applyBorder="1" applyAlignment="1">
      <alignment horizontal="center" wrapText="1"/>
    </xf>
    <xf numFmtId="165" fontId="11" fillId="8" borderId="11" xfId="1" applyNumberFormat="1" applyFont="1" applyFill="1" applyBorder="1" applyAlignment="1">
      <alignment horizontal="center" wrapText="1"/>
    </xf>
    <xf numFmtId="165" fontId="11" fillId="7" borderId="11" xfId="1" applyNumberFormat="1" applyFont="1" applyFill="1" applyBorder="1" applyAlignment="1">
      <alignment horizontal="left" wrapText="1"/>
    </xf>
    <xf numFmtId="0" fontId="7" fillId="5" borderId="9" xfId="1" applyNumberFormat="1" applyFont="1" applyFill="1" applyBorder="1" applyAlignment="1">
      <alignment horizontal="left" vertical="center" wrapText="1"/>
    </xf>
    <xf numFmtId="165" fontId="11" fillId="9" borderId="5" xfId="1" applyNumberFormat="1" applyFont="1" applyFill="1" applyBorder="1" applyAlignment="1">
      <alignment horizontal="center" wrapText="1"/>
    </xf>
    <xf numFmtId="165" fontId="13" fillId="8" borderId="5" xfId="1" applyNumberFormat="1" applyFont="1" applyFill="1" applyBorder="1" applyAlignment="1">
      <alignment horizontal="center" wrapText="1"/>
    </xf>
    <xf numFmtId="165" fontId="11" fillId="7" borderId="5" xfId="1" applyNumberFormat="1" applyFont="1" applyFill="1" applyBorder="1" applyAlignment="1">
      <alignment horizontal="left" wrapText="1"/>
    </xf>
    <xf numFmtId="0" fontId="7" fillId="5" borderId="7" xfId="1" applyNumberFormat="1" applyFont="1" applyFill="1" applyBorder="1" applyAlignment="1">
      <alignment horizontal="left" vertical="center" wrapText="1"/>
    </xf>
    <xf numFmtId="0" fontId="11" fillId="0" borderId="4" xfId="1" applyNumberFormat="1" applyFont="1" applyFill="1" applyBorder="1" applyAlignment="1">
      <alignment horizontal="center" vertical="center" wrapText="1"/>
    </xf>
    <xf numFmtId="0" fontId="7" fillId="0" borderId="6" xfId="1" applyNumberFormat="1" applyFont="1" applyFill="1" applyBorder="1" applyAlignment="1">
      <alignment horizontal="center" vertical="center" wrapText="1"/>
    </xf>
    <xf numFmtId="165" fontId="7" fillId="4" borderId="3" xfId="1" applyNumberFormat="1" applyFont="1" applyFill="1" applyBorder="1" applyAlignment="1">
      <alignment horizontal="center" vertical="center" wrapText="1"/>
    </xf>
    <xf numFmtId="164" fontId="7" fillId="4" borderId="2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left" wrapText="1"/>
    </xf>
    <xf numFmtId="169" fontId="11" fillId="6" borderId="6" xfId="1" applyNumberFormat="1" applyFont="1" applyFill="1" applyBorder="1" applyAlignment="1">
      <alignment horizontal="center" wrapText="1"/>
    </xf>
    <xf numFmtId="165" fontId="11" fillId="6" borderId="6" xfId="1" applyNumberFormat="1" applyFont="1" applyFill="1" applyBorder="1" applyAlignment="1">
      <alignment horizontal="center" wrapText="1"/>
    </xf>
    <xf numFmtId="165" fontId="11" fillId="6" borderId="12" xfId="1" applyNumberFormat="1" applyFont="1" applyFill="1" applyBorder="1" applyAlignment="1">
      <alignment horizontal="center" wrapText="1"/>
    </xf>
    <xf numFmtId="167" fontId="11" fillId="6" borderId="6" xfId="1" applyNumberFormat="1" applyFont="1" applyFill="1" applyBorder="1" applyAlignment="1">
      <alignment horizontal="center" wrapText="1"/>
    </xf>
    <xf numFmtId="165" fontId="11" fillId="6" borderId="11" xfId="1" applyNumberFormat="1" applyFont="1" applyFill="1" applyBorder="1" applyAlignment="1">
      <alignment horizontal="center" wrapText="1"/>
    </xf>
    <xf numFmtId="165" fontId="13" fillId="6" borderId="5" xfId="1" applyNumberFormat="1" applyFont="1" applyFill="1" applyBorder="1" applyAlignment="1">
      <alignment horizontal="center" wrapText="1"/>
    </xf>
    <xf numFmtId="0" fontId="7" fillId="2" borderId="2" xfId="1" applyNumberFormat="1" applyFont="1" applyFill="1" applyBorder="1" applyAlignment="1">
      <alignment horizontal="center" vertical="center" wrapText="1"/>
    </xf>
    <xf numFmtId="0" fontId="11" fillId="5" borderId="12" xfId="0" applyNumberFormat="1" applyFont="1" applyFill="1" applyBorder="1" applyAlignment="1">
      <alignment horizontal="left" wrapText="1"/>
    </xf>
    <xf numFmtId="0" fontId="0" fillId="0" borderId="12" xfId="0" applyNumberFormat="1" applyFill="1" applyBorder="1"/>
    <xf numFmtId="0" fontId="11" fillId="5" borderId="6" xfId="0" applyNumberFormat="1" applyFont="1" applyFill="1" applyBorder="1" applyAlignment="1">
      <alignment horizontal="left" wrapText="1"/>
    </xf>
    <xf numFmtId="0" fontId="0" fillId="0" borderId="6" xfId="0" applyNumberFormat="1" applyFill="1" applyBorder="1"/>
    <xf numFmtId="166" fontId="11" fillId="5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/>
    <xf numFmtId="167" fontId="11" fillId="0" borderId="2" xfId="0" applyNumberFormat="1" applyFont="1" applyFill="1" applyBorder="1" applyAlignment="1">
      <alignment horizont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/>
    <xf numFmtId="0" fontId="7" fillId="7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/>
    <xf numFmtId="0" fontId="7" fillId="6" borderId="3" xfId="0" applyNumberFormat="1" applyFont="1" applyFill="1" applyBorder="1" applyAlignment="1">
      <alignment horizontal="center" vertical="center" wrapText="1"/>
    </xf>
    <xf numFmtId="0" fontId="7" fillId="8" borderId="3" xfId="0" applyNumberFormat="1" applyFont="1" applyFill="1" applyBorder="1" applyAlignment="1">
      <alignment horizontal="center" vertical="center" wrapText="1"/>
    </xf>
    <xf numFmtId="0" fontId="7" fillId="5" borderId="3" xfId="0" applyNumberFormat="1" applyFont="1" applyFill="1" applyBorder="1" applyAlignment="1">
      <alignment horizontal="center" vertical="center" wrapText="1"/>
    </xf>
    <xf numFmtId="0" fontId="9" fillId="5" borderId="2" xfId="0" applyNumberFormat="1" applyFont="1" applyFill="1" applyBorder="1" applyAlignment="1">
      <alignment horizontal="center" vertical="center" textRotation="90" wrapText="1"/>
    </xf>
    <xf numFmtId="0" fontId="9" fillId="5" borderId="3" xfId="0" applyNumberFormat="1" applyFont="1" applyFill="1" applyBorder="1" applyAlignment="1">
      <alignment horizontal="center" vertical="center" wrapText="1"/>
    </xf>
    <xf numFmtId="0" fontId="9" fillId="5" borderId="3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0" fontId="7" fillId="6" borderId="2" xfId="0" applyNumberFormat="1" applyFont="1" applyFill="1" applyBorder="1" applyAlignment="1">
      <alignment horizontal="center" vertical="center" wrapText="1"/>
    </xf>
    <xf numFmtId="0" fontId="7" fillId="5" borderId="4" xfId="0" applyNumberFormat="1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wrapText="1"/>
    </xf>
    <xf numFmtId="0" fontId="14" fillId="0" borderId="1" xfId="1" applyNumberFormat="1" applyFill="1" applyBorder="1"/>
    <xf numFmtId="0" fontId="4" fillId="0" borderId="1" xfId="1" applyNumberFormat="1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8" fillId="3" borderId="2" xfId="1" applyNumberFormat="1" applyFont="1" applyFill="1" applyBorder="1" applyAlignment="1">
      <alignment horizontal="center" wrapText="1"/>
    </xf>
    <xf numFmtId="0" fontId="14" fillId="0" borderId="2" xfId="1" applyNumberFormat="1" applyFill="1" applyBorder="1"/>
    <xf numFmtId="0" fontId="7" fillId="5" borderId="3" xfId="1" applyNumberFormat="1" applyFont="1" applyFill="1" applyBorder="1" applyAlignment="1">
      <alignment horizontal="center" vertical="center" wrapText="1"/>
    </xf>
    <xf numFmtId="0" fontId="14" fillId="0" borderId="3" xfId="1" applyNumberFormat="1" applyFill="1" applyBorder="1"/>
    <xf numFmtId="166" fontId="11" fillId="5" borderId="2" xfId="1" applyNumberFormat="1" applyFont="1" applyFill="1" applyBorder="1" applyAlignment="1">
      <alignment horizontal="center" vertical="center" wrapText="1"/>
    </xf>
    <xf numFmtId="167" fontId="11" fillId="0" borderId="2" xfId="1" applyNumberFormat="1" applyFont="1" applyFill="1" applyBorder="1" applyAlignment="1">
      <alignment horizontal="center" wrapText="1"/>
    </xf>
    <xf numFmtId="0" fontId="9" fillId="5" borderId="2" xfId="1" applyNumberFormat="1" applyFont="1" applyFill="1" applyBorder="1" applyAlignment="1">
      <alignment horizontal="center" vertical="center" textRotation="90" wrapText="1"/>
    </xf>
    <xf numFmtId="0" fontId="9" fillId="5" borderId="3" xfId="1" applyNumberFormat="1" applyFont="1" applyFill="1" applyBorder="1" applyAlignment="1">
      <alignment horizontal="center" vertical="center" wrapText="1"/>
    </xf>
    <xf numFmtId="0" fontId="7" fillId="7" borderId="3" xfId="1" applyNumberFormat="1" applyFont="1" applyFill="1" applyBorder="1" applyAlignment="1">
      <alignment horizontal="center" vertical="center" wrapText="1"/>
    </xf>
    <xf numFmtId="0" fontId="7" fillId="8" borderId="3" xfId="1" applyNumberFormat="1" applyFont="1" applyFill="1" applyBorder="1" applyAlignment="1">
      <alignment horizontal="center" vertical="center" wrapText="1"/>
    </xf>
    <xf numFmtId="0" fontId="11" fillId="5" borderId="6" xfId="1" applyNumberFormat="1" applyFont="1" applyFill="1" applyBorder="1" applyAlignment="1">
      <alignment horizontal="left" wrapText="1"/>
    </xf>
    <xf numFmtId="0" fontId="14" fillId="0" borderId="6" xfId="1" applyNumberFormat="1" applyFill="1" applyBorder="1"/>
    <xf numFmtId="0" fontId="11" fillId="5" borderId="12" xfId="1" applyNumberFormat="1" applyFont="1" applyFill="1" applyBorder="1" applyAlignment="1">
      <alignment horizontal="left" wrapText="1"/>
    </xf>
    <xf numFmtId="0" fontId="14" fillId="0" borderId="12" xfId="1" applyNumberFormat="1" applyFill="1" applyBorder="1"/>
    <xf numFmtId="0" fontId="7" fillId="6" borderId="2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5"/>
  <sheetViews>
    <sheetView workbookViewId="0">
      <pane xSplit="2" ySplit="11" topLeftCell="C60" activePane="bottomRight" state="frozen"/>
      <selection pane="topRight"/>
      <selection pane="bottomLeft"/>
      <selection pane="bottomRight" activeCell="K96" sqref="K96:K98"/>
    </sheetView>
  </sheetViews>
  <sheetFormatPr defaultRowHeight="15" x14ac:dyDescent="0.25"/>
  <cols>
    <col min="1" max="1" width="4.140625" customWidth="1"/>
    <col min="2" max="2" width="14.28515625" customWidth="1"/>
    <col min="3" max="10" width="8.5703125" customWidth="1"/>
    <col min="11" max="11" width="11.28515625" customWidth="1"/>
    <col min="12" max="12" width="9" customWidth="1"/>
    <col min="13" max="18" width="8.5703125" customWidth="1"/>
    <col min="19" max="19" width="8.7109375" customWidth="1"/>
    <col min="20" max="20" width="9.140625" customWidth="1"/>
    <col min="21" max="21" width="9.85546875" customWidth="1"/>
    <col min="22" max="31" width="8.5703125" customWidth="1"/>
    <col min="32" max="32" width="11.28515625" customWidth="1"/>
    <col min="33" max="33" width="9" customWidth="1"/>
    <col min="34" max="35" width="5.7109375" customWidth="1"/>
  </cols>
  <sheetData>
    <row r="1" spans="1:35" ht="18.75" customHeight="1" x14ac:dyDescent="0.25">
      <c r="A1" s="1" t="s">
        <v>0</v>
      </c>
      <c r="B1" s="2"/>
      <c r="C1" s="130" t="s">
        <v>1</v>
      </c>
      <c r="D1" s="131" t="s">
        <v>2</v>
      </c>
      <c r="E1" s="131" t="s">
        <v>2</v>
      </c>
      <c r="F1" s="131" t="s">
        <v>2</v>
      </c>
      <c r="G1" s="131" t="s">
        <v>2</v>
      </c>
      <c r="H1" s="131" t="s">
        <v>2</v>
      </c>
      <c r="I1" s="131" t="s">
        <v>2</v>
      </c>
      <c r="J1" s="131" t="s">
        <v>2</v>
      </c>
      <c r="K1" s="131" t="s">
        <v>2</v>
      </c>
      <c r="L1" s="131" t="s">
        <v>2</v>
      </c>
      <c r="M1" s="131" t="s">
        <v>2</v>
      </c>
      <c r="N1" s="131" t="s">
        <v>2</v>
      </c>
      <c r="O1" s="131" t="s">
        <v>2</v>
      </c>
      <c r="P1" s="131" t="s">
        <v>2</v>
      </c>
      <c r="Q1" s="131" t="s">
        <v>2</v>
      </c>
      <c r="R1" s="131" t="s">
        <v>2</v>
      </c>
      <c r="S1" s="131" t="s">
        <v>2</v>
      </c>
      <c r="T1" s="131" t="s">
        <v>2</v>
      </c>
      <c r="U1" s="131" t="s">
        <v>2</v>
      </c>
      <c r="V1" s="131" t="s">
        <v>2</v>
      </c>
      <c r="W1" s="131" t="s">
        <v>2</v>
      </c>
      <c r="X1" s="131" t="s">
        <v>2</v>
      </c>
      <c r="Y1" s="131" t="s">
        <v>2</v>
      </c>
      <c r="Z1" s="131" t="s">
        <v>2</v>
      </c>
      <c r="AA1" s="131" t="s">
        <v>2</v>
      </c>
      <c r="AB1" s="131" t="s">
        <v>2</v>
      </c>
      <c r="AC1" s="131" t="s">
        <v>2</v>
      </c>
      <c r="AD1" s="2"/>
      <c r="AE1" s="2"/>
      <c r="AF1" s="2"/>
      <c r="AG1" s="2"/>
      <c r="AH1" s="2"/>
      <c r="AI1" s="2"/>
    </row>
    <row r="2" spans="1:35" ht="34.5" customHeight="1" x14ac:dyDescent="0.25">
      <c r="A2" s="2"/>
      <c r="B2" s="2"/>
      <c r="C2" s="132" t="s">
        <v>3</v>
      </c>
      <c r="D2" s="131" t="s">
        <v>2</v>
      </c>
      <c r="E2" s="131" t="s">
        <v>2</v>
      </c>
      <c r="F2" s="131" t="s">
        <v>2</v>
      </c>
      <c r="G2" s="131" t="s">
        <v>2</v>
      </c>
      <c r="H2" s="131" t="s">
        <v>2</v>
      </c>
      <c r="I2" s="131" t="s">
        <v>2</v>
      </c>
      <c r="J2" s="131" t="s">
        <v>2</v>
      </c>
      <c r="K2" s="131" t="s">
        <v>2</v>
      </c>
      <c r="L2" s="131" t="s">
        <v>2</v>
      </c>
      <c r="M2" s="131" t="s">
        <v>2</v>
      </c>
      <c r="N2" s="131" t="s">
        <v>2</v>
      </c>
      <c r="O2" s="131" t="s">
        <v>2</v>
      </c>
      <c r="P2" s="131" t="s">
        <v>2</v>
      </c>
      <c r="Q2" s="131" t="s">
        <v>2</v>
      </c>
      <c r="R2" s="131" t="s">
        <v>2</v>
      </c>
      <c r="S2" s="131" t="s">
        <v>2</v>
      </c>
      <c r="T2" s="131" t="s">
        <v>2</v>
      </c>
      <c r="U2" s="131" t="s">
        <v>2</v>
      </c>
      <c r="V2" s="131" t="s">
        <v>2</v>
      </c>
      <c r="W2" s="131" t="s">
        <v>2</v>
      </c>
      <c r="X2" s="131" t="s">
        <v>2</v>
      </c>
      <c r="Y2" s="131" t="s">
        <v>2</v>
      </c>
      <c r="Z2" s="131" t="s">
        <v>2</v>
      </c>
      <c r="AA2" s="131" t="s">
        <v>2</v>
      </c>
      <c r="AB2" s="131" t="s">
        <v>2</v>
      </c>
      <c r="AC2" s="2"/>
      <c r="AD2" s="2"/>
      <c r="AE2" s="2"/>
      <c r="AF2" s="2"/>
      <c r="AG2" s="2"/>
      <c r="AH2" s="2"/>
      <c r="AI2" s="2"/>
    </row>
    <row r="3" spans="1:35" ht="22.5" customHeight="1" x14ac:dyDescent="0.3">
      <c r="A3" s="2"/>
      <c r="B3" s="3"/>
      <c r="C3" s="133" t="s">
        <v>4</v>
      </c>
      <c r="D3" s="131" t="s">
        <v>2</v>
      </c>
      <c r="E3" s="131" t="s">
        <v>2</v>
      </c>
      <c r="F3" s="131" t="s">
        <v>2</v>
      </c>
      <c r="G3" s="131" t="s">
        <v>2</v>
      </c>
      <c r="H3" s="131" t="s">
        <v>2</v>
      </c>
      <c r="I3" s="131" t="s">
        <v>2</v>
      </c>
      <c r="J3" s="131" t="s">
        <v>2</v>
      </c>
      <c r="K3" s="131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0.25" customHeight="1" x14ac:dyDescent="0.25">
      <c r="A4" s="134" t="s">
        <v>5</v>
      </c>
      <c r="B4" s="131" t="s">
        <v>2</v>
      </c>
      <c r="C4" s="135" t="s">
        <v>6</v>
      </c>
      <c r="D4" s="114" t="s">
        <v>2</v>
      </c>
      <c r="E4" s="114" t="s">
        <v>2</v>
      </c>
      <c r="F4" s="114" t="s">
        <v>2</v>
      </c>
      <c r="G4" s="114" t="s">
        <v>2</v>
      </c>
      <c r="H4" s="136" t="s">
        <v>7</v>
      </c>
      <c r="I4" s="114" t="s">
        <v>2</v>
      </c>
      <c r="J4" s="114" t="s">
        <v>2</v>
      </c>
      <c r="K4" s="4">
        <v>1735.046</v>
      </c>
      <c r="L4" s="5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8.75" customHeight="1" x14ac:dyDescent="0.25">
      <c r="A5" s="123" t="s">
        <v>8</v>
      </c>
      <c r="B5" s="124" t="s">
        <v>9</v>
      </c>
      <c r="C5" s="125" t="s">
        <v>10</v>
      </c>
      <c r="D5" s="119" t="s">
        <v>2</v>
      </c>
      <c r="E5" s="119" t="s">
        <v>2</v>
      </c>
      <c r="F5" s="126" t="s">
        <v>11</v>
      </c>
      <c r="G5" s="127" t="s">
        <v>12</v>
      </c>
      <c r="H5" s="118" t="s">
        <v>13</v>
      </c>
      <c r="I5" s="120" t="s">
        <v>14</v>
      </c>
      <c r="J5" s="121" t="s">
        <v>15</v>
      </c>
      <c r="K5" s="122" t="s">
        <v>16</v>
      </c>
      <c r="L5" s="122" t="s">
        <v>17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25">
      <c r="A6" s="114" t="s">
        <v>2</v>
      </c>
      <c r="B6" s="119" t="s">
        <v>2</v>
      </c>
      <c r="C6" s="128" t="s">
        <v>18</v>
      </c>
      <c r="D6" s="117" t="s">
        <v>2</v>
      </c>
      <c r="E6" s="129" t="s">
        <v>19</v>
      </c>
      <c r="F6" s="114" t="s">
        <v>2</v>
      </c>
      <c r="G6" s="114" t="s">
        <v>2</v>
      </c>
      <c r="H6" s="119" t="s">
        <v>2</v>
      </c>
      <c r="I6" s="119" t="s">
        <v>2</v>
      </c>
      <c r="J6" s="119" t="s">
        <v>2</v>
      </c>
      <c r="K6" s="119" t="s">
        <v>2</v>
      </c>
      <c r="L6" s="119" t="s">
        <v>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1.25" customHeight="1" x14ac:dyDescent="0.25">
      <c r="A7" s="114" t="s">
        <v>2</v>
      </c>
      <c r="B7" s="119" t="s">
        <v>2</v>
      </c>
      <c r="C7" s="117" t="s">
        <v>2</v>
      </c>
      <c r="D7" s="117" t="s">
        <v>2</v>
      </c>
      <c r="E7" s="114" t="s">
        <v>2</v>
      </c>
      <c r="F7" s="114" t="s">
        <v>2</v>
      </c>
      <c r="G7" s="114" t="s">
        <v>2</v>
      </c>
      <c r="H7" s="119" t="s">
        <v>2</v>
      </c>
      <c r="I7" s="119" t="s">
        <v>2</v>
      </c>
      <c r="J7" s="119" t="s">
        <v>2</v>
      </c>
      <c r="K7" s="119" t="s">
        <v>2</v>
      </c>
      <c r="L7" s="119" t="s">
        <v>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1.25" customHeight="1" x14ac:dyDescent="0.25">
      <c r="A8" s="114" t="s">
        <v>2</v>
      </c>
      <c r="B8" s="119" t="s">
        <v>2</v>
      </c>
      <c r="C8" s="6" t="s">
        <v>20</v>
      </c>
      <c r="D8" s="6" t="s">
        <v>21</v>
      </c>
      <c r="E8" s="114" t="s">
        <v>2</v>
      </c>
      <c r="F8" s="114" t="s">
        <v>2</v>
      </c>
      <c r="G8" s="114" t="s">
        <v>2</v>
      </c>
      <c r="H8" s="119" t="s">
        <v>2</v>
      </c>
      <c r="I8" s="119" t="s">
        <v>2</v>
      </c>
      <c r="J8" s="119" t="s">
        <v>2</v>
      </c>
      <c r="K8" s="119" t="s">
        <v>2</v>
      </c>
      <c r="L8" s="119" t="s">
        <v>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2.75" customHeight="1" x14ac:dyDescent="0.25">
      <c r="A9" s="114" t="s">
        <v>2</v>
      </c>
      <c r="B9" s="119" t="s">
        <v>2</v>
      </c>
      <c r="C9" s="7" t="s">
        <v>22</v>
      </c>
      <c r="D9" s="7" t="s">
        <v>23</v>
      </c>
      <c r="E9" s="114" t="s">
        <v>2</v>
      </c>
      <c r="F9" s="114" t="s">
        <v>2</v>
      </c>
      <c r="G9" s="114" t="s">
        <v>2</v>
      </c>
      <c r="H9" s="119" t="s">
        <v>2</v>
      </c>
      <c r="I9" s="119" t="s">
        <v>2</v>
      </c>
      <c r="J9" s="119" t="s">
        <v>2</v>
      </c>
      <c r="K9" s="119" t="s">
        <v>2</v>
      </c>
      <c r="L9" s="119" t="s">
        <v>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7.25" customHeight="1" x14ac:dyDescent="0.25">
      <c r="A10" s="8">
        <v>1</v>
      </c>
      <c r="B10" s="9">
        <v>2</v>
      </c>
      <c r="C10" s="116">
        <v>3</v>
      </c>
      <c r="D10" s="117" t="s">
        <v>2</v>
      </c>
      <c r="E10" s="9">
        <v>4</v>
      </c>
      <c r="F10" s="10">
        <v>5</v>
      </c>
      <c r="G10" s="9">
        <v>6</v>
      </c>
      <c r="H10" s="9">
        <v>7</v>
      </c>
      <c r="I10" s="9">
        <v>8</v>
      </c>
      <c r="J10" s="9">
        <v>9</v>
      </c>
      <c r="K10" s="9">
        <v>10</v>
      </c>
      <c r="L10" s="9">
        <v>11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0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1.25" customHeight="1" x14ac:dyDescent="0.25">
      <c r="A12" s="113">
        <v>43862</v>
      </c>
      <c r="B12" s="12" t="s">
        <v>24</v>
      </c>
      <c r="C12" s="13"/>
      <c r="D12" s="14">
        <v>0</v>
      </c>
      <c r="E12" s="14">
        <v>0</v>
      </c>
      <c r="F12" s="15"/>
      <c r="G12" s="16"/>
      <c r="H12" s="17"/>
      <c r="I12" s="18"/>
      <c r="J12" s="19"/>
      <c r="K12" s="115">
        <f>K$4:K$4+SUMIF($C$5:J$5,"Нараст. баланс",$C14:J14)+SUMIF($C$5:J$5,"Прочая добыча",$C14:J14)-SUMIF($C$5:J$5,"Геол. снижение,  т/сут",$C14:J14)-SUMIF(I$7:J$7,"Итого",I14:J14)-SUMIF($C$5:J$5,"Прочие потери",$C14:J14)</f>
        <v>1733.3131000000001</v>
      </c>
      <c r="L12" s="2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1"/>
    </row>
    <row r="13" spans="1:35" ht="11.25" customHeight="1" x14ac:dyDescent="0.25">
      <c r="A13" s="114" t="s">
        <v>2</v>
      </c>
      <c r="B13" s="21" t="s">
        <v>25</v>
      </c>
      <c r="C13" s="22"/>
      <c r="D13" s="23">
        <v>0</v>
      </c>
      <c r="E13" s="23">
        <v>0</v>
      </c>
      <c r="F13" s="24"/>
      <c r="G13" s="25"/>
      <c r="H13" s="26"/>
      <c r="I13" s="27"/>
      <c r="J13" s="28"/>
      <c r="K13" s="114" t="s">
        <v>2</v>
      </c>
      <c r="L13" s="2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1"/>
    </row>
    <row r="14" spans="1:35" ht="11.25" customHeight="1" x14ac:dyDescent="0.25">
      <c r="A14" s="114" t="s">
        <v>2</v>
      </c>
      <c r="B14" s="30" t="s">
        <v>23</v>
      </c>
      <c r="C14" s="31"/>
      <c r="D14" s="32">
        <f>SUBTOTAL(9,C14:C14)</f>
        <v>0</v>
      </c>
      <c r="E14" s="32">
        <f>SUBTOTAL(9,C14:C14)</f>
        <v>0</v>
      </c>
      <c r="F14" s="33">
        <v>0</v>
      </c>
      <c r="G14" s="34">
        <v>0</v>
      </c>
      <c r="H14" s="35">
        <v>1.7329000000000001</v>
      </c>
      <c r="I14" s="36"/>
      <c r="J14" s="37">
        <f>SUMIF($C$5:I$5,"Накопленный эффект, т/сут",$C14:I14)+SUMIF($C$5:I$5,"Нараст.  по потенциалу",$C14:I14)-SUMIF($C$5:I$5,"Нараст. по остановкам",$C14:I14)-SUMIF($C$5:I$5,"ИТОГО перевод в ППД",$C14:I14)-SUMIF($C$5:I$5,"ИТОГО  нерент, по распоряж.",$C14:I14)-SUMIF($C$5:I$5,"ИТОГО ост. дебит от ЗБС, Углуб., ПВЛГ/ПНЛГ",$C14:I14)</f>
        <v>0</v>
      </c>
      <c r="K14" s="114" t="s">
        <v>2</v>
      </c>
      <c r="L14" s="38">
        <f>L$4:L$4+SUMIF($C$5:J$5,"Нараст. по остановкам",$C14:J14)-SUMIF($C$5:J$5,"Нараст.  по потенциалу",$C14:J14)</f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1"/>
    </row>
    <row r="15" spans="1:35" ht="11.25" customHeight="1" x14ac:dyDescent="0.25">
      <c r="A15" s="113">
        <v>43863</v>
      </c>
      <c r="B15" s="12" t="s">
        <v>24</v>
      </c>
      <c r="C15" s="13"/>
      <c r="D15" s="14">
        <v>0</v>
      </c>
      <c r="E15" s="14">
        <v>0</v>
      </c>
      <c r="F15" s="15"/>
      <c r="G15" s="16"/>
      <c r="H15" s="17"/>
      <c r="I15" s="39"/>
      <c r="J15" s="19"/>
      <c r="K15" s="115">
        <f>K$4:K$4+SUMIF($C$5:J$5,"Нараст. баланс",$C17:J17)+SUMIF($C$5:J$5,"Прочая добыча",$C17:J17)-SUMIF($C$5:J$5,"Геол. снижение,  т/сут",$C17:J17)-SUMIF(I$7:J$7,"Итого",I17:J17)-SUMIF($C$5:J$5,"Прочие потери",$C17:J17)</f>
        <v>1731.5802000000001</v>
      </c>
      <c r="L15" s="2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1"/>
    </row>
    <row r="16" spans="1:35" ht="11.25" customHeight="1" x14ac:dyDescent="0.25">
      <c r="A16" s="114" t="s">
        <v>2</v>
      </c>
      <c r="B16" s="21" t="s">
        <v>25</v>
      </c>
      <c r="C16" s="22"/>
      <c r="D16" s="23">
        <v>0</v>
      </c>
      <c r="E16" s="23">
        <v>0</v>
      </c>
      <c r="F16" s="24"/>
      <c r="G16" s="25"/>
      <c r="H16" s="26"/>
      <c r="I16" s="40"/>
      <c r="J16" s="28"/>
      <c r="K16" s="114" t="s">
        <v>2</v>
      </c>
      <c r="L16" s="2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1"/>
    </row>
    <row r="17" spans="1:35" ht="11.25" customHeight="1" x14ac:dyDescent="0.25">
      <c r="A17" s="114" t="s">
        <v>2</v>
      </c>
      <c r="B17" s="30" t="s">
        <v>23</v>
      </c>
      <c r="C17" s="31"/>
      <c r="D17" s="32">
        <f>SUBTOTAL(9,C17:C17)</f>
        <v>0</v>
      </c>
      <c r="E17" s="32">
        <f>SUBTOTAL(9,C17:C17)</f>
        <v>0</v>
      </c>
      <c r="F17" s="33">
        <v>0</v>
      </c>
      <c r="G17" s="34">
        <v>5</v>
      </c>
      <c r="H17" s="35">
        <v>3.4658000000000002</v>
      </c>
      <c r="I17" s="34">
        <v>5</v>
      </c>
      <c r="J17" s="37">
        <f>SUMIF($C$5:I$5,"Накопленный эффект, т/сут",$C17:I17)+SUMIF($C$5:I$5,"Нараст.  по потенциалу",$C17:I17)-SUMIF($C$5:I$5,"Нараст. по остановкам",$C17:I17)-SUMIF($C$5:I$5,"ИТОГО перевод в ППД",$C17:I17)-SUMIF($C$5:I$5,"ИТОГО  нерент, по распоряж.",$C17:I17)-SUMIF($C$5:I$5,"ИТОГО ост. дебит от ЗБС, Углуб., ПВЛГ/ПНЛГ",$C17:I17)</f>
        <v>0</v>
      </c>
      <c r="K17" s="114" t="s">
        <v>2</v>
      </c>
      <c r="L17" s="38">
        <f>L$4:L$4+SUMIF($C$5:J$5,"Нараст. по остановкам",$C17:J17)-SUMIF($C$5:J$5,"Нараст.  по потенциалу",$C17:J17)</f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1"/>
    </row>
    <row r="18" spans="1:35" ht="11.25" customHeight="1" x14ac:dyDescent="0.25">
      <c r="A18" s="113">
        <v>43864</v>
      </c>
      <c r="B18" s="12" t="s">
        <v>24</v>
      </c>
      <c r="C18" s="13"/>
      <c r="D18" s="14">
        <v>0</v>
      </c>
      <c r="E18" s="14">
        <v>0</v>
      </c>
      <c r="F18" s="15"/>
      <c r="G18" s="16"/>
      <c r="H18" s="17"/>
      <c r="I18" s="39"/>
      <c r="J18" s="19"/>
      <c r="K18" s="115">
        <f>K$4:K$4+SUMIF($C$5:J$5,"Нараст. баланс",$C20:J20)+SUMIF($C$5:J$5,"Прочая добыча",$C20:J20)-SUMIF($C$5:J$5,"Геол. снижение,  т/сут",$C20:J20)-SUMIF(I$7:J$7,"Итого",I20:J20)-SUMIF($C$5:J$5,"Прочие потери",$C20:J20)</f>
        <v>1729.8473000000001</v>
      </c>
      <c r="L18" s="2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1"/>
    </row>
    <row r="19" spans="1:35" ht="11.25" customHeight="1" x14ac:dyDescent="0.25">
      <c r="A19" s="114" t="s">
        <v>2</v>
      </c>
      <c r="B19" s="21" t="s">
        <v>25</v>
      </c>
      <c r="C19" s="22"/>
      <c r="D19" s="23">
        <v>0</v>
      </c>
      <c r="E19" s="23">
        <v>0</v>
      </c>
      <c r="F19" s="24"/>
      <c r="G19" s="25"/>
      <c r="H19" s="26"/>
      <c r="I19" s="40"/>
      <c r="J19" s="28"/>
      <c r="K19" s="114" t="s">
        <v>2</v>
      </c>
      <c r="L19" s="2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1"/>
    </row>
    <row r="20" spans="1:35" ht="11.25" customHeight="1" x14ac:dyDescent="0.25">
      <c r="A20" s="114" t="s">
        <v>2</v>
      </c>
      <c r="B20" s="30" t="s">
        <v>23</v>
      </c>
      <c r="C20" s="31"/>
      <c r="D20" s="32">
        <f>SUBTOTAL(9,C20:C20)</f>
        <v>0</v>
      </c>
      <c r="E20" s="32">
        <f>SUBTOTAL(9,C20:C20)</f>
        <v>0</v>
      </c>
      <c r="F20" s="33">
        <v>0</v>
      </c>
      <c r="G20" s="34">
        <v>5</v>
      </c>
      <c r="H20" s="35">
        <v>5.1986999999999997</v>
      </c>
      <c r="I20" s="34">
        <v>5</v>
      </c>
      <c r="J20" s="37">
        <f>SUMIF($C$5:I$5,"Накопленный эффект, т/сут",$C20:I20)+SUMIF($C$5:I$5,"Нараст.  по потенциалу",$C20:I20)-SUMIF($C$5:I$5,"Нараст. по остановкам",$C20:I20)-SUMIF($C$5:I$5,"ИТОГО перевод в ППД",$C20:I20)-SUMIF($C$5:I$5,"ИТОГО  нерент, по распоряж.",$C20:I20)-SUMIF($C$5:I$5,"ИТОГО ост. дебит от ЗБС, Углуб., ПВЛГ/ПНЛГ",$C20:I20)</f>
        <v>0</v>
      </c>
      <c r="K20" s="114" t="s">
        <v>2</v>
      </c>
      <c r="L20" s="38">
        <f>L$4:L$4+SUMIF($C$5:J$5,"Нараст. по остановкам",$C20:J20)-SUMIF($C$5:J$5,"Нараст.  по потенциалу",$C20:J20)</f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1"/>
    </row>
    <row r="21" spans="1:35" ht="11.25" customHeight="1" x14ac:dyDescent="0.25">
      <c r="A21" s="113">
        <v>43865</v>
      </c>
      <c r="B21" s="12" t="s">
        <v>24</v>
      </c>
      <c r="C21" s="13"/>
      <c r="D21" s="14">
        <v>0</v>
      </c>
      <c r="E21" s="14">
        <v>0</v>
      </c>
      <c r="F21" s="15"/>
      <c r="G21" s="16"/>
      <c r="H21" s="17"/>
      <c r="I21" s="39"/>
      <c r="J21" s="19"/>
      <c r="K21" s="115">
        <f>K$4:K$4+SUMIF($C$5:J$5,"Нараст. баланс",$C23:J23)+SUMIF($C$5:J$5,"Прочая добыча",$C23:J23)-SUMIF($C$5:J$5,"Геол. снижение,  т/сут",$C23:J23)-SUMIF(I$7:J$7,"Итого",I23:J23)-SUMIF($C$5:J$5,"Прочие потери",$C23:J23)</f>
        <v>1728.1144000000002</v>
      </c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1"/>
    </row>
    <row r="22" spans="1:35" ht="11.25" customHeight="1" x14ac:dyDescent="0.25">
      <c r="A22" s="114" t="s">
        <v>2</v>
      </c>
      <c r="B22" s="21" t="s">
        <v>25</v>
      </c>
      <c r="C22" s="22"/>
      <c r="D22" s="23">
        <v>0</v>
      </c>
      <c r="E22" s="23">
        <v>0</v>
      </c>
      <c r="F22" s="24"/>
      <c r="G22" s="25"/>
      <c r="H22" s="26"/>
      <c r="I22" s="40"/>
      <c r="J22" s="28"/>
      <c r="K22" s="114" t="s">
        <v>2</v>
      </c>
      <c r="L22" s="2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1"/>
    </row>
    <row r="23" spans="1:35" ht="11.25" customHeight="1" x14ac:dyDescent="0.25">
      <c r="A23" s="114" t="s">
        <v>2</v>
      </c>
      <c r="B23" s="30" t="s">
        <v>23</v>
      </c>
      <c r="C23" s="31"/>
      <c r="D23" s="32">
        <f>SUBTOTAL(9,C23:C23)</f>
        <v>0</v>
      </c>
      <c r="E23" s="32">
        <f>SUBTOTAL(9,C23:C23)</f>
        <v>0</v>
      </c>
      <c r="F23" s="33">
        <v>0</v>
      </c>
      <c r="G23" s="34">
        <v>5</v>
      </c>
      <c r="H23" s="35">
        <v>6.9316000000000004</v>
      </c>
      <c r="I23" s="34">
        <v>5</v>
      </c>
      <c r="J23" s="37">
        <f>SUMIF($C$5:I$5,"Накопленный эффект, т/сут",$C23:I23)+SUMIF($C$5:I$5,"Нараст.  по потенциалу",$C23:I23)-SUMIF($C$5:I$5,"Нараст. по остановкам",$C23:I23)-SUMIF($C$5:I$5,"ИТОГО перевод в ППД",$C23:I23)-SUMIF($C$5:I$5,"ИТОГО  нерент, по распоряж.",$C23:I23)-SUMIF($C$5:I$5,"ИТОГО ост. дебит от ЗБС, Углуб., ПВЛГ/ПНЛГ",$C23:I23)</f>
        <v>0</v>
      </c>
      <c r="K23" s="114" t="s">
        <v>2</v>
      </c>
      <c r="L23" s="38">
        <f>L$4:L$4+SUMIF($C$5:J$5,"Нараст. по остановкам",$C23:J23)-SUMIF($C$5:J$5,"Нараст.  по потенциалу",$C23:J23)</f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1"/>
    </row>
    <row r="24" spans="1:35" ht="11.25" customHeight="1" x14ac:dyDescent="0.25">
      <c r="A24" s="113">
        <v>43866</v>
      </c>
      <c r="B24" s="12" t="s">
        <v>24</v>
      </c>
      <c r="C24" s="13"/>
      <c r="D24" s="14">
        <v>0</v>
      </c>
      <c r="E24" s="14">
        <v>0</v>
      </c>
      <c r="F24" s="15"/>
      <c r="G24" s="16"/>
      <c r="H24" s="17"/>
      <c r="I24" s="39"/>
      <c r="J24" s="19"/>
      <c r="K24" s="115">
        <f>K$4:K$4+SUMIF($C$5:J$5,"Нараст. баланс",$C26:J26)+SUMIF($C$5:J$5,"Прочая добыча",$C26:J26)-SUMIF($C$5:J$5,"Геол. снижение,  т/сут",$C26:J26)-SUMIF(I$7:J$7,"Итого",I26:J26)-SUMIF($C$5:J$5,"Прочие потери",$C26:J26)</f>
        <v>1726.3815</v>
      </c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1"/>
    </row>
    <row r="25" spans="1:35" ht="11.25" customHeight="1" x14ac:dyDescent="0.25">
      <c r="A25" s="114" t="s">
        <v>2</v>
      </c>
      <c r="B25" s="21" t="s">
        <v>25</v>
      </c>
      <c r="C25" s="22"/>
      <c r="D25" s="23">
        <v>0</v>
      </c>
      <c r="E25" s="23">
        <v>0</v>
      </c>
      <c r="F25" s="24"/>
      <c r="G25" s="25"/>
      <c r="H25" s="26"/>
      <c r="I25" s="40"/>
      <c r="J25" s="28"/>
      <c r="K25" s="114" t="s">
        <v>2</v>
      </c>
      <c r="L25" s="2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1"/>
    </row>
    <row r="26" spans="1:35" ht="11.25" customHeight="1" x14ac:dyDescent="0.25">
      <c r="A26" s="114" t="s">
        <v>2</v>
      </c>
      <c r="B26" s="30" t="s">
        <v>23</v>
      </c>
      <c r="C26" s="31"/>
      <c r="D26" s="32">
        <f>SUBTOTAL(9,C26:C26)</f>
        <v>0</v>
      </c>
      <c r="E26" s="32">
        <f>SUBTOTAL(9,C26:C26)</f>
        <v>0</v>
      </c>
      <c r="F26" s="33">
        <v>0</v>
      </c>
      <c r="G26" s="34">
        <v>5</v>
      </c>
      <c r="H26" s="35">
        <v>8.6645000000000003</v>
      </c>
      <c r="I26" s="34">
        <v>5</v>
      </c>
      <c r="J26" s="37">
        <f>SUMIF($C$5:I$5,"Накопленный эффект, т/сут",$C26:I26)+SUMIF($C$5:I$5,"Нараст.  по потенциалу",$C26:I26)-SUMIF($C$5:I$5,"Нараст. по остановкам",$C26:I26)-SUMIF($C$5:I$5,"ИТОГО перевод в ППД",$C26:I26)-SUMIF($C$5:I$5,"ИТОГО  нерент, по распоряж.",$C26:I26)-SUMIF($C$5:I$5,"ИТОГО ост. дебит от ЗБС, Углуб., ПВЛГ/ПНЛГ",$C26:I26)</f>
        <v>0</v>
      </c>
      <c r="K26" s="114" t="s">
        <v>2</v>
      </c>
      <c r="L26" s="38">
        <f>L$4:L$4+SUMIF($C$5:J$5,"Нараст. по остановкам",$C26:J26)-SUMIF($C$5:J$5,"Нараст.  по потенциалу",$C26:J26)</f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1"/>
    </row>
    <row r="27" spans="1:35" ht="11.25" customHeight="1" x14ac:dyDescent="0.25">
      <c r="A27" s="113">
        <v>43867</v>
      </c>
      <c r="B27" s="12" t="s">
        <v>24</v>
      </c>
      <c r="C27" s="13"/>
      <c r="D27" s="14">
        <v>0</v>
      </c>
      <c r="E27" s="14">
        <v>0</v>
      </c>
      <c r="F27" s="15"/>
      <c r="G27" s="16"/>
      <c r="H27" s="17"/>
      <c r="I27" s="39"/>
      <c r="J27" s="19"/>
      <c r="K27" s="115">
        <f>K$4:K$4+SUMIF($C$5:J$5,"Нараст. баланс",$C29:J29)+SUMIF($C$5:J$5,"Прочая добыча",$C29:J29)-SUMIF($C$5:J$5,"Геол. снижение,  т/сут",$C29:J29)-SUMIF(I$7:J$7,"Итого",I29:J29)-SUMIF($C$5:J$5,"Прочие потери",$C29:J29)</f>
        <v>1724.6486</v>
      </c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1"/>
    </row>
    <row r="28" spans="1:35" ht="11.25" customHeight="1" x14ac:dyDescent="0.25">
      <c r="A28" s="114" t="s">
        <v>2</v>
      </c>
      <c r="B28" s="21" t="s">
        <v>25</v>
      </c>
      <c r="C28" s="22"/>
      <c r="D28" s="23">
        <v>0</v>
      </c>
      <c r="E28" s="23">
        <v>0</v>
      </c>
      <c r="F28" s="24"/>
      <c r="G28" s="25"/>
      <c r="H28" s="26"/>
      <c r="I28" s="40"/>
      <c r="J28" s="28"/>
      <c r="K28" s="114" t="s">
        <v>2</v>
      </c>
      <c r="L28" s="2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1"/>
    </row>
    <row r="29" spans="1:35" ht="11.25" customHeight="1" x14ac:dyDescent="0.25">
      <c r="A29" s="114" t="s">
        <v>2</v>
      </c>
      <c r="B29" s="30" t="s">
        <v>23</v>
      </c>
      <c r="C29" s="31"/>
      <c r="D29" s="32">
        <f>SUBTOTAL(9,C29:C29)</f>
        <v>0</v>
      </c>
      <c r="E29" s="32">
        <f>SUBTOTAL(9,C29:C29)</f>
        <v>0</v>
      </c>
      <c r="F29" s="33">
        <v>0</v>
      </c>
      <c r="G29" s="34">
        <v>5</v>
      </c>
      <c r="H29" s="35">
        <v>10.397399999999999</v>
      </c>
      <c r="I29" s="34">
        <v>5</v>
      </c>
      <c r="J29" s="37">
        <f>SUMIF($C$5:I$5,"Накопленный эффект, т/сут",$C29:I29)+SUMIF($C$5:I$5,"Нараст.  по потенциалу",$C29:I29)-SUMIF($C$5:I$5,"Нараст. по остановкам",$C29:I29)-SUMIF($C$5:I$5,"ИТОГО перевод в ППД",$C29:I29)-SUMIF($C$5:I$5,"ИТОГО  нерент, по распоряж.",$C29:I29)-SUMIF($C$5:I$5,"ИТОГО ост. дебит от ЗБС, Углуб., ПВЛГ/ПНЛГ",$C29:I29)</f>
        <v>0</v>
      </c>
      <c r="K29" s="114" t="s">
        <v>2</v>
      </c>
      <c r="L29" s="38">
        <f>L$4:L$4+SUMIF($C$5:J$5,"Нараст. по остановкам",$C29:J29)-SUMIF($C$5:J$5,"Нараст.  по потенциалу",$C29:J29)</f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1"/>
    </row>
    <row r="30" spans="1:35" ht="11.25" customHeight="1" x14ac:dyDescent="0.25">
      <c r="A30" s="113">
        <v>43868</v>
      </c>
      <c r="B30" s="12" t="s">
        <v>24</v>
      </c>
      <c r="C30" s="13"/>
      <c r="D30" s="14">
        <v>0</v>
      </c>
      <c r="E30" s="14">
        <v>0</v>
      </c>
      <c r="F30" s="15"/>
      <c r="G30" s="16"/>
      <c r="H30" s="17"/>
      <c r="I30" s="39"/>
      <c r="J30" s="19"/>
      <c r="K30" s="115">
        <f>K$4:K$4+SUMIF($C$5:J$5,"Нараст. баланс",$C32:J32)+SUMIF($C$5:J$5,"Прочая добыча",$C32:J32)-SUMIF($C$5:J$5,"Геол. снижение,  т/сут",$C32:J32)-SUMIF(I$7:J$7,"Итого",I32:J32)-SUMIF($C$5:J$5,"Прочие потери",$C32:J32)</f>
        <v>1722.9157</v>
      </c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1"/>
    </row>
    <row r="31" spans="1:35" ht="11.25" customHeight="1" x14ac:dyDescent="0.25">
      <c r="A31" s="114" t="s">
        <v>2</v>
      </c>
      <c r="B31" s="21" t="s">
        <v>25</v>
      </c>
      <c r="C31" s="22"/>
      <c r="D31" s="23">
        <v>0</v>
      </c>
      <c r="E31" s="23">
        <v>0</v>
      </c>
      <c r="F31" s="24"/>
      <c r="G31" s="25"/>
      <c r="H31" s="26"/>
      <c r="I31" s="40"/>
      <c r="J31" s="28"/>
      <c r="K31" s="114" t="s">
        <v>2</v>
      </c>
      <c r="L31" s="2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1"/>
    </row>
    <row r="32" spans="1:35" ht="11.25" customHeight="1" x14ac:dyDescent="0.25">
      <c r="A32" s="114" t="s">
        <v>2</v>
      </c>
      <c r="B32" s="30" t="s">
        <v>23</v>
      </c>
      <c r="C32" s="31"/>
      <c r="D32" s="32">
        <f>SUBTOTAL(9,C32:C32)</f>
        <v>0</v>
      </c>
      <c r="E32" s="32">
        <f>SUBTOTAL(9,C32:C32)</f>
        <v>0</v>
      </c>
      <c r="F32" s="33">
        <v>0</v>
      </c>
      <c r="G32" s="34">
        <v>5</v>
      </c>
      <c r="H32" s="35">
        <v>12.1303</v>
      </c>
      <c r="I32" s="34">
        <v>5</v>
      </c>
      <c r="J32" s="37">
        <f>SUMIF($C$5:I$5,"Накопленный эффект, т/сут",$C32:I32)+SUMIF($C$5:I$5,"Нараст.  по потенциалу",$C32:I32)-SUMIF($C$5:I$5,"Нараст. по остановкам",$C32:I32)-SUMIF($C$5:I$5,"ИТОГО перевод в ППД",$C32:I32)-SUMIF($C$5:I$5,"ИТОГО  нерент, по распоряж.",$C32:I32)-SUMIF($C$5:I$5,"ИТОГО ост. дебит от ЗБС, Углуб., ПВЛГ/ПНЛГ",$C32:I32)</f>
        <v>0</v>
      </c>
      <c r="K32" s="114" t="s">
        <v>2</v>
      </c>
      <c r="L32" s="38">
        <f>L$4:L$4+SUMIF($C$5:J$5,"Нараст. по остановкам",$C32:J32)-SUMIF($C$5:J$5,"Нараст.  по потенциалу",$C32:J32)</f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1"/>
    </row>
    <row r="33" spans="1:35" ht="11.25" customHeight="1" x14ac:dyDescent="0.25">
      <c r="A33" s="113">
        <v>43869</v>
      </c>
      <c r="B33" s="12" t="s">
        <v>24</v>
      </c>
      <c r="C33" s="13"/>
      <c r="D33" s="14">
        <v>0</v>
      </c>
      <c r="E33" s="14">
        <v>0</v>
      </c>
      <c r="F33" s="15"/>
      <c r="G33" s="16"/>
      <c r="H33" s="17"/>
      <c r="I33" s="39"/>
      <c r="J33" s="19"/>
      <c r="K33" s="115">
        <f>K$4:K$4+SUMIF($C$5:J$5,"Нараст. баланс",$C35:J35)+SUMIF($C$5:J$5,"Прочая добыча",$C35:J35)-SUMIF($C$5:J$5,"Геол. снижение,  т/сут",$C35:J35)-SUMIF(I$7:J$7,"Итого",I35:J35)-SUMIF($C$5:J$5,"Прочие потери",$C35:J35)</f>
        <v>1721.1828</v>
      </c>
      <c r="L33" s="2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1"/>
    </row>
    <row r="34" spans="1:35" ht="11.25" customHeight="1" x14ac:dyDescent="0.25">
      <c r="A34" s="114" t="s">
        <v>2</v>
      </c>
      <c r="B34" s="21" t="s">
        <v>25</v>
      </c>
      <c r="C34" s="22"/>
      <c r="D34" s="23">
        <v>0</v>
      </c>
      <c r="E34" s="23">
        <v>0</v>
      </c>
      <c r="F34" s="24"/>
      <c r="G34" s="25"/>
      <c r="H34" s="26"/>
      <c r="I34" s="40"/>
      <c r="J34" s="28"/>
      <c r="K34" s="114" t="s">
        <v>2</v>
      </c>
      <c r="L34" s="2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1"/>
    </row>
    <row r="35" spans="1:35" ht="11.25" customHeight="1" x14ac:dyDescent="0.25">
      <c r="A35" s="114" t="s">
        <v>2</v>
      </c>
      <c r="B35" s="30" t="s">
        <v>23</v>
      </c>
      <c r="C35" s="31"/>
      <c r="D35" s="32">
        <f>SUBTOTAL(9,C35:C35)</f>
        <v>0</v>
      </c>
      <c r="E35" s="32">
        <f>SUBTOTAL(9,C35:C35)</f>
        <v>0</v>
      </c>
      <c r="F35" s="33">
        <v>0</v>
      </c>
      <c r="G35" s="34">
        <v>5</v>
      </c>
      <c r="H35" s="35">
        <v>13.863200000000001</v>
      </c>
      <c r="I35" s="34">
        <v>5</v>
      </c>
      <c r="J35" s="37">
        <f>SUMIF($C$5:I$5,"Накопленный эффект, т/сут",$C35:I35)+SUMIF($C$5:I$5,"Нараст.  по потенциалу",$C35:I35)-SUMIF($C$5:I$5,"Нараст. по остановкам",$C35:I35)-SUMIF($C$5:I$5,"ИТОГО перевод в ППД",$C35:I35)-SUMIF($C$5:I$5,"ИТОГО  нерент, по распоряж.",$C35:I35)-SUMIF($C$5:I$5,"ИТОГО ост. дебит от ЗБС, Углуб., ПВЛГ/ПНЛГ",$C35:I35)</f>
        <v>0</v>
      </c>
      <c r="K35" s="114" t="s">
        <v>2</v>
      </c>
      <c r="L35" s="38">
        <f>L$4:L$4+SUMIF($C$5:J$5,"Нараст. по остановкам",$C35:J35)-SUMIF($C$5:J$5,"Нараст.  по потенциалу",$C35:J35)</f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1"/>
    </row>
    <row r="36" spans="1:35" ht="11.25" customHeight="1" x14ac:dyDescent="0.25">
      <c r="A36" s="113">
        <v>43870</v>
      </c>
      <c r="B36" s="12" t="s">
        <v>24</v>
      </c>
      <c r="C36" s="13"/>
      <c r="D36" s="14">
        <v>0</v>
      </c>
      <c r="E36" s="14">
        <v>0</v>
      </c>
      <c r="F36" s="15"/>
      <c r="G36" s="16"/>
      <c r="H36" s="17"/>
      <c r="I36" s="39"/>
      <c r="J36" s="19"/>
      <c r="K36" s="115">
        <f>K$4:K$4+SUMIF($C$5:J$5,"Нараст. баланс",$C38:J38)+SUMIF($C$5:J$5,"Прочая добыча",$C38:J38)-SUMIF($C$5:J$5,"Геол. снижение,  т/сут",$C38:J38)-SUMIF(I$7:J$7,"Итого",I38:J38)-SUMIF($C$5:J$5,"Прочие потери",$C38:J38)</f>
        <v>1719.4499000000001</v>
      </c>
      <c r="L36" s="2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1"/>
    </row>
    <row r="37" spans="1:35" ht="11.25" customHeight="1" x14ac:dyDescent="0.25">
      <c r="A37" s="114" t="s">
        <v>2</v>
      </c>
      <c r="B37" s="21" t="s">
        <v>25</v>
      </c>
      <c r="C37" s="22"/>
      <c r="D37" s="23">
        <v>0</v>
      </c>
      <c r="E37" s="23">
        <v>0</v>
      </c>
      <c r="F37" s="24"/>
      <c r="G37" s="25"/>
      <c r="H37" s="26"/>
      <c r="I37" s="40"/>
      <c r="J37" s="28"/>
      <c r="K37" s="114" t="s">
        <v>2</v>
      </c>
      <c r="L37" s="2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1"/>
    </row>
    <row r="38" spans="1:35" ht="11.25" customHeight="1" x14ac:dyDescent="0.25">
      <c r="A38" s="114" t="s">
        <v>2</v>
      </c>
      <c r="B38" s="30" t="s">
        <v>23</v>
      </c>
      <c r="C38" s="31"/>
      <c r="D38" s="32">
        <f>SUBTOTAL(9,C38:C38)</f>
        <v>0</v>
      </c>
      <c r="E38" s="32">
        <f>SUBTOTAL(9,C38:C38)</f>
        <v>0</v>
      </c>
      <c r="F38" s="33">
        <v>0</v>
      </c>
      <c r="G38" s="34">
        <v>5</v>
      </c>
      <c r="H38" s="35">
        <v>15.5961</v>
      </c>
      <c r="I38" s="34">
        <v>5</v>
      </c>
      <c r="J38" s="37">
        <f>SUMIF($C$5:I$5,"Накопленный эффект, т/сут",$C38:I38)+SUMIF($C$5:I$5,"Нараст.  по потенциалу",$C38:I38)-SUMIF($C$5:I$5,"Нараст. по остановкам",$C38:I38)-SUMIF($C$5:I$5,"ИТОГО перевод в ППД",$C38:I38)-SUMIF($C$5:I$5,"ИТОГО  нерент, по распоряж.",$C38:I38)-SUMIF($C$5:I$5,"ИТОГО ост. дебит от ЗБС, Углуб., ПВЛГ/ПНЛГ",$C38:I38)</f>
        <v>0</v>
      </c>
      <c r="K38" s="114" t="s">
        <v>2</v>
      </c>
      <c r="L38" s="38">
        <f>L$4:L$4+SUMIF($C$5:J$5,"Нараст. по остановкам",$C38:J38)-SUMIF($C$5:J$5,"Нараст.  по потенциалу",$C38:J38)</f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11"/>
    </row>
    <row r="39" spans="1:35" ht="11.25" customHeight="1" x14ac:dyDescent="0.25">
      <c r="A39" s="113">
        <v>43871</v>
      </c>
      <c r="B39" s="12" t="s">
        <v>24</v>
      </c>
      <c r="C39" s="13"/>
      <c r="D39" s="14">
        <v>0</v>
      </c>
      <c r="E39" s="14">
        <v>0</v>
      </c>
      <c r="F39" s="15"/>
      <c r="G39" s="16"/>
      <c r="H39" s="17"/>
      <c r="I39" s="39"/>
      <c r="J39" s="19"/>
      <c r="K39" s="115">
        <f>K$4:K$4+SUMIF($C$5:J$5,"Нараст. баланс",$C41:J41)+SUMIF($C$5:J$5,"Прочая добыча",$C41:J41)-SUMIF($C$5:J$5,"Геол. снижение,  т/сут",$C41:J41)-SUMIF(I$7:J$7,"Итого",I41:J41)-SUMIF($C$5:J$5,"Прочие потери",$C41:J41)</f>
        <v>1717.7170000000001</v>
      </c>
      <c r="L39" s="2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1"/>
    </row>
    <row r="40" spans="1:35" ht="11.25" customHeight="1" x14ac:dyDescent="0.25">
      <c r="A40" s="114" t="s">
        <v>2</v>
      </c>
      <c r="B40" s="21" t="s">
        <v>25</v>
      </c>
      <c r="C40" s="22"/>
      <c r="D40" s="23">
        <v>0</v>
      </c>
      <c r="E40" s="23">
        <v>0</v>
      </c>
      <c r="F40" s="24"/>
      <c r="G40" s="25"/>
      <c r="H40" s="26"/>
      <c r="I40" s="40"/>
      <c r="J40" s="28"/>
      <c r="K40" s="114" t="s">
        <v>2</v>
      </c>
      <c r="L40" s="2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11"/>
    </row>
    <row r="41" spans="1:35" ht="11.25" customHeight="1" x14ac:dyDescent="0.25">
      <c r="A41" s="114" t="s">
        <v>2</v>
      </c>
      <c r="B41" s="30" t="s">
        <v>23</v>
      </c>
      <c r="C41" s="31"/>
      <c r="D41" s="32">
        <f>SUBTOTAL(9,C41:C41)</f>
        <v>0</v>
      </c>
      <c r="E41" s="32">
        <f>SUBTOTAL(9,C41:C41)</f>
        <v>0</v>
      </c>
      <c r="F41" s="33">
        <v>0</v>
      </c>
      <c r="G41" s="34">
        <v>5</v>
      </c>
      <c r="H41" s="35">
        <v>17.329000000000001</v>
      </c>
      <c r="I41" s="34">
        <v>5</v>
      </c>
      <c r="J41" s="37">
        <f>SUMIF($C$5:I$5,"Накопленный эффект, т/сут",$C41:I41)+SUMIF($C$5:I$5,"Нараст.  по потенциалу",$C41:I41)-SUMIF($C$5:I$5,"Нараст. по остановкам",$C41:I41)-SUMIF($C$5:I$5,"ИТОГО перевод в ППД",$C41:I41)-SUMIF($C$5:I$5,"ИТОГО  нерент, по распоряж.",$C41:I41)-SUMIF($C$5:I$5,"ИТОГО ост. дебит от ЗБС, Углуб., ПВЛГ/ПНЛГ",$C41:I41)</f>
        <v>0</v>
      </c>
      <c r="K41" s="114" t="s">
        <v>2</v>
      </c>
      <c r="L41" s="38">
        <f>L$4:L$4+SUMIF($C$5:J$5,"Нараст. по остановкам",$C41:J41)-SUMIF($C$5:J$5,"Нараст.  по потенциалу",$C41:J41)</f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11"/>
    </row>
    <row r="42" spans="1:35" ht="11.25" customHeight="1" x14ac:dyDescent="0.25">
      <c r="A42" s="113">
        <v>43872</v>
      </c>
      <c r="B42" s="12" t="s">
        <v>24</v>
      </c>
      <c r="C42" s="13"/>
      <c r="D42" s="14">
        <v>0</v>
      </c>
      <c r="E42" s="14">
        <v>0</v>
      </c>
      <c r="F42" s="15"/>
      <c r="G42" s="16"/>
      <c r="H42" s="17"/>
      <c r="I42" s="39"/>
      <c r="J42" s="19"/>
      <c r="K42" s="115">
        <f>K$4:K$4+SUMIF($C$5:J$5,"Нараст. баланс",$C44:J44)+SUMIF($C$5:J$5,"Прочая добыча",$C44:J44)-SUMIF($C$5:J$5,"Геол. снижение,  т/сут",$C44:J44)-SUMIF(I$7:J$7,"Итого",I44:J44)-SUMIF($C$5:J$5,"Прочие потери",$C44:J44)</f>
        <v>1715.9841000000001</v>
      </c>
      <c r="L42" s="2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11"/>
    </row>
    <row r="43" spans="1:35" ht="11.25" customHeight="1" x14ac:dyDescent="0.25">
      <c r="A43" s="114" t="s">
        <v>2</v>
      </c>
      <c r="B43" s="21" t="s">
        <v>25</v>
      </c>
      <c r="C43" s="22"/>
      <c r="D43" s="23">
        <v>0</v>
      </c>
      <c r="E43" s="23">
        <v>0</v>
      </c>
      <c r="F43" s="24"/>
      <c r="G43" s="25"/>
      <c r="H43" s="26"/>
      <c r="I43" s="40"/>
      <c r="J43" s="28"/>
      <c r="K43" s="114" t="s">
        <v>2</v>
      </c>
      <c r="L43" s="29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11"/>
    </row>
    <row r="44" spans="1:35" ht="11.25" customHeight="1" x14ac:dyDescent="0.25">
      <c r="A44" s="114" t="s">
        <v>2</v>
      </c>
      <c r="B44" s="30" t="s">
        <v>23</v>
      </c>
      <c r="C44" s="31"/>
      <c r="D44" s="32">
        <f>SUBTOTAL(9,C44:C44)</f>
        <v>0</v>
      </c>
      <c r="E44" s="32">
        <f>SUBTOTAL(9,C44:C44)</f>
        <v>0</v>
      </c>
      <c r="F44" s="33">
        <v>0</v>
      </c>
      <c r="G44" s="34">
        <v>5</v>
      </c>
      <c r="H44" s="35">
        <v>19.061900000000001</v>
      </c>
      <c r="I44" s="34">
        <v>5</v>
      </c>
      <c r="J44" s="37">
        <f>SUMIF($C$5:I$5,"Накопленный эффект, т/сут",$C44:I44)+SUMIF($C$5:I$5,"Нараст.  по потенциалу",$C44:I44)-SUMIF($C$5:I$5,"Нараст. по остановкам",$C44:I44)-SUMIF($C$5:I$5,"ИТОГО перевод в ППД",$C44:I44)-SUMIF($C$5:I$5,"ИТОГО  нерент, по распоряж.",$C44:I44)-SUMIF($C$5:I$5,"ИТОГО ост. дебит от ЗБС, Углуб., ПВЛГ/ПНЛГ",$C44:I44)</f>
        <v>0</v>
      </c>
      <c r="K44" s="114" t="s">
        <v>2</v>
      </c>
      <c r="L44" s="38">
        <f>L$4:L$4+SUMIF($C$5:J$5,"Нараст. по остановкам",$C44:J44)-SUMIF($C$5:J$5,"Нараст.  по потенциалу",$C44:J44)</f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11"/>
    </row>
    <row r="45" spans="1:35" ht="11.25" customHeight="1" x14ac:dyDescent="0.25">
      <c r="A45" s="113">
        <v>43873</v>
      </c>
      <c r="B45" s="12" t="s">
        <v>24</v>
      </c>
      <c r="C45" s="13"/>
      <c r="D45" s="14">
        <v>0</v>
      </c>
      <c r="E45" s="14">
        <v>0</v>
      </c>
      <c r="F45" s="15"/>
      <c r="G45" s="16"/>
      <c r="H45" s="17"/>
      <c r="I45" s="39"/>
      <c r="J45" s="19"/>
      <c r="K45" s="115">
        <f>K$4:K$4+SUMIF($C$5:J$5,"Нараст. баланс",$C47:J47)+SUMIF($C$5:J$5,"Прочая добыча",$C47:J47)-SUMIF($C$5:J$5,"Геол. снижение,  т/сут",$C47:J47)-SUMIF(I$7:J$7,"Итого",I47:J47)-SUMIF($C$5:J$5,"Прочие потери",$C47:J47)</f>
        <v>1714.2512000000002</v>
      </c>
      <c r="L45" s="2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11"/>
    </row>
    <row r="46" spans="1:35" ht="11.25" customHeight="1" x14ac:dyDescent="0.25">
      <c r="A46" s="114" t="s">
        <v>2</v>
      </c>
      <c r="B46" s="21" t="s">
        <v>25</v>
      </c>
      <c r="C46" s="22"/>
      <c r="D46" s="23">
        <v>0</v>
      </c>
      <c r="E46" s="23">
        <v>0</v>
      </c>
      <c r="F46" s="24"/>
      <c r="G46" s="25"/>
      <c r="H46" s="26"/>
      <c r="I46" s="40"/>
      <c r="J46" s="28"/>
      <c r="K46" s="114" t="s">
        <v>2</v>
      </c>
      <c r="L46" s="2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11"/>
    </row>
    <row r="47" spans="1:35" ht="11.25" customHeight="1" x14ac:dyDescent="0.25">
      <c r="A47" s="114" t="s">
        <v>2</v>
      </c>
      <c r="B47" s="30" t="s">
        <v>23</v>
      </c>
      <c r="C47" s="31"/>
      <c r="D47" s="32">
        <f>SUBTOTAL(9,C47:C47)</f>
        <v>0</v>
      </c>
      <c r="E47" s="32">
        <f>SUBTOTAL(9,C47:C47)</f>
        <v>0</v>
      </c>
      <c r="F47" s="33">
        <v>0</v>
      </c>
      <c r="G47" s="34">
        <v>5</v>
      </c>
      <c r="H47" s="35">
        <v>20.794799999999999</v>
      </c>
      <c r="I47" s="34">
        <v>5</v>
      </c>
      <c r="J47" s="37">
        <f>SUMIF($C$5:I$5,"Накопленный эффект, т/сут",$C47:I47)+SUMIF($C$5:I$5,"Нараст.  по потенциалу",$C47:I47)-SUMIF($C$5:I$5,"Нараст. по остановкам",$C47:I47)-SUMIF($C$5:I$5,"ИТОГО перевод в ППД",$C47:I47)-SUMIF($C$5:I$5,"ИТОГО  нерент, по распоряж.",$C47:I47)-SUMIF($C$5:I$5,"ИТОГО ост. дебит от ЗБС, Углуб., ПВЛГ/ПНЛГ",$C47:I47)</f>
        <v>0</v>
      </c>
      <c r="K47" s="114" t="s">
        <v>2</v>
      </c>
      <c r="L47" s="38">
        <f>L$4:L$4+SUMIF($C$5:J$5,"Нараст. по остановкам",$C47:J47)-SUMIF($C$5:J$5,"Нараст.  по потенциалу",$C47:J47)</f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11"/>
    </row>
    <row r="48" spans="1:35" ht="11.25" customHeight="1" x14ac:dyDescent="0.25">
      <c r="A48" s="113">
        <v>43874</v>
      </c>
      <c r="B48" s="12" t="s">
        <v>24</v>
      </c>
      <c r="C48" s="13"/>
      <c r="D48" s="14">
        <v>0</v>
      </c>
      <c r="E48" s="14">
        <v>0</v>
      </c>
      <c r="F48" s="15"/>
      <c r="G48" s="16"/>
      <c r="H48" s="17"/>
      <c r="I48" s="39"/>
      <c r="J48" s="19"/>
      <c r="K48" s="115">
        <f>K$4:K$4+SUMIF($C$5:J$5,"Нараст. баланс",$C50:J50)+SUMIF($C$5:J$5,"Прочая добыча",$C50:J50)-SUMIF($C$5:J$5,"Геол. снижение,  т/сут",$C50:J50)-SUMIF(I$7:J$7,"Итого",I50:J50)-SUMIF($C$5:J$5,"Прочие потери",$C50:J50)</f>
        <v>1712.5183</v>
      </c>
      <c r="L48" s="2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11"/>
    </row>
    <row r="49" spans="1:35" ht="11.25" customHeight="1" x14ac:dyDescent="0.25">
      <c r="A49" s="114" t="s">
        <v>2</v>
      </c>
      <c r="B49" s="21" t="s">
        <v>25</v>
      </c>
      <c r="C49" s="22"/>
      <c r="D49" s="23">
        <v>0</v>
      </c>
      <c r="E49" s="23">
        <v>0</v>
      </c>
      <c r="F49" s="24"/>
      <c r="G49" s="25"/>
      <c r="H49" s="26"/>
      <c r="I49" s="40"/>
      <c r="J49" s="28"/>
      <c r="K49" s="114" t="s">
        <v>2</v>
      </c>
      <c r="L49" s="2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11"/>
    </row>
    <row r="50" spans="1:35" ht="11.25" customHeight="1" x14ac:dyDescent="0.25">
      <c r="A50" s="114" t="s">
        <v>2</v>
      </c>
      <c r="B50" s="30" t="s">
        <v>23</v>
      </c>
      <c r="C50" s="31"/>
      <c r="D50" s="32">
        <f>SUBTOTAL(9,C50:C50)</f>
        <v>0</v>
      </c>
      <c r="E50" s="32">
        <f>SUBTOTAL(9,C50:C50)</f>
        <v>0</v>
      </c>
      <c r="F50" s="33">
        <v>0</v>
      </c>
      <c r="G50" s="34">
        <v>5</v>
      </c>
      <c r="H50" s="35">
        <v>22.527699999999999</v>
      </c>
      <c r="I50" s="34">
        <v>5</v>
      </c>
      <c r="J50" s="37">
        <f>SUMIF($C$5:I$5,"Накопленный эффект, т/сут",$C50:I50)+SUMIF($C$5:I$5,"Нараст.  по потенциалу",$C50:I50)-SUMIF($C$5:I$5,"Нараст. по остановкам",$C50:I50)-SUMIF($C$5:I$5,"ИТОГО перевод в ППД",$C50:I50)-SUMIF($C$5:I$5,"ИТОГО  нерент, по распоряж.",$C50:I50)-SUMIF($C$5:I$5,"ИТОГО ост. дебит от ЗБС, Углуб., ПВЛГ/ПНЛГ",$C50:I50)</f>
        <v>0</v>
      </c>
      <c r="K50" s="114" t="s">
        <v>2</v>
      </c>
      <c r="L50" s="38">
        <f>L$4:L$4+SUMIF($C$5:J$5,"Нараст. по остановкам",$C50:J50)-SUMIF($C$5:J$5,"Нараст.  по потенциалу",$C50:J50)</f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1"/>
    </row>
    <row r="51" spans="1:35" ht="11.25" customHeight="1" x14ac:dyDescent="0.25">
      <c r="A51" s="113">
        <v>43875</v>
      </c>
      <c r="B51" s="12" t="s">
        <v>24</v>
      </c>
      <c r="C51" s="13"/>
      <c r="D51" s="14">
        <v>0</v>
      </c>
      <c r="E51" s="14">
        <v>0</v>
      </c>
      <c r="F51" s="15"/>
      <c r="G51" s="16"/>
      <c r="H51" s="17"/>
      <c r="I51" s="39"/>
      <c r="J51" s="19"/>
      <c r="K51" s="115">
        <f>K$4:K$4+SUMIF($C$5:J$5,"Нараст. баланс",$C53:J53)+SUMIF($C$5:J$5,"Прочая добыча",$C53:J53)-SUMIF($C$5:J$5,"Геол. снижение,  т/сут",$C53:J53)-SUMIF(I$7:J$7,"Итого",I53:J53)-SUMIF($C$5:J$5,"Прочие потери",$C53:J53)</f>
        <v>1710.7854</v>
      </c>
      <c r="L51" s="2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1"/>
    </row>
    <row r="52" spans="1:35" ht="11.25" customHeight="1" x14ac:dyDescent="0.25">
      <c r="A52" s="114" t="s">
        <v>2</v>
      </c>
      <c r="B52" s="21" t="s">
        <v>25</v>
      </c>
      <c r="C52" s="22"/>
      <c r="D52" s="23">
        <v>0</v>
      </c>
      <c r="E52" s="23">
        <v>0</v>
      </c>
      <c r="F52" s="24"/>
      <c r="G52" s="25"/>
      <c r="H52" s="26"/>
      <c r="I52" s="40"/>
      <c r="J52" s="28"/>
      <c r="K52" s="114" t="s">
        <v>2</v>
      </c>
      <c r="L52" s="2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11"/>
    </row>
    <row r="53" spans="1:35" ht="11.25" customHeight="1" x14ac:dyDescent="0.25">
      <c r="A53" s="114" t="s">
        <v>2</v>
      </c>
      <c r="B53" s="30" t="s">
        <v>23</v>
      </c>
      <c r="C53" s="31"/>
      <c r="D53" s="32">
        <f>SUBTOTAL(9,C53:C53)</f>
        <v>0</v>
      </c>
      <c r="E53" s="32">
        <f>SUBTOTAL(9,C53:C53)</f>
        <v>0</v>
      </c>
      <c r="F53" s="33">
        <v>0</v>
      </c>
      <c r="G53" s="34">
        <v>5</v>
      </c>
      <c r="H53" s="35">
        <v>24.2606</v>
      </c>
      <c r="I53" s="34">
        <v>5</v>
      </c>
      <c r="J53" s="37">
        <f>SUMIF($C$5:I$5,"Накопленный эффект, т/сут",$C53:I53)+SUMIF($C$5:I$5,"Нараст.  по потенциалу",$C53:I53)-SUMIF($C$5:I$5,"Нараст. по остановкам",$C53:I53)-SUMIF($C$5:I$5,"ИТОГО перевод в ППД",$C53:I53)-SUMIF($C$5:I$5,"ИТОГО  нерент, по распоряж.",$C53:I53)-SUMIF($C$5:I$5,"ИТОГО ост. дебит от ЗБС, Углуб., ПВЛГ/ПНЛГ",$C53:I53)</f>
        <v>0</v>
      </c>
      <c r="K53" s="114" t="s">
        <v>2</v>
      </c>
      <c r="L53" s="38">
        <f>L$4:L$4+SUMIF($C$5:J$5,"Нараст. по остановкам",$C53:J53)-SUMIF($C$5:J$5,"Нараст.  по потенциалу",$C53:J53)</f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1"/>
    </row>
    <row r="54" spans="1:35" ht="11.25" customHeight="1" x14ac:dyDescent="0.25">
      <c r="A54" s="113">
        <v>43876</v>
      </c>
      <c r="B54" s="12" t="s">
        <v>24</v>
      </c>
      <c r="C54" s="13"/>
      <c r="D54" s="14">
        <v>0</v>
      </c>
      <c r="E54" s="14">
        <v>0</v>
      </c>
      <c r="F54" s="15"/>
      <c r="G54" s="16"/>
      <c r="H54" s="17"/>
      <c r="I54" s="39"/>
      <c r="J54" s="19"/>
      <c r="K54" s="115">
        <f>K$4:K$4+SUMIF($C$5:J$5,"Нараст. баланс",$C56:J56)+SUMIF($C$5:J$5,"Прочая добыча",$C56:J56)-SUMIF($C$5:J$5,"Геол. снижение,  т/сут",$C56:J56)-SUMIF(I$7:J$7,"Итого",I56:J56)-SUMIF($C$5:J$5,"Прочие потери",$C56:J56)</f>
        <v>1709.0525</v>
      </c>
      <c r="L54" s="2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11"/>
    </row>
    <row r="55" spans="1:35" ht="11.25" customHeight="1" x14ac:dyDescent="0.25">
      <c r="A55" s="114" t="s">
        <v>2</v>
      </c>
      <c r="B55" s="21" t="s">
        <v>25</v>
      </c>
      <c r="C55" s="22"/>
      <c r="D55" s="23">
        <v>0</v>
      </c>
      <c r="E55" s="23">
        <v>0</v>
      </c>
      <c r="F55" s="24"/>
      <c r="G55" s="25"/>
      <c r="H55" s="26"/>
      <c r="I55" s="40"/>
      <c r="J55" s="28"/>
      <c r="K55" s="114" t="s">
        <v>2</v>
      </c>
      <c r="L55" s="29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11"/>
    </row>
    <row r="56" spans="1:35" ht="11.25" customHeight="1" x14ac:dyDescent="0.25">
      <c r="A56" s="114" t="s">
        <v>2</v>
      </c>
      <c r="B56" s="30" t="s">
        <v>23</v>
      </c>
      <c r="C56" s="31"/>
      <c r="D56" s="32">
        <f>SUBTOTAL(9,C56:C56)</f>
        <v>0</v>
      </c>
      <c r="E56" s="32">
        <f>SUBTOTAL(9,C56:C56)</f>
        <v>0</v>
      </c>
      <c r="F56" s="33">
        <v>0</v>
      </c>
      <c r="G56" s="34">
        <v>5</v>
      </c>
      <c r="H56" s="35">
        <v>25.993500000000001</v>
      </c>
      <c r="I56" s="34">
        <v>5</v>
      </c>
      <c r="J56" s="37">
        <f>SUMIF($C$5:I$5,"Накопленный эффект, т/сут",$C56:I56)+SUMIF($C$5:I$5,"Нараст.  по потенциалу",$C56:I56)-SUMIF($C$5:I$5,"Нараст. по остановкам",$C56:I56)-SUMIF($C$5:I$5,"ИТОГО перевод в ППД",$C56:I56)-SUMIF($C$5:I$5,"ИТОГО  нерент, по распоряж.",$C56:I56)-SUMIF($C$5:I$5,"ИТОГО ост. дебит от ЗБС, Углуб., ПВЛГ/ПНЛГ",$C56:I56)</f>
        <v>0</v>
      </c>
      <c r="K56" s="114" t="s">
        <v>2</v>
      </c>
      <c r="L56" s="38">
        <f>L$4:L$4+SUMIF($C$5:J$5,"Нараст. по остановкам",$C56:J56)-SUMIF($C$5:J$5,"Нараст.  по потенциалу",$C56:J56)</f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11"/>
    </row>
    <row r="57" spans="1:35" ht="11.25" customHeight="1" x14ac:dyDescent="0.25">
      <c r="A57" s="113">
        <v>43877</v>
      </c>
      <c r="B57" s="12" t="s">
        <v>24</v>
      </c>
      <c r="C57" s="13"/>
      <c r="D57" s="14">
        <v>0</v>
      </c>
      <c r="E57" s="14">
        <v>0</v>
      </c>
      <c r="F57" s="15"/>
      <c r="G57" s="16"/>
      <c r="H57" s="17"/>
      <c r="I57" s="39"/>
      <c r="J57" s="19"/>
      <c r="K57" s="115">
        <f>K$4:K$4+SUMIF($C$5:J$5,"Нараст. баланс",$C59:J59)+SUMIF($C$5:J$5,"Прочая добыча",$C59:J59)-SUMIF($C$5:J$5,"Геол. снижение,  т/сут",$C59:J59)-SUMIF(I$7:J$7,"Итого",I59:J59)-SUMIF($C$5:J$5,"Прочие потери",$C59:J59)</f>
        <v>1707.3196</v>
      </c>
      <c r="L57" s="2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11"/>
    </row>
    <row r="58" spans="1:35" ht="11.25" customHeight="1" x14ac:dyDescent="0.25">
      <c r="A58" s="114" t="s">
        <v>2</v>
      </c>
      <c r="B58" s="21" t="s">
        <v>25</v>
      </c>
      <c r="C58" s="22"/>
      <c r="D58" s="23">
        <v>0</v>
      </c>
      <c r="E58" s="23">
        <v>0</v>
      </c>
      <c r="F58" s="24"/>
      <c r="G58" s="25"/>
      <c r="H58" s="26"/>
      <c r="I58" s="40"/>
      <c r="J58" s="28"/>
      <c r="K58" s="114" t="s">
        <v>2</v>
      </c>
      <c r="L58" s="29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11"/>
    </row>
    <row r="59" spans="1:35" ht="11.25" customHeight="1" x14ac:dyDescent="0.25">
      <c r="A59" s="114" t="s">
        <v>2</v>
      </c>
      <c r="B59" s="30" t="s">
        <v>23</v>
      </c>
      <c r="C59" s="31"/>
      <c r="D59" s="32">
        <f>SUBTOTAL(9,C59:C59)</f>
        <v>0</v>
      </c>
      <c r="E59" s="32">
        <f>SUBTOTAL(9,C59:C59)</f>
        <v>0</v>
      </c>
      <c r="F59" s="33">
        <v>0</v>
      </c>
      <c r="G59" s="34">
        <v>5</v>
      </c>
      <c r="H59" s="35">
        <v>27.726400000000002</v>
      </c>
      <c r="I59" s="34">
        <v>5</v>
      </c>
      <c r="J59" s="37">
        <f>SUMIF($C$5:I$5,"Накопленный эффект, т/сут",$C59:I59)+SUMIF($C$5:I$5,"Нараст.  по потенциалу",$C59:I59)-SUMIF($C$5:I$5,"Нараст. по остановкам",$C59:I59)-SUMIF($C$5:I$5,"ИТОГО перевод в ППД",$C59:I59)-SUMIF($C$5:I$5,"ИТОГО  нерент, по распоряж.",$C59:I59)-SUMIF($C$5:I$5,"ИТОГО ост. дебит от ЗБС, Углуб., ПВЛГ/ПНЛГ",$C59:I59)</f>
        <v>0</v>
      </c>
      <c r="K59" s="114" t="s">
        <v>2</v>
      </c>
      <c r="L59" s="38">
        <f>L$4:L$4+SUMIF($C$5:J$5,"Нараст. по остановкам",$C59:J59)-SUMIF($C$5:J$5,"Нараст.  по потенциалу",$C59:J59)</f>
        <v>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1"/>
    </row>
    <row r="60" spans="1:35" ht="11.25" customHeight="1" x14ac:dyDescent="0.25">
      <c r="A60" s="113">
        <v>43878</v>
      </c>
      <c r="B60" s="12" t="s">
        <v>24</v>
      </c>
      <c r="C60" s="13"/>
      <c r="D60" s="14">
        <v>0</v>
      </c>
      <c r="E60" s="14">
        <v>0</v>
      </c>
      <c r="F60" s="15"/>
      <c r="G60" s="16"/>
      <c r="H60" s="17"/>
      <c r="I60" s="39"/>
      <c r="J60" s="19"/>
      <c r="K60" s="115">
        <f>K$4:K$4+SUMIF($C$5:J$5,"Нараст. баланс",$C62:J62)+SUMIF($C$5:J$5,"Прочая добыча",$C62:J62)-SUMIF($C$5:J$5,"Геол. снижение,  т/сут",$C62:J62)-SUMIF(I$7:J$7,"Итого",I62:J62)-SUMIF($C$5:J$5,"Прочие потери",$C62:J62)</f>
        <v>1705.5867000000001</v>
      </c>
      <c r="L60" s="2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1"/>
    </row>
    <row r="61" spans="1:35" ht="11.25" customHeight="1" x14ac:dyDescent="0.25">
      <c r="A61" s="114" t="s">
        <v>2</v>
      </c>
      <c r="B61" s="21" t="s">
        <v>25</v>
      </c>
      <c r="C61" s="22"/>
      <c r="D61" s="23">
        <v>0</v>
      </c>
      <c r="E61" s="23">
        <v>0</v>
      </c>
      <c r="F61" s="24"/>
      <c r="G61" s="25"/>
      <c r="H61" s="26"/>
      <c r="I61" s="40"/>
      <c r="J61" s="28"/>
      <c r="K61" s="114" t="s">
        <v>2</v>
      </c>
      <c r="L61" s="2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11"/>
    </row>
    <row r="62" spans="1:35" ht="11.25" customHeight="1" x14ac:dyDescent="0.25">
      <c r="A62" s="114" t="s">
        <v>2</v>
      </c>
      <c r="B62" s="30" t="s">
        <v>23</v>
      </c>
      <c r="C62" s="31"/>
      <c r="D62" s="32">
        <f>SUBTOTAL(9,C62:C62)</f>
        <v>0</v>
      </c>
      <c r="E62" s="32">
        <f>SUBTOTAL(9,C62:C62)</f>
        <v>0</v>
      </c>
      <c r="F62" s="33">
        <v>0</v>
      </c>
      <c r="G62" s="34">
        <v>5</v>
      </c>
      <c r="H62" s="35">
        <v>29.459299999999999</v>
      </c>
      <c r="I62" s="34">
        <v>5</v>
      </c>
      <c r="J62" s="37">
        <f>SUMIF($C$5:I$5,"Накопленный эффект, т/сут",$C62:I62)+SUMIF($C$5:I$5,"Нараст.  по потенциалу",$C62:I62)-SUMIF($C$5:I$5,"Нараст. по остановкам",$C62:I62)-SUMIF($C$5:I$5,"ИТОГО перевод в ППД",$C62:I62)-SUMIF($C$5:I$5,"ИТОГО  нерент, по распоряж.",$C62:I62)-SUMIF($C$5:I$5,"ИТОГО ост. дебит от ЗБС, Углуб., ПВЛГ/ПНЛГ",$C62:I62)</f>
        <v>0</v>
      </c>
      <c r="K62" s="114" t="s">
        <v>2</v>
      </c>
      <c r="L62" s="38">
        <f>L$4:L$4+SUMIF($C$5:J$5,"Нараст. по остановкам",$C62:J62)-SUMIF($C$5:J$5,"Нараст.  по потенциалу",$C62:J62)</f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1"/>
    </row>
    <row r="63" spans="1:35" ht="11.25" customHeight="1" x14ac:dyDescent="0.25">
      <c r="A63" s="113">
        <v>43879</v>
      </c>
      <c r="B63" s="12" t="s">
        <v>24</v>
      </c>
      <c r="C63" s="13"/>
      <c r="D63" s="14">
        <v>0</v>
      </c>
      <c r="E63" s="14">
        <v>0</v>
      </c>
      <c r="F63" s="15"/>
      <c r="G63" s="16"/>
      <c r="H63" s="17"/>
      <c r="I63" s="39"/>
      <c r="J63" s="19"/>
      <c r="K63" s="115">
        <f>K$4:K$4+SUMIF($C$5:J$5,"Нараст. баланс",$C65:J65)+SUMIF($C$5:J$5,"Прочая добыча",$C65:J65)-SUMIF($C$5:J$5,"Геол. снижение,  т/сут",$C65:J65)-SUMIF(I$7:J$7,"Итого",I65:J65)-SUMIF($C$5:J$5,"Прочие потери",$C65:J65)</f>
        <v>1703.8538000000001</v>
      </c>
      <c r="L63" s="2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11"/>
    </row>
    <row r="64" spans="1:35" ht="11.25" customHeight="1" x14ac:dyDescent="0.25">
      <c r="A64" s="114" t="s">
        <v>2</v>
      </c>
      <c r="B64" s="21" t="s">
        <v>25</v>
      </c>
      <c r="C64" s="22"/>
      <c r="D64" s="23">
        <v>0</v>
      </c>
      <c r="E64" s="23">
        <v>0</v>
      </c>
      <c r="F64" s="24"/>
      <c r="G64" s="25"/>
      <c r="H64" s="26"/>
      <c r="I64" s="40"/>
      <c r="J64" s="28"/>
      <c r="K64" s="114" t="s">
        <v>2</v>
      </c>
      <c r="L64" s="2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1"/>
    </row>
    <row r="65" spans="1:35" ht="11.25" customHeight="1" x14ac:dyDescent="0.25">
      <c r="A65" s="114" t="s">
        <v>2</v>
      </c>
      <c r="B65" s="30" t="s">
        <v>23</v>
      </c>
      <c r="C65" s="31"/>
      <c r="D65" s="32">
        <f>SUBTOTAL(9,C65:C65)</f>
        <v>0</v>
      </c>
      <c r="E65" s="32">
        <f>SUBTOTAL(9,C65:C65)</f>
        <v>0</v>
      </c>
      <c r="F65" s="33">
        <v>0</v>
      </c>
      <c r="G65" s="34">
        <v>5</v>
      </c>
      <c r="H65" s="35">
        <v>31.1922</v>
      </c>
      <c r="I65" s="34">
        <v>5</v>
      </c>
      <c r="J65" s="37">
        <f>SUMIF($C$5:I$5,"Накопленный эффект, т/сут",$C65:I65)+SUMIF($C$5:I$5,"Нараст.  по потенциалу",$C65:I65)-SUMIF($C$5:I$5,"Нараст. по остановкам",$C65:I65)-SUMIF($C$5:I$5,"ИТОГО перевод в ППД",$C65:I65)-SUMIF($C$5:I$5,"ИТОГО  нерент, по распоряж.",$C65:I65)-SUMIF($C$5:I$5,"ИТОГО ост. дебит от ЗБС, Углуб., ПВЛГ/ПНЛГ",$C65:I65)</f>
        <v>0</v>
      </c>
      <c r="K65" s="114" t="s">
        <v>2</v>
      </c>
      <c r="L65" s="38">
        <f>L$4:L$4+SUMIF($C$5:J$5,"Нараст. по остановкам",$C65:J65)-SUMIF($C$5:J$5,"Нараст.  по потенциалу",$C65:J65)</f>
        <v>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1"/>
    </row>
    <row r="66" spans="1:35" ht="11.25" customHeight="1" x14ac:dyDescent="0.25">
      <c r="A66" s="113">
        <v>43880</v>
      </c>
      <c r="B66" s="12" t="s">
        <v>24</v>
      </c>
      <c r="C66" s="13"/>
      <c r="D66" s="14">
        <v>0</v>
      </c>
      <c r="E66" s="14">
        <v>0</v>
      </c>
      <c r="F66" s="15"/>
      <c r="G66" s="16"/>
      <c r="H66" s="17"/>
      <c r="I66" s="39"/>
      <c r="J66" s="19"/>
      <c r="K66" s="115">
        <f>K$4:K$4+SUMIF($C$5:J$5,"Нараст. баланс",$C68:J68)+SUMIF($C$5:J$5,"Прочая добыча",$C68:J68)-SUMIF($C$5:J$5,"Геол. снижение,  т/сут",$C68:J68)-SUMIF(I$7:J$7,"Итого",I68:J68)-SUMIF($C$5:J$5,"Прочие потери",$C68:J68)</f>
        <v>1702.1209000000001</v>
      </c>
      <c r="L66" s="2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11"/>
    </row>
    <row r="67" spans="1:35" ht="11.25" customHeight="1" x14ac:dyDescent="0.25">
      <c r="A67" s="114" t="s">
        <v>2</v>
      </c>
      <c r="B67" s="21" t="s">
        <v>25</v>
      </c>
      <c r="C67" s="22"/>
      <c r="D67" s="23">
        <v>0</v>
      </c>
      <c r="E67" s="23">
        <v>0</v>
      </c>
      <c r="F67" s="24"/>
      <c r="G67" s="25"/>
      <c r="H67" s="26"/>
      <c r="I67" s="40"/>
      <c r="J67" s="28"/>
      <c r="K67" s="114" t="s">
        <v>2</v>
      </c>
      <c r="L67" s="2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1"/>
    </row>
    <row r="68" spans="1:35" ht="11.25" customHeight="1" x14ac:dyDescent="0.25">
      <c r="A68" s="114" t="s">
        <v>2</v>
      </c>
      <c r="B68" s="30" t="s">
        <v>23</v>
      </c>
      <c r="C68" s="31"/>
      <c r="D68" s="32">
        <f>SUBTOTAL(9,C68:C68)</f>
        <v>0</v>
      </c>
      <c r="E68" s="32">
        <f>SUBTOTAL(9,C68:C68)</f>
        <v>0</v>
      </c>
      <c r="F68" s="33">
        <v>0</v>
      </c>
      <c r="G68" s="34">
        <v>5</v>
      </c>
      <c r="H68" s="35">
        <v>32.9251</v>
      </c>
      <c r="I68" s="34">
        <v>5</v>
      </c>
      <c r="J68" s="37">
        <f>SUMIF($C$5:I$5,"Накопленный эффект, т/сут",$C68:I68)+SUMIF($C$5:I$5,"Нараст.  по потенциалу",$C68:I68)-SUMIF($C$5:I$5,"Нараст. по остановкам",$C68:I68)-SUMIF($C$5:I$5,"ИТОГО перевод в ППД",$C68:I68)-SUMIF($C$5:I$5,"ИТОГО  нерент, по распоряж.",$C68:I68)-SUMIF($C$5:I$5,"ИТОГО ост. дебит от ЗБС, Углуб., ПВЛГ/ПНЛГ",$C68:I68)</f>
        <v>0</v>
      </c>
      <c r="K68" s="114" t="s">
        <v>2</v>
      </c>
      <c r="L68" s="38">
        <f>L$4:L$4+SUMIF($C$5:J$5,"Нараст. по остановкам",$C68:J68)-SUMIF($C$5:J$5,"Нараст.  по потенциалу",$C68:J68)</f>
        <v>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11"/>
    </row>
    <row r="69" spans="1:35" ht="11.25" customHeight="1" x14ac:dyDescent="0.25">
      <c r="A69" s="113">
        <v>43881</v>
      </c>
      <c r="B69" s="12" t="s">
        <v>24</v>
      </c>
      <c r="C69" s="13"/>
      <c r="D69" s="14">
        <v>0</v>
      </c>
      <c r="E69" s="14">
        <v>0</v>
      </c>
      <c r="F69" s="15"/>
      <c r="G69" s="16"/>
      <c r="H69" s="17"/>
      <c r="I69" s="39"/>
      <c r="J69" s="19"/>
      <c r="K69" s="115">
        <f>K$4:K$4+SUMIF($C$5:J$5,"Нараст. баланс",$C71:J71)+SUMIF($C$5:J$5,"Прочая добыча",$C71:J71)-SUMIF($C$5:J$5,"Геол. снижение,  т/сут",$C71:J71)-SUMIF(I$7:J$7,"Итого",I71:J71)-SUMIF($C$5:J$5,"Прочие потери",$C71:J71)</f>
        <v>1700.3880000000001</v>
      </c>
      <c r="L69" s="2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11"/>
    </row>
    <row r="70" spans="1:35" ht="11.25" customHeight="1" x14ac:dyDescent="0.25">
      <c r="A70" s="114" t="s">
        <v>2</v>
      </c>
      <c r="B70" s="21" t="s">
        <v>25</v>
      </c>
      <c r="C70" s="22"/>
      <c r="D70" s="23">
        <v>0</v>
      </c>
      <c r="E70" s="23">
        <v>0</v>
      </c>
      <c r="F70" s="24"/>
      <c r="G70" s="25"/>
      <c r="H70" s="26"/>
      <c r="I70" s="40"/>
      <c r="J70" s="28"/>
      <c r="K70" s="114" t="s">
        <v>2</v>
      </c>
      <c r="L70" s="2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11"/>
    </row>
    <row r="71" spans="1:35" ht="11.25" customHeight="1" x14ac:dyDescent="0.25">
      <c r="A71" s="114" t="s">
        <v>2</v>
      </c>
      <c r="B71" s="30" t="s">
        <v>23</v>
      </c>
      <c r="C71" s="31"/>
      <c r="D71" s="32">
        <f>SUBTOTAL(9,C71:C71)</f>
        <v>0</v>
      </c>
      <c r="E71" s="32">
        <f>SUBTOTAL(9,C71:C71)</f>
        <v>0</v>
      </c>
      <c r="F71" s="33">
        <v>0</v>
      </c>
      <c r="G71" s="34">
        <v>5</v>
      </c>
      <c r="H71" s="35">
        <v>34.658000000000001</v>
      </c>
      <c r="I71" s="34">
        <v>5</v>
      </c>
      <c r="J71" s="37">
        <f>SUMIF($C$5:I$5,"Накопленный эффект, т/сут",$C71:I71)+SUMIF($C$5:I$5,"Нараст.  по потенциалу",$C71:I71)-SUMIF($C$5:I$5,"Нараст. по остановкам",$C71:I71)-SUMIF($C$5:I$5,"ИТОГО перевод в ППД",$C71:I71)-SUMIF($C$5:I$5,"ИТОГО  нерент, по распоряж.",$C71:I71)-SUMIF($C$5:I$5,"ИТОГО ост. дебит от ЗБС, Углуб., ПВЛГ/ПНЛГ",$C71:I71)</f>
        <v>0</v>
      </c>
      <c r="K71" s="114" t="s">
        <v>2</v>
      </c>
      <c r="L71" s="38">
        <f>L$4:L$4+SUMIF($C$5:J$5,"Нараст. по остановкам",$C71:J71)-SUMIF($C$5:J$5,"Нараст.  по потенциалу",$C71:J71)</f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1"/>
    </row>
    <row r="72" spans="1:35" ht="11.25" customHeight="1" x14ac:dyDescent="0.25">
      <c r="A72" s="113">
        <v>43882</v>
      </c>
      <c r="B72" s="12" t="s">
        <v>24</v>
      </c>
      <c r="C72" s="13"/>
      <c r="D72" s="14">
        <v>0</v>
      </c>
      <c r="E72" s="14">
        <v>0</v>
      </c>
      <c r="F72" s="15"/>
      <c r="G72" s="16"/>
      <c r="H72" s="17"/>
      <c r="I72" s="39"/>
      <c r="J72" s="19"/>
      <c r="K72" s="115">
        <f>K$4:K$4+SUMIF($C$5:J$5,"Нараст. баланс",$C74:J74)+SUMIF($C$5:J$5,"Прочая добыча",$C74:J74)-SUMIF($C$5:J$5,"Геол. снижение,  т/сут",$C74:J74)-SUMIF(I$7:J$7,"Итого",I74:J74)-SUMIF($C$5:J$5,"Прочие потери",$C74:J74)</f>
        <v>1698.6550999999999</v>
      </c>
      <c r="L72" s="2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11"/>
    </row>
    <row r="73" spans="1:35" ht="11.25" customHeight="1" x14ac:dyDescent="0.25">
      <c r="A73" s="114" t="s">
        <v>2</v>
      </c>
      <c r="B73" s="21" t="s">
        <v>25</v>
      </c>
      <c r="C73" s="22"/>
      <c r="D73" s="23">
        <v>0</v>
      </c>
      <c r="E73" s="23">
        <v>0</v>
      </c>
      <c r="F73" s="24"/>
      <c r="G73" s="25"/>
      <c r="H73" s="26"/>
      <c r="I73" s="40"/>
      <c r="J73" s="28"/>
      <c r="K73" s="114" t="s">
        <v>2</v>
      </c>
      <c r="L73" s="29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11"/>
    </row>
    <row r="74" spans="1:35" ht="11.25" customHeight="1" x14ac:dyDescent="0.25">
      <c r="A74" s="114" t="s">
        <v>2</v>
      </c>
      <c r="B74" s="30" t="s">
        <v>23</v>
      </c>
      <c r="C74" s="31"/>
      <c r="D74" s="32">
        <f>SUBTOTAL(9,C74:C74)</f>
        <v>0</v>
      </c>
      <c r="E74" s="32">
        <f>SUBTOTAL(9,C74:C74)</f>
        <v>0</v>
      </c>
      <c r="F74" s="33">
        <v>0</v>
      </c>
      <c r="G74" s="34">
        <v>5</v>
      </c>
      <c r="H74" s="35">
        <v>36.390900000000002</v>
      </c>
      <c r="I74" s="34">
        <v>5</v>
      </c>
      <c r="J74" s="37">
        <f>SUMIF($C$5:I$5,"Накопленный эффект, т/сут",$C74:I74)+SUMIF($C$5:I$5,"Нараст.  по потенциалу",$C74:I74)-SUMIF($C$5:I$5,"Нараст. по остановкам",$C74:I74)-SUMIF($C$5:I$5,"ИТОГО перевод в ППД",$C74:I74)-SUMIF($C$5:I$5,"ИТОГО  нерент, по распоряж.",$C74:I74)-SUMIF($C$5:I$5,"ИТОГО ост. дебит от ЗБС, Углуб., ПВЛГ/ПНЛГ",$C74:I74)</f>
        <v>0</v>
      </c>
      <c r="K74" s="114" t="s">
        <v>2</v>
      </c>
      <c r="L74" s="38">
        <f>L$4:L$4+SUMIF($C$5:J$5,"Нараст. по остановкам",$C74:J74)-SUMIF($C$5:J$5,"Нараст.  по потенциалу",$C74:J74)</f>
        <v>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1"/>
    </row>
    <row r="75" spans="1:35" ht="11.25" customHeight="1" x14ac:dyDescent="0.25">
      <c r="A75" s="113">
        <v>43883</v>
      </c>
      <c r="B75" s="12" t="s">
        <v>24</v>
      </c>
      <c r="C75" s="13"/>
      <c r="D75" s="14">
        <v>0</v>
      </c>
      <c r="E75" s="14">
        <v>0</v>
      </c>
      <c r="F75" s="15"/>
      <c r="G75" s="16"/>
      <c r="H75" s="17"/>
      <c r="I75" s="39"/>
      <c r="J75" s="19"/>
      <c r="K75" s="115">
        <f>K$4:K$4+SUMIF($C$5:J$5,"Нараст. баланс",$C77:J77)+SUMIF($C$5:J$5,"Прочая добыча",$C77:J77)-SUMIF($C$5:J$5,"Геол. снижение,  т/сут",$C77:J77)-SUMIF(I$7:J$7,"Итого",I77:J77)-SUMIF($C$5:J$5,"Прочие потери",$C77:J77)</f>
        <v>1696.9222</v>
      </c>
      <c r="L75" s="2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1"/>
    </row>
    <row r="76" spans="1:35" ht="11.25" customHeight="1" x14ac:dyDescent="0.25">
      <c r="A76" s="114" t="s">
        <v>2</v>
      </c>
      <c r="B76" s="21" t="s">
        <v>25</v>
      </c>
      <c r="C76" s="22"/>
      <c r="D76" s="23">
        <v>0</v>
      </c>
      <c r="E76" s="23">
        <v>0</v>
      </c>
      <c r="F76" s="24"/>
      <c r="G76" s="25"/>
      <c r="H76" s="26"/>
      <c r="I76" s="40"/>
      <c r="J76" s="28"/>
      <c r="K76" s="114" t="s">
        <v>2</v>
      </c>
      <c r="L76" s="29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1"/>
    </row>
    <row r="77" spans="1:35" ht="11.25" customHeight="1" x14ac:dyDescent="0.25">
      <c r="A77" s="114" t="s">
        <v>2</v>
      </c>
      <c r="B77" s="30" t="s">
        <v>23</v>
      </c>
      <c r="C77" s="31"/>
      <c r="D77" s="32">
        <f>SUBTOTAL(9,C77:C77)</f>
        <v>0</v>
      </c>
      <c r="E77" s="32">
        <f>SUBTOTAL(9,C77:C77)</f>
        <v>0</v>
      </c>
      <c r="F77" s="33">
        <v>0</v>
      </c>
      <c r="G77" s="34">
        <v>5</v>
      </c>
      <c r="H77" s="35">
        <v>38.123800000000003</v>
      </c>
      <c r="I77" s="34">
        <v>5</v>
      </c>
      <c r="J77" s="37">
        <f>SUMIF($C$5:I$5,"Накопленный эффект, т/сут",$C77:I77)+SUMIF($C$5:I$5,"Нараст.  по потенциалу",$C77:I77)-SUMIF($C$5:I$5,"Нараст. по остановкам",$C77:I77)-SUMIF($C$5:I$5,"ИТОГО перевод в ППД",$C77:I77)-SUMIF($C$5:I$5,"ИТОГО  нерент, по распоряж.",$C77:I77)-SUMIF($C$5:I$5,"ИТОГО ост. дебит от ЗБС, Углуб., ПВЛГ/ПНЛГ",$C77:I77)</f>
        <v>0</v>
      </c>
      <c r="K77" s="114" t="s">
        <v>2</v>
      </c>
      <c r="L77" s="38">
        <f>L$4:L$4+SUMIF($C$5:J$5,"Нараст. по остановкам",$C77:J77)-SUMIF($C$5:J$5,"Нараст.  по потенциалу",$C77:J77)</f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1"/>
    </row>
    <row r="78" spans="1:35" ht="11.25" customHeight="1" x14ac:dyDescent="0.25">
      <c r="A78" s="113">
        <v>43884</v>
      </c>
      <c r="B78" s="12" t="s">
        <v>24</v>
      </c>
      <c r="C78" s="41"/>
      <c r="D78" s="14">
        <v>15</v>
      </c>
      <c r="E78" s="14">
        <v>15</v>
      </c>
      <c r="F78" s="15"/>
      <c r="G78" s="16"/>
      <c r="H78" s="17"/>
      <c r="I78" s="39"/>
      <c r="J78" s="19"/>
      <c r="K78" s="115">
        <f>K$4:K$4+SUMIF($C$5:J$5,"Нараст. баланс",$C80:J80)+SUMIF($C$5:J$5,"Прочая добыча",$C80:J80)-SUMIF($C$5:J$5,"Геол. снижение,  т/сут",$C80:J80)-SUMIF(I$7:J$7,"Итого",I80:J80)-SUMIF($C$5:J$5,"Прочие потери",$C80:J80)</f>
        <v>1695.1893</v>
      </c>
      <c r="L78" s="2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1"/>
    </row>
    <row r="79" spans="1:35" ht="11.25" customHeight="1" x14ac:dyDescent="0.25">
      <c r="A79" s="114" t="s">
        <v>2</v>
      </c>
      <c r="B79" s="21" t="s">
        <v>25</v>
      </c>
      <c r="C79" s="42"/>
      <c r="D79" s="23">
        <v>1</v>
      </c>
      <c r="E79" s="23">
        <v>1</v>
      </c>
      <c r="F79" s="24"/>
      <c r="G79" s="25"/>
      <c r="H79" s="26"/>
      <c r="I79" s="40"/>
      <c r="J79" s="28"/>
      <c r="K79" s="114" t="s">
        <v>2</v>
      </c>
      <c r="L79" s="2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1"/>
    </row>
    <row r="80" spans="1:35" ht="11.25" customHeight="1" x14ac:dyDescent="0.25">
      <c r="A80" s="114" t="s">
        <v>2</v>
      </c>
      <c r="B80" s="30" t="s">
        <v>23</v>
      </c>
      <c r="C80" s="43"/>
      <c r="D80" s="32">
        <f>SUBTOTAL(9,C80:C80)</f>
        <v>0</v>
      </c>
      <c r="E80" s="32">
        <f>SUBTOTAL(9,C80:C80)</f>
        <v>0</v>
      </c>
      <c r="F80" s="33">
        <v>15</v>
      </c>
      <c r="G80" s="34">
        <v>5</v>
      </c>
      <c r="H80" s="35">
        <v>39.856699999999996</v>
      </c>
      <c r="I80" s="34">
        <v>5</v>
      </c>
      <c r="J80" s="37"/>
      <c r="K80" s="114" t="s">
        <v>2</v>
      </c>
      <c r="L80" s="38">
        <f>L$4:L$4+SUMIF($C$5:J$5,"Нараст. по остановкам",$C80:J80)-SUMIF($C$5:J$5,"Нараст.  по потенциалу",$C80:J80)</f>
        <v>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1"/>
    </row>
    <row r="81" spans="1:35" ht="11.25" customHeight="1" x14ac:dyDescent="0.25">
      <c r="A81" s="113">
        <v>43885</v>
      </c>
      <c r="B81" s="12" t="s">
        <v>24</v>
      </c>
      <c r="C81" s="13"/>
      <c r="D81" s="14">
        <v>15</v>
      </c>
      <c r="E81" s="14">
        <v>15</v>
      </c>
      <c r="F81" s="15"/>
      <c r="G81" s="16"/>
      <c r="H81" s="17"/>
      <c r="I81" s="39"/>
      <c r="J81" s="19"/>
      <c r="K81" s="115">
        <f>K$4:K$4+SUMIF($C$5:J$5,"Нараст. баланс",$C83:J83)+SUMIF($C$5:J$5,"Прочая добыча",$C83:J83)-SUMIF($C$5:J$5,"Геол. снижение,  т/сут",$C83:J83)-SUMIF(I$7:J$7,"Итого",I83:J83)-SUMIF($C$5:J$5,"Прочие потери",$C83:J83)</f>
        <v>1693.4564</v>
      </c>
      <c r="L81" s="2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11"/>
    </row>
    <row r="82" spans="1:35" ht="11.25" customHeight="1" x14ac:dyDescent="0.25">
      <c r="A82" s="114" t="s">
        <v>2</v>
      </c>
      <c r="B82" s="21" t="s">
        <v>25</v>
      </c>
      <c r="C82" s="22"/>
      <c r="D82" s="23">
        <v>0</v>
      </c>
      <c r="E82" s="23">
        <v>0</v>
      </c>
      <c r="F82" s="24"/>
      <c r="G82" s="25"/>
      <c r="H82" s="26"/>
      <c r="I82" s="40"/>
      <c r="J82" s="28"/>
      <c r="K82" s="114" t="s">
        <v>2</v>
      </c>
      <c r="L82" s="29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11"/>
    </row>
    <row r="83" spans="1:35" ht="11.25" customHeight="1" x14ac:dyDescent="0.25">
      <c r="A83" s="114" t="s">
        <v>2</v>
      </c>
      <c r="B83" s="30" t="s">
        <v>23</v>
      </c>
      <c r="C83" s="31"/>
      <c r="D83" s="32">
        <f>SUBTOTAL(9,C83:C83)</f>
        <v>0</v>
      </c>
      <c r="E83" s="32">
        <f>SUBTOTAL(9,C83:C83)</f>
        <v>0</v>
      </c>
      <c r="F83" s="33">
        <v>15</v>
      </c>
      <c r="G83" s="34">
        <v>5</v>
      </c>
      <c r="H83" s="35">
        <v>41.589599999999997</v>
      </c>
      <c r="I83" s="34">
        <v>5</v>
      </c>
      <c r="J83" s="37"/>
      <c r="K83" s="114" t="s">
        <v>2</v>
      </c>
      <c r="L83" s="38">
        <f>L$4:L$4+SUMIF($C$5:J$5,"Нараст. по остановкам",$C83:J83)-SUMIF($C$5:J$5,"Нараст.  по потенциалу",$C83:J83)</f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11"/>
    </row>
    <row r="84" spans="1:35" ht="11.25" customHeight="1" x14ac:dyDescent="0.25">
      <c r="A84" s="113">
        <v>43886</v>
      </c>
      <c r="B84" s="12" t="s">
        <v>24</v>
      </c>
      <c r="C84" s="13"/>
      <c r="D84" s="14">
        <v>15</v>
      </c>
      <c r="E84" s="14">
        <v>15</v>
      </c>
      <c r="F84" s="15"/>
      <c r="G84" s="16"/>
      <c r="H84" s="17"/>
      <c r="I84" s="39"/>
      <c r="J84" s="19"/>
      <c r="K84" s="115">
        <f>K$4:K$4+SUMIF($C$5:J$5,"Нараст. баланс",$C86:J86)+SUMIF($C$5:J$5,"Прочая добыча",$C86:J86)-SUMIF($C$5:J$5,"Геол. снижение,  т/сут",$C86:J86)-SUMIF(I$7:J$7,"Итого",I86:J86)-SUMIF($C$5:J$5,"Прочие потери",$C86:J86)</f>
        <v>1691.7235000000001</v>
      </c>
      <c r="L84" s="2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11"/>
    </row>
    <row r="85" spans="1:35" ht="11.25" customHeight="1" x14ac:dyDescent="0.25">
      <c r="A85" s="114" t="s">
        <v>2</v>
      </c>
      <c r="B85" s="21" t="s">
        <v>25</v>
      </c>
      <c r="C85" s="22"/>
      <c r="D85" s="23">
        <v>0</v>
      </c>
      <c r="E85" s="23">
        <v>0</v>
      </c>
      <c r="F85" s="24"/>
      <c r="G85" s="25"/>
      <c r="H85" s="26"/>
      <c r="I85" s="40"/>
      <c r="J85" s="28"/>
      <c r="K85" s="114" t="s">
        <v>2</v>
      </c>
      <c r="L85" s="29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11"/>
    </row>
    <row r="86" spans="1:35" ht="11.25" customHeight="1" x14ac:dyDescent="0.25">
      <c r="A86" s="114" t="s">
        <v>2</v>
      </c>
      <c r="B86" s="30" t="s">
        <v>23</v>
      </c>
      <c r="C86" s="31"/>
      <c r="D86" s="32">
        <f>SUBTOTAL(9,C86:C86)</f>
        <v>0</v>
      </c>
      <c r="E86" s="32">
        <f>SUBTOTAL(9,C86:C86)</f>
        <v>0</v>
      </c>
      <c r="F86" s="33">
        <v>15</v>
      </c>
      <c r="G86" s="34">
        <v>5</v>
      </c>
      <c r="H86" s="35">
        <v>43.322499999999998</v>
      </c>
      <c r="I86" s="34">
        <v>5</v>
      </c>
      <c r="J86" s="37"/>
      <c r="K86" s="114" t="s">
        <v>2</v>
      </c>
      <c r="L86" s="38">
        <f>L$4:L$4+SUMIF($C$5:J$5,"Нараст. по остановкам",$C86:J86)-SUMIF($C$5:J$5,"Нараст.  по потенциалу",$C86:J86)</f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11"/>
    </row>
    <row r="87" spans="1:35" ht="11.25" customHeight="1" x14ac:dyDescent="0.25">
      <c r="A87" s="113">
        <v>43887</v>
      </c>
      <c r="B87" s="12" t="s">
        <v>24</v>
      </c>
      <c r="C87" s="13"/>
      <c r="D87" s="14">
        <v>15</v>
      </c>
      <c r="E87" s="14">
        <v>15</v>
      </c>
      <c r="F87" s="15"/>
      <c r="G87" s="16"/>
      <c r="H87" s="17"/>
      <c r="I87" s="39"/>
      <c r="J87" s="19"/>
      <c r="K87" s="115">
        <f>K$4:K$4+SUMIF($C$5:J$5,"Нараст. баланс",$C89:J89)+SUMIF($C$5:J$5,"Прочая добыча",$C89:J89)-SUMIF($C$5:J$5,"Геол. снижение,  т/сут",$C89:J89)-SUMIF(I$7:J$7,"Итого",I89:J89)-SUMIF($C$5:J$5,"Прочие потери",$C89:J89)</f>
        <v>1689.9906000000001</v>
      </c>
      <c r="L87" s="2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11"/>
    </row>
    <row r="88" spans="1:35" ht="11.25" customHeight="1" x14ac:dyDescent="0.25">
      <c r="A88" s="114" t="s">
        <v>2</v>
      </c>
      <c r="B88" s="21" t="s">
        <v>25</v>
      </c>
      <c r="C88" s="22"/>
      <c r="D88" s="23">
        <v>0</v>
      </c>
      <c r="E88" s="23">
        <v>0</v>
      </c>
      <c r="F88" s="24"/>
      <c r="G88" s="25"/>
      <c r="H88" s="26"/>
      <c r="I88" s="40"/>
      <c r="J88" s="28"/>
      <c r="K88" s="114" t="s">
        <v>2</v>
      </c>
      <c r="L88" s="29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11"/>
    </row>
    <row r="89" spans="1:35" ht="11.25" customHeight="1" x14ac:dyDescent="0.25">
      <c r="A89" s="114" t="s">
        <v>2</v>
      </c>
      <c r="B89" s="30" t="s">
        <v>23</v>
      </c>
      <c r="C89" s="31"/>
      <c r="D89" s="32">
        <f>SUBTOTAL(9,C89:C89)</f>
        <v>0</v>
      </c>
      <c r="E89" s="32">
        <f>SUBTOTAL(9,C89:C89)</f>
        <v>0</v>
      </c>
      <c r="F89" s="33">
        <v>15</v>
      </c>
      <c r="G89" s="34">
        <v>5</v>
      </c>
      <c r="H89" s="35">
        <v>45.055399999999999</v>
      </c>
      <c r="I89" s="34">
        <v>5</v>
      </c>
      <c r="J89" s="37"/>
      <c r="K89" s="114" t="s">
        <v>2</v>
      </c>
      <c r="L89" s="38">
        <f>L$4:L$4+SUMIF($C$5:J$5,"Нараст. по остановкам",$C89:J89)-SUMIF($C$5:J$5,"Нараст.  по потенциалу",$C89:J89)</f>
        <v>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11"/>
    </row>
    <row r="90" spans="1:35" ht="11.25" customHeight="1" x14ac:dyDescent="0.25">
      <c r="A90" s="113">
        <v>43888</v>
      </c>
      <c r="B90" s="12" t="s">
        <v>24</v>
      </c>
      <c r="C90" s="13"/>
      <c r="D90" s="14">
        <v>15</v>
      </c>
      <c r="E90" s="14">
        <v>15</v>
      </c>
      <c r="F90" s="15"/>
      <c r="G90" s="16"/>
      <c r="H90" s="17"/>
      <c r="I90" s="39"/>
      <c r="J90" s="19"/>
      <c r="K90" s="115">
        <f>K$4:K$4+SUMIF($C$5:J$5,"Нараст. баланс",$C92:J92)+SUMIF($C$5:J$5,"Прочая добыча",$C92:J92)-SUMIF($C$5:J$5,"Геол. снижение,  т/сут",$C92:J92)-SUMIF(I$7:J$7,"Итого",I92:J92)-SUMIF($C$5:J$5,"Прочие потери",$C92:J92)</f>
        <v>1688.2577000000001</v>
      </c>
      <c r="L90" s="2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11"/>
    </row>
    <row r="91" spans="1:35" ht="11.25" customHeight="1" x14ac:dyDescent="0.25">
      <c r="A91" s="114" t="s">
        <v>2</v>
      </c>
      <c r="B91" s="21" t="s">
        <v>25</v>
      </c>
      <c r="C91" s="22"/>
      <c r="D91" s="23">
        <v>0</v>
      </c>
      <c r="E91" s="23">
        <v>0</v>
      </c>
      <c r="F91" s="24"/>
      <c r="G91" s="25"/>
      <c r="H91" s="26"/>
      <c r="I91" s="40"/>
      <c r="J91" s="28"/>
      <c r="K91" s="114" t="s">
        <v>2</v>
      </c>
      <c r="L91" s="29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11"/>
    </row>
    <row r="92" spans="1:35" ht="11.25" customHeight="1" x14ac:dyDescent="0.25">
      <c r="A92" s="114" t="s">
        <v>2</v>
      </c>
      <c r="B92" s="30" t="s">
        <v>23</v>
      </c>
      <c r="C92" s="31"/>
      <c r="D92" s="32">
        <f>SUBTOTAL(9,C92:C92)</f>
        <v>0</v>
      </c>
      <c r="E92" s="32">
        <f>SUBTOTAL(9,C92:C92)</f>
        <v>0</v>
      </c>
      <c r="F92" s="33">
        <v>15</v>
      </c>
      <c r="G92" s="34">
        <v>5</v>
      </c>
      <c r="H92" s="35">
        <v>46.7883</v>
      </c>
      <c r="I92" s="34">
        <v>5</v>
      </c>
      <c r="J92" s="37"/>
      <c r="K92" s="114" t="s">
        <v>2</v>
      </c>
      <c r="L92" s="38">
        <f>L$4:L$4+SUMIF($C$5:J$5,"Нараст. по остановкам",$C92:J92)-SUMIF($C$5:J$5,"Нараст.  по потенциалу",$C92:J92)</f>
        <v>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1"/>
    </row>
    <row r="93" spans="1:35" ht="11.25" customHeight="1" x14ac:dyDescent="0.25">
      <c r="A93" s="113">
        <v>43889</v>
      </c>
      <c r="B93" s="12" t="s">
        <v>24</v>
      </c>
      <c r="C93" s="13"/>
      <c r="D93" s="14">
        <v>15</v>
      </c>
      <c r="E93" s="14">
        <v>15</v>
      </c>
      <c r="F93" s="15"/>
      <c r="G93" s="16"/>
      <c r="H93" s="17"/>
      <c r="I93" s="39"/>
      <c r="J93" s="19"/>
      <c r="K93" s="115">
        <f>K$4:K$4+SUMIF($C$5:J$5,"Нараст. баланс",$C95:J95)+SUMIF($C$5:J$5,"Прочая добыча",$C95:J95)-SUMIF($C$5:J$5,"Геол. снижение,  т/сут",$C95:J95)-SUMIF(I$7:J$7,"Итого",I95:J95)-SUMIF($C$5:J$5,"Прочие потери",$C95:J95)</f>
        <v>1686.5248000000001</v>
      </c>
      <c r="L93" s="2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11"/>
    </row>
    <row r="94" spans="1:35" ht="11.25" customHeight="1" x14ac:dyDescent="0.25">
      <c r="A94" s="114" t="s">
        <v>2</v>
      </c>
      <c r="B94" s="21" t="s">
        <v>25</v>
      </c>
      <c r="C94" s="22"/>
      <c r="D94" s="23">
        <v>0</v>
      </c>
      <c r="E94" s="23">
        <v>0</v>
      </c>
      <c r="F94" s="24"/>
      <c r="G94" s="25"/>
      <c r="H94" s="26"/>
      <c r="I94" s="40"/>
      <c r="J94" s="28"/>
      <c r="K94" s="114" t="s">
        <v>2</v>
      </c>
      <c r="L94" s="29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11"/>
    </row>
    <row r="95" spans="1:35" ht="11.25" customHeight="1" x14ac:dyDescent="0.25">
      <c r="A95" s="114" t="s">
        <v>2</v>
      </c>
      <c r="B95" s="30" t="s">
        <v>23</v>
      </c>
      <c r="C95" s="31"/>
      <c r="D95" s="32">
        <f>SUBTOTAL(9,C95:C95)</f>
        <v>0</v>
      </c>
      <c r="E95" s="32">
        <f>SUBTOTAL(9,C95:C95)</f>
        <v>0</v>
      </c>
      <c r="F95" s="33">
        <v>15</v>
      </c>
      <c r="G95" s="34">
        <v>5</v>
      </c>
      <c r="H95" s="35">
        <v>48.5212</v>
      </c>
      <c r="I95" s="34">
        <v>5</v>
      </c>
      <c r="J95" s="37"/>
      <c r="K95" s="114" t="s">
        <v>2</v>
      </c>
      <c r="L95" s="38">
        <f>L$4:L$4+SUMIF($C$5:J$5,"Нараст. по остановкам",$C95:J95)-SUMIF($C$5:J$5,"Нараст.  по потенциалу",$C95:J95)</f>
        <v>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1"/>
    </row>
    <row r="96" spans="1:35" ht="11.25" customHeight="1" x14ac:dyDescent="0.25">
      <c r="A96" s="113">
        <v>43890</v>
      </c>
      <c r="B96" s="12" t="s">
        <v>24</v>
      </c>
      <c r="C96" s="13"/>
      <c r="D96" s="14">
        <v>15</v>
      </c>
      <c r="E96" s="14">
        <v>15</v>
      </c>
      <c r="F96" s="15"/>
      <c r="G96" s="16"/>
      <c r="H96" s="17"/>
      <c r="I96" s="39"/>
      <c r="J96" s="19"/>
      <c r="K96" s="115">
        <f>K$4:K$4+SUMIF($C$5:J$5,"Нараст. баланс",$C98:J98)+SUMIF($C$5:J$5,"Прочая добыча",$C98:J98)-SUMIF($C$5:J$5,"Геол. снижение,  т/сут",$C98:J98)-SUMIF(I$7:J$7,"Итого",I98:J98)-SUMIF($C$5:J$5,"Прочие потери",$C98:J98)</f>
        <v>1684.7918999999999</v>
      </c>
      <c r="L96" s="2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11"/>
    </row>
    <row r="97" spans="1:35" ht="11.25" customHeight="1" x14ac:dyDescent="0.25">
      <c r="A97" s="114" t="s">
        <v>2</v>
      </c>
      <c r="B97" s="21" t="s">
        <v>25</v>
      </c>
      <c r="C97" s="22"/>
      <c r="D97" s="23">
        <v>0</v>
      </c>
      <c r="E97" s="23">
        <v>0</v>
      </c>
      <c r="F97" s="24"/>
      <c r="G97" s="25"/>
      <c r="H97" s="26"/>
      <c r="I97" s="40"/>
      <c r="J97" s="28"/>
      <c r="K97" s="114" t="s">
        <v>2</v>
      </c>
      <c r="L97" s="29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11"/>
    </row>
    <row r="98" spans="1:35" ht="11.25" customHeight="1" x14ac:dyDescent="0.25">
      <c r="A98" s="114" t="s">
        <v>2</v>
      </c>
      <c r="B98" s="30" t="s">
        <v>23</v>
      </c>
      <c r="C98" s="31"/>
      <c r="D98" s="32">
        <f>SUBTOTAL(9,C98:C98)</f>
        <v>0</v>
      </c>
      <c r="E98" s="32">
        <f>SUBTOTAL(9,C98:C98)</f>
        <v>0</v>
      </c>
      <c r="F98" s="33">
        <v>15</v>
      </c>
      <c r="G98" s="34">
        <v>0</v>
      </c>
      <c r="H98" s="35">
        <v>50.254100000000001</v>
      </c>
      <c r="I98" s="34"/>
      <c r="J98" s="37"/>
      <c r="K98" s="114" t="s">
        <v>2</v>
      </c>
      <c r="L98" s="38">
        <f>L$4:L$4+SUMIF($C$5:J$5,"Нараст. по остановкам",$C98:J98)-SUMIF($C$5:J$5,"Нараст.  по потенциалу",$C98:J98)</f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11"/>
    </row>
    <row r="99" spans="1:35" ht="24" customHeight="1" x14ac:dyDescent="0.25">
      <c r="A99" s="109" t="s">
        <v>26</v>
      </c>
      <c r="B99" s="110" t="s">
        <v>2</v>
      </c>
      <c r="C99" s="44"/>
      <c r="D99" s="45">
        <v>1</v>
      </c>
      <c r="E99" s="46">
        <v>1</v>
      </c>
      <c r="F99" s="47"/>
      <c r="G99" s="48" t="s">
        <v>27</v>
      </c>
      <c r="H99" s="49"/>
      <c r="I99" s="48" t="s">
        <v>27</v>
      </c>
      <c r="J99" s="50"/>
      <c r="K99" s="51"/>
      <c r="L99" s="5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11"/>
    </row>
    <row r="100" spans="1:35" ht="24" customHeight="1" x14ac:dyDescent="0.25">
      <c r="A100" s="111" t="s">
        <v>28</v>
      </c>
      <c r="B100" s="112" t="s">
        <v>2</v>
      </c>
      <c r="C100" s="53"/>
      <c r="D100" s="54">
        <v>15</v>
      </c>
      <c r="E100" s="55">
        <v>15</v>
      </c>
      <c r="F100" s="56"/>
      <c r="G100" s="57"/>
      <c r="H100" s="58"/>
      <c r="I100" s="57"/>
      <c r="J100" s="59"/>
      <c r="K100" s="60" t="s">
        <v>29</v>
      </c>
      <c r="L100" s="6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11"/>
    </row>
    <row r="101" spans="1:35" ht="24" customHeight="1" x14ac:dyDescent="0.25">
      <c r="A101" s="111" t="s">
        <v>30</v>
      </c>
      <c r="B101" s="112" t="s">
        <v>2</v>
      </c>
      <c r="C101" s="53"/>
      <c r="D101" s="62">
        <v>105</v>
      </c>
      <c r="E101" s="63">
        <v>105</v>
      </c>
      <c r="F101" s="63">
        <f>SUM(F$12:F98)</f>
        <v>105</v>
      </c>
      <c r="G101" s="64">
        <f>SUM(G$14:G98)</f>
        <v>135</v>
      </c>
      <c r="H101" s="65">
        <f>SUM(H$12:H98)</f>
        <v>753.81150000000014</v>
      </c>
      <c r="I101" s="64">
        <f>SUM(I$14:I98)</f>
        <v>135</v>
      </c>
      <c r="J101" s="66">
        <f>SUM(J$12:J98)</f>
        <v>0</v>
      </c>
      <c r="K101" s="67">
        <f>K$4:K$4*DAY($A96:$A96)+SUMIF($C$5:J$5,"Нараст. баланс",$C101:J101)+SUMIF($C$5:J$5,"Прочая добыча",$C101:J101)-SUMIF($C$5:J$5,"Геол. снижение,  т/сут",$C101:J101)-SUMIF(I$7:J$7,"Итого",I101:J101)-SUMIF($C$5:J$5,"Прочие потери",$C101:J101)</f>
        <v>49562.522499999999</v>
      </c>
      <c r="L101" s="68">
        <f>SUBTOTAL(1,L$12:L98)</f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11"/>
    </row>
    <row r="102" spans="1:35" ht="17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1"/>
    </row>
    <row r="103" spans="1:35" ht="15" customHeight="1" x14ac:dyDescent="0.25">
      <c r="A103" s="2"/>
      <c r="B103" s="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 ht="15" customHeight="1" x14ac:dyDescent="0.25">
      <c r="A104" s="2"/>
      <c r="B104" s="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spans="1:35" ht="15" customHeight="1" x14ac:dyDescent="0.25">
      <c r="A105" s="2"/>
      <c r="B105" s="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</sheetData>
  <mergeCells count="80">
    <mergeCell ref="C1:AC1"/>
    <mergeCell ref="C2:AB2"/>
    <mergeCell ref="C3:K3"/>
    <mergeCell ref="A4:B4"/>
    <mergeCell ref="C4:G4"/>
    <mergeCell ref="H4:J4"/>
    <mergeCell ref="A5:A9"/>
    <mergeCell ref="B5:B9"/>
    <mergeCell ref="C5:E5"/>
    <mergeCell ref="F5:F9"/>
    <mergeCell ref="G5:G9"/>
    <mergeCell ref="C6:D7"/>
    <mergeCell ref="E6:E9"/>
    <mergeCell ref="H5:H9"/>
    <mergeCell ref="I5:I9"/>
    <mergeCell ref="J5:J9"/>
    <mergeCell ref="K5:K9"/>
    <mergeCell ref="L5:L9"/>
    <mergeCell ref="C10:D10"/>
    <mergeCell ref="A12:A14"/>
    <mergeCell ref="K12:K14"/>
    <mergeCell ref="A15:A17"/>
    <mergeCell ref="K15:K17"/>
    <mergeCell ref="A18:A20"/>
    <mergeCell ref="K18:K20"/>
    <mergeCell ref="A21:A23"/>
    <mergeCell ref="K21:K23"/>
    <mergeCell ref="A24:A26"/>
    <mergeCell ref="K24:K26"/>
    <mergeCell ref="A27:A29"/>
    <mergeCell ref="K27:K29"/>
    <mergeCell ref="A30:A32"/>
    <mergeCell ref="K30:K32"/>
    <mergeCell ref="A33:A35"/>
    <mergeCell ref="K33:K35"/>
    <mergeCell ref="A36:A38"/>
    <mergeCell ref="K36:K38"/>
    <mergeCell ref="A39:A41"/>
    <mergeCell ref="K39:K41"/>
    <mergeCell ref="A42:A44"/>
    <mergeCell ref="K42:K44"/>
    <mergeCell ref="A45:A47"/>
    <mergeCell ref="K45:K47"/>
    <mergeCell ref="A48:A50"/>
    <mergeCell ref="K48:K50"/>
    <mergeCell ref="A51:A53"/>
    <mergeCell ref="K51:K53"/>
    <mergeCell ref="A54:A56"/>
    <mergeCell ref="K54:K56"/>
    <mergeCell ref="A57:A59"/>
    <mergeCell ref="K57:K59"/>
    <mergeCell ref="A60:A62"/>
    <mergeCell ref="K60:K62"/>
    <mergeCell ref="A63:A65"/>
    <mergeCell ref="K63:K65"/>
    <mergeCell ref="A66:A68"/>
    <mergeCell ref="K66:K68"/>
    <mergeCell ref="A69:A71"/>
    <mergeCell ref="K69:K71"/>
    <mergeCell ref="A72:A74"/>
    <mergeCell ref="K72:K74"/>
    <mergeCell ref="A75:A77"/>
    <mergeCell ref="K75:K77"/>
    <mergeCell ref="A78:A80"/>
    <mergeCell ref="K78:K80"/>
    <mergeCell ref="A81:A83"/>
    <mergeCell ref="K81:K83"/>
    <mergeCell ref="A84:A86"/>
    <mergeCell ref="K84:K86"/>
    <mergeCell ref="A87:A89"/>
    <mergeCell ref="K87:K89"/>
    <mergeCell ref="A99:B99"/>
    <mergeCell ref="A100:B100"/>
    <mergeCell ref="A101:B101"/>
    <mergeCell ref="A90:A92"/>
    <mergeCell ref="K90:K92"/>
    <mergeCell ref="A93:A95"/>
    <mergeCell ref="K93:K95"/>
    <mergeCell ref="A96:A98"/>
    <mergeCell ref="K96:K98"/>
  </mergeCells>
  <pageMargins left="0" right="0" top="0" bottom="0" header="0" footer="0"/>
  <pageSetup paperSize="8" scale="75" orientation="landscape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11"/>
  <sheetViews>
    <sheetView workbookViewId="0">
      <pane xSplit="2" ySplit="11" topLeftCell="C75" activePane="bottomRight" state="frozen"/>
      <selection pane="topRight"/>
      <selection pane="bottomLeft"/>
      <selection pane="bottomRight" activeCell="E5" sqref="E5:E9"/>
    </sheetView>
  </sheetViews>
  <sheetFormatPr defaultRowHeight="15" x14ac:dyDescent="0.25"/>
  <cols>
    <col min="1" max="1" width="4.140625" style="69" customWidth="1"/>
    <col min="2" max="2" width="14.28515625" style="69" customWidth="1"/>
    <col min="3" max="4" width="8.5703125" style="69" customWidth="1"/>
    <col min="5" max="5" width="11.28515625" style="69" customWidth="1"/>
    <col min="6" max="6" width="9" style="69" customWidth="1"/>
    <col min="7" max="18" width="8.5703125" style="69" customWidth="1"/>
    <col min="19" max="19" width="8.7109375" style="69" customWidth="1"/>
    <col min="20" max="20" width="9.140625" style="69" customWidth="1"/>
    <col min="21" max="21" width="9.85546875" style="69" customWidth="1"/>
    <col min="22" max="31" width="8.5703125" style="69" customWidth="1"/>
    <col min="32" max="32" width="11.28515625" style="69" customWidth="1"/>
    <col min="33" max="33" width="9" style="69" customWidth="1"/>
    <col min="34" max="35" width="5.7109375" style="69" customWidth="1"/>
    <col min="36" max="16384" width="9.140625" style="69"/>
  </cols>
  <sheetData>
    <row r="1" spans="1:35" ht="18.75" customHeight="1" x14ac:dyDescent="0.25">
      <c r="A1" s="101" t="s">
        <v>0</v>
      </c>
      <c r="B1" s="71"/>
      <c r="C1" s="137" t="s">
        <v>1</v>
      </c>
      <c r="D1" s="138" t="s">
        <v>2</v>
      </c>
      <c r="E1" s="138" t="s">
        <v>2</v>
      </c>
      <c r="F1" s="138" t="s">
        <v>2</v>
      </c>
      <c r="G1" s="138" t="s">
        <v>2</v>
      </c>
      <c r="H1" s="138" t="s">
        <v>2</v>
      </c>
      <c r="I1" s="138" t="s">
        <v>2</v>
      </c>
      <c r="J1" s="138" t="s">
        <v>2</v>
      </c>
      <c r="K1" s="138" t="s">
        <v>2</v>
      </c>
      <c r="L1" s="138" t="s">
        <v>2</v>
      </c>
      <c r="M1" s="138" t="s">
        <v>2</v>
      </c>
      <c r="N1" s="138" t="s">
        <v>2</v>
      </c>
      <c r="O1" s="138" t="s">
        <v>2</v>
      </c>
      <c r="P1" s="138" t="s">
        <v>2</v>
      </c>
      <c r="Q1" s="138" t="s">
        <v>2</v>
      </c>
      <c r="R1" s="138" t="s">
        <v>2</v>
      </c>
      <c r="S1" s="138" t="s">
        <v>2</v>
      </c>
      <c r="T1" s="138" t="s">
        <v>2</v>
      </c>
      <c r="U1" s="138" t="s">
        <v>2</v>
      </c>
      <c r="V1" s="138" t="s">
        <v>2</v>
      </c>
      <c r="W1" s="138" t="s">
        <v>2</v>
      </c>
      <c r="X1" s="138" t="s">
        <v>2</v>
      </c>
      <c r="Y1" s="138" t="s">
        <v>2</v>
      </c>
      <c r="Z1" s="138" t="s">
        <v>2</v>
      </c>
      <c r="AA1" s="138" t="s">
        <v>2</v>
      </c>
      <c r="AB1" s="138" t="s">
        <v>2</v>
      </c>
      <c r="AC1" s="138" t="s">
        <v>2</v>
      </c>
      <c r="AD1" s="71"/>
      <c r="AE1" s="71"/>
      <c r="AF1" s="71"/>
      <c r="AG1" s="71"/>
      <c r="AH1" s="71"/>
      <c r="AI1" s="71"/>
    </row>
    <row r="2" spans="1:35" ht="34.5" customHeight="1" x14ac:dyDescent="0.25">
      <c r="A2" s="71"/>
      <c r="B2" s="71"/>
      <c r="C2" s="139" t="s">
        <v>32</v>
      </c>
      <c r="D2" s="138" t="s">
        <v>2</v>
      </c>
      <c r="E2" s="138" t="s">
        <v>2</v>
      </c>
      <c r="F2" s="138" t="s">
        <v>2</v>
      </c>
      <c r="G2" s="138" t="s">
        <v>2</v>
      </c>
      <c r="H2" s="138" t="s">
        <v>2</v>
      </c>
      <c r="I2" s="138" t="s">
        <v>2</v>
      </c>
      <c r="J2" s="138" t="s">
        <v>2</v>
      </c>
      <c r="K2" s="138" t="s">
        <v>2</v>
      </c>
      <c r="L2" s="138" t="s">
        <v>2</v>
      </c>
      <c r="M2" s="138" t="s">
        <v>2</v>
      </c>
      <c r="N2" s="138" t="s">
        <v>2</v>
      </c>
      <c r="O2" s="138" t="s">
        <v>2</v>
      </c>
      <c r="P2" s="138" t="s">
        <v>2</v>
      </c>
      <c r="Q2" s="138" t="s">
        <v>2</v>
      </c>
      <c r="R2" s="138" t="s">
        <v>2</v>
      </c>
      <c r="S2" s="138" t="s">
        <v>2</v>
      </c>
      <c r="T2" s="138" t="s">
        <v>2</v>
      </c>
      <c r="U2" s="138" t="s">
        <v>2</v>
      </c>
      <c r="V2" s="138" t="s">
        <v>2</v>
      </c>
      <c r="W2" s="138" t="s">
        <v>2</v>
      </c>
      <c r="X2" s="138" t="s">
        <v>2</v>
      </c>
      <c r="Y2" s="138" t="s">
        <v>2</v>
      </c>
      <c r="Z2" s="138" t="s">
        <v>2</v>
      </c>
      <c r="AA2" s="138" t="s">
        <v>2</v>
      </c>
      <c r="AB2" s="138" t="s">
        <v>2</v>
      </c>
      <c r="AC2" s="71"/>
      <c r="AD2" s="71"/>
      <c r="AE2" s="71"/>
      <c r="AF2" s="71"/>
      <c r="AG2" s="71"/>
      <c r="AH2" s="71"/>
      <c r="AI2" s="71"/>
    </row>
    <row r="3" spans="1:35" ht="22.5" customHeight="1" x14ac:dyDescent="0.3">
      <c r="A3" s="71"/>
      <c r="B3" s="100"/>
      <c r="C3" s="140" t="s">
        <v>31</v>
      </c>
      <c r="D3" s="141" t="s">
        <v>4</v>
      </c>
      <c r="E3" s="138" t="s">
        <v>2</v>
      </c>
      <c r="F3" s="138" t="s">
        <v>2</v>
      </c>
      <c r="G3" s="138" t="s">
        <v>2</v>
      </c>
      <c r="H3" s="138" t="s">
        <v>2</v>
      </c>
      <c r="I3" s="138" t="s">
        <v>2</v>
      </c>
      <c r="J3" s="138" t="s">
        <v>2</v>
      </c>
      <c r="K3" s="138" t="s">
        <v>2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</row>
    <row r="4" spans="1:35" ht="20.25" customHeight="1" x14ac:dyDescent="0.25">
      <c r="A4" s="142" t="s">
        <v>5</v>
      </c>
      <c r="B4" s="138" t="s">
        <v>2</v>
      </c>
      <c r="C4" s="143" t="s">
        <v>7</v>
      </c>
      <c r="D4" s="144" t="s">
        <v>2</v>
      </c>
      <c r="E4" s="99">
        <v>1685</v>
      </c>
      <c r="F4" s="98">
        <v>0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</row>
    <row r="5" spans="1:35" ht="18.75" customHeight="1" x14ac:dyDescent="0.25">
      <c r="A5" s="149" t="s">
        <v>8</v>
      </c>
      <c r="B5" s="150" t="s">
        <v>9</v>
      </c>
      <c r="C5" s="151" t="s">
        <v>13</v>
      </c>
      <c r="D5" s="152" t="s">
        <v>15</v>
      </c>
      <c r="E5" s="145" t="s">
        <v>16</v>
      </c>
      <c r="F5" s="145" t="s">
        <v>17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</row>
    <row r="6" spans="1:35" ht="14.25" customHeight="1" x14ac:dyDescent="0.25">
      <c r="A6" s="144" t="s">
        <v>2</v>
      </c>
      <c r="B6" s="146" t="s">
        <v>2</v>
      </c>
      <c r="C6" s="146" t="s">
        <v>2</v>
      </c>
      <c r="D6" s="146" t="s">
        <v>2</v>
      </c>
      <c r="E6" s="146" t="s">
        <v>2</v>
      </c>
      <c r="F6" s="146" t="s">
        <v>2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spans="1:35" ht="11.25" customHeight="1" x14ac:dyDescent="0.25">
      <c r="A7" s="144" t="s">
        <v>2</v>
      </c>
      <c r="B7" s="146" t="s">
        <v>2</v>
      </c>
      <c r="C7" s="146" t="s">
        <v>2</v>
      </c>
      <c r="D7" s="146" t="s">
        <v>2</v>
      </c>
      <c r="E7" s="146" t="s">
        <v>2</v>
      </c>
      <c r="F7" s="146" t="s">
        <v>2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</row>
    <row r="8" spans="1:35" ht="11.25" customHeight="1" x14ac:dyDescent="0.25">
      <c r="A8" s="144" t="s">
        <v>2</v>
      </c>
      <c r="B8" s="146" t="s">
        <v>2</v>
      </c>
      <c r="C8" s="146" t="s">
        <v>2</v>
      </c>
      <c r="D8" s="146" t="s">
        <v>2</v>
      </c>
      <c r="E8" s="146" t="s">
        <v>2</v>
      </c>
      <c r="F8" s="146" t="s">
        <v>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spans="1:35" ht="12.75" customHeight="1" x14ac:dyDescent="0.25">
      <c r="A9" s="144" t="s">
        <v>2</v>
      </c>
      <c r="B9" s="146" t="s">
        <v>2</v>
      </c>
      <c r="C9" s="146" t="s">
        <v>2</v>
      </c>
      <c r="D9" s="146" t="s">
        <v>2</v>
      </c>
      <c r="E9" s="146" t="s">
        <v>2</v>
      </c>
      <c r="F9" s="146" t="s">
        <v>2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</row>
    <row r="10" spans="1:35" ht="17.25" customHeight="1" x14ac:dyDescent="0.25">
      <c r="A10" s="97">
        <v>1</v>
      </c>
      <c r="B10" s="96">
        <v>2</v>
      </c>
      <c r="C10" s="96">
        <v>3</v>
      </c>
      <c r="D10" s="96">
        <v>4</v>
      </c>
      <c r="E10" s="96">
        <v>5</v>
      </c>
      <c r="F10" s="96">
        <v>6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</row>
    <row r="11" spans="1:35" ht="0.75" customHeight="1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</row>
    <row r="12" spans="1:35" ht="11.25" customHeight="1" x14ac:dyDescent="0.25">
      <c r="A12" s="147">
        <v>43891</v>
      </c>
      <c r="B12" s="95" t="s">
        <v>24</v>
      </c>
      <c r="C12" s="94"/>
      <c r="D12" s="93"/>
      <c r="E12" s="148">
        <f>E$4:E$4+SUMIF($C$5:D$5,"Нараст. баланс",$C14:D14)+SUMIF($C$5:D$5,"Прочая добыча",$C14:D14)-SUMIF($C$5:D$5,"Геол. снижение,  т/сут",$C14:D14)-SUMIF(C$7:D$7,"Итого",C14:D14)-SUMIF($C$5:D$5,"Прочие потери",$C14:D14)</f>
        <v>1683.2671</v>
      </c>
      <c r="F12" s="92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0"/>
    </row>
    <row r="13" spans="1:35" ht="11.25" customHeight="1" x14ac:dyDescent="0.25">
      <c r="A13" s="144" t="s">
        <v>2</v>
      </c>
      <c r="B13" s="91" t="s">
        <v>25</v>
      </c>
      <c r="C13" s="90"/>
      <c r="D13" s="89"/>
      <c r="E13" s="144" t="s">
        <v>2</v>
      </c>
      <c r="F13" s="88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0"/>
    </row>
    <row r="14" spans="1:35" ht="11.25" customHeight="1" x14ac:dyDescent="0.25">
      <c r="A14" s="144" t="s">
        <v>2</v>
      </c>
      <c r="B14" s="87" t="s">
        <v>23</v>
      </c>
      <c r="C14" s="86">
        <v>1.7329000000000001</v>
      </c>
      <c r="D14" s="85">
        <f>SUMIF($C$5:C$5,"Накопленный эффект, т/сут",$C14:C14)+SUMIF($C$5:C$5,"Нараст.  по потенциалу",$C14:C14)-SUMIF($C$5:C$5,"Нараст. по остановкам",$C14:C14)-SUMIF($C$5:C$5,"ИТОГО перевод в ППД",$C14:C14)-SUMIF($C$5:C$5,"ИТОГО  нерент, по распоряж.",$C14:C14)-SUMIF($C$5:C$5,"ИТОГО ост. дебит от ЗБС, Углуб., ПВЛГ/ПНЛГ",$C14:C14)</f>
        <v>0</v>
      </c>
      <c r="E14" s="144" t="s">
        <v>2</v>
      </c>
      <c r="F14" s="84">
        <f>F$4:F$4+SUMIF($C$5:D$5,"Нараст. по остановкам",$C14:D14)-SUMIF($C$5:D$5,"Нараст.  по потенциалу",$C14:D14)</f>
        <v>0</v>
      </c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0"/>
    </row>
    <row r="15" spans="1:35" ht="11.25" customHeight="1" x14ac:dyDescent="0.25">
      <c r="A15" s="147">
        <v>43892</v>
      </c>
      <c r="B15" s="95" t="s">
        <v>24</v>
      </c>
      <c r="C15" s="94"/>
      <c r="D15" s="93"/>
      <c r="E15" s="148">
        <f>E$4:E$4+SUMIF($C$5:D$5,"Нараст. баланс",$C17:D17)+SUMIF($C$5:D$5,"Прочая добыча",$C17:D17)-SUMIF($C$5:D$5,"Геол. снижение,  т/сут",$C17:D17)-SUMIF(C$7:D$7,"Итого",C17:D17)-SUMIF($C$5:D$5,"Прочие потери",$C17:D17)</f>
        <v>1681.5342000000001</v>
      </c>
      <c r="F15" s="92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0"/>
    </row>
    <row r="16" spans="1:35" ht="11.25" customHeight="1" x14ac:dyDescent="0.25">
      <c r="A16" s="144" t="s">
        <v>2</v>
      </c>
      <c r="B16" s="91" t="s">
        <v>25</v>
      </c>
      <c r="C16" s="90"/>
      <c r="D16" s="89"/>
      <c r="E16" s="144" t="s">
        <v>2</v>
      </c>
      <c r="F16" s="88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0"/>
    </row>
    <row r="17" spans="1:35" ht="11.25" customHeight="1" x14ac:dyDescent="0.25">
      <c r="A17" s="144" t="s">
        <v>2</v>
      </c>
      <c r="B17" s="87" t="s">
        <v>23</v>
      </c>
      <c r="C17" s="86">
        <v>3.4658000000000002</v>
      </c>
      <c r="D17" s="85">
        <f>SUMIF($C$5:C$5,"Накопленный эффект, т/сут",$C17:C17)+SUMIF($C$5:C$5,"Нараст.  по потенциалу",$C17:C17)-SUMIF($C$5:C$5,"Нараст. по остановкам",$C17:C17)-SUMIF($C$5:C$5,"ИТОГО перевод в ППД",$C17:C17)-SUMIF($C$5:C$5,"ИТОГО  нерент, по распоряж.",$C17:C17)-SUMIF($C$5:C$5,"ИТОГО ост. дебит от ЗБС, Углуб., ПВЛГ/ПНЛГ",$C17:C17)</f>
        <v>0</v>
      </c>
      <c r="E17" s="144" t="s">
        <v>2</v>
      </c>
      <c r="F17" s="84">
        <f>F$4:F$4+SUMIF($C$5:D$5,"Нараст. по остановкам",$C17:D17)-SUMIF($C$5:D$5,"Нараст.  по потенциалу",$C17:D17)</f>
        <v>0</v>
      </c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0"/>
    </row>
    <row r="18" spans="1:35" ht="11.25" customHeight="1" x14ac:dyDescent="0.25">
      <c r="A18" s="147">
        <v>43893</v>
      </c>
      <c r="B18" s="95" t="s">
        <v>24</v>
      </c>
      <c r="C18" s="94"/>
      <c r="D18" s="93"/>
      <c r="E18" s="148">
        <f>E$4:E$4+SUMIF($C$5:D$5,"Нараст. баланс",$C20:D20)+SUMIF($C$5:D$5,"Прочая добыча",$C20:D20)-SUMIF($C$5:D$5,"Геол. снижение,  т/сут",$C20:D20)-SUMIF(C$7:D$7,"Итого",C20:D20)-SUMIF($C$5:D$5,"Прочие потери",$C20:D20)</f>
        <v>1679.8013000000001</v>
      </c>
      <c r="F18" s="92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0"/>
    </row>
    <row r="19" spans="1:35" ht="11.25" customHeight="1" x14ac:dyDescent="0.25">
      <c r="A19" s="144" t="s">
        <v>2</v>
      </c>
      <c r="B19" s="91" t="s">
        <v>25</v>
      </c>
      <c r="C19" s="90"/>
      <c r="D19" s="89"/>
      <c r="E19" s="144" t="s">
        <v>2</v>
      </c>
      <c r="F19" s="88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0"/>
    </row>
    <row r="20" spans="1:35" ht="11.25" customHeight="1" x14ac:dyDescent="0.25">
      <c r="A20" s="144" t="s">
        <v>2</v>
      </c>
      <c r="B20" s="87" t="s">
        <v>23</v>
      </c>
      <c r="C20" s="86">
        <v>5.1986999999999997</v>
      </c>
      <c r="D20" s="85">
        <f>SUMIF($C$5:C$5,"Накопленный эффект, т/сут",$C20:C20)+SUMIF($C$5:C$5,"Нараст.  по потенциалу",$C20:C20)-SUMIF($C$5:C$5,"Нараст. по остановкам",$C20:C20)-SUMIF($C$5:C$5,"ИТОГО перевод в ППД",$C20:C20)-SUMIF($C$5:C$5,"ИТОГО  нерент, по распоряж.",$C20:C20)-SUMIF($C$5:C$5,"ИТОГО ост. дебит от ЗБС, Углуб., ПВЛГ/ПНЛГ",$C20:C20)</f>
        <v>0</v>
      </c>
      <c r="E20" s="144" t="s">
        <v>2</v>
      </c>
      <c r="F20" s="84">
        <f>F$4:F$4+SUMIF($C$5:D$5,"Нараст. по остановкам",$C20:D20)-SUMIF($C$5:D$5,"Нараст.  по потенциалу",$C20:D20)</f>
        <v>0</v>
      </c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0"/>
    </row>
    <row r="21" spans="1:35" ht="11.25" customHeight="1" x14ac:dyDescent="0.25">
      <c r="A21" s="147">
        <v>43894</v>
      </c>
      <c r="B21" s="95" t="s">
        <v>24</v>
      </c>
      <c r="C21" s="94"/>
      <c r="D21" s="93"/>
      <c r="E21" s="148">
        <f>E$4:E$4+SUMIF($C$5:D$5,"Нараст. баланс",$C23:D23)+SUMIF($C$5:D$5,"Прочая добыча",$C23:D23)-SUMIF($C$5:D$5,"Геол. снижение,  т/сут",$C23:D23)-SUMIF(C$7:D$7,"Итого",C23:D23)-SUMIF($C$5:D$5,"Прочие потери",$C23:D23)</f>
        <v>1678.0684000000001</v>
      </c>
      <c r="F21" s="92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0"/>
    </row>
    <row r="22" spans="1:35" ht="11.25" customHeight="1" x14ac:dyDescent="0.25">
      <c r="A22" s="144" t="s">
        <v>2</v>
      </c>
      <c r="B22" s="91" t="s">
        <v>25</v>
      </c>
      <c r="C22" s="90"/>
      <c r="D22" s="89"/>
      <c r="E22" s="144" t="s">
        <v>2</v>
      </c>
      <c r="F22" s="88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0"/>
    </row>
    <row r="23" spans="1:35" ht="11.25" customHeight="1" x14ac:dyDescent="0.25">
      <c r="A23" s="144" t="s">
        <v>2</v>
      </c>
      <c r="B23" s="87" t="s">
        <v>23</v>
      </c>
      <c r="C23" s="86">
        <v>6.9316000000000004</v>
      </c>
      <c r="D23" s="85">
        <f>SUMIF($C$5:C$5,"Накопленный эффект, т/сут",$C23:C23)+SUMIF($C$5:C$5,"Нараст.  по потенциалу",$C23:C23)-SUMIF($C$5:C$5,"Нараст. по остановкам",$C23:C23)-SUMIF($C$5:C$5,"ИТОГО перевод в ППД",$C23:C23)-SUMIF($C$5:C$5,"ИТОГО  нерент, по распоряж.",$C23:C23)-SUMIF($C$5:C$5,"ИТОГО ост. дебит от ЗБС, Углуб., ПВЛГ/ПНЛГ",$C23:C23)</f>
        <v>0</v>
      </c>
      <c r="E23" s="144" t="s">
        <v>2</v>
      </c>
      <c r="F23" s="84">
        <f>F$4:F$4+SUMIF($C$5:D$5,"Нараст. по остановкам",$C23:D23)-SUMIF($C$5:D$5,"Нараст.  по потенциалу",$C23:D23)</f>
        <v>0</v>
      </c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0"/>
    </row>
    <row r="24" spans="1:35" ht="11.25" customHeight="1" x14ac:dyDescent="0.25">
      <c r="A24" s="147">
        <v>43895</v>
      </c>
      <c r="B24" s="95" t="s">
        <v>24</v>
      </c>
      <c r="C24" s="94"/>
      <c r="D24" s="93"/>
      <c r="E24" s="148">
        <f>E$4:E$4+SUMIF($C$5:D$5,"Нараст. баланс",$C26:D26)+SUMIF($C$5:D$5,"Прочая добыча",$C26:D26)-SUMIF($C$5:D$5,"Геол. снижение,  т/сут",$C26:D26)-SUMIF(C$7:D$7,"Итого",C26:D26)-SUMIF($C$5:D$5,"Прочие потери",$C26:D26)</f>
        <v>1676.3354999999999</v>
      </c>
      <c r="F24" s="92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0"/>
    </row>
    <row r="25" spans="1:35" ht="11.25" customHeight="1" x14ac:dyDescent="0.25">
      <c r="A25" s="144" t="s">
        <v>2</v>
      </c>
      <c r="B25" s="91" t="s">
        <v>25</v>
      </c>
      <c r="C25" s="90"/>
      <c r="D25" s="89"/>
      <c r="E25" s="144" t="s">
        <v>2</v>
      </c>
      <c r="F25" s="88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0"/>
    </row>
    <row r="26" spans="1:35" ht="11.25" customHeight="1" x14ac:dyDescent="0.25">
      <c r="A26" s="144" t="s">
        <v>2</v>
      </c>
      <c r="B26" s="87" t="s">
        <v>23</v>
      </c>
      <c r="C26" s="86">
        <v>8.6645000000000003</v>
      </c>
      <c r="D26" s="85">
        <f>SUMIF($C$5:C$5,"Накопленный эффект, т/сут",$C26:C26)+SUMIF($C$5:C$5,"Нараст.  по потенциалу",$C26:C26)-SUMIF($C$5:C$5,"Нараст. по остановкам",$C26:C26)-SUMIF($C$5:C$5,"ИТОГО перевод в ППД",$C26:C26)-SUMIF($C$5:C$5,"ИТОГО  нерент, по распоряж.",$C26:C26)-SUMIF($C$5:C$5,"ИТОГО ост. дебит от ЗБС, Углуб., ПВЛГ/ПНЛГ",$C26:C26)</f>
        <v>0</v>
      </c>
      <c r="E26" s="144" t="s">
        <v>2</v>
      </c>
      <c r="F26" s="84">
        <f>F$4:F$4+SUMIF($C$5:D$5,"Нараст. по остановкам",$C26:D26)-SUMIF($C$5:D$5,"Нараст.  по потенциалу",$C26:D26)</f>
        <v>0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0"/>
    </row>
    <row r="27" spans="1:35" ht="11.25" customHeight="1" x14ac:dyDescent="0.25">
      <c r="A27" s="147">
        <v>43896</v>
      </c>
      <c r="B27" s="95" t="s">
        <v>24</v>
      </c>
      <c r="C27" s="94"/>
      <c r="D27" s="93"/>
      <c r="E27" s="148">
        <f>E$4:E$4+SUMIF($C$5:D$5,"Нараст. баланс",$C29:D29)+SUMIF($C$5:D$5,"Прочая добыча",$C29:D29)-SUMIF($C$5:D$5,"Геол. снижение,  т/сут",$C29:D29)-SUMIF(C$7:D$7,"Итого",C29:D29)-SUMIF($C$5:D$5,"Прочие потери",$C29:D29)</f>
        <v>1674.6025999999999</v>
      </c>
      <c r="F27" s="92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0"/>
    </row>
    <row r="28" spans="1:35" ht="11.25" customHeight="1" x14ac:dyDescent="0.25">
      <c r="A28" s="144" t="s">
        <v>2</v>
      </c>
      <c r="B28" s="91" t="s">
        <v>25</v>
      </c>
      <c r="C28" s="90"/>
      <c r="D28" s="89"/>
      <c r="E28" s="144" t="s">
        <v>2</v>
      </c>
      <c r="F28" s="88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0"/>
    </row>
    <row r="29" spans="1:35" ht="11.25" customHeight="1" x14ac:dyDescent="0.25">
      <c r="A29" s="144" t="s">
        <v>2</v>
      </c>
      <c r="B29" s="87" t="s">
        <v>23</v>
      </c>
      <c r="C29" s="86">
        <v>10.397399999999999</v>
      </c>
      <c r="D29" s="85">
        <f>SUMIF($C$5:C$5,"Накопленный эффект, т/сут",$C29:C29)+SUMIF($C$5:C$5,"Нараст.  по потенциалу",$C29:C29)-SUMIF($C$5:C$5,"Нараст. по остановкам",$C29:C29)-SUMIF($C$5:C$5,"ИТОГО перевод в ППД",$C29:C29)-SUMIF($C$5:C$5,"ИТОГО  нерент, по распоряж.",$C29:C29)-SUMIF($C$5:C$5,"ИТОГО ост. дебит от ЗБС, Углуб., ПВЛГ/ПНЛГ",$C29:C29)</f>
        <v>0</v>
      </c>
      <c r="E29" s="144" t="s">
        <v>2</v>
      </c>
      <c r="F29" s="84">
        <f>F$4:F$4+SUMIF($C$5:D$5,"Нараст. по остановкам",$C29:D29)-SUMIF($C$5:D$5,"Нараст.  по потенциалу",$C29:D29)</f>
        <v>0</v>
      </c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0"/>
    </row>
    <row r="30" spans="1:35" ht="11.25" customHeight="1" x14ac:dyDescent="0.25">
      <c r="A30" s="147">
        <v>43897</v>
      </c>
      <c r="B30" s="95" t="s">
        <v>24</v>
      </c>
      <c r="C30" s="94"/>
      <c r="D30" s="93"/>
      <c r="E30" s="148">
        <f>E$4:E$4+SUMIF($C$5:D$5,"Нараст. баланс",$C32:D32)+SUMIF($C$5:D$5,"Прочая добыча",$C32:D32)-SUMIF($C$5:D$5,"Геол. снижение,  т/сут",$C32:D32)-SUMIF(C$7:D$7,"Итого",C32:D32)-SUMIF($C$5:D$5,"Прочие потери",$C32:D32)</f>
        <v>1672.8697</v>
      </c>
      <c r="F30" s="92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0"/>
    </row>
    <row r="31" spans="1:35" ht="11.25" customHeight="1" x14ac:dyDescent="0.25">
      <c r="A31" s="144" t="s">
        <v>2</v>
      </c>
      <c r="B31" s="91" t="s">
        <v>25</v>
      </c>
      <c r="C31" s="90"/>
      <c r="D31" s="89"/>
      <c r="E31" s="144" t="s">
        <v>2</v>
      </c>
      <c r="F31" s="88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0"/>
    </row>
    <row r="32" spans="1:35" ht="11.25" customHeight="1" x14ac:dyDescent="0.25">
      <c r="A32" s="144" t="s">
        <v>2</v>
      </c>
      <c r="B32" s="87" t="s">
        <v>23</v>
      </c>
      <c r="C32" s="86">
        <v>12.1303</v>
      </c>
      <c r="D32" s="85">
        <f>SUMIF($C$5:C$5,"Накопленный эффект, т/сут",$C32:C32)+SUMIF($C$5:C$5,"Нараст.  по потенциалу",$C32:C32)-SUMIF($C$5:C$5,"Нараст. по остановкам",$C32:C32)-SUMIF($C$5:C$5,"ИТОГО перевод в ППД",$C32:C32)-SUMIF($C$5:C$5,"ИТОГО  нерент, по распоряж.",$C32:C32)-SUMIF($C$5:C$5,"ИТОГО ост. дебит от ЗБС, Углуб., ПВЛГ/ПНЛГ",$C32:C32)</f>
        <v>0</v>
      </c>
      <c r="E32" s="144" t="s">
        <v>2</v>
      </c>
      <c r="F32" s="84">
        <f>F$4:F$4+SUMIF($C$5:D$5,"Нараст. по остановкам",$C32:D32)-SUMIF($C$5:D$5,"Нараст.  по потенциалу",$C32:D32)</f>
        <v>0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0"/>
    </row>
    <row r="33" spans="1:35" ht="11.25" customHeight="1" x14ac:dyDescent="0.25">
      <c r="A33" s="147">
        <v>43898</v>
      </c>
      <c r="B33" s="95" t="s">
        <v>24</v>
      </c>
      <c r="C33" s="94"/>
      <c r="D33" s="93"/>
      <c r="E33" s="148">
        <f>E$4:E$4+SUMIF($C$5:D$5,"Нараст. баланс",$C35:D35)+SUMIF($C$5:D$5,"Прочая добыча",$C35:D35)-SUMIF($C$5:D$5,"Геол. снижение,  т/сут",$C35:D35)-SUMIF(C$7:D$7,"Итого",C35:D35)-SUMIF($C$5:D$5,"Прочие потери",$C35:D35)</f>
        <v>1671.1368</v>
      </c>
      <c r="F33" s="92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0"/>
    </row>
    <row r="34" spans="1:35" ht="11.25" customHeight="1" x14ac:dyDescent="0.25">
      <c r="A34" s="144" t="s">
        <v>2</v>
      </c>
      <c r="B34" s="91" t="s">
        <v>25</v>
      </c>
      <c r="C34" s="90"/>
      <c r="D34" s="89"/>
      <c r="E34" s="144" t="s">
        <v>2</v>
      </c>
      <c r="F34" s="88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0"/>
    </row>
    <row r="35" spans="1:35" ht="11.25" customHeight="1" x14ac:dyDescent="0.25">
      <c r="A35" s="144" t="s">
        <v>2</v>
      </c>
      <c r="B35" s="87" t="s">
        <v>23</v>
      </c>
      <c r="C35" s="86">
        <v>13.863200000000001</v>
      </c>
      <c r="D35" s="85">
        <f>SUMIF($C$5:C$5,"Накопленный эффект, т/сут",$C35:C35)+SUMIF($C$5:C$5,"Нараст.  по потенциалу",$C35:C35)-SUMIF($C$5:C$5,"Нараст. по остановкам",$C35:C35)-SUMIF($C$5:C$5,"ИТОГО перевод в ППД",$C35:C35)-SUMIF($C$5:C$5,"ИТОГО  нерент, по распоряж.",$C35:C35)-SUMIF($C$5:C$5,"ИТОГО ост. дебит от ЗБС, Углуб., ПВЛГ/ПНЛГ",$C35:C35)</f>
        <v>0</v>
      </c>
      <c r="E35" s="144" t="s">
        <v>2</v>
      </c>
      <c r="F35" s="84">
        <f>F$4:F$4+SUMIF($C$5:D$5,"Нараст. по остановкам",$C35:D35)-SUMIF($C$5:D$5,"Нараст.  по потенциалу",$C35:D35)</f>
        <v>0</v>
      </c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0"/>
    </row>
    <row r="36" spans="1:35" ht="11.25" customHeight="1" x14ac:dyDescent="0.25">
      <c r="A36" s="147">
        <v>43899</v>
      </c>
      <c r="B36" s="95" t="s">
        <v>24</v>
      </c>
      <c r="C36" s="94"/>
      <c r="D36" s="93"/>
      <c r="E36" s="148">
        <f>E$4:E$4+SUMIF($C$5:D$5,"Нараст. баланс",$C38:D38)+SUMIF($C$5:D$5,"Прочая добыча",$C38:D38)-SUMIF($C$5:D$5,"Геол. снижение,  т/сут",$C38:D38)-SUMIF(C$7:D$7,"Итого",C38:D38)-SUMIF($C$5:D$5,"Прочие потери",$C38:D38)</f>
        <v>1669.4039</v>
      </c>
      <c r="F36" s="92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0"/>
    </row>
    <row r="37" spans="1:35" ht="11.25" customHeight="1" x14ac:dyDescent="0.25">
      <c r="A37" s="144" t="s">
        <v>2</v>
      </c>
      <c r="B37" s="91" t="s">
        <v>25</v>
      </c>
      <c r="C37" s="90"/>
      <c r="D37" s="89"/>
      <c r="E37" s="144" t="s">
        <v>2</v>
      </c>
      <c r="F37" s="88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0"/>
    </row>
    <row r="38" spans="1:35" ht="11.25" customHeight="1" x14ac:dyDescent="0.25">
      <c r="A38" s="144" t="s">
        <v>2</v>
      </c>
      <c r="B38" s="87" t="s">
        <v>23</v>
      </c>
      <c r="C38" s="86">
        <v>15.5961</v>
      </c>
      <c r="D38" s="85">
        <f>SUMIF($C$5:C$5,"Накопленный эффект, т/сут",$C38:C38)+SUMIF($C$5:C$5,"Нараст.  по потенциалу",$C38:C38)-SUMIF($C$5:C$5,"Нараст. по остановкам",$C38:C38)-SUMIF($C$5:C$5,"ИТОГО перевод в ППД",$C38:C38)-SUMIF($C$5:C$5,"ИТОГО  нерент, по распоряж.",$C38:C38)-SUMIF($C$5:C$5,"ИТОГО ост. дебит от ЗБС, Углуб., ПВЛГ/ПНЛГ",$C38:C38)</f>
        <v>0</v>
      </c>
      <c r="E38" s="144" t="s">
        <v>2</v>
      </c>
      <c r="F38" s="84">
        <f>F$4:F$4+SUMIF($C$5:D$5,"Нараст. по остановкам",$C38:D38)-SUMIF($C$5:D$5,"Нараст.  по потенциалу",$C38:D38)</f>
        <v>0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0"/>
    </row>
    <row r="39" spans="1:35" ht="11.25" customHeight="1" x14ac:dyDescent="0.25">
      <c r="A39" s="147">
        <v>43900</v>
      </c>
      <c r="B39" s="95" t="s">
        <v>24</v>
      </c>
      <c r="C39" s="94"/>
      <c r="D39" s="93"/>
      <c r="E39" s="148">
        <f>E$4:E$4+SUMIF($C$5:D$5,"Нараст. баланс",$C41:D41)+SUMIF($C$5:D$5,"Прочая добыча",$C41:D41)-SUMIF($C$5:D$5,"Геол. снижение,  т/сут",$C41:D41)-SUMIF(C$7:D$7,"Итого",C41:D41)-SUMIF($C$5:D$5,"Прочие потери",$C41:D41)</f>
        <v>1667.671</v>
      </c>
      <c r="F39" s="92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0"/>
    </row>
    <row r="40" spans="1:35" ht="11.25" customHeight="1" x14ac:dyDescent="0.25">
      <c r="A40" s="144" t="s">
        <v>2</v>
      </c>
      <c r="B40" s="91" t="s">
        <v>25</v>
      </c>
      <c r="C40" s="90"/>
      <c r="D40" s="89"/>
      <c r="E40" s="144" t="s">
        <v>2</v>
      </c>
      <c r="F40" s="88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0"/>
    </row>
    <row r="41" spans="1:35" ht="11.25" customHeight="1" x14ac:dyDescent="0.25">
      <c r="A41" s="144" t="s">
        <v>2</v>
      </c>
      <c r="B41" s="87" t="s">
        <v>23</v>
      </c>
      <c r="C41" s="86">
        <v>17.329000000000001</v>
      </c>
      <c r="D41" s="85">
        <f>SUMIF($C$5:C$5,"Накопленный эффект, т/сут",$C41:C41)+SUMIF($C$5:C$5,"Нараст.  по потенциалу",$C41:C41)-SUMIF($C$5:C$5,"Нараст. по остановкам",$C41:C41)-SUMIF($C$5:C$5,"ИТОГО перевод в ППД",$C41:C41)-SUMIF($C$5:C$5,"ИТОГО  нерент, по распоряж.",$C41:C41)-SUMIF($C$5:C$5,"ИТОГО ост. дебит от ЗБС, Углуб., ПВЛГ/ПНЛГ",$C41:C41)</f>
        <v>0</v>
      </c>
      <c r="E41" s="144" t="s">
        <v>2</v>
      </c>
      <c r="F41" s="84">
        <f>F$4:F$4+SUMIF($C$5:D$5,"Нараст. по остановкам",$C41:D41)-SUMIF($C$5:D$5,"Нараст.  по потенциалу",$C41:D41)</f>
        <v>0</v>
      </c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0"/>
    </row>
    <row r="42" spans="1:35" ht="11.25" customHeight="1" x14ac:dyDescent="0.25">
      <c r="A42" s="147">
        <v>43901</v>
      </c>
      <c r="B42" s="95" t="s">
        <v>24</v>
      </c>
      <c r="C42" s="94"/>
      <c r="D42" s="93"/>
      <c r="E42" s="148">
        <f>E$4:E$4+SUMIF($C$5:D$5,"Нараст. баланс",$C44:D44)+SUMIF($C$5:D$5,"Прочая добыча",$C44:D44)-SUMIF($C$5:D$5,"Геол. снижение,  т/сут",$C44:D44)-SUMIF(C$7:D$7,"Итого",C44:D44)-SUMIF($C$5:D$5,"Прочие потери",$C44:D44)</f>
        <v>1665.9381000000001</v>
      </c>
      <c r="F42" s="92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0"/>
    </row>
    <row r="43" spans="1:35" ht="11.25" customHeight="1" x14ac:dyDescent="0.25">
      <c r="A43" s="144" t="s">
        <v>2</v>
      </c>
      <c r="B43" s="91" t="s">
        <v>25</v>
      </c>
      <c r="C43" s="90"/>
      <c r="D43" s="89"/>
      <c r="E43" s="144" t="s">
        <v>2</v>
      </c>
      <c r="F43" s="88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0"/>
    </row>
    <row r="44" spans="1:35" ht="11.25" customHeight="1" x14ac:dyDescent="0.25">
      <c r="A44" s="144" t="s">
        <v>2</v>
      </c>
      <c r="B44" s="87" t="s">
        <v>23</v>
      </c>
      <c r="C44" s="86">
        <v>19.061900000000001</v>
      </c>
      <c r="D44" s="85">
        <f>SUMIF($C$5:C$5,"Накопленный эффект, т/сут",$C44:C44)+SUMIF($C$5:C$5,"Нараст.  по потенциалу",$C44:C44)-SUMIF($C$5:C$5,"Нараст. по остановкам",$C44:C44)-SUMIF($C$5:C$5,"ИТОГО перевод в ППД",$C44:C44)-SUMIF($C$5:C$5,"ИТОГО  нерент, по распоряж.",$C44:C44)-SUMIF($C$5:C$5,"ИТОГО ост. дебит от ЗБС, Углуб., ПВЛГ/ПНЛГ",$C44:C44)</f>
        <v>0</v>
      </c>
      <c r="E44" s="144" t="s">
        <v>2</v>
      </c>
      <c r="F44" s="84">
        <f>F$4:F$4+SUMIF($C$5:D$5,"Нараст. по остановкам",$C44:D44)-SUMIF($C$5:D$5,"Нараст.  по потенциалу",$C44:D44)</f>
        <v>0</v>
      </c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0"/>
    </row>
    <row r="45" spans="1:35" ht="11.25" customHeight="1" x14ac:dyDescent="0.25">
      <c r="A45" s="147">
        <v>43902</v>
      </c>
      <c r="B45" s="95" t="s">
        <v>24</v>
      </c>
      <c r="C45" s="94"/>
      <c r="D45" s="93"/>
      <c r="E45" s="148">
        <f>E$4:E$4+SUMIF($C$5:D$5,"Нараст. баланс",$C47:D47)+SUMIF($C$5:D$5,"Прочая добыча",$C47:D47)-SUMIF($C$5:D$5,"Геол. снижение,  т/сут",$C47:D47)-SUMIF(C$7:D$7,"Итого",C47:D47)-SUMIF($C$5:D$5,"Прочие потери",$C47:D47)</f>
        <v>1664.2052000000001</v>
      </c>
      <c r="F45" s="9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0"/>
    </row>
    <row r="46" spans="1:35" ht="11.25" customHeight="1" x14ac:dyDescent="0.25">
      <c r="A46" s="144" t="s">
        <v>2</v>
      </c>
      <c r="B46" s="91" t="s">
        <v>25</v>
      </c>
      <c r="C46" s="90"/>
      <c r="D46" s="89"/>
      <c r="E46" s="144" t="s">
        <v>2</v>
      </c>
      <c r="F46" s="88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0"/>
    </row>
    <row r="47" spans="1:35" ht="11.25" customHeight="1" x14ac:dyDescent="0.25">
      <c r="A47" s="144" t="s">
        <v>2</v>
      </c>
      <c r="B47" s="87" t="s">
        <v>23</v>
      </c>
      <c r="C47" s="86">
        <v>20.794799999999999</v>
      </c>
      <c r="D47" s="85">
        <f>SUMIF($C$5:C$5,"Накопленный эффект, т/сут",$C47:C47)+SUMIF($C$5:C$5,"Нараст.  по потенциалу",$C47:C47)-SUMIF($C$5:C$5,"Нараст. по остановкам",$C47:C47)-SUMIF($C$5:C$5,"ИТОГО перевод в ППД",$C47:C47)-SUMIF($C$5:C$5,"ИТОГО  нерент, по распоряж.",$C47:C47)-SUMIF($C$5:C$5,"ИТОГО ост. дебит от ЗБС, Углуб., ПВЛГ/ПНЛГ",$C47:C47)</f>
        <v>0</v>
      </c>
      <c r="E47" s="144" t="s">
        <v>2</v>
      </c>
      <c r="F47" s="84">
        <f>F$4:F$4+SUMIF($C$5:D$5,"Нараст. по остановкам",$C47:D47)-SUMIF($C$5:D$5,"Нараст.  по потенциалу",$C47:D47)</f>
        <v>0</v>
      </c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0"/>
    </row>
    <row r="48" spans="1:35" ht="11.25" customHeight="1" x14ac:dyDescent="0.25">
      <c r="A48" s="147">
        <v>43903</v>
      </c>
      <c r="B48" s="95" t="s">
        <v>24</v>
      </c>
      <c r="C48" s="94"/>
      <c r="D48" s="93"/>
      <c r="E48" s="148">
        <f>E$4:E$4+SUMIF($C$5:D$5,"Нараст. баланс",$C50:D50)+SUMIF($C$5:D$5,"Прочая добыча",$C50:D50)-SUMIF($C$5:D$5,"Геол. снижение,  т/сут",$C50:D50)-SUMIF(C$7:D$7,"Итого",C50:D50)-SUMIF($C$5:D$5,"Прочие потери",$C50:D50)</f>
        <v>1662.4722999999999</v>
      </c>
      <c r="F48" s="92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0"/>
    </row>
    <row r="49" spans="1:35" ht="11.25" customHeight="1" x14ac:dyDescent="0.25">
      <c r="A49" s="144" t="s">
        <v>2</v>
      </c>
      <c r="B49" s="91" t="s">
        <v>25</v>
      </c>
      <c r="C49" s="90"/>
      <c r="D49" s="89"/>
      <c r="E49" s="144" t="s">
        <v>2</v>
      </c>
      <c r="F49" s="88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0"/>
    </row>
    <row r="50" spans="1:35" ht="11.25" customHeight="1" x14ac:dyDescent="0.25">
      <c r="A50" s="144" t="s">
        <v>2</v>
      </c>
      <c r="B50" s="87" t="s">
        <v>23</v>
      </c>
      <c r="C50" s="86">
        <v>22.527699999999999</v>
      </c>
      <c r="D50" s="85">
        <f>SUMIF($C$5:C$5,"Накопленный эффект, т/сут",$C50:C50)+SUMIF($C$5:C$5,"Нараст.  по потенциалу",$C50:C50)-SUMIF($C$5:C$5,"Нараст. по остановкам",$C50:C50)-SUMIF($C$5:C$5,"ИТОГО перевод в ППД",$C50:C50)-SUMIF($C$5:C$5,"ИТОГО  нерент, по распоряж.",$C50:C50)-SUMIF($C$5:C$5,"ИТОГО ост. дебит от ЗБС, Углуб., ПВЛГ/ПНЛГ",$C50:C50)</f>
        <v>0</v>
      </c>
      <c r="E50" s="144" t="s">
        <v>2</v>
      </c>
      <c r="F50" s="84">
        <f>F$4:F$4+SUMIF($C$5:D$5,"Нараст. по остановкам",$C50:D50)-SUMIF($C$5:D$5,"Нараст.  по потенциалу",$C50:D50)</f>
        <v>0</v>
      </c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0"/>
    </row>
    <row r="51" spans="1:35" ht="11.25" customHeight="1" x14ac:dyDescent="0.25">
      <c r="A51" s="147">
        <v>43904</v>
      </c>
      <c r="B51" s="95" t="s">
        <v>24</v>
      </c>
      <c r="C51" s="94"/>
      <c r="D51" s="93"/>
      <c r="E51" s="148">
        <f>E$4:E$4+SUMIF($C$5:D$5,"Нараст. баланс",$C53:D53)+SUMIF($C$5:D$5,"Прочая добыча",$C53:D53)-SUMIF($C$5:D$5,"Геол. снижение,  т/сут",$C53:D53)-SUMIF(C$7:D$7,"Итого",C53:D53)-SUMIF($C$5:D$5,"Прочие потери",$C53:D53)</f>
        <v>1660.7393999999999</v>
      </c>
      <c r="F51" s="92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0"/>
    </row>
    <row r="52" spans="1:35" ht="11.25" customHeight="1" x14ac:dyDescent="0.25">
      <c r="A52" s="144" t="s">
        <v>2</v>
      </c>
      <c r="B52" s="91" t="s">
        <v>25</v>
      </c>
      <c r="C52" s="90"/>
      <c r="D52" s="89"/>
      <c r="E52" s="144" t="s">
        <v>2</v>
      </c>
      <c r="F52" s="88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0"/>
    </row>
    <row r="53" spans="1:35" ht="11.25" customHeight="1" x14ac:dyDescent="0.25">
      <c r="A53" s="144" t="s">
        <v>2</v>
      </c>
      <c r="B53" s="87" t="s">
        <v>23</v>
      </c>
      <c r="C53" s="86">
        <v>24.2606</v>
      </c>
      <c r="D53" s="85">
        <f>SUMIF($C$5:C$5,"Накопленный эффект, т/сут",$C53:C53)+SUMIF($C$5:C$5,"Нараст.  по потенциалу",$C53:C53)-SUMIF($C$5:C$5,"Нараст. по остановкам",$C53:C53)-SUMIF($C$5:C$5,"ИТОГО перевод в ППД",$C53:C53)-SUMIF($C$5:C$5,"ИТОГО  нерент, по распоряж.",$C53:C53)-SUMIF($C$5:C$5,"ИТОГО ост. дебит от ЗБС, Углуб., ПВЛГ/ПНЛГ",$C53:C53)</f>
        <v>0</v>
      </c>
      <c r="E53" s="144" t="s">
        <v>2</v>
      </c>
      <c r="F53" s="84">
        <f>F$4:F$4+SUMIF($C$5:D$5,"Нараст. по остановкам",$C53:D53)-SUMIF($C$5:D$5,"Нараст.  по потенциалу",$C53:D53)</f>
        <v>0</v>
      </c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0"/>
    </row>
    <row r="54" spans="1:35" ht="11.25" customHeight="1" x14ac:dyDescent="0.25">
      <c r="A54" s="147">
        <v>43905</v>
      </c>
      <c r="B54" s="95" t="s">
        <v>24</v>
      </c>
      <c r="C54" s="94"/>
      <c r="D54" s="93"/>
      <c r="E54" s="148">
        <f>E$4:E$4+SUMIF($C$5:D$5,"Нараст. баланс",$C56:D56)+SUMIF($C$5:D$5,"Прочая добыча",$C56:D56)-SUMIF($C$5:D$5,"Геол. снижение,  т/сут",$C56:D56)-SUMIF(C$7:D$7,"Итого",C56:D56)-SUMIF($C$5:D$5,"Прочие потери",$C56:D56)</f>
        <v>1659.0065</v>
      </c>
      <c r="F54" s="92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0"/>
    </row>
    <row r="55" spans="1:35" ht="11.25" customHeight="1" x14ac:dyDescent="0.25">
      <c r="A55" s="144" t="s">
        <v>2</v>
      </c>
      <c r="B55" s="91" t="s">
        <v>25</v>
      </c>
      <c r="C55" s="90"/>
      <c r="D55" s="89"/>
      <c r="E55" s="144" t="s">
        <v>2</v>
      </c>
      <c r="F55" s="88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0"/>
    </row>
    <row r="56" spans="1:35" ht="11.25" customHeight="1" x14ac:dyDescent="0.25">
      <c r="A56" s="144" t="s">
        <v>2</v>
      </c>
      <c r="B56" s="87" t="s">
        <v>23</v>
      </c>
      <c r="C56" s="86">
        <v>25.993500000000001</v>
      </c>
      <c r="D56" s="85">
        <f>SUMIF($C$5:C$5,"Накопленный эффект, т/сут",$C56:C56)+SUMIF($C$5:C$5,"Нараст.  по потенциалу",$C56:C56)-SUMIF($C$5:C$5,"Нараст. по остановкам",$C56:C56)-SUMIF($C$5:C$5,"ИТОГО перевод в ППД",$C56:C56)-SUMIF($C$5:C$5,"ИТОГО  нерент, по распоряж.",$C56:C56)-SUMIF($C$5:C$5,"ИТОГО ост. дебит от ЗБС, Углуб., ПВЛГ/ПНЛГ",$C56:C56)</f>
        <v>0</v>
      </c>
      <c r="E56" s="144" t="s">
        <v>2</v>
      </c>
      <c r="F56" s="84">
        <f>F$4:F$4+SUMIF($C$5:D$5,"Нараст. по остановкам",$C56:D56)-SUMIF($C$5:D$5,"Нараст.  по потенциалу",$C56:D56)</f>
        <v>0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0"/>
    </row>
    <row r="57" spans="1:35" ht="11.25" customHeight="1" x14ac:dyDescent="0.25">
      <c r="A57" s="147">
        <v>43906</v>
      </c>
      <c r="B57" s="95" t="s">
        <v>24</v>
      </c>
      <c r="C57" s="94"/>
      <c r="D57" s="93"/>
      <c r="E57" s="148">
        <f>E$4:E$4+SUMIF($C$5:D$5,"Нараст. баланс",$C59:D59)+SUMIF($C$5:D$5,"Прочая добыча",$C59:D59)-SUMIF($C$5:D$5,"Геол. снижение,  т/сут",$C59:D59)-SUMIF(C$7:D$7,"Итого",C59:D59)-SUMIF($C$5:D$5,"Прочие потери",$C59:D59)</f>
        <v>1657.2736</v>
      </c>
      <c r="F57" s="92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0"/>
    </row>
    <row r="58" spans="1:35" ht="11.25" customHeight="1" x14ac:dyDescent="0.25">
      <c r="A58" s="144" t="s">
        <v>2</v>
      </c>
      <c r="B58" s="91" t="s">
        <v>25</v>
      </c>
      <c r="C58" s="90"/>
      <c r="D58" s="89"/>
      <c r="E58" s="144" t="s">
        <v>2</v>
      </c>
      <c r="F58" s="88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0"/>
    </row>
    <row r="59" spans="1:35" ht="11.25" customHeight="1" x14ac:dyDescent="0.25">
      <c r="A59" s="144" t="s">
        <v>2</v>
      </c>
      <c r="B59" s="87" t="s">
        <v>23</v>
      </c>
      <c r="C59" s="86">
        <v>27.726400000000002</v>
      </c>
      <c r="D59" s="85">
        <f>SUMIF($C$5:C$5,"Накопленный эффект, т/сут",$C59:C59)+SUMIF($C$5:C$5,"Нараст.  по потенциалу",$C59:C59)-SUMIF($C$5:C$5,"Нараст. по остановкам",$C59:C59)-SUMIF($C$5:C$5,"ИТОГО перевод в ППД",$C59:C59)-SUMIF($C$5:C$5,"ИТОГО  нерент, по распоряж.",$C59:C59)-SUMIF($C$5:C$5,"ИТОГО ост. дебит от ЗБС, Углуб., ПВЛГ/ПНЛГ",$C59:C59)</f>
        <v>0</v>
      </c>
      <c r="E59" s="144" t="s">
        <v>2</v>
      </c>
      <c r="F59" s="84">
        <f>F$4:F$4+SUMIF($C$5:D$5,"Нараст. по остановкам",$C59:D59)-SUMIF($C$5:D$5,"Нараст.  по потенциалу",$C59:D59)</f>
        <v>0</v>
      </c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0"/>
    </row>
    <row r="60" spans="1:35" ht="11.25" customHeight="1" x14ac:dyDescent="0.25">
      <c r="A60" s="147">
        <v>43907</v>
      </c>
      <c r="B60" s="95" t="s">
        <v>24</v>
      </c>
      <c r="C60" s="94"/>
      <c r="D60" s="93"/>
      <c r="E60" s="148">
        <f>E$4:E$4+SUMIF($C$5:D$5,"Нараст. баланс",$C62:D62)+SUMIF($C$5:D$5,"Прочая добыча",$C62:D62)-SUMIF($C$5:D$5,"Геол. снижение,  т/сут",$C62:D62)-SUMIF(C$7:D$7,"Итого",C62:D62)-SUMIF($C$5:D$5,"Прочие потери",$C62:D62)</f>
        <v>1655.5407</v>
      </c>
      <c r="F60" s="92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0"/>
    </row>
    <row r="61" spans="1:35" ht="11.25" customHeight="1" x14ac:dyDescent="0.25">
      <c r="A61" s="144" t="s">
        <v>2</v>
      </c>
      <c r="B61" s="91" t="s">
        <v>25</v>
      </c>
      <c r="C61" s="90"/>
      <c r="D61" s="89"/>
      <c r="E61" s="144" t="s">
        <v>2</v>
      </c>
      <c r="F61" s="88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0"/>
    </row>
    <row r="62" spans="1:35" ht="11.25" customHeight="1" x14ac:dyDescent="0.25">
      <c r="A62" s="144" t="s">
        <v>2</v>
      </c>
      <c r="B62" s="87" t="s">
        <v>23</v>
      </c>
      <c r="C62" s="86">
        <v>29.459299999999999</v>
      </c>
      <c r="D62" s="85">
        <f>SUMIF($C$5:C$5,"Накопленный эффект, т/сут",$C62:C62)+SUMIF($C$5:C$5,"Нараст.  по потенциалу",$C62:C62)-SUMIF($C$5:C$5,"Нараст. по остановкам",$C62:C62)-SUMIF($C$5:C$5,"ИТОГО перевод в ППД",$C62:C62)-SUMIF($C$5:C$5,"ИТОГО  нерент, по распоряж.",$C62:C62)-SUMIF($C$5:C$5,"ИТОГО ост. дебит от ЗБС, Углуб., ПВЛГ/ПНЛГ",$C62:C62)</f>
        <v>0</v>
      </c>
      <c r="E62" s="144" t="s">
        <v>2</v>
      </c>
      <c r="F62" s="84">
        <f>F$4:F$4+SUMIF($C$5:D$5,"Нараст. по остановкам",$C62:D62)-SUMIF($C$5:D$5,"Нараст.  по потенциалу",$C62:D62)</f>
        <v>0</v>
      </c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0"/>
    </row>
    <row r="63" spans="1:35" ht="11.25" customHeight="1" x14ac:dyDescent="0.25">
      <c r="A63" s="147">
        <v>43908</v>
      </c>
      <c r="B63" s="95" t="s">
        <v>24</v>
      </c>
      <c r="C63" s="94"/>
      <c r="D63" s="93"/>
      <c r="E63" s="148">
        <f>E$4:E$4+SUMIF($C$5:D$5,"Нараст. баланс",$C65:D65)+SUMIF($C$5:D$5,"Прочая добыча",$C65:D65)-SUMIF($C$5:D$5,"Геол. снижение,  т/сут",$C65:D65)-SUMIF(C$7:D$7,"Итого",C65:D65)-SUMIF($C$5:D$5,"Прочие потери",$C65:D65)</f>
        <v>1653.8078</v>
      </c>
      <c r="F63" s="92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0"/>
    </row>
    <row r="64" spans="1:35" ht="11.25" customHeight="1" x14ac:dyDescent="0.25">
      <c r="A64" s="144" t="s">
        <v>2</v>
      </c>
      <c r="B64" s="91" t="s">
        <v>25</v>
      </c>
      <c r="C64" s="90"/>
      <c r="D64" s="89"/>
      <c r="E64" s="144" t="s">
        <v>2</v>
      </c>
      <c r="F64" s="88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0"/>
    </row>
    <row r="65" spans="1:35" ht="11.25" customHeight="1" x14ac:dyDescent="0.25">
      <c r="A65" s="144" t="s">
        <v>2</v>
      </c>
      <c r="B65" s="87" t="s">
        <v>23</v>
      </c>
      <c r="C65" s="86">
        <v>31.1922</v>
      </c>
      <c r="D65" s="85">
        <f>SUMIF($C$5:C$5,"Накопленный эффект, т/сут",$C65:C65)+SUMIF($C$5:C$5,"Нараст.  по потенциалу",$C65:C65)-SUMIF($C$5:C$5,"Нараст. по остановкам",$C65:C65)-SUMIF($C$5:C$5,"ИТОГО перевод в ППД",$C65:C65)-SUMIF($C$5:C$5,"ИТОГО  нерент, по распоряж.",$C65:C65)-SUMIF($C$5:C$5,"ИТОГО ост. дебит от ЗБС, Углуб., ПВЛГ/ПНЛГ",$C65:C65)</f>
        <v>0</v>
      </c>
      <c r="E65" s="144" t="s">
        <v>2</v>
      </c>
      <c r="F65" s="84">
        <f>F$4:F$4+SUMIF($C$5:D$5,"Нараст. по остановкам",$C65:D65)-SUMIF($C$5:D$5,"Нараст.  по потенциалу",$C65:D65)</f>
        <v>0</v>
      </c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0"/>
    </row>
    <row r="66" spans="1:35" ht="11.25" customHeight="1" x14ac:dyDescent="0.25">
      <c r="A66" s="147">
        <v>43909</v>
      </c>
      <c r="B66" s="95" t="s">
        <v>24</v>
      </c>
      <c r="C66" s="94"/>
      <c r="D66" s="93"/>
      <c r="E66" s="148">
        <f>E$4:E$4+SUMIF($C$5:D$5,"Нараст. баланс",$C68:D68)+SUMIF($C$5:D$5,"Прочая добыча",$C68:D68)-SUMIF($C$5:D$5,"Геол. снижение,  т/сут",$C68:D68)-SUMIF(C$7:D$7,"Итого",C68:D68)-SUMIF($C$5:D$5,"Прочие потери",$C68:D68)</f>
        <v>1652.0749000000001</v>
      </c>
      <c r="F66" s="92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0"/>
    </row>
    <row r="67" spans="1:35" ht="11.25" customHeight="1" x14ac:dyDescent="0.25">
      <c r="A67" s="144" t="s">
        <v>2</v>
      </c>
      <c r="B67" s="91" t="s">
        <v>25</v>
      </c>
      <c r="C67" s="90"/>
      <c r="D67" s="89"/>
      <c r="E67" s="144" t="s">
        <v>2</v>
      </c>
      <c r="F67" s="88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0"/>
    </row>
    <row r="68" spans="1:35" ht="11.25" customHeight="1" x14ac:dyDescent="0.25">
      <c r="A68" s="144" t="s">
        <v>2</v>
      </c>
      <c r="B68" s="87" t="s">
        <v>23</v>
      </c>
      <c r="C68" s="86">
        <v>32.9251</v>
      </c>
      <c r="D68" s="85">
        <f>SUMIF($C$5:C$5,"Накопленный эффект, т/сут",$C68:C68)+SUMIF($C$5:C$5,"Нараст.  по потенциалу",$C68:C68)-SUMIF($C$5:C$5,"Нараст. по остановкам",$C68:C68)-SUMIF($C$5:C$5,"ИТОГО перевод в ППД",$C68:C68)-SUMIF($C$5:C$5,"ИТОГО  нерент, по распоряж.",$C68:C68)-SUMIF($C$5:C$5,"ИТОГО ост. дебит от ЗБС, Углуб., ПВЛГ/ПНЛГ",$C68:C68)</f>
        <v>0</v>
      </c>
      <c r="E68" s="144" t="s">
        <v>2</v>
      </c>
      <c r="F68" s="84">
        <f>F$4:F$4+SUMIF($C$5:D$5,"Нараст. по остановкам",$C68:D68)-SUMIF($C$5:D$5,"Нараст.  по потенциалу",$C68:D68)</f>
        <v>0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0"/>
    </row>
    <row r="69" spans="1:35" ht="11.25" customHeight="1" x14ac:dyDescent="0.25">
      <c r="A69" s="147">
        <v>43910</v>
      </c>
      <c r="B69" s="95" t="s">
        <v>24</v>
      </c>
      <c r="C69" s="94"/>
      <c r="D69" s="93"/>
      <c r="E69" s="148">
        <f>E$4:E$4+SUMIF($C$5:D$5,"Нараст. баланс",$C71:D71)+SUMIF($C$5:D$5,"Прочая добыча",$C71:D71)-SUMIF($C$5:D$5,"Геол. снижение,  т/сут",$C71:D71)-SUMIF(C$7:D$7,"Итого",C71:D71)-SUMIF($C$5:D$5,"Прочие потери",$C71:D71)</f>
        <v>1650.3420000000001</v>
      </c>
      <c r="F69" s="92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0"/>
    </row>
    <row r="70" spans="1:35" ht="11.25" customHeight="1" x14ac:dyDescent="0.25">
      <c r="A70" s="144" t="s">
        <v>2</v>
      </c>
      <c r="B70" s="91" t="s">
        <v>25</v>
      </c>
      <c r="C70" s="90"/>
      <c r="D70" s="89"/>
      <c r="E70" s="144" t="s">
        <v>2</v>
      </c>
      <c r="F70" s="88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0"/>
    </row>
    <row r="71" spans="1:35" ht="11.25" customHeight="1" x14ac:dyDescent="0.25">
      <c r="A71" s="144" t="s">
        <v>2</v>
      </c>
      <c r="B71" s="87" t="s">
        <v>23</v>
      </c>
      <c r="C71" s="86">
        <v>34.658000000000001</v>
      </c>
      <c r="D71" s="85">
        <f>SUMIF($C$5:C$5,"Накопленный эффект, т/сут",$C71:C71)+SUMIF($C$5:C$5,"Нараст.  по потенциалу",$C71:C71)-SUMIF($C$5:C$5,"Нараст. по остановкам",$C71:C71)-SUMIF($C$5:C$5,"ИТОГО перевод в ППД",$C71:C71)-SUMIF($C$5:C$5,"ИТОГО  нерент, по распоряж.",$C71:C71)-SUMIF($C$5:C$5,"ИТОГО ост. дебит от ЗБС, Углуб., ПВЛГ/ПНЛГ",$C71:C71)</f>
        <v>0</v>
      </c>
      <c r="E71" s="144" t="s">
        <v>2</v>
      </c>
      <c r="F71" s="84">
        <f>F$4:F$4+SUMIF($C$5:D$5,"Нараст. по остановкам",$C71:D71)-SUMIF($C$5:D$5,"Нараст.  по потенциалу",$C71:D71)</f>
        <v>0</v>
      </c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0"/>
    </row>
    <row r="72" spans="1:35" ht="11.25" customHeight="1" x14ac:dyDescent="0.25">
      <c r="A72" s="147">
        <v>43911</v>
      </c>
      <c r="B72" s="95" t="s">
        <v>24</v>
      </c>
      <c r="C72" s="94"/>
      <c r="D72" s="93"/>
      <c r="E72" s="148">
        <f>E$4:E$4+SUMIF($C$5:D$5,"Нараст. баланс",$C74:D74)+SUMIF($C$5:D$5,"Прочая добыча",$C74:D74)-SUMIF($C$5:D$5,"Геол. снижение,  т/сут",$C74:D74)-SUMIF(C$7:D$7,"Итого",C74:D74)-SUMIF($C$5:D$5,"Прочие потери",$C74:D74)</f>
        <v>1648.6090999999999</v>
      </c>
      <c r="F72" s="92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0"/>
    </row>
    <row r="73" spans="1:35" ht="11.25" customHeight="1" x14ac:dyDescent="0.25">
      <c r="A73" s="144" t="s">
        <v>2</v>
      </c>
      <c r="B73" s="91" t="s">
        <v>25</v>
      </c>
      <c r="C73" s="90"/>
      <c r="D73" s="89"/>
      <c r="E73" s="144" t="s">
        <v>2</v>
      </c>
      <c r="F73" s="88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0"/>
    </row>
    <row r="74" spans="1:35" ht="11.25" customHeight="1" x14ac:dyDescent="0.25">
      <c r="A74" s="144" t="s">
        <v>2</v>
      </c>
      <c r="B74" s="87" t="s">
        <v>23</v>
      </c>
      <c r="C74" s="86">
        <v>36.390900000000002</v>
      </c>
      <c r="D74" s="85">
        <f>SUMIF($C$5:C$5,"Накопленный эффект, т/сут",$C74:C74)+SUMIF($C$5:C$5,"Нараст.  по потенциалу",$C74:C74)-SUMIF($C$5:C$5,"Нараст. по остановкам",$C74:C74)-SUMIF($C$5:C$5,"ИТОГО перевод в ППД",$C74:C74)-SUMIF($C$5:C$5,"ИТОГО  нерент, по распоряж.",$C74:C74)-SUMIF($C$5:C$5,"ИТОГО ост. дебит от ЗБС, Углуб., ПВЛГ/ПНЛГ",$C74:C74)</f>
        <v>0</v>
      </c>
      <c r="E74" s="144" t="s">
        <v>2</v>
      </c>
      <c r="F74" s="84">
        <f>F$4:F$4+SUMIF($C$5:D$5,"Нараст. по остановкам",$C74:D74)-SUMIF($C$5:D$5,"Нараст.  по потенциалу",$C74:D74)</f>
        <v>0</v>
      </c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0"/>
    </row>
    <row r="75" spans="1:35" ht="11.25" customHeight="1" x14ac:dyDescent="0.25">
      <c r="A75" s="147">
        <v>43912</v>
      </c>
      <c r="B75" s="95" t="s">
        <v>24</v>
      </c>
      <c r="C75" s="94"/>
      <c r="D75" s="93"/>
      <c r="E75" s="148">
        <f>E$4:E$4+SUMIF($C$5:D$5,"Нараст. баланс",$C77:D77)+SUMIF($C$5:D$5,"Прочая добыча",$C77:D77)-SUMIF($C$5:D$5,"Геол. снижение,  т/сут",$C77:D77)-SUMIF(C$7:D$7,"Итого",C77:D77)-SUMIF($C$5:D$5,"Прочие потери",$C77:D77)</f>
        <v>1646.8761999999999</v>
      </c>
      <c r="F75" s="92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0"/>
    </row>
    <row r="76" spans="1:35" ht="11.25" customHeight="1" x14ac:dyDescent="0.25">
      <c r="A76" s="144" t="s">
        <v>2</v>
      </c>
      <c r="B76" s="91" t="s">
        <v>25</v>
      </c>
      <c r="C76" s="90"/>
      <c r="D76" s="89"/>
      <c r="E76" s="144" t="s">
        <v>2</v>
      </c>
      <c r="F76" s="88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0"/>
    </row>
    <row r="77" spans="1:35" ht="11.25" customHeight="1" x14ac:dyDescent="0.25">
      <c r="A77" s="144" t="s">
        <v>2</v>
      </c>
      <c r="B77" s="87" t="s">
        <v>23</v>
      </c>
      <c r="C77" s="86">
        <v>38.123800000000003</v>
      </c>
      <c r="D77" s="85">
        <f>SUMIF($C$5:C$5,"Накопленный эффект, т/сут",$C77:C77)+SUMIF($C$5:C$5,"Нараст.  по потенциалу",$C77:C77)-SUMIF($C$5:C$5,"Нараст. по остановкам",$C77:C77)-SUMIF($C$5:C$5,"ИТОГО перевод в ППД",$C77:C77)-SUMIF($C$5:C$5,"ИТОГО  нерент, по распоряж.",$C77:C77)-SUMIF($C$5:C$5,"ИТОГО ост. дебит от ЗБС, Углуб., ПВЛГ/ПНЛГ",$C77:C77)</f>
        <v>0</v>
      </c>
      <c r="E77" s="144" t="s">
        <v>2</v>
      </c>
      <c r="F77" s="84">
        <f>F$4:F$4+SUMIF($C$5:D$5,"Нараст. по остановкам",$C77:D77)-SUMIF($C$5:D$5,"Нараст.  по потенциалу",$C77:D77)</f>
        <v>0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0"/>
    </row>
    <row r="78" spans="1:35" ht="11.25" customHeight="1" x14ac:dyDescent="0.25">
      <c r="A78" s="147">
        <v>43913</v>
      </c>
      <c r="B78" s="95" t="s">
        <v>24</v>
      </c>
      <c r="C78" s="94"/>
      <c r="D78" s="93"/>
      <c r="E78" s="148">
        <f>E$4:E$4+SUMIF($C$5:D$5,"Нараст. баланс",$C80:D80)+SUMIF($C$5:D$5,"Прочая добыча",$C80:D80)-SUMIF($C$5:D$5,"Геол. снижение,  т/сут",$C80:D80)-SUMIF(C$7:D$7,"Итого",C80:D80)-SUMIF($C$5:D$5,"Прочие потери",$C80:D80)</f>
        <v>1645.1433</v>
      </c>
      <c r="F78" s="92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0"/>
    </row>
    <row r="79" spans="1:35" ht="11.25" customHeight="1" x14ac:dyDescent="0.25">
      <c r="A79" s="144" t="s">
        <v>2</v>
      </c>
      <c r="B79" s="91" t="s">
        <v>25</v>
      </c>
      <c r="C79" s="90"/>
      <c r="D79" s="89"/>
      <c r="E79" s="144" t="s">
        <v>2</v>
      </c>
      <c r="F79" s="88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0"/>
    </row>
    <row r="80" spans="1:35" ht="11.25" customHeight="1" x14ac:dyDescent="0.25">
      <c r="A80" s="144" t="s">
        <v>2</v>
      </c>
      <c r="B80" s="87" t="s">
        <v>23</v>
      </c>
      <c r="C80" s="86">
        <v>39.856699999999996</v>
      </c>
      <c r="D80" s="85">
        <f>SUMIF($C$5:C$5,"Накопленный эффект, т/сут",$C80:C80)+SUMIF($C$5:C$5,"Нараст.  по потенциалу",$C80:C80)-SUMIF($C$5:C$5,"Нараст. по остановкам",$C80:C80)-SUMIF($C$5:C$5,"ИТОГО перевод в ППД",$C80:C80)-SUMIF($C$5:C$5,"ИТОГО  нерент, по распоряж.",$C80:C80)-SUMIF($C$5:C$5,"ИТОГО ост. дебит от ЗБС, Углуб., ПВЛГ/ПНЛГ",$C80:C80)</f>
        <v>0</v>
      </c>
      <c r="E80" s="144" t="s">
        <v>2</v>
      </c>
      <c r="F80" s="84">
        <f>F$4:F$4+SUMIF($C$5:D$5,"Нараст. по остановкам",$C80:D80)-SUMIF($C$5:D$5,"Нараст.  по потенциалу",$C80:D80)</f>
        <v>0</v>
      </c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0"/>
    </row>
    <row r="81" spans="1:35" ht="11.25" customHeight="1" x14ac:dyDescent="0.25">
      <c r="A81" s="147">
        <v>43914</v>
      </c>
      <c r="B81" s="95" t="s">
        <v>24</v>
      </c>
      <c r="C81" s="94"/>
      <c r="D81" s="93"/>
      <c r="E81" s="148">
        <f>E$4:E$4+SUMIF($C$5:D$5,"Нараст. баланс",$C83:D83)+SUMIF($C$5:D$5,"Прочая добыча",$C83:D83)-SUMIF($C$5:D$5,"Геол. снижение,  т/сут",$C83:D83)-SUMIF(C$7:D$7,"Итого",C83:D83)-SUMIF($C$5:D$5,"Прочие потери",$C83:D83)</f>
        <v>1643.4104</v>
      </c>
      <c r="F81" s="92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0"/>
    </row>
    <row r="82" spans="1:35" ht="11.25" customHeight="1" x14ac:dyDescent="0.25">
      <c r="A82" s="144" t="s">
        <v>2</v>
      </c>
      <c r="B82" s="91" t="s">
        <v>25</v>
      </c>
      <c r="C82" s="90"/>
      <c r="D82" s="89"/>
      <c r="E82" s="144" t="s">
        <v>2</v>
      </c>
      <c r="F82" s="88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0"/>
    </row>
    <row r="83" spans="1:35" ht="11.25" customHeight="1" x14ac:dyDescent="0.25">
      <c r="A83" s="144" t="s">
        <v>2</v>
      </c>
      <c r="B83" s="87" t="s">
        <v>23</v>
      </c>
      <c r="C83" s="86">
        <v>41.589599999999997</v>
      </c>
      <c r="D83" s="85">
        <f>SUMIF($C$5:C$5,"Накопленный эффект, т/сут",$C83:C83)+SUMIF($C$5:C$5,"Нараст.  по потенциалу",$C83:C83)-SUMIF($C$5:C$5,"Нараст. по остановкам",$C83:C83)-SUMIF($C$5:C$5,"ИТОГО перевод в ППД",$C83:C83)-SUMIF($C$5:C$5,"ИТОГО  нерент, по распоряж.",$C83:C83)-SUMIF($C$5:C$5,"ИТОГО ост. дебит от ЗБС, Углуб., ПВЛГ/ПНЛГ",$C83:C83)</f>
        <v>0</v>
      </c>
      <c r="E83" s="144" t="s">
        <v>2</v>
      </c>
      <c r="F83" s="84">
        <f>F$4:F$4+SUMIF($C$5:D$5,"Нараст. по остановкам",$C83:D83)-SUMIF($C$5:D$5,"Нараст.  по потенциалу",$C83:D83)</f>
        <v>0</v>
      </c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0"/>
    </row>
    <row r="84" spans="1:35" ht="11.25" customHeight="1" x14ac:dyDescent="0.25">
      <c r="A84" s="147">
        <v>43915</v>
      </c>
      <c r="B84" s="95" t="s">
        <v>24</v>
      </c>
      <c r="C84" s="94"/>
      <c r="D84" s="93"/>
      <c r="E84" s="148">
        <f>E$4:E$4+SUMIF($C$5:D$5,"Нараст. баланс",$C86:D86)+SUMIF($C$5:D$5,"Прочая добыча",$C86:D86)-SUMIF($C$5:D$5,"Геол. снижение,  т/сут",$C86:D86)-SUMIF(C$7:D$7,"Итого",C86:D86)-SUMIF($C$5:D$5,"Прочие потери",$C86:D86)</f>
        <v>1641.6775</v>
      </c>
      <c r="F84" s="92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0"/>
    </row>
    <row r="85" spans="1:35" ht="11.25" customHeight="1" x14ac:dyDescent="0.25">
      <c r="A85" s="144" t="s">
        <v>2</v>
      </c>
      <c r="B85" s="91" t="s">
        <v>25</v>
      </c>
      <c r="C85" s="90"/>
      <c r="D85" s="89"/>
      <c r="E85" s="144" t="s">
        <v>2</v>
      </c>
      <c r="F85" s="88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0"/>
    </row>
    <row r="86" spans="1:35" ht="11.25" customHeight="1" x14ac:dyDescent="0.25">
      <c r="A86" s="144" t="s">
        <v>2</v>
      </c>
      <c r="B86" s="87" t="s">
        <v>23</v>
      </c>
      <c r="C86" s="86">
        <v>43.322499999999998</v>
      </c>
      <c r="D86" s="85">
        <f>SUMIF($C$5:C$5,"Накопленный эффект, т/сут",$C86:C86)+SUMIF($C$5:C$5,"Нараст.  по потенциалу",$C86:C86)-SUMIF($C$5:C$5,"Нараст. по остановкам",$C86:C86)-SUMIF($C$5:C$5,"ИТОГО перевод в ППД",$C86:C86)-SUMIF($C$5:C$5,"ИТОГО  нерент, по распоряж.",$C86:C86)-SUMIF($C$5:C$5,"ИТОГО ост. дебит от ЗБС, Углуб., ПВЛГ/ПНЛГ",$C86:C86)</f>
        <v>0</v>
      </c>
      <c r="E86" s="144" t="s">
        <v>2</v>
      </c>
      <c r="F86" s="84">
        <f>F$4:F$4+SUMIF($C$5:D$5,"Нараст. по остановкам",$C86:D86)-SUMIF($C$5:D$5,"Нараст.  по потенциалу",$C86:D86)</f>
        <v>0</v>
      </c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0"/>
    </row>
    <row r="87" spans="1:35" ht="11.25" customHeight="1" x14ac:dyDescent="0.25">
      <c r="A87" s="147">
        <v>43916</v>
      </c>
      <c r="B87" s="95" t="s">
        <v>24</v>
      </c>
      <c r="C87" s="94"/>
      <c r="D87" s="93"/>
      <c r="E87" s="148">
        <f>E$4:E$4+SUMIF($C$5:D$5,"Нараст. баланс",$C89:D89)+SUMIF($C$5:D$5,"Прочая добыча",$C89:D89)-SUMIF($C$5:D$5,"Геол. снижение,  т/сут",$C89:D89)-SUMIF(C$7:D$7,"Итого",C89:D89)-SUMIF($C$5:D$5,"Прочие потери",$C89:D89)</f>
        <v>1639.9446</v>
      </c>
      <c r="F87" s="92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0"/>
    </row>
    <row r="88" spans="1:35" ht="11.25" customHeight="1" x14ac:dyDescent="0.25">
      <c r="A88" s="144" t="s">
        <v>2</v>
      </c>
      <c r="B88" s="91" t="s">
        <v>25</v>
      </c>
      <c r="C88" s="90"/>
      <c r="D88" s="89"/>
      <c r="E88" s="144" t="s">
        <v>2</v>
      </c>
      <c r="F88" s="88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0"/>
    </row>
    <row r="89" spans="1:35" ht="11.25" customHeight="1" x14ac:dyDescent="0.25">
      <c r="A89" s="144" t="s">
        <v>2</v>
      </c>
      <c r="B89" s="87" t="s">
        <v>23</v>
      </c>
      <c r="C89" s="86">
        <v>45.055399999999999</v>
      </c>
      <c r="D89" s="85">
        <f>SUMIF($C$5:C$5,"Накопленный эффект, т/сут",$C89:C89)+SUMIF($C$5:C$5,"Нараст.  по потенциалу",$C89:C89)-SUMIF($C$5:C$5,"Нараст. по остановкам",$C89:C89)-SUMIF($C$5:C$5,"ИТОГО перевод в ППД",$C89:C89)-SUMIF($C$5:C$5,"ИТОГО  нерент, по распоряж.",$C89:C89)-SUMIF($C$5:C$5,"ИТОГО ост. дебит от ЗБС, Углуб., ПВЛГ/ПНЛГ",$C89:C89)</f>
        <v>0</v>
      </c>
      <c r="E89" s="144" t="s">
        <v>2</v>
      </c>
      <c r="F89" s="84">
        <f>F$4:F$4+SUMIF($C$5:D$5,"Нараст. по остановкам",$C89:D89)-SUMIF($C$5:D$5,"Нараст.  по потенциалу",$C89:D89)</f>
        <v>0</v>
      </c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0"/>
    </row>
    <row r="90" spans="1:35" ht="11.25" customHeight="1" x14ac:dyDescent="0.25">
      <c r="A90" s="147">
        <v>43917</v>
      </c>
      <c r="B90" s="95" t="s">
        <v>24</v>
      </c>
      <c r="C90" s="94"/>
      <c r="D90" s="93"/>
      <c r="E90" s="148">
        <f>E$4:E$4+SUMIF($C$5:D$5,"Нараст. баланс",$C92:D92)+SUMIF($C$5:D$5,"Прочая добыча",$C92:D92)-SUMIF($C$5:D$5,"Геол. снижение,  т/сут",$C92:D92)-SUMIF(C$7:D$7,"Итого",C92:D92)-SUMIF($C$5:D$5,"Прочие потери",$C92:D92)</f>
        <v>1638.2117000000001</v>
      </c>
      <c r="F90" s="92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0"/>
    </row>
    <row r="91" spans="1:35" ht="11.25" customHeight="1" x14ac:dyDescent="0.25">
      <c r="A91" s="144" t="s">
        <v>2</v>
      </c>
      <c r="B91" s="91" t="s">
        <v>25</v>
      </c>
      <c r="C91" s="90"/>
      <c r="D91" s="89"/>
      <c r="E91" s="144" t="s">
        <v>2</v>
      </c>
      <c r="F91" s="88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0"/>
    </row>
    <row r="92" spans="1:35" ht="11.25" customHeight="1" x14ac:dyDescent="0.25">
      <c r="A92" s="144" t="s">
        <v>2</v>
      </c>
      <c r="B92" s="87" t="s">
        <v>23</v>
      </c>
      <c r="C92" s="86">
        <v>46.7883</v>
      </c>
      <c r="D92" s="85">
        <f>SUMIF($C$5:C$5,"Накопленный эффект, т/сут",$C92:C92)+SUMIF($C$5:C$5,"Нараст.  по потенциалу",$C92:C92)-SUMIF($C$5:C$5,"Нараст. по остановкам",$C92:C92)-SUMIF($C$5:C$5,"ИТОГО перевод в ППД",$C92:C92)-SUMIF($C$5:C$5,"ИТОГО  нерент, по распоряж.",$C92:C92)-SUMIF($C$5:C$5,"ИТОГО ост. дебит от ЗБС, Углуб., ПВЛГ/ПНЛГ",$C92:C92)</f>
        <v>0</v>
      </c>
      <c r="E92" s="144" t="s">
        <v>2</v>
      </c>
      <c r="F92" s="84">
        <f>F$4:F$4+SUMIF($C$5:D$5,"Нараст. по остановкам",$C92:D92)-SUMIF($C$5:D$5,"Нараст.  по потенциалу",$C92:D92)</f>
        <v>0</v>
      </c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0"/>
    </row>
    <row r="93" spans="1:35" ht="11.25" customHeight="1" x14ac:dyDescent="0.25">
      <c r="A93" s="147">
        <v>43918</v>
      </c>
      <c r="B93" s="95" t="s">
        <v>24</v>
      </c>
      <c r="C93" s="94"/>
      <c r="D93" s="93"/>
      <c r="E93" s="148">
        <f>E$4:E$4+SUMIF($C$5:D$5,"Нараст. баланс",$C95:D95)+SUMIF($C$5:D$5,"Прочая добыча",$C95:D95)-SUMIF($C$5:D$5,"Геол. снижение,  т/сут",$C95:D95)-SUMIF(C$7:D$7,"Итого",C95:D95)-SUMIF($C$5:D$5,"Прочие потери",$C95:D95)</f>
        <v>1636.4788000000001</v>
      </c>
      <c r="F93" s="92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0"/>
    </row>
    <row r="94" spans="1:35" ht="11.25" customHeight="1" x14ac:dyDescent="0.25">
      <c r="A94" s="144" t="s">
        <v>2</v>
      </c>
      <c r="B94" s="91" t="s">
        <v>25</v>
      </c>
      <c r="C94" s="90"/>
      <c r="D94" s="89"/>
      <c r="E94" s="144" t="s">
        <v>2</v>
      </c>
      <c r="F94" s="88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0"/>
    </row>
    <row r="95" spans="1:35" ht="11.25" customHeight="1" x14ac:dyDescent="0.25">
      <c r="A95" s="144" t="s">
        <v>2</v>
      </c>
      <c r="B95" s="87" t="s">
        <v>23</v>
      </c>
      <c r="C95" s="86">
        <v>48.5212</v>
      </c>
      <c r="D95" s="85">
        <f>SUMIF($C$5:C$5,"Накопленный эффект, т/сут",$C95:C95)+SUMIF($C$5:C$5,"Нараст.  по потенциалу",$C95:C95)-SUMIF($C$5:C$5,"Нараст. по остановкам",$C95:C95)-SUMIF($C$5:C$5,"ИТОГО перевод в ППД",$C95:C95)-SUMIF($C$5:C$5,"ИТОГО  нерент, по распоряж.",$C95:C95)-SUMIF($C$5:C$5,"ИТОГО ост. дебит от ЗБС, Углуб., ПВЛГ/ПНЛГ",$C95:C95)</f>
        <v>0</v>
      </c>
      <c r="E95" s="144" t="s">
        <v>2</v>
      </c>
      <c r="F95" s="84">
        <f>F$4:F$4+SUMIF($C$5:D$5,"Нараст. по остановкам",$C95:D95)-SUMIF($C$5:D$5,"Нараст.  по потенциалу",$C95:D95)</f>
        <v>0</v>
      </c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0"/>
    </row>
    <row r="96" spans="1:35" ht="11.25" customHeight="1" x14ac:dyDescent="0.25">
      <c r="A96" s="147">
        <v>43919</v>
      </c>
      <c r="B96" s="95" t="s">
        <v>24</v>
      </c>
      <c r="C96" s="94"/>
      <c r="D96" s="93"/>
      <c r="E96" s="148">
        <f>E$4:E$4+SUMIF($C$5:D$5,"Нараст. баланс",$C98:D98)+SUMIF($C$5:D$5,"Прочая добыча",$C98:D98)-SUMIF($C$5:D$5,"Геол. снижение,  т/сут",$C98:D98)-SUMIF(C$7:D$7,"Итого",C98:D98)-SUMIF($C$5:D$5,"Прочие потери",$C98:D98)</f>
        <v>1634.7458999999999</v>
      </c>
      <c r="F96" s="92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0"/>
    </row>
    <row r="97" spans="1:35" ht="11.25" customHeight="1" x14ac:dyDescent="0.25">
      <c r="A97" s="144" t="s">
        <v>2</v>
      </c>
      <c r="B97" s="91" t="s">
        <v>25</v>
      </c>
      <c r="C97" s="90"/>
      <c r="D97" s="89"/>
      <c r="E97" s="144" t="s">
        <v>2</v>
      </c>
      <c r="F97" s="88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0"/>
    </row>
    <row r="98" spans="1:35" ht="11.25" customHeight="1" x14ac:dyDescent="0.25">
      <c r="A98" s="144" t="s">
        <v>2</v>
      </c>
      <c r="B98" s="87" t="s">
        <v>23</v>
      </c>
      <c r="C98" s="86">
        <v>50.254100000000001</v>
      </c>
      <c r="D98" s="85">
        <f>SUMIF($C$5:C$5,"Накопленный эффект, т/сут",$C98:C98)+SUMIF($C$5:C$5,"Нараст.  по потенциалу",$C98:C98)-SUMIF($C$5:C$5,"Нараст. по остановкам",$C98:C98)-SUMIF($C$5:C$5,"ИТОГО перевод в ППД",$C98:C98)-SUMIF($C$5:C$5,"ИТОГО  нерент, по распоряж.",$C98:C98)-SUMIF($C$5:C$5,"ИТОГО ост. дебит от ЗБС, Углуб., ПВЛГ/ПНЛГ",$C98:C98)</f>
        <v>0</v>
      </c>
      <c r="E98" s="144" t="s">
        <v>2</v>
      </c>
      <c r="F98" s="84">
        <f>F$4:F$4+SUMIF($C$5:D$5,"Нараст. по остановкам",$C98:D98)-SUMIF($C$5:D$5,"Нараст.  по потенциалу",$C98:D98)</f>
        <v>0</v>
      </c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0"/>
    </row>
    <row r="99" spans="1:35" ht="11.25" customHeight="1" x14ac:dyDescent="0.25">
      <c r="A99" s="147">
        <v>43920</v>
      </c>
      <c r="B99" s="95" t="s">
        <v>24</v>
      </c>
      <c r="C99" s="94"/>
      <c r="D99" s="93"/>
      <c r="E99" s="148">
        <f>E$4:E$4+SUMIF($C$5:D$5,"Нараст. баланс",$C101:D101)+SUMIF($C$5:D$5,"Прочая добыча",$C101:D101)-SUMIF($C$5:D$5,"Геол. снижение,  т/сут",$C101:D101)-SUMIF(C$7:D$7,"Итого",C101:D101)-SUMIF($C$5:D$5,"Прочие потери",$C101:D101)</f>
        <v>1633.0129999999999</v>
      </c>
      <c r="F99" s="92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0"/>
    </row>
    <row r="100" spans="1:35" ht="11.25" customHeight="1" x14ac:dyDescent="0.25">
      <c r="A100" s="144" t="s">
        <v>2</v>
      </c>
      <c r="B100" s="91" t="s">
        <v>25</v>
      </c>
      <c r="C100" s="90"/>
      <c r="D100" s="89"/>
      <c r="E100" s="144" t="s">
        <v>2</v>
      </c>
      <c r="F100" s="88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0"/>
    </row>
    <row r="101" spans="1:35" ht="11.25" customHeight="1" x14ac:dyDescent="0.25">
      <c r="A101" s="144" t="s">
        <v>2</v>
      </c>
      <c r="B101" s="87" t="s">
        <v>23</v>
      </c>
      <c r="C101" s="86">
        <v>51.987000000000002</v>
      </c>
      <c r="D101" s="85">
        <f>SUMIF($C$5:C$5,"Накопленный эффект, т/сут",$C101:C101)+SUMIF($C$5:C$5,"Нараст.  по потенциалу",$C101:C101)-SUMIF($C$5:C$5,"Нараст. по остановкам",$C101:C101)-SUMIF($C$5:C$5,"ИТОГО перевод в ППД",$C101:C101)-SUMIF($C$5:C$5,"ИТОГО  нерент, по распоряж.",$C101:C101)-SUMIF($C$5:C$5,"ИТОГО ост. дебит от ЗБС, Углуб., ПВЛГ/ПНЛГ",$C101:C101)</f>
        <v>0</v>
      </c>
      <c r="E101" s="144" t="s">
        <v>2</v>
      </c>
      <c r="F101" s="84">
        <f>F$4:F$4+SUMIF($C$5:D$5,"Нараст. по остановкам",$C101:D101)-SUMIF($C$5:D$5,"Нараст.  по потенциалу",$C101:D101)</f>
        <v>0</v>
      </c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0"/>
    </row>
    <row r="102" spans="1:35" ht="11.25" customHeight="1" x14ac:dyDescent="0.25">
      <c r="A102" s="147">
        <v>43921</v>
      </c>
      <c r="B102" s="95" t="s">
        <v>24</v>
      </c>
      <c r="C102" s="94"/>
      <c r="D102" s="93"/>
      <c r="E102" s="148">
        <f>E$4:E$4+SUMIF($C$5:D$5,"Нараст. баланс",$C104:D104)+SUMIF($C$5:D$5,"Прочая добыча",$C104:D104)-SUMIF($C$5:D$5,"Геол. снижение,  т/сут",$C104:D104)-SUMIF(C$7:D$7,"Итого",C104:D104)-SUMIF($C$5:D$5,"Прочие потери",$C104:D104)</f>
        <v>1631.2800999999999</v>
      </c>
      <c r="F102" s="92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0"/>
    </row>
    <row r="103" spans="1:35" ht="11.25" customHeight="1" x14ac:dyDescent="0.25">
      <c r="A103" s="144" t="s">
        <v>2</v>
      </c>
      <c r="B103" s="91" t="s">
        <v>25</v>
      </c>
      <c r="C103" s="90"/>
      <c r="D103" s="89"/>
      <c r="E103" s="144" t="s">
        <v>2</v>
      </c>
      <c r="F103" s="88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0"/>
    </row>
    <row r="104" spans="1:35" ht="11.25" customHeight="1" thickBot="1" x14ac:dyDescent="0.3">
      <c r="A104" s="144" t="s">
        <v>2</v>
      </c>
      <c r="B104" s="87" t="s">
        <v>23</v>
      </c>
      <c r="C104" s="86">
        <v>53.719900000000003</v>
      </c>
      <c r="D104" s="85">
        <f>SUMIF($C$5:C$5,"Накопленный эффект, т/сут",$C104:C104)+SUMIF($C$5:C$5,"Нараст.  по потенциалу",$C104:C104)-SUMIF($C$5:C$5,"Нараст. по остановкам",$C104:C104)-SUMIF($C$5:C$5,"ИТОГО перевод в ППД",$C104:C104)-SUMIF($C$5:C$5,"ИТОГО  нерент, по распоряж.",$C104:C104)-SUMIF($C$5:C$5,"ИТОГО ост. дебит от ЗБС, Углуб., ПВЛГ/ПНЛГ",$C104:C104)</f>
        <v>0</v>
      </c>
      <c r="E104" s="144" t="s">
        <v>2</v>
      </c>
      <c r="F104" s="84">
        <f>F$4:F$4+SUMIF($C$5:D$5,"Нараст. по остановкам",$C104:D104)-SUMIF($C$5:D$5,"Нараст.  по потенциалу",$C104:D104)</f>
        <v>0</v>
      </c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0"/>
    </row>
    <row r="105" spans="1:35" ht="24" customHeight="1" x14ac:dyDescent="0.25">
      <c r="A105" s="155" t="s">
        <v>26</v>
      </c>
      <c r="B105" s="156" t="s">
        <v>2</v>
      </c>
      <c r="C105" s="83"/>
      <c r="D105" s="82"/>
      <c r="E105" s="81"/>
      <c r="F105" s="80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0"/>
    </row>
    <row r="106" spans="1:35" ht="24" customHeight="1" x14ac:dyDescent="0.25">
      <c r="A106" s="153" t="s">
        <v>28</v>
      </c>
      <c r="B106" s="154" t="s">
        <v>2</v>
      </c>
      <c r="C106" s="79"/>
      <c r="D106" s="78"/>
      <c r="E106" s="77" t="s">
        <v>29</v>
      </c>
      <c r="F106" s="76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0"/>
    </row>
    <row r="107" spans="1:35" ht="24" customHeight="1" x14ac:dyDescent="0.25">
      <c r="A107" s="153" t="s">
        <v>30</v>
      </c>
      <c r="B107" s="154" t="s">
        <v>2</v>
      </c>
      <c r="C107" s="75">
        <f>SUM(C$12:C104)</f>
        <v>859.51840000000016</v>
      </c>
      <c r="D107" s="74">
        <f>SUM(D$12:D104)</f>
        <v>0</v>
      </c>
      <c r="E107" s="73">
        <f>E$4:E$4*DAY($A102:$A102)+SUMIF($C$5:D$5,"Нараст. баланс",$C107:D107)+SUMIF($C$5:D$5,"Прочая добыча",$C107:D107)-SUMIF($C$5:D$5,"Геол. снижение,  т/сут",$C107:D107)-SUMIF(C$7:D$7,"Итого",C107:D107)-SUMIF($C$5:D$5,"Прочие потери",$C107:D107)</f>
        <v>51375.481599999999</v>
      </c>
      <c r="F107" s="72">
        <f>SUBTOTAL(1,F$12:F104)</f>
        <v>0</v>
      </c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0"/>
    </row>
    <row r="108" spans="1:35" ht="17.25" customHeight="1" x14ac:dyDescent="0.2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0"/>
    </row>
    <row r="109" spans="1:35" ht="15" customHeight="1" x14ac:dyDescent="0.25">
      <c r="A109" s="71"/>
      <c r="B109" s="71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35" ht="15" customHeight="1" x14ac:dyDescent="0.25">
      <c r="A110" s="71"/>
      <c r="B110" s="71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</row>
    <row r="111" spans="1:35" ht="15" customHeight="1" x14ac:dyDescent="0.25">
      <c r="A111" s="71"/>
      <c r="B111" s="71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</row>
  </sheetData>
  <mergeCells count="76">
    <mergeCell ref="A106:B106"/>
    <mergeCell ref="A107:B107"/>
    <mergeCell ref="A99:A101"/>
    <mergeCell ref="E99:E101"/>
    <mergeCell ref="A102:A104"/>
    <mergeCell ref="E102:E104"/>
    <mergeCell ref="A105:B105"/>
    <mergeCell ref="A90:A92"/>
    <mergeCell ref="E90:E92"/>
    <mergeCell ref="A93:A95"/>
    <mergeCell ref="E93:E95"/>
    <mergeCell ref="A96:A98"/>
    <mergeCell ref="E96:E98"/>
    <mergeCell ref="A81:A83"/>
    <mergeCell ref="E81:E83"/>
    <mergeCell ref="A84:A86"/>
    <mergeCell ref="E84:E86"/>
    <mergeCell ref="A87:A89"/>
    <mergeCell ref="E87:E89"/>
    <mergeCell ref="A72:A74"/>
    <mergeCell ref="E72:E74"/>
    <mergeCell ref="A75:A77"/>
    <mergeCell ref="E75:E77"/>
    <mergeCell ref="A78:A80"/>
    <mergeCell ref="E78:E80"/>
    <mergeCell ref="A63:A65"/>
    <mergeCell ref="E63:E65"/>
    <mergeCell ref="A66:A68"/>
    <mergeCell ref="E66:E68"/>
    <mergeCell ref="A69:A71"/>
    <mergeCell ref="E69:E71"/>
    <mergeCell ref="A54:A56"/>
    <mergeCell ref="E54:E56"/>
    <mergeCell ref="A57:A59"/>
    <mergeCell ref="E57:E59"/>
    <mergeCell ref="A60:A62"/>
    <mergeCell ref="E60:E62"/>
    <mergeCell ref="A45:A47"/>
    <mergeCell ref="E45:E47"/>
    <mergeCell ref="A48:A50"/>
    <mergeCell ref="E48:E50"/>
    <mergeCell ref="A51:A53"/>
    <mergeCell ref="E51:E53"/>
    <mergeCell ref="A36:A38"/>
    <mergeCell ref="E36:E38"/>
    <mergeCell ref="A39:A41"/>
    <mergeCell ref="E39:E41"/>
    <mergeCell ref="A42:A44"/>
    <mergeCell ref="E42:E44"/>
    <mergeCell ref="A27:A29"/>
    <mergeCell ref="E27:E29"/>
    <mergeCell ref="A30:A32"/>
    <mergeCell ref="E30:E32"/>
    <mergeCell ref="A33:A35"/>
    <mergeCell ref="E33:E35"/>
    <mergeCell ref="A18:A20"/>
    <mergeCell ref="E18:E20"/>
    <mergeCell ref="A21:A23"/>
    <mergeCell ref="E21:E23"/>
    <mergeCell ref="A24:A26"/>
    <mergeCell ref="E24:E26"/>
    <mergeCell ref="F5:F9"/>
    <mergeCell ref="A12:A14"/>
    <mergeCell ref="E12:E14"/>
    <mergeCell ref="A15:A17"/>
    <mergeCell ref="E15:E17"/>
    <mergeCell ref="A5:A9"/>
    <mergeCell ref="B5:B9"/>
    <mergeCell ref="C5:C9"/>
    <mergeCell ref="D5:D9"/>
    <mergeCell ref="E5:E9"/>
    <mergeCell ref="C1:AC1"/>
    <mergeCell ref="C2:AB2"/>
    <mergeCell ref="C3:K3"/>
    <mergeCell ref="A4:B4"/>
    <mergeCell ref="C4:D4"/>
  </mergeCells>
  <pageMargins left="0" right="0" top="0" bottom="0" header="0" footer="0"/>
  <pageSetup paperSize="8" scale="75" orientation="landscape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8"/>
  <sheetViews>
    <sheetView tabSelected="1" workbookViewId="0">
      <pane xSplit="2" ySplit="11" topLeftCell="C12" activePane="bottomRight" state="frozen"/>
      <selection pane="topRight"/>
      <selection pane="bottomLeft"/>
      <selection pane="bottomRight" activeCell="F5" sqref="F5:F9"/>
    </sheetView>
  </sheetViews>
  <sheetFormatPr defaultRowHeight="15" x14ac:dyDescent="0.25"/>
  <cols>
    <col min="1" max="1" width="4.140625" style="69" customWidth="1"/>
    <col min="2" max="2" width="14.28515625" style="69" customWidth="1"/>
    <col min="3" max="5" width="8.5703125" style="69" customWidth="1"/>
    <col min="6" max="6" width="11.28515625" style="69" customWidth="1"/>
    <col min="7" max="7" width="9" style="69" customWidth="1"/>
    <col min="8" max="18" width="8.5703125" style="69" customWidth="1"/>
    <col min="19" max="19" width="8.7109375" style="69" customWidth="1"/>
    <col min="20" max="20" width="9.140625" style="69" customWidth="1"/>
    <col min="21" max="21" width="9.85546875" style="69" customWidth="1"/>
    <col min="22" max="31" width="8.5703125" style="69" customWidth="1"/>
    <col min="32" max="32" width="11.28515625" style="69" customWidth="1"/>
    <col min="33" max="33" width="9" style="69" customWidth="1"/>
    <col min="34" max="35" width="5.7109375" style="69" customWidth="1"/>
    <col min="36" max="16384" width="9.140625" style="69"/>
  </cols>
  <sheetData>
    <row r="1" spans="1:35" ht="18.75" customHeight="1" x14ac:dyDescent="0.25">
      <c r="A1" s="101" t="s">
        <v>0</v>
      </c>
      <c r="B1" s="71"/>
      <c r="C1" s="137" t="s">
        <v>1</v>
      </c>
      <c r="D1" s="138" t="s">
        <v>2</v>
      </c>
      <c r="E1" s="138" t="s">
        <v>2</v>
      </c>
      <c r="F1" s="138" t="s">
        <v>2</v>
      </c>
      <c r="G1" s="138" t="s">
        <v>2</v>
      </c>
      <c r="H1" s="138" t="s">
        <v>2</v>
      </c>
      <c r="I1" s="138" t="s">
        <v>2</v>
      </c>
      <c r="J1" s="138" t="s">
        <v>2</v>
      </c>
      <c r="K1" s="138" t="s">
        <v>2</v>
      </c>
      <c r="L1" s="138" t="s">
        <v>2</v>
      </c>
      <c r="M1" s="138" t="s">
        <v>2</v>
      </c>
      <c r="N1" s="138" t="s">
        <v>2</v>
      </c>
      <c r="O1" s="138" t="s">
        <v>2</v>
      </c>
      <c r="P1" s="138" t="s">
        <v>2</v>
      </c>
      <c r="Q1" s="138" t="s">
        <v>2</v>
      </c>
      <c r="R1" s="138" t="s">
        <v>2</v>
      </c>
      <c r="S1" s="138" t="s">
        <v>2</v>
      </c>
      <c r="T1" s="138" t="s">
        <v>2</v>
      </c>
      <c r="U1" s="138" t="s">
        <v>2</v>
      </c>
      <c r="V1" s="138" t="s">
        <v>2</v>
      </c>
      <c r="W1" s="138" t="s">
        <v>2</v>
      </c>
      <c r="X1" s="138" t="s">
        <v>2</v>
      </c>
      <c r="Y1" s="138" t="s">
        <v>2</v>
      </c>
      <c r="Z1" s="138" t="s">
        <v>2</v>
      </c>
      <c r="AA1" s="138" t="s">
        <v>2</v>
      </c>
      <c r="AB1" s="138" t="s">
        <v>2</v>
      </c>
      <c r="AC1" s="138" t="s">
        <v>2</v>
      </c>
      <c r="AD1" s="71"/>
      <c r="AE1" s="71"/>
      <c r="AF1" s="71"/>
      <c r="AG1" s="71"/>
      <c r="AH1" s="71"/>
      <c r="AI1" s="71"/>
    </row>
    <row r="2" spans="1:35" ht="34.5" customHeight="1" x14ac:dyDescent="0.25">
      <c r="A2" s="71"/>
      <c r="B2" s="71"/>
      <c r="C2" s="139" t="s">
        <v>33</v>
      </c>
      <c r="D2" s="138" t="s">
        <v>2</v>
      </c>
      <c r="E2" s="138" t="s">
        <v>2</v>
      </c>
      <c r="F2" s="138" t="s">
        <v>2</v>
      </c>
      <c r="G2" s="138" t="s">
        <v>2</v>
      </c>
      <c r="H2" s="138" t="s">
        <v>2</v>
      </c>
      <c r="I2" s="138" t="s">
        <v>2</v>
      </c>
      <c r="J2" s="138" t="s">
        <v>2</v>
      </c>
      <c r="K2" s="138" t="s">
        <v>2</v>
      </c>
      <c r="L2" s="138" t="s">
        <v>2</v>
      </c>
      <c r="M2" s="138" t="s">
        <v>2</v>
      </c>
      <c r="N2" s="138" t="s">
        <v>2</v>
      </c>
      <c r="O2" s="138" t="s">
        <v>2</v>
      </c>
      <c r="P2" s="138" t="s">
        <v>2</v>
      </c>
      <c r="Q2" s="138" t="s">
        <v>2</v>
      </c>
      <c r="R2" s="138" t="s">
        <v>2</v>
      </c>
      <c r="S2" s="138" t="s">
        <v>2</v>
      </c>
      <c r="T2" s="138" t="s">
        <v>2</v>
      </c>
      <c r="U2" s="138" t="s">
        <v>2</v>
      </c>
      <c r="V2" s="138" t="s">
        <v>2</v>
      </c>
      <c r="W2" s="138" t="s">
        <v>2</v>
      </c>
      <c r="X2" s="138" t="s">
        <v>2</v>
      </c>
      <c r="Y2" s="138" t="s">
        <v>2</v>
      </c>
      <c r="Z2" s="138" t="s">
        <v>2</v>
      </c>
      <c r="AA2" s="138" t="s">
        <v>2</v>
      </c>
      <c r="AB2" s="138" t="s">
        <v>2</v>
      </c>
      <c r="AC2" s="71"/>
      <c r="AD2" s="71"/>
      <c r="AE2" s="71"/>
      <c r="AF2" s="71"/>
      <c r="AG2" s="71"/>
      <c r="AH2" s="71"/>
      <c r="AI2" s="71"/>
    </row>
    <row r="3" spans="1:35" ht="22.5" customHeight="1" x14ac:dyDescent="0.3">
      <c r="A3" s="71"/>
      <c r="B3" s="100"/>
      <c r="C3" s="141" t="s">
        <v>4</v>
      </c>
      <c r="D3" s="138" t="s">
        <v>2</v>
      </c>
      <c r="E3" s="138" t="s">
        <v>2</v>
      </c>
      <c r="F3" s="138" t="s">
        <v>2</v>
      </c>
      <c r="G3" s="138" t="s">
        <v>2</v>
      </c>
      <c r="H3" s="138" t="s">
        <v>2</v>
      </c>
      <c r="I3" s="138" t="s">
        <v>2</v>
      </c>
      <c r="J3" s="138" t="s">
        <v>2</v>
      </c>
      <c r="K3" s="138" t="s">
        <v>2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</row>
    <row r="4" spans="1:35" ht="20.25" customHeight="1" x14ac:dyDescent="0.25">
      <c r="A4" s="142" t="s">
        <v>5</v>
      </c>
      <c r="B4" s="138" t="s">
        <v>2</v>
      </c>
      <c r="C4" s="108" t="s">
        <v>6</v>
      </c>
      <c r="D4" s="143" t="s">
        <v>7</v>
      </c>
      <c r="E4" s="144" t="s">
        <v>2</v>
      </c>
      <c r="F4" s="99">
        <v>1631</v>
      </c>
      <c r="G4" s="98">
        <v>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</row>
    <row r="5" spans="1:35" ht="18.75" customHeight="1" x14ac:dyDescent="0.25">
      <c r="A5" s="149" t="s">
        <v>8</v>
      </c>
      <c r="B5" s="150" t="s">
        <v>9</v>
      </c>
      <c r="C5" s="157" t="s">
        <v>12</v>
      </c>
      <c r="D5" s="151" t="s">
        <v>13</v>
      </c>
      <c r="E5" s="152" t="s">
        <v>15</v>
      </c>
      <c r="F5" s="145" t="s">
        <v>16</v>
      </c>
      <c r="G5" s="145" t="s">
        <v>17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</row>
    <row r="6" spans="1:35" ht="14.25" customHeight="1" x14ac:dyDescent="0.25">
      <c r="A6" s="144" t="s">
        <v>2</v>
      </c>
      <c r="B6" s="146" t="s">
        <v>2</v>
      </c>
      <c r="C6" s="144" t="s">
        <v>2</v>
      </c>
      <c r="D6" s="146" t="s">
        <v>2</v>
      </c>
      <c r="E6" s="146" t="s">
        <v>2</v>
      </c>
      <c r="F6" s="146" t="s">
        <v>2</v>
      </c>
      <c r="G6" s="146" t="s">
        <v>2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spans="1:35" ht="11.25" customHeight="1" x14ac:dyDescent="0.25">
      <c r="A7" s="144" t="s">
        <v>2</v>
      </c>
      <c r="B7" s="146" t="s">
        <v>2</v>
      </c>
      <c r="C7" s="144" t="s">
        <v>2</v>
      </c>
      <c r="D7" s="146" t="s">
        <v>2</v>
      </c>
      <c r="E7" s="146" t="s">
        <v>2</v>
      </c>
      <c r="F7" s="146" t="s">
        <v>2</v>
      </c>
      <c r="G7" s="146" t="s">
        <v>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</row>
    <row r="8" spans="1:35" ht="11.25" customHeight="1" x14ac:dyDescent="0.25">
      <c r="A8" s="144" t="s">
        <v>2</v>
      </c>
      <c r="B8" s="146" t="s">
        <v>2</v>
      </c>
      <c r="C8" s="144" t="s">
        <v>2</v>
      </c>
      <c r="D8" s="146" t="s">
        <v>2</v>
      </c>
      <c r="E8" s="146" t="s">
        <v>2</v>
      </c>
      <c r="F8" s="146" t="s">
        <v>2</v>
      </c>
      <c r="G8" s="146" t="s">
        <v>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spans="1:35" ht="12.75" customHeight="1" x14ac:dyDescent="0.25">
      <c r="A9" s="144" t="s">
        <v>2</v>
      </c>
      <c r="B9" s="146" t="s">
        <v>2</v>
      </c>
      <c r="C9" s="144" t="s">
        <v>2</v>
      </c>
      <c r="D9" s="146" t="s">
        <v>2</v>
      </c>
      <c r="E9" s="146" t="s">
        <v>2</v>
      </c>
      <c r="F9" s="146" t="s">
        <v>2</v>
      </c>
      <c r="G9" s="146" t="s">
        <v>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</row>
    <row r="10" spans="1:35" ht="17.25" customHeight="1" x14ac:dyDescent="0.25">
      <c r="A10" s="97">
        <v>1</v>
      </c>
      <c r="B10" s="96">
        <v>2</v>
      </c>
      <c r="C10" s="96">
        <v>3</v>
      </c>
      <c r="D10" s="96">
        <v>4</v>
      </c>
      <c r="E10" s="96">
        <v>5</v>
      </c>
      <c r="F10" s="96">
        <v>6</v>
      </c>
      <c r="G10" s="96">
        <v>7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</row>
    <row r="11" spans="1:35" ht="0.75" customHeight="1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</row>
    <row r="12" spans="1:35" ht="11.25" customHeight="1" x14ac:dyDescent="0.25">
      <c r="A12" s="147">
        <v>43922</v>
      </c>
      <c r="B12" s="95" t="s">
        <v>24</v>
      </c>
      <c r="C12" s="107"/>
      <c r="D12" s="94"/>
      <c r="E12" s="93"/>
      <c r="F12" s="148">
        <f>F$4:F$4+SUMIF($C$5:E$5,"Нараст. баланс",$C14:E14)+SUMIF($C$5:E$5,"Прочая добыча",$C14:E14)-SUMIF($C$5:E$5,"Геол. снижение,  т/сут",$C14:E14)-SUMIF(D$7:E$7,"Итого",D14:E14)-SUMIF($C$5:E$5,"Прочие потери",$C14:E14)</f>
        <v>1629.2671</v>
      </c>
      <c r="G12" s="92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0"/>
    </row>
    <row r="13" spans="1:35" ht="11.25" customHeight="1" x14ac:dyDescent="0.25">
      <c r="A13" s="144" t="s">
        <v>2</v>
      </c>
      <c r="B13" s="91" t="s">
        <v>25</v>
      </c>
      <c r="C13" s="106"/>
      <c r="D13" s="90"/>
      <c r="E13" s="89"/>
      <c r="F13" s="144" t="s">
        <v>2</v>
      </c>
      <c r="G13" s="88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0"/>
    </row>
    <row r="14" spans="1:35" ht="11.25" customHeight="1" x14ac:dyDescent="0.25">
      <c r="A14" s="144" t="s">
        <v>2</v>
      </c>
      <c r="B14" s="87" t="s">
        <v>23</v>
      </c>
      <c r="C14" s="105">
        <v>0</v>
      </c>
      <c r="D14" s="86">
        <v>1.7329000000000001</v>
      </c>
      <c r="E14" s="85">
        <f>SUMIF($C$5:D$5,"Накопленный эффект, т/сут",$C14:D14)+SUMIF($C$5:D$5,"Нараст.  по потенциалу",$C14:D14)-SUMIF($C$5:D$5,"Нараст. по остановкам",$C14:D14)-SUMIF($C$5:D$5,"ИТОГО перевод в ППД",$C14:D14)-SUMIF($C$5:D$5,"ИТОГО  нерент, по распоряж.",$C14:D14)-SUMIF($C$5:D$5,"ИТОГО ост. дебит от ЗБС, Углуб., ПВЛГ/ПНЛГ",$C14:D14)</f>
        <v>0</v>
      </c>
      <c r="F14" s="144" t="s">
        <v>2</v>
      </c>
      <c r="G14" s="84">
        <f>G$4:G$4+SUMIF($C$5:E$5,"Нараст. по остановкам",$C14:E14)-SUMIF($C$5:E$5,"Нараст.  по потенциалу",$C14:E14)</f>
        <v>0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0"/>
    </row>
    <row r="15" spans="1:35" ht="11.25" customHeight="1" x14ac:dyDescent="0.25">
      <c r="A15" s="147">
        <v>43923</v>
      </c>
      <c r="B15" s="95" t="s">
        <v>24</v>
      </c>
      <c r="C15" s="107"/>
      <c r="D15" s="94"/>
      <c r="E15" s="93"/>
      <c r="F15" s="148">
        <f>F$4:F$4+SUMIF($C$5:E$5,"Нараст. баланс",$C17:E17)+SUMIF($C$5:E$5,"Прочая добыча",$C17:E17)-SUMIF($C$5:E$5,"Геол. снижение,  т/сут",$C17:E17)-SUMIF(D$7:E$7,"Итого",D17:E17)-SUMIF($C$5:E$5,"Прочие потери",$C17:E17)</f>
        <v>1627.5342000000001</v>
      </c>
      <c r="G15" s="92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0"/>
    </row>
    <row r="16" spans="1:35" ht="11.25" customHeight="1" x14ac:dyDescent="0.25">
      <c r="A16" s="144" t="s">
        <v>2</v>
      </c>
      <c r="B16" s="91" t="s">
        <v>25</v>
      </c>
      <c r="C16" s="106"/>
      <c r="D16" s="90"/>
      <c r="E16" s="89"/>
      <c r="F16" s="144" t="s">
        <v>2</v>
      </c>
      <c r="G16" s="88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0"/>
    </row>
    <row r="17" spans="1:35" ht="11.25" customHeight="1" x14ac:dyDescent="0.25">
      <c r="A17" s="144" t="s">
        <v>2</v>
      </c>
      <c r="B17" s="87" t="s">
        <v>23</v>
      </c>
      <c r="C17" s="105">
        <v>0</v>
      </c>
      <c r="D17" s="86">
        <v>3.4658000000000002</v>
      </c>
      <c r="E17" s="85">
        <f>SUMIF($C$5:D$5,"Накопленный эффект, т/сут",$C17:D17)+SUMIF($C$5:D$5,"Нараст.  по потенциалу",$C17:D17)-SUMIF($C$5:D$5,"Нараст. по остановкам",$C17:D17)-SUMIF($C$5:D$5,"ИТОГО перевод в ППД",$C17:D17)-SUMIF($C$5:D$5,"ИТОГО  нерент, по распоряж.",$C17:D17)-SUMIF($C$5:D$5,"ИТОГО ост. дебит от ЗБС, Углуб., ПВЛГ/ПНЛГ",$C17:D17)</f>
        <v>0</v>
      </c>
      <c r="F17" s="144" t="s">
        <v>2</v>
      </c>
      <c r="G17" s="84">
        <f>G$4:G$4+SUMIF($C$5:E$5,"Нараст. по остановкам",$C17:E17)-SUMIF($C$5:E$5,"Нараст.  по потенциалу",$C17:E17)</f>
        <v>0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0"/>
    </row>
    <row r="18" spans="1:35" ht="11.25" customHeight="1" x14ac:dyDescent="0.25">
      <c r="A18" s="147">
        <v>43924</v>
      </c>
      <c r="B18" s="95" t="s">
        <v>24</v>
      </c>
      <c r="C18" s="107"/>
      <c r="D18" s="94"/>
      <c r="E18" s="93"/>
      <c r="F18" s="148">
        <f>F$4:F$4+SUMIF($C$5:E$5,"Нараст. баланс",$C20:E20)+SUMIF($C$5:E$5,"Прочая добыча",$C20:E20)-SUMIF($C$5:E$5,"Геол. снижение,  т/сут",$C20:E20)-SUMIF(D$7:E$7,"Итого",D20:E20)-SUMIF($C$5:E$5,"Прочие потери",$C20:E20)</f>
        <v>1625.8013000000001</v>
      </c>
      <c r="G18" s="9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0"/>
    </row>
    <row r="19" spans="1:35" ht="11.25" customHeight="1" x14ac:dyDescent="0.25">
      <c r="A19" s="144" t="s">
        <v>2</v>
      </c>
      <c r="B19" s="91" t="s">
        <v>25</v>
      </c>
      <c r="C19" s="106"/>
      <c r="D19" s="90"/>
      <c r="E19" s="89"/>
      <c r="F19" s="144" t="s">
        <v>2</v>
      </c>
      <c r="G19" s="88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0"/>
    </row>
    <row r="20" spans="1:35" ht="11.25" customHeight="1" x14ac:dyDescent="0.25">
      <c r="A20" s="144" t="s">
        <v>2</v>
      </c>
      <c r="B20" s="87" t="s">
        <v>23</v>
      </c>
      <c r="C20" s="105">
        <v>0</v>
      </c>
      <c r="D20" s="86">
        <v>5.1986999999999997</v>
      </c>
      <c r="E20" s="85">
        <f>SUMIF($C$5:D$5,"Накопленный эффект, т/сут",$C20:D20)+SUMIF($C$5:D$5,"Нараст.  по потенциалу",$C20:D20)-SUMIF($C$5:D$5,"Нараст. по остановкам",$C20:D20)-SUMIF($C$5:D$5,"ИТОГО перевод в ППД",$C20:D20)-SUMIF($C$5:D$5,"ИТОГО  нерент, по распоряж.",$C20:D20)-SUMIF($C$5:D$5,"ИТОГО ост. дебит от ЗБС, Углуб., ПВЛГ/ПНЛГ",$C20:D20)</f>
        <v>0</v>
      </c>
      <c r="F20" s="144" t="s">
        <v>2</v>
      </c>
      <c r="G20" s="84">
        <f>G$4:G$4+SUMIF($C$5:E$5,"Нараст. по остановкам",$C20:E20)-SUMIF($C$5:E$5,"Нараст.  по потенциалу",$C20:E20)</f>
        <v>0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0"/>
    </row>
    <row r="21" spans="1:35" ht="11.25" customHeight="1" x14ac:dyDescent="0.25">
      <c r="A21" s="147">
        <v>43925</v>
      </c>
      <c r="B21" s="95" t="s">
        <v>24</v>
      </c>
      <c r="C21" s="107"/>
      <c r="D21" s="94"/>
      <c r="E21" s="93"/>
      <c r="F21" s="148">
        <f>F$4:F$4+SUMIF($C$5:E$5,"Нараст. баланс",$C23:E23)+SUMIF($C$5:E$5,"Прочая добыча",$C23:E23)-SUMIF($C$5:E$5,"Геол. снижение,  т/сут",$C23:E23)-SUMIF(D$7:E$7,"Итого",D23:E23)-SUMIF($C$5:E$5,"Прочие потери",$C23:E23)</f>
        <v>1624.0684000000001</v>
      </c>
      <c r="G21" s="92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0"/>
    </row>
    <row r="22" spans="1:35" ht="11.25" customHeight="1" x14ac:dyDescent="0.25">
      <c r="A22" s="144" t="s">
        <v>2</v>
      </c>
      <c r="B22" s="91" t="s">
        <v>25</v>
      </c>
      <c r="C22" s="106"/>
      <c r="D22" s="90"/>
      <c r="E22" s="89"/>
      <c r="F22" s="144" t="s">
        <v>2</v>
      </c>
      <c r="G22" s="88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0"/>
    </row>
    <row r="23" spans="1:35" ht="11.25" customHeight="1" x14ac:dyDescent="0.25">
      <c r="A23" s="144" t="s">
        <v>2</v>
      </c>
      <c r="B23" s="87" t="s">
        <v>23</v>
      </c>
      <c r="C23" s="105">
        <v>0</v>
      </c>
      <c r="D23" s="86">
        <v>6.9316000000000004</v>
      </c>
      <c r="E23" s="85">
        <f>SUMIF($C$5:D$5,"Накопленный эффект, т/сут",$C23:D23)+SUMIF($C$5:D$5,"Нараст.  по потенциалу",$C23:D23)-SUMIF($C$5:D$5,"Нараст. по остановкам",$C23:D23)-SUMIF($C$5:D$5,"ИТОГО перевод в ППД",$C23:D23)-SUMIF($C$5:D$5,"ИТОГО  нерент, по распоряж.",$C23:D23)-SUMIF($C$5:D$5,"ИТОГО ост. дебит от ЗБС, Углуб., ПВЛГ/ПНЛГ",$C23:D23)</f>
        <v>0</v>
      </c>
      <c r="F23" s="144" t="s">
        <v>2</v>
      </c>
      <c r="G23" s="84">
        <f>G$4:G$4+SUMIF($C$5:E$5,"Нараст. по остановкам",$C23:E23)-SUMIF($C$5:E$5,"Нараст.  по потенциалу",$C23:E23)</f>
        <v>0</v>
      </c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0"/>
    </row>
    <row r="24" spans="1:35" ht="11.25" customHeight="1" x14ac:dyDescent="0.25">
      <c r="A24" s="147">
        <v>43926</v>
      </c>
      <c r="B24" s="95" t="s">
        <v>24</v>
      </c>
      <c r="C24" s="107"/>
      <c r="D24" s="94"/>
      <c r="E24" s="93"/>
      <c r="F24" s="148">
        <f>F$4:F$4+SUMIF($C$5:E$5,"Нараст. баланс",$C26:E26)+SUMIF($C$5:E$5,"Прочая добыча",$C26:E26)-SUMIF($C$5:E$5,"Геол. снижение,  т/сут",$C26:E26)-SUMIF(D$7:E$7,"Итого",D26:E26)-SUMIF($C$5:E$5,"Прочие потери",$C26:E26)</f>
        <v>1622.3354999999999</v>
      </c>
      <c r="G24" s="92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0"/>
    </row>
    <row r="25" spans="1:35" ht="11.25" customHeight="1" x14ac:dyDescent="0.25">
      <c r="A25" s="144" t="s">
        <v>2</v>
      </c>
      <c r="B25" s="91" t="s">
        <v>25</v>
      </c>
      <c r="C25" s="106"/>
      <c r="D25" s="90"/>
      <c r="E25" s="89"/>
      <c r="F25" s="144" t="s">
        <v>2</v>
      </c>
      <c r="G25" s="88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0"/>
    </row>
    <row r="26" spans="1:35" ht="11.25" customHeight="1" x14ac:dyDescent="0.25">
      <c r="A26" s="144" t="s">
        <v>2</v>
      </c>
      <c r="B26" s="87" t="s">
        <v>23</v>
      </c>
      <c r="C26" s="105">
        <v>0</v>
      </c>
      <c r="D26" s="86">
        <v>8.6645000000000003</v>
      </c>
      <c r="E26" s="85">
        <f>SUMIF($C$5:D$5,"Накопленный эффект, т/сут",$C26:D26)+SUMIF($C$5:D$5,"Нараст.  по потенциалу",$C26:D26)-SUMIF($C$5:D$5,"Нараст. по остановкам",$C26:D26)-SUMIF($C$5:D$5,"ИТОГО перевод в ППД",$C26:D26)-SUMIF($C$5:D$5,"ИТОГО  нерент, по распоряж.",$C26:D26)-SUMIF($C$5:D$5,"ИТОГО ост. дебит от ЗБС, Углуб., ПВЛГ/ПНЛГ",$C26:D26)</f>
        <v>0</v>
      </c>
      <c r="F26" s="144" t="s">
        <v>2</v>
      </c>
      <c r="G26" s="84">
        <f>G$4:G$4+SUMIF($C$5:E$5,"Нараст. по остановкам",$C26:E26)-SUMIF($C$5:E$5,"Нараст.  по потенциалу",$C26:E26)</f>
        <v>0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0"/>
    </row>
    <row r="27" spans="1:35" ht="11.25" customHeight="1" x14ac:dyDescent="0.25">
      <c r="A27" s="147">
        <v>43927</v>
      </c>
      <c r="B27" s="95" t="s">
        <v>24</v>
      </c>
      <c r="C27" s="107"/>
      <c r="D27" s="94"/>
      <c r="E27" s="93"/>
      <c r="F27" s="148">
        <f>F$4:F$4+SUMIF($C$5:E$5,"Нараст. баланс",$C29:E29)+SUMIF($C$5:E$5,"Прочая добыча",$C29:E29)-SUMIF($C$5:E$5,"Геол. снижение,  т/сут",$C29:E29)-SUMIF(D$7:E$7,"Итого",D29:E29)-SUMIF($C$5:E$5,"Прочие потери",$C29:E29)</f>
        <v>1620.6025999999999</v>
      </c>
      <c r="G27" s="9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0"/>
    </row>
    <row r="28" spans="1:35" ht="11.25" customHeight="1" x14ac:dyDescent="0.25">
      <c r="A28" s="144" t="s">
        <v>2</v>
      </c>
      <c r="B28" s="91" t="s">
        <v>25</v>
      </c>
      <c r="C28" s="106"/>
      <c r="D28" s="90"/>
      <c r="E28" s="89"/>
      <c r="F28" s="144" t="s">
        <v>2</v>
      </c>
      <c r="G28" s="88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0"/>
    </row>
    <row r="29" spans="1:35" ht="11.25" customHeight="1" x14ac:dyDescent="0.25">
      <c r="A29" s="144" t="s">
        <v>2</v>
      </c>
      <c r="B29" s="87" t="s">
        <v>23</v>
      </c>
      <c r="C29" s="105">
        <v>0</v>
      </c>
      <c r="D29" s="86">
        <v>10.397399999999999</v>
      </c>
      <c r="E29" s="85">
        <f>SUMIF($C$5:D$5,"Накопленный эффект, т/сут",$C29:D29)+SUMIF($C$5:D$5,"Нараст.  по потенциалу",$C29:D29)-SUMIF($C$5:D$5,"Нараст. по остановкам",$C29:D29)-SUMIF($C$5:D$5,"ИТОГО перевод в ППД",$C29:D29)-SUMIF($C$5:D$5,"ИТОГО  нерент, по распоряж.",$C29:D29)-SUMIF($C$5:D$5,"ИТОГО ост. дебит от ЗБС, Углуб., ПВЛГ/ПНЛГ",$C29:D29)</f>
        <v>0</v>
      </c>
      <c r="F29" s="144" t="s">
        <v>2</v>
      </c>
      <c r="G29" s="84">
        <f>G$4:G$4+SUMIF($C$5:E$5,"Нараст. по остановкам",$C29:E29)-SUMIF($C$5:E$5,"Нараст.  по потенциалу",$C29:E29)</f>
        <v>0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0"/>
    </row>
    <row r="30" spans="1:35" ht="11.25" customHeight="1" x14ac:dyDescent="0.25">
      <c r="A30" s="147">
        <v>43928</v>
      </c>
      <c r="B30" s="95" t="s">
        <v>24</v>
      </c>
      <c r="C30" s="107"/>
      <c r="D30" s="94"/>
      <c r="E30" s="93"/>
      <c r="F30" s="148">
        <f>F$4:F$4+SUMIF($C$5:E$5,"Нараст. баланс",$C32:E32)+SUMIF($C$5:E$5,"Прочая добыча",$C32:E32)-SUMIF($C$5:E$5,"Геол. снижение,  т/сут",$C32:E32)-SUMIF(D$7:E$7,"Итого",D32:E32)-SUMIF($C$5:E$5,"Прочие потери",$C32:E32)</f>
        <v>1618.8697</v>
      </c>
      <c r="G30" s="92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0"/>
    </row>
    <row r="31" spans="1:35" ht="11.25" customHeight="1" x14ac:dyDescent="0.25">
      <c r="A31" s="144" t="s">
        <v>2</v>
      </c>
      <c r="B31" s="91" t="s">
        <v>25</v>
      </c>
      <c r="C31" s="106"/>
      <c r="D31" s="90"/>
      <c r="E31" s="89"/>
      <c r="F31" s="144" t="s">
        <v>2</v>
      </c>
      <c r="G31" s="88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0"/>
    </row>
    <row r="32" spans="1:35" ht="11.25" customHeight="1" x14ac:dyDescent="0.25">
      <c r="A32" s="144" t="s">
        <v>2</v>
      </c>
      <c r="B32" s="87" t="s">
        <v>23</v>
      </c>
      <c r="C32" s="105">
        <v>0</v>
      </c>
      <c r="D32" s="86">
        <v>12.1303</v>
      </c>
      <c r="E32" s="85">
        <f>SUMIF($C$5:D$5,"Накопленный эффект, т/сут",$C32:D32)+SUMIF($C$5:D$5,"Нараст.  по потенциалу",$C32:D32)-SUMIF($C$5:D$5,"Нараст. по остановкам",$C32:D32)-SUMIF($C$5:D$5,"ИТОГО перевод в ППД",$C32:D32)-SUMIF($C$5:D$5,"ИТОГО  нерент, по распоряж.",$C32:D32)-SUMIF($C$5:D$5,"ИТОГО ост. дебит от ЗБС, Углуб., ПВЛГ/ПНЛГ",$C32:D32)</f>
        <v>0</v>
      </c>
      <c r="F32" s="144" t="s">
        <v>2</v>
      </c>
      <c r="G32" s="84">
        <f>G$4:G$4+SUMIF($C$5:E$5,"Нараст. по остановкам",$C32:E32)-SUMIF($C$5:E$5,"Нараст.  по потенциалу",$C32:E32)</f>
        <v>0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0"/>
    </row>
    <row r="33" spans="1:35" ht="11.25" customHeight="1" x14ac:dyDescent="0.25">
      <c r="A33" s="147">
        <v>43929</v>
      </c>
      <c r="B33" s="95" t="s">
        <v>24</v>
      </c>
      <c r="C33" s="107"/>
      <c r="D33" s="94"/>
      <c r="E33" s="93"/>
      <c r="F33" s="148">
        <f>F$4:F$4+SUMIF($C$5:E$5,"Нараст. баланс",$C35:E35)+SUMIF($C$5:E$5,"Прочая добыча",$C35:E35)-SUMIF($C$5:E$5,"Геол. снижение,  т/сут",$C35:E35)-SUMIF(D$7:E$7,"Итого",D35:E35)-SUMIF($C$5:E$5,"Прочие потери",$C35:E35)</f>
        <v>1617.1368</v>
      </c>
      <c r="G33" s="92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0"/>
    </row>
    <row r="34" spans="1:35" ht="11.25" customHeight="1" x14ac:dyDescent="0.25">
      <c r="A34" s="144" t="s">
        <v>2</v>
      </c>
      <c r="B34" s="91" t="s">
        <v>25</v>
      </c>
      <c r="C34" s="106"/>
      <c r="D34" s="90"/>
      <c r="E34" s="89"/>
      <c r="F34" s="144" t="s">
        <v>2</v>
      </c>
      <c r="G34" s="88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0"/>
    </row>
    <row r="35" spans="1:35" ht="11.25" customHeight="1" x14ac:dyDescent="0.25">
      <c r="A35" s="144" t="s">
        <v>2</v>
      </c>
      <c r="B35" s="87" t="s">
        <v>23</v>
      </c>
      <c r="C35" s="105">
        <v>0</v>
      </c>
      <c r="D35" s="86">
        <v>13.863200000000001</v>
      </c>
      <c r="E35" s="85">
        <f>SUMIF($C$5:D$5,"Накопленный эффект, т/сут",$C35:D35)+SUMIF($C$5:D$5,"Нараст.  по потенциалу",$C35:D35)-SUMIF($C$5:D$5,"Нараст. по остановкам",$C35:D35)-SUMIF($C$5:D$5,"ИТОГО перевод в ППД",$C35:D35)-SUMIF($C$5:D$5,"ИТОГО  нерент, по распоряж.",$C35:D35)-SUMIF($C$5:D$5,"ИТОГО ост. дебит от ЗБС, Углуб., ПВЛГ/ПНЛГ",$C35:D35)</f>
        <v>0</v>
      </c>
      <c r="F35" s="144" t="s">
        <v>2</v>
      </c>
      <c r="G35" s="84">
        <f>G$4:G$4+SUMIF($C$5:E$5,"Нараст. по остановкам",$C35:E35)-SUMIF($C$5:E$5,"Нараст.  по потенциалу",$C35:E35)</f>
        <v>0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0"/>
    </row>
    <row r="36" spans="1:35" ht="11.25" customHeight="1" x14ac:dyDescent="0.25">
      <c r="A36" s="147">
        <v>43930</v>
      </c>
      <c r="B36" s="95" t="s">
        <v>24</v>
      </c>
      <c r="C36" s="107"/>
      <c r="D36" s="94"/>
      <c r="E36" s="93"/>
      <c r="F36" s="148">
        <f>F$4:F$4+SUMIF($C$5:E$5,"Нараст. баланс",$C38:E38)+SUMIF($C$5:E$5,"Прочая добыча",$C38:E38)-SUMIF($C$5:E$5,"Геол. снижение,  т/сут",$C38:E38)-SUMIF(D$7:E$7,"Итого",D38:E38)-SUMIF($C$5:E$5,"Прочие потери",$C38:E38)</f>
        <v>1615.4039</v>
      </c>
      <c r="G36" s="92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0"/>
    </row>
    <row r="37" spans="1:35" ht="11.25" customHeight="1" x14ac:dyDescent="0.25">
      <c r="A37" s="144" t="s">
        <v>2</v>
      </c>
      <c r="B37" s="91" t="s">
        <v>25</v>
      </c>
      <c r="C37" s="106"/>
      <c r="D37" s="90"/>
      <c r="E37" s="89"/>
      <c r="F37" s="144" t="s">
        <v>2</v>
      </c>
      <c r="G37" s="88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0"/>
    </row>
    <row r="38" spans="1:35" ht="11.25" customHeight="1" x14ac:dyDescent="0.25">
      <c r="A38" s="144" t="s">
        <v>2</v>
      </c>
      <c r="B38" s="87" t="s">
        <v>23</v>
      </c>
      <c r="C38" s="105">
        <v>0</v>
      </c>
      <c r="D38" s="86">
        <v>15.5961</v>
      </c>
      <c r="E38" s="85">
        <f>SUMIF($C$5:D$5,"Накопленный эффект, т/сут",$C38:D38)+SUMIF($C$5:D$5,"Нараст.  по потенциалу",$C38:D38)-SUMIF($C$5:D$5,"Нараст. по остановкам",$C38:D38)-SUMIF($C$5:D$5,"ИТОГО перевод в ППД",$C38:D38)-SUMIF($C$5:D$5,"ИТОГО  нерент, по распоряж.",$C38:D38)-SUMIF($C$5:D$5,"ИТОГО ост. дебит от ЗБС, Углуб., ПВЛГ/ПНЛГ",$C38:D38)</f>
        <v>0</v>
      </c>
      <c r="F38" s="144" t="s">
        <v>2</v>
      </c>
      <c r="G38" s="84">
        <f>G$4:G$4+SUMIF($C$5:E$5,"Нараст. по остановкам",$C38:E38)-SUMIF($C$5:E$5,"Нараст.  по потенциалу",$C38:E38)</f>
        <v>0</v>
      </c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0"/>
    </row>
    <row r="39" spans="1:35" ht="11.25" customHeight="1" x14ac:dyDescent="0.25">
      <c r="A39" s="147">
        <v>43931</v>
      </c>
      <c r="B39" s="95" t="s">
        <v>24</v>
      </c>
      <c r="C39" s="107"/>
      <c r="D39" s="94"/>
      <c r="E39" s="93"/>
      <c r="F39" s="148">
        <f>F$4:F$4+SUMIF($C$5:E$5,"Нараст. баланс",$C41:E41)+SUMIF($C$5:E$5,"Прочая добыча",$C41:E41)-SUMIF($C$5:E$5,"Геол. снижение,  т/сут",$C41:E41)-SUMIF(D$7:E$7,"Итого",D41:E41)-SUMIF($C$5:E$5,"Прочие потери",$C41:E41)</f>
        <v>1613.671</v>
      </c>
      <c r="G39" s="92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0"/>
    </row>
    <row r="40" spans="1:35" ht="11.25" customHeight="1" x14ac:dyDescent="0.25">
      <c r="A40" s="144" t="s">
        <v>2</v>
      </c>
      <c r="B40" s="91" t="s">
        <v>25</v>
      </c>
      <c r="C40" s="106"/>
      <c r="D40" s="90"/>
      <c r="E40" s="89"/>
      <c r="F40" s="144" t="s">
        <v>2</v>
      </c>
      <c r="G40" s="88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0"/>
    </row>
    <row r="41" spans="1:35" ht="11.25" customHeight="1" x14ac:dyDescent="0.25">
      <c r="A41" s="144" t="s">
        <v>2</v>
      </c>
      <c r="B41" s="87" t="s">
        <v>23</v>
      </c>
      <c r="C41" s="105">
        <v>0</v>
      </c>
      <c r="D41" s="86">
        <v>17.329000000000001</v>
      </c>
      <c r="E41" s="85">
        <f>SUMIF($C$5:D$5,"Накопленный эффект, т/сут",$C41:D41)+SUMIF($C$5:D$5,"Нараст.  по потенциалу",$C41:D41)-SUMIF($C$5:D$5,"Нараст. по остановкам",$C41:D41)-SUMIF($C$5:D$5,"ИТОГО перевод в ППД",$C41:D41)-SUMIF($C$5:D$5,"ИТОГО  нерент, по распоряж.",$C41:D41)-SUMIF($C$5:D$5,"ИТОГО ост. дебит от ЗБС, Углуб., ПВЛГ/ПНЛГ",$C41:D41)</f>
        <v>0</v>
      </c>
      <c r="F41" s="144" t="s">
        <v>2</v>
      </c>
      <c r="G41" s="84">
        <f>G$4:G$4+SUMIF($C$5:E$5,"Нараст. по остановкам",$C41:E41)-SUMIF($C$5:E$5,"Нараст.  по потенциалу",$C41:E41)</f>
        <v>0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0"/>
    </row>
    <row r="42" spans="1:35" ht="11.25" customHeight="1" x14ac:dyDescent="0.25">
      <c r="A42" s="147">
        <v>43932</v>
      </c>
      <c r="B42" s="95" t="s">
        <v>24</v>
      </c>
      <c r="C42" s="107"/>
      <c r="D42" s="94"/>
      <c r="E42" s="93"/>
      <c r="F42" s="148">
        <f>F$4:F$4+SUMIF($C$5:E$5,"Нараст. баланс",$C44:E44)+SUMIF($C$5:E$5,"Прочая добыча",$C44:E44)-SUMIF($C$5:E$5,"Геол. снижение,  т/сут",$C44:E44)-SUMIF(D$7:E$7,"Итого",D44:E44)-SUMIF($C$5:E$5,"Прочие потери",$C44:E44)</f>
        <v>1611.9381000000001</v>
      </c>
      <c r="G42" s="92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0"/>
    </row>
    <row r="43" spans="1:35" ht="11.25" customHeight="1" x14ac:dyDescent="0.25">
      <c r="A43" s="144" t="s">
        <v>2</v>
      </c>
      <c r="B43" s="91" t="s">
        <v>25</v>
      </c>
      <c r="C43" s="106"/>
      <c r="D43" s="90"/>
      <c r="E43" s="89"/>
      <c r="F43" s="144" t="s">
        <v>2</v>
      </c>
      <c r="G43" s="88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0"/>
    </row>
    <row r="44" spans="1:35" ht="11.25" customHeight="1" x14ac:dyDescent="0.25">
      <c r="A44" s="144" t="s">
        <v>2</v>
      </c>
      <c r="B44" s="87" t="s">
        <v>23</v>
      </c>
      <c r="C44" s="105">
        <v>0</v>
      </c>
      <c r="D44" s="86">
        <v>19.061900000000001</v>
      </c>
      <c r="E44" s="85">
        <f>SUMIF($C$5:D$5,"Накопленный эффект, т/сут",$C44:D44)+SUMIF($C$5:D$5,"Нараст.  по потенциалу",$C44:D44)-SUMIF($C$5:D$5,"Нараст. по остановкам",$C44:D44)-SUMIF($C$5:D$5,"ИТОГО перевод в ППД",$C44:D44)-SUMIF($C$5:D$5,"ИТОГО  нерент, по распоряж.",$C44:D44)-SUMIF($C$5:D$5,"ИТОГО ост. дебит от ЗБС, Углуб., ПВЛГ/ПНЛГ",$C44:D44)</f>
        <v>0</v>
      </c>
      <c r="F44" s="144" t="s">
        <v>2</v>
      </c>
      <c r="G44" s="84">
        <f>G$4:G$4+SUMIF($C$5:E$5,"Нараст. по остановкам",$C44:E44)-SUMIF($C$5:E$5,"Нараст.  по потенциалу",$C44:E44)</f>
        <v>0</v>
      </c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0"/>
    </row>
    <row r="45" spans="1:35" ht="11.25" customHeight="1" x14ac:dyDescent="0.25">
      <c r="A45" s="147">
        <v>43933</v>
      </c>
      <c r="B45" s="95" t="s">
        <v>24</v>
      </c>
      <c r="C45" s="107"/>
      <c r="D45" s="94"/>
      <c r="E45" s="93"/>
      <c r="F45" s="148">
        <f>F$4:F$4+SUMIF($C$5:E$5,"Нараст. баланс",$C47:E47)+SUMIF($C$5:E$5,"Прочая добыча",$C47:E47)-SUMIF($C$5:E$5,"Геол. снижение,  т/сут",$C47:E47)-SUMIF(D$7:E$7,"Итого",D47:E47)-SUMIF($C$5:E$5,"Прочие потери",$C47:E47)</f>
        <v>1610.2052000000001</v>
      </c>
      <c r="G45" s="92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0"/>
    </row>
    <row r="46" spans="1:35" ht="11.25" customHeight="1" x14ac:dyDescent="0.25">
      <c r="A46" s="144" t="s">
        <v>2</v>
      </c>
      <c r="B46" s="91" t="s">
        <v>25</v>
      </c>
      <c r="C46" s="106"/>
      <c r="D46" s="90"/>
      <c r="E46" s="89"/>
      <c r="F46" s="144" t="s">
        <v>2</v>
      </c>
      <c r="G46" s="88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0"/>
    </row>
    <row r="47" spans="1:35" ht="11.25" customHeight="1" x14ac:dyDescent="0.25">
      <c r="A47" s="144" t="s">
        <v>2</v>
      </c>
      <c r="B47" s="87" t="s">
        <v>23</v>
      </c>
      <c r="C47" s="105">
        <v>0</v>
      </c>
      <c r="D47" s="86">
        <v>20.794799999999999</v>
      </c>
      <c r="E47" s="85">
        <f>SUMIF($C$5:D$5,"Накопленный эффект, т/сут",$C47:D47)+SUMIF($C$5:D$5,"Нараст.  по потенциалу",$C47:D47)-SUMIF($C$5:D$5,"Нараст. по остановкам",$C47:D47)-SUMIF($C$5:D$5,"ИТОГО перевод в ППД",$C47:D47)-SUMIF($C$5:D$5,"ИТОГО  нерент, по распоряж.",$C47:D47)-SUMIF($C$5:D$5,"ИТОГО ост. дебит от ЗБС, Углуб., ПВЛГ/ПНЛГ",$C47:D47)</f>
        <v>0</v>
      </c>
      <c r="F47" s="144" t="s">
        <v>2</v>
      </c>
      <c r="G47" s="84">
        <f>G$4:G$4+SUMIF($C$5:E$5,"Нараст. по остановкам",$C47:E47)-SUMIF($C$5:E$5,"Нараст.  по потенциалу",$C47:E47)</f>
        <v>0</v>
      </c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0"/>
    </row>
    <row r="48" spans="1:35" ht="11.25" customHeight="1" x14ac:dyDescent="0.25">
      <c r="A48" s="147">
        <v>43934</v>
      </c>
      <c r="B48" s="95" t="s">
        <v>24</v>
      </c>
      <c r="C48" s="107"/>
      <c r="D48" s="94"/>
      <c r="E48" s="93"/>
      <c r="F48" s="148">
        <f>F$4:F$4+SUMIF($C$5:E$5,"Нараст. баланс",$C50:E50)+SUMIF($C$5:E$5,"Прочая добыча",$C50:E50)-SUMIF($C$5:E$5,"Геол. снижение,  т/сут",$C50:E50)-SUMIF(D$7:E$7,"Итого",D50:E50)-SUMIF($C$5:E$5,"Прочие потери",$C50:E50)</f>
        <v>1608.4722999999999</v>
      </c>
      <c r="G48" s="92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0"/>
    </row>
    <row r="49" spans="1:35" ht="11.25" customHeight="1" x14ac:dyDescent="0.25">
      <c r="A49" s="144" t="s">
        <v>2</v>
      </c>
      <c r="B49" s="91" t="s">
        <v>25</v>
      </c>
      <c r="C49" s="106"/>
      <c r="D49" s="90"/>
      <c r="E49" s="89"/>
      <c r="F49" s="144" t="s">
        <v>2</v>
      </c>
      <c r="G49" s="88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0"/>
    </row>
    <row r="50" spans="1:35" ht="11.25" customHeight="1" x14ac:dyDescent="0.25">
      <c r="A50" s="144" t="s">
        <v>2</v>
      </c>
      <c r="B50" s="87" t="s">
        <v>23</v>
      </c>
      <c r="C50" s="105">
        <v>0</v>
      </c>
      <c r="D50" s="86">
        <v>22.527699999999999</v>
      </c>
      <c r="E50" s="85">
        <f>SUMIF($C$5:D$5,"Накопленный эффект, т/сут",$C50:D50)+SUMIF($C$5:D$5,"Нараст.  по потенциалу",$C50:D50)-SUMIF($C$5:D$5,"Нараст. по остановкам",$C50:D50)-SUMIF($C$5:D$5,"ИТОГО перевод в ППД",$C50:D50)-SUMIF($C$5:D$5,"ИТОГО  нерент, по распоряж.",$C50:D50)-SUMIF($C$5:D$5,"ИТОГО ост. дебит от ЗБС, Углуб., ПВЛГ/ПНЛГ",$C50:D50)</f>
        <v>0</v>
      </c>
      <c r="F50" s="144" t="s">
        <v>2</v>
      </c>
      <c r="G50" s="84">
        <f>G$4:G$4+SUMIF($C$5:E$5,"Нараст. по остановкам",$C50:E50)-SUMIF($C$5:E$5,"Нараст.  по потенциалу",$C50:E50)</f>
        <v>0</v>
      </c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0"/>
    </row>
    <row r="51" spans="1:35" ht="11.25" customHeight="1" x14ac:dyDescent="0.25">
      <c r="A51" s="147">
        <v>43935</v>
      </c>
      <c r="B51" s="95" t="s">
        <v>24</v>
      </c>
      <c r="C51" s="107"/>
      <c r="D51" s="94"/>
      <c r="E51" s="93"/>
      <c r="F51" s="148">
        <f>F$4:F$4+SUMIF($C$5:E$5,"Нараст. баланс",$C53:E53)+SUMIF($C$5:E$5,"Прочая добыча",$C53:E53)-SUMIF($C$5:E$5,"Геол. снижение,  т/сут",$C53:E53)-SUMIF(D$7:E$7,"Итого",D53:E53)-SUMIF($C$5:E$5,"Прочие потери",$C53:E53)</f>
        <v>1606.7393999999999</v>
      </c>
      <c r="G51" s="92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0"/>
    </row>
    <row r="52" spans="1:35" ht="11.25" customHeight="1" x14ac:dyDescent="0.25">
      <c r="A52" s="144" t="s">
        <v>2</v>
      </c>
      <c r="B52" s="91" t="s">
        <v>25</v>
      </c>
      <c r="C52" s="106"/>
      <c r="D52" s="90"/>
      <c r="E52" s="89"/>
      <c r="F52" s="144" t="s">
        <v>2</v>
      </c>
      <c r="G52" s="88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0"/>
    </row>
    <row r="53" spans="1:35" ht="11.25" customHeight="1" x14ac:dyDescent="0.25">
      <c r="A53" s="144" t="s">
        <v>2</v>
      </c>
      <c r="B53" s="87" t="s">
        <v>23</v>
      </c>
      <c r="C53" s="105">
        <v>0</v>
      </c>
      <c r="D53" s="86">
        <v>24.2606</v>
      </c>
      <c r="E53" s="85">
        <f>SUMIF($C$5:D$5,"Накопленный эффект, т/сут",$C53:D53)+SUMIF($C$5:D$5,"Нараст.  по потенциалу",$C53:D53)-SUMIF($C$5:D$5,"Нараст. по остановкам",$C53:D53)-SUMIF($C$5:D$5,"ИТОГО перевод в ППД",$C53:D53)-SUMIF($C$5:D$5,"ИТОГО  нерент, по распоряж.",$C53:D53)-SUMIF($C$5:D$5,"ИТОГО ост. дебит от ЗБС, Углуб., ПВЛГ/ПНЛГ",$C53:D53)</f>
        <v>0</v>
      </c>
      <c r="F53" s="144" t="s">
        <v>2</v>
      </c>
      <c r="G53" s="84">
        <f>G$4:G$4+SUMIF($C$5:E$5,"Нараст. по остановкам",$C53:E53)-SUMIF($C$5:E$5,"Нараст.  по потенциалу",$C53:E53)</f>
        <v>0</v>
      </c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0"/>
    </row>
    <row r="54" spans="1:35" ht="11.25" customHeight="1" x14ac:dyDescent="0.25">
      <c r="A54" s="147">
        <v>43936</v>
      </c>
      <c r="B54" s="95" t="s">
        <v>24</v>
      </c>
      <c r="C54" s="107"/>
      <c r="D54" s="94"/>
      <c r="E54" s="93"/>
      <c r="F54" s="148">
        <f>F$4:F$4+SUMIF($C$5:E$5,"Нараст. баланс",$C56:E56)+SUMIF($C$5:E$5,"Прочая добыча",$C56:E56)-SUMIF($C$5:E$5,"Геол. снижение,  т/сут",$C56:E56)-SUMIF(D$7:E$7,"Итого",D56:E56)-SUMIF($C$5:E$5,"Прочие потери",$C56:E56)</f>
        <v>1605.0065</v>
      </c>
      <c r="G54" s="92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0"/>
    </row>
    <row r="55" spans="1:35" ht="11.25" customHeight="1" x14ac:dyDescent="0.25">
      <c r="A55" s="144" t="s">
        <v>2</v>
      </c>
      <c r="B55" s="91" t="s">
        <v>25</v>
      </c>
      <c r="C55" s="106"/>
      <c r="D55" s="90"/>
      <c r="E55" s="89"/>
      <c r="F55" s="144" t="s">
        <v>2</v>
      </c>
      <c r="G55" s="88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0"/>
    </row>
    <row r="56" spans="1:35" ht="11.25" customHeight="1" x14ac:dyDescent="0.25">
      <c r="A56" s="144" t="s">
        <v>2</v>
      </c>
      <c r="B56" s="87" t="s">
        <v>23</v>
      </c>
      <c r="C56" s="105">
        <v>0</v>
      </c>
      <c r="D56" s="86">
        <v>25.993500000000001</v>
      </c>
      <c r="E56" s="85">
        <f>SUMIF($C$5:D$5,"Накопленный эффект, т/сут",$C56:D56)+SUMIF($C$5:D$5,"Нараст.  по потенциалу",$C56:D56)-SUMIF($C$5:D$5,"Нараст. по остановкам",$C56:D56)-SUMIF($C$5:D$5,"ИТОГО перевод в ППД",$C56:D56)-SUMIF($C$5:D$5,"ИТОГО  нерент, по распоряж.",$C56:D56)-SUMIF($C$5:D$5,"ИТОГО ост. дебит от ЗБС, Углуб., ПВЛГ/ПНЛГ",$C56:D56)</f>
        <v>0</v>
      </c>
      <c r="F56" s="144" t="s">
        <v>2</v>
      </c>
      <c r="G56" s="84">
        <f>G$4:G$4+SUMIF($C$5:E$5,"Нараст. по остановкам",$C56:E56)-SUMIF($C$5:E$5,"Нараст.  по потенциалу",$C56:E56)</f>
        <v>0</v>
      </c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0"/>
    </row>
    <row r="57" spans="1:35" ht="11.25" customHeight="1" x14ac:dyDescent="0.25">
      <c r="A57" s="147">
        <v>43937</v>
      </c>
      <c r="B57" s="95" t="s">
        <v>24</v>
      </c>
      <c r="C57" s="107"/>
      <c r="D57" s="94"/>
      <c r="E57" s="93"/>
      <c r="F57" s="148">
        <f>F$4:F$4+SUMIF($C$5:E$5,"Нараст. баланс",$C59:E59)+SUMIF($C$5:E$5,"Прочая добыча",$C59:E59)-SUMIF($C$5:E$5,"Геол. снижение,  т/сут",$C59:E59)-SUMIF(D$7:E$7,"Итого",D59:E59)-SUMIF($C$5:E$5,"Прочие потери",$C59:E59)</f>
        <v>1603.2736</v>
      </c>
      <c r="G57" s="92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0"/>
    </row>
    <row r="58" spans="1:35" ht="11.25" customHeight="1" x14ac:dyDescent="0.25">
      <c r="A58" s="144" t="s">
        <v>2</v>
      </c>
      <c r="B58" s="91" t="s">
        <v>25</v>
      </c>
      <c r="C58" s="106"/>
      <c r="D58" s="90"/>
      <c r="E58" s="89"/>
      <c r="F58" s="144" t="s">
        <v>2</v>
      </c>
      <c r="G58" s="88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0"/>
    </row>
    <row r="59" spans="1:35" ht="11.25" customHeight="1" x14ac:dyDescent="0.25">
      <c r="A59" s="144" t="s">
        <v>2</v>
      </c>
      <c r="B59" s="87" t="s">
        <v>23</v>
      </c>
      <c r="C59" s="105">
        <v>0</v>
      </c>
      <c r="D59" s="86">
        <v>27.726400000000002</v>
      </c>
      <c r="E59" s="85">
        <f>SUMIF($C$5:D$5,"Накопленный эффект, т/сут",$C59:D59)+SUMIF($C$5:D$5,"Нараст.  по потенциалу",$C59:D59)-SUMIF($C$5:D$5,"Нараст. по остановкам",$C59:D59)-SUMIF($C$5:D$5,"ИТОГО перевод в ППД",$C59:D59)-SUMIF($C$5:D$5,"ИТОГО  нерент, по распоряж.",$C59:D59)-SUMIF($C$5:D$5,"ИТОГО ост. дебит от ЗБС, Углуб., ПВЛГ/ПНЛГ",$C59:D59)</f>
        <v>0</v>
      </c>
      <c r="F59" s="144" t="s">
        <v>2</v>
      </c>
      <c r="G59" s="84">
        <f>G$4:G$4+SUMIF($C$5:E$5,"Нараст. по остановкам",$C59:E59)-SUMIF($C$5:E$5,"Нараст.  по потенциалу",$C59:E59)</f>
        <v>0</v>
      </c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0"/>
    </row>
    <row r="60" spans="1:35" ht="11.25" customHeight="1" x14ac:dyDescent="0.25">
      <c r="A60" s="147">
        <v>43938</v>
      </c>
      <c r="B60" s="95" t="s">
        <v>24</v>
      </c>
      <c r="C60" s="107"/>
      <c r="D60" s="94"/>
      <c r="E60" s="93"/>
      <c r="F60" s="148">
        <f>F$4:F$4+SUMIF($C$5:E$5,"Нараст. баланс",$C62:E62)+SUMIF($C$5:E$5,"Прочая добыча",$C62:E62)-SUMIF($C$5:E$5,"Геол. снижение,  т/сут",$C62:E62)-SUMIF(D$7:E$7,"Итого",D62:E62)-SUMIF($C$5:E$5,"Прочие потери",$C62:E62)</f>
        <v>1601.5407</v>
      </c>
      <c r="G60" s="92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0"/>
    </row>
    <row r="61" spans="1:35" ht="11.25" customHeight="1" x14ac:dyDescent="0.25">
      <c r="A61" s="144" t="s">
        <v>2</v>
      </c>
      <c r="B61" s="91" t="s">
        <v>25</v>
      </c>
      <c r="C61" s="106"/>
      <c r="D61" s="90"/>
      <c r="E61" s="89"/>
      <c r="F61" s="144" t="s">
        <v>2</v>
      </c>
      <c r="G61" s="88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0"/>
    </row>
    <row r="62" spans="1:35" ht="11.25" customHeight="1" x14ac:dyDescent="0.25">
      <c r="A62" s="144" t="s">
        <v>2</v>
      </c>
      <c r="B62" s="87" t="s">
        <v>23</v>
      </c>
      <c r="C62" s="105">
        <v>0</v>
      </c>
      <c r="D62" s="86">
        <v>29.459299999999999</v>
      </c>
      <c r="E62" s="85">
        <f>SUMIF($C$5:D$5,"Накопленный эффект, т/сут",$C62:D62)+SUMIF($C$5:D$5,"Нараст.  по потенциалу",$C62:D62)-SUMIF($C$5:D$5,"Нараст. по остановкам",$C62:D62)-SUMIF($C$5:D$5,"ИТОГО перевод в ППД",$C62:D62)-SUMIF($C$5:D$5,"ИТОГО  нерент, по распоряж.",$C62:D62)-SUMIF($C$5:D$5,"ИТОГО ост. дебит от ЗБС, Углуб., ПВЛГ/ПНЛГ",$C62:D62)</f>
        <v>0</v>
      </c>
      <c r="F62" s="144" t="s">
        <v>2</v>
      </c>
      <c r="G62" s="84">
        <f>G$4:G$4+SUMIF($C$5:E$5,"Нараст. по остановкам",$C62:E62)-SUMIF($C$5:E$5,"Нараст.  по потенциалу",$C62:E62)</f>
        <v>0</v>
      </c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0"/>
    </row>
    <row r="63" spans="1:35" ht="11.25" customHeight="1" x14ac:dyDescent="0.25">
      <c r="A63" s="147">
        <v>43939</v>
      </c>
      <c r="B63" s="95" t="s">
        <v>24</v>
      </c>
      <c r="C63" s="107"/>
      <c r="D63" s="94"/>
      <c r="E63" s="93"/>
      <c r="F63" s="148">
        <f>F$4:F$4+SUMIF($C$5:E$5,"Нараст. баланс",$C65:E65)+SUMIF($C$5:E$5,"Прочая добыча",$C65:E65)-SUMIF($C$5:E$5,"Геол. снижение,  т/сут",$C65:E65)-SUMIF(D$7:E$7,"Итого",D65:E65)-SUMIF($C$5:E$5,"Прочие потери",$C65:E65)</f>
        <v>1599.8078</v>
      </c>
      <c r="G63" s="92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0"/>
    </row>
    <row r="64" spans="1:35" ht="11.25" customHeight="1" x14ac:dyDescent="0.25">
      <c r="A64" s="144" t="s">
        <v>2</v>
      </c>
      <c r="B64" s="91" t="s">
        <v>25</v>
      </c>
      <c r="C64" s="106"/>
      <c r="D64" s="90"/>
      <c r="E64" s="89"/>
      <c r="F64" s="144" t="s">
        <v>2</v>
      </c>
      <c r="G64" s="88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0"/>
    </row>
    <row r="65" spans="1:35" ht="11.25" customHeight="1" x14ac:dyDescent="0.25">
      <c r="A65" s="144" t="s">
        <v>2</v>
      </c>
      <c r="B65" s="87" t="s">
        <v>23</v>
      </c>
      <c r="C65" s="105">
        <v>0</v>
      </c>
      <c r="D65" s="86">
        <v>31.1922</v>
      </c>
      <c r="E65" s="85">
        <f>SUMIF($C$5:D$5,"Накопленный эффект, т/сут",$C65:D65)+SUMIF($C$5:D$5,"Нараст.  по потенциалу",$C65:D65)-SUMIF($C$5:D$5,"Нараст. по остановкам",$C65:D65)-SUMIF($C$5:D$5,"ИТОГО перевод в ППД",$C65:D65)-SUMIF($C$5:D$5,"ИТОГО  нерент, по распоряж.",$C65:D65)-SUMIF($C$5:D$5,"ИТОГО ост. дебит от ЗБС, Углуб., ПВЛГ/ПНЛГ",$C65:D65)</f>
        <v>0</v>
      </c>
      <c r="F65" s="144" t="s">
        <v>2</v>
      </c>
      <c r="G65" s="84">
        <f>G$4:G$4+SUMIF($C$5:E$5,"Нараст. по остановкам",$C65:E65)-SUMIF($C$5:E$5,"Нараст.  по потенциалу",$C65:E65)</f>
        <v>0</v>
      </c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0"/>
    </row>
    <row r="66" spans="1:35" ht="11.25" customHeight="1" x14ac:dyDescent="0.25">
      <c r="A66" s="147">
        <v>43940</v>
      </c>
      <c r="B66" s="95" t="s">
        <v>24</v>
      </c>
      <c r="C66" s="107"/>
      <c r="D66" s="94"/>
      <c r="E66" s="93"/>
      <c r="F66" s="148">
        <f>F$4:F$4+SUMIF($C$5:E$5,"Нараст. баланс",$C68:E68)+SUMIF($C$5:E$5,"Прочая добыча",$C68:E68)-SUMIF($C$5:E$5,"Геол. снижение,  т/сут",$C68:E68)-SUMIF(D$7:E$7,"Итого",D68:E68)-SUMIF($C$5:E$5,"Прочие потери",$C68:E68)</f>
        <v>1598.0749000000001</v>
      </c>
      <c r="G66" s="9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0"/>
    </row>
    <row r="67" spans="1:35" ht="11.25" customHeight="1" x14ac:dyDescent="0.25">
      <c r="A67" s="144" t="s">
        <v>2</v>
      </c>
      <c r="B67" s="91" t="s">
        <v>25</v>
      </c>
      <c r="C67" s="106"/>
      <c r="D67" s="90"/>
      <c r="E67" s="89"/>
      <c r="F67" s="144" t="s">
        <v>2</v>
      </c>
      <c r="G67" s="88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0"/>
    </row>
    <row r="68" spans="1:35" ht="11.25" customHeight="1" x14ac:dyDescent="0.25">
      <c r="A68" s="144" t="s">
        <v>2</v>
      </c>
      <c r="B68" s="87" t="s">
        <v>23</v>
      </c>
      <c r="C68" s="105">
        <v>0</v>
      </c>
      <c r="D68" s="86">
        <v>32.9251</v>
      </c>
      <c r="E68" s="85">
        <f>SUMIF($C$5:D$5,"Накопленный эффект, т/сут",$C68:D68)+SUMIF($C$5:D$5,"Нараст.  по потенциалу",$C68:D68)-SUMIF($C$5:D$5,"Нараст. по остановкам",$C68:D68)-SUMIF($C$5:D$5,"ИТОГО перевод в ППД",$C68:D68)-SUMIF($C$5:D$5,"ИТОГО  нерент, по распоряж.",$C68:D68)-SUMIF($C$5:D$5,"ИТОГО ост. дебит от ЗБС, Углуб., ПВЛГ/ПНЛГ",$C68:D68)</f>
        <v>0</v>
      </c>
      <c r="F68" s="144" t="s">
        <v>2</v>
      </c>
      <c r="G68" s="84">
        <f>G$4:G$4+SUMIF($C$5:E$5,"Нараст. по остановкам",$C68:E68)-SUMIF($C$5:E$5,"Нараст.  по потенциалу",$C68:E68)</f>
        <v>0</v>
      </c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0"/>
    </row>
    <row r="69" spans="1:35" ht="11.25" customHeight="1" x14ac:dyDescent="0.25">
      <c r="A69" s="147">
        <v>43941</v>
      </c>
      <c r="B69" s="95" t="s">
        <v>24</v>
      </c>
      <c r="C69" s="107"/>
      <c r="D69" s="94"/>
      <c r="E69" s="93"/>
      <c r="F69" s="148">
        <f>F$4:F$4+SUMIF($C$5:E$5,"Нараст. баланс",$C71:E71)+SUMIF($C$5:E$5,"Прочая добыча",$C71:E71)-SUMIF($C$5:E$5,"Геол. снижение,  т/сут",$C71:E71)-SUMIF(D$7:E$7,"Итого",D71:E71)-SUMIF($C$5:E$5,"Прочие потери",$C71:E71)</f>
        <v>1596.3420000000001</v>
      </c>
      <c r="G69" s="92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0"/>
    </row>
    <row r="70" spans="1:35" ht="11.25" customHeight="1" x14ac:dyDescent="0.25">
      <c r="A70" s="144" t="s">
        <v>2</v>
      </c>
      <c r="B70" s="91" t="s">
        <v>25</v>
      </c>
      <c r="C70" s="106"/>
      <c r="D70" s="90"/>
      <c r="E70" s="89"/>
      <c r="F70" s="144" t="s">
        <v>2</v>
      </c>
      <c r="G70" s="88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0"/>
    </row>
    <row r="71" spans="1:35" ht="11.25" customHeight="1" x14ac:dyDescent="0.25">
      <c r="A71" s="144" t="s">
        <v>2</v>
      </c>
      <c r="B71" s="87" t="s">
        <v>23</v>
      </c>
      <c r="C71" s="105">
        <v>0</v>
      </c>
      <c r="D71" s="86">
        <v>34.658000000000001</v>
      </c>
      <c r="E71" s="85">
        <f>SUMIF($C$5:D$5,"Накопленный эффект, т/сут",$C71:D71)+SUMIF($C$5:D$5,"Нараст.  по потенциалу",$C71:D71)-SUMIF($C$5:D$5,"Нараст. по остановкам",$C71:D71)-SUMIF($C$5:D$5,"ИТОГО перевод в ППД",$C71:D71)-SUMIF($C$5:D$5,"ИТОГО  нерент, по распоряж.",$C71:D71)-SUMIF($C$5:D$5,"ИТОГО ост. дебит от ЗБС, Углуб., ПВЛГ/ПНЛГ",$C71:D71)</f>
        <v>0</v>
      </c>
      <c r="F71" s="144" t="s">
        <v>2</v>
      </c>
      <c r="G71" s="84">
        <f>G$4:G$4+SUMIF($C$5:E$5,"Нараст. по остановкам",$C71:E71)-SUMIF($C$5:E$5,"Нараст.  по потенциалу",$C71:E71)</f>
        <v>0</v>
      </c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0"/>
    </row>
    <row r="72" spans="1:35" ht="11.25" customHeight="1" x14ac:dyDescent="0.25">
      <c r="A72" s="147">
        <v>43942</v>
      </c>
      <c r="B72" s="95" t="s">
        <v>24</v>
      </c>
      <c r="C72" s="107"/>
      <c r="D72" s="94"/>
      <c r="E72" s="93"/>
      <c r="F72" s="148">
        <f>F$4:F$4+SUMIF($C$5:E$5,"Нараст. баланс",$C74:E74)+SUMIF($C$5:E$5,"Прочая добыча",$C74:E74)-SUMIF($C$5:E$5,"Геол. снижение,  т/сут",$C74:E74)-SUMIF(D$7:E$7,"Итого",D74:E74)-SUMIF($C$5:E$5,"Прочие потери",$C74:E74)</f>
        <v>1594.6090999999999</v>
      </c>
      <c r="G72" s="92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0"/>
    </row>
    <row r="73" spans="1:35" ht="11.25" customHeight="1" x14ac:dyDescent="0.25">
      <c r="A73" s="144" t="s">
        <v>2</v>
      </c>
      <c r="B73" s="91" t="s">
        <v>25</v>
      </c>
      <c r="C73" s="106"/>
      <c r="D73" s="90"/>
      <c r="E73" s="89"/>
      <c r="F73" s="144" t="s">
        <v>2</v>
      </c>
      <c r="G73" s="88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0"/>
    </row>
    <row r="74" spans="1:35" ht="11.25" customHeight="1" x14ac:dyDescent="0.25">
      <c r="A74" s="144" t="s">
        <v>2</v>
      </c>
      <c r="B74" s="87" t="s">
        <v>23</v>
      </c>
      <c r="C74" s="105">
        <v>0</v>
      </c>
      <c r="D74" s="86">
        <v>36.390900000000002</v>
      </c>
      <c r="E74" s="85">
        <f>SUMIF($C$5:D$5,"Накопленный эффект, т/сут",$C74:D74)+SUMIF($C$5:D$5,"Нараст.  по потенциалу",$C74:D74)-SUMIF($C$5:D$5,"Нараст. по остановкам",$C74:D74)-SUMIF($C$5:D$5,"ИТОГО перевод в ППД",$C74:D74)-SUMIF($C$5:D$5,"ИТОГО  нерент, по распоряж.",$C74:D74)-SUMIF($C$5:D$5,"ИТОГО ост. дебит от ЗБС, Углуб., ПВЛГ/ПНЛГ",$C74:D74)</f>
        <v>0</v>
      </c>
      <c r="F74" s="144" t="s">
        <v>2</v>
      </c>
      <c r="G74" s="84">
        <f>G$4:G$4+SUMIF($C$5:E$5,"Нараст. по остановкам",$C74:E74)-SUMIF($C$5:E$5,"Нараст.  по потенциалу",$C74:E74)</f>
        <v>0</v>
      </c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0"/>
    </row>
    <row r="75" spans="1:35" ht="11.25" customHeight="1" x14ac:dyDescent="0.25">
      <c r="A75" s="147">
        <v>43943</v>
      </c>
      <c r="B75" s="95" t="s">
        <v>24</v>
      </c>
      <c r="C75" s="107"/>
      <c r="D75" s="94"/>
      <c r="E75" s="93"/>
      <c r="F75" s="148">
        <f>F$4:F$4+SUMIF($C$5:E$5,"Нараст. баланс",$C77:E77)+SUMIF($C$5:E$5,"Прочая добыча",$C77:E77)-SUMIF($C$5:E$5,"Геол. снижение,  т/сут",$C77:E77)-SUMIF(D$7:E$7,"Итого",D77:E77)-SUMIF($C$5:E$5,"Прочие потери",$C77:E77)</f>
        <v>1592.8761999999999</v>
      </c>
      <c r="G75" s="92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0"/>
    </row>
    <row r="76" spans="1:35" ht="11.25" customHeight="1" x14ac:dyDescent="0.25">
      <c r="A76" s="144" t="s">
        <v>2</v>
      </c>
      <c r="B76" s="91" t="s">
        <v>25</v>
      </c>
      <c r="C76" s="106"/>
      <c r="D76" s="90"/>
      <c r="E76" s="89"/>
      <c r="F76" s="144" t="s">
        <v>2</v>
      </c>
      <c r="G76" s="88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0"/>
    </row>
    <row r="77" spans="1:35" ht="11.25" customHeight="1" x14ac:dyDescent="0.25">
      <c r="A77" s="144" t="s">
        <v>2</v>
      </c>
      <c r="B77" s="87" t="s">
        <v>23</v>
      </c>
      <c r="C77" s="105">
        <v>0</v>
      </c>
      <c r="D77" s="86">
        <v>38.123800000000003</v>
      </c>
      <c r="E77" s="85">
        <f>SUMIF($C$5:D$5,"Накопленный эффект, т/сут",$C77:D77)+SUMIF($C$5:D$5,"Нараст.  по потенциалу",$C77:D77)-SUMIF($C$5:D$5,"Нараст. по остановкам",$C77:D77)-SUMIF($C$5:D$5,"ИТОГО перевод в ППД",$C77:D77)-SUMIF($C$5:D$5,"ИТОГО  нерент, по распоряж.",$C77:D77)-SUMIF($C$5:D$5,"ИТОГО ост. дебит от ЗБС, Углуб., ПВЛГ/ПНЛГ",$C77:D77)</f>
        <v>0</v>
      </c>
      <c r="F77" s="144" t="s">
        <v>2</v>
      </c>
      <c r="G77" s="84">
        <f>G$4:G$4+SUMIF($C$5:E$5,"Нараст. по остановкам",$C77:E77)-SUMIF($C$5:E$5,"Нараст.  по потенциалу",$C77:E77)</f>
        <v>0</v>
      </c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0"/>
    </row>
    <row r="78" spans="1:35" ht="11.25" customHeight="1" x14ac:dyDescent="0.25">
      <c r="A78" s="147">
        <v>43944</v>
      </c>
      <c r="B78" s="95" t="s">
        <v>24</v>
      </c>
      <c r="C78" s="107"/>
      <c r="D78" s="94"/>
      <c r="E78" s="93"/>
      <c r="F78" s="148">
        <f>F$4:F$4+SUMIF($C$5:E$5,"Нараст. баланс",$C80:E80)+SUMIF($C$5:E$5,"Прочая добыча",$C80:E80)-SUMIF($C$5:E$5,"Геол. снижение,  т/сут",$C80:E80)-SUMIF(D$7:E$7,"Итого",D80:E80)-SUMIF($C$5:E$5,"Прочие потери",$C80:E80)</f>
        <v>1591.1433</v>
      </c>
      <c r="G78" s="92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0"/>
    </row>
    <row r="79" spans="1:35" ht="11.25" customHeight="1" x14ac:dyDescent="0.25">
      <c r="A79" s="144" t="s">
        <v>2</v>
      </c>
      <c r="B79" s="91" t="s">
        <v>25</v>
      </c>
      <c r="C79" s="106"/>
      <c r="D79" s="90"/>
      <c r="E79" s="89"/>
      <c r="F79" s="144" t="s">
        <v>2</v>
      </c>
      <c r="G79" s="88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0"/>
    </row>
    <row r="80" spans="1:35" ht="11.25" customHeight="1" x14ac:dyDescent="0.25">
      <c r="A80" s="144" t="s">
        <v>2</v>
      </c>
      <c r="B80" s="87" t="s">
        <v>23</v>
      </c>
      <c r="C80" s="105">
        <v>0</v>
      </c>
      <c r="D80" s="86">
        <v>39.856699999999996</v>
      </c>
      <c r="E80" s="85">
        <f>SUMIF($C$5:D$5,"Накопленный эффект, т/сут",$C80:D80)+SUMIF($C$5:D$5,"Нараст.  по потенциалу",$C80:D80)-SUMIF($C$5:D$5,"Нараст. по остановкам",$C80:D80)-SUMIF($C$5:D$5,"ИТОГО перевод в ППД",$C80:D80)-SUMIF($C$5:D$5,"ИТОГО  нерент, по распоряж.",$C80:D80)-SUMIF($C$5:D$5,"ИТОГО ост. дебит от ЗБС, Углуб., ПВЛГ/ПНЛГ",$C80:D80)</f>
        <v>0</v>
      </c>
      <c r="F80" s="144" t="s">
        <v>2</v>
      </c>
      <c r="G80" s="84">
        <f>G$4:G$4+SUMIF($C$5:E$5,"Нараст. по остановкам",$C80:E80)-SUMIF($C$5:E$5,"Нараст.  по потенциалу",$C80:E80)</f>
        <v>0</v>
      </c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0"/>
    </row>
    <row r="81" spans="1:35" ht="11.25" customHeight="1" x14ac:dyDescent="0.25">
      <c r="A81" s="147">
        <v>43945</v>
      </c>
      <c r="B81" s="95" t="s">
        <v>24</v>
      </c>
      <c r="C81" s="107"/>
      <c r="D81" s="94"/>
      <c r="E81" s="93"/>
      <c r="F81" s="148">
        <f>F$4:F$4+SUMIF($C$5:E$5,"Нараст. баланс",$C83:E83)+SUMIF($C$5:E$5,"Прочая добыча",$C83:E83)-SUMIF($C$5:E$5,"Геол. снижение,  т/сут",$C83:E83)-SUMIF(D$7:E$7,"Итого",D83:E83)-SUMIF($C$5:E$5,"Прочие потери",$C83:E83)</f>
        <v>1589.4104</v>
      </c>
      <c r="G81" s="92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0"/>
    </row>
    <row r="82" spans="1:35" ht="11.25" customHeight="1" x14ac:dyDescent="0.25">
      <c r="A82" s="144" t="s">
        <v>2</v>
      </c>
      <c r="B82" s="91" t="s">
        <v>25</v>
      </c>
      <c r="C82" s="106"/>
      <c r="D82" s="90"/>
      <c r="E82" s="89"/>
      <c r="F82" s="144" t="s">
        <v>2</v>
      </c>
      <c r="G82" s="88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0"/>
    </row>
    <row r="83" spans="1:35" ht="11.25" customHeight="1" x14ac:dyDescent="0.25">
      <c r="A83" s="144" t="s">
        <v>2</v>
      </c>
      <c r="B83" s="87" t="s">
        <v>23</v>
      </c>
      <c r="C83" s="105">
        <v>0</v>
      </c>
      <c r="D83" s="86">
        <v>41.589599999999997</v>
      </c>
      <c r="E83" s="85">
        <f>SUMIF($C$5:D$5,"Накопленный эффект, т/сут",$C83:D83)+SUMIF($C$5:D$5,"Нараст.  по потенциалу",$C83:D83)-SUMIF($C$5:D$5,"Нараст. по остановкам",$C83:D83)-SUMIF($C$5:D$5,"ИТОГО перевод в ППД",$C83:D83)-SUMIF($C$5:D$5,"ИТОГО  нерент, по распоряж.",$C83:D83)-SUMIF($C$5:D$5,"ИТОГО ост. дебит от ЗБС, Углуб., ПВЛГ/ПНЛГ",$C83:D83)</f>
        <v>0</v>
      </c>
      <c r="F83" s="144" t="s">
        <v>2</v>
      </c>
      <c r="G83" s="84">
        <f>G$4:G$4+SUMIF($C$5:E$5,"Нараст. по остановкам",$C83:E83)-SUMIF($C$5:E$5,"Нараст.  по потенциалу",$C83:E83)</f>
        <v>0</v>
      </c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0"/>
    </row>
    <row r="84" spans="1:35" ht="11.25" customHeight="1" x14ac:dyDescent="0.25">
      <c r="A84" s="147">
        <v>43946</v>
      </c>
      <c r="B84" s="95" t="s">
        <v>24</v>
      </c>
      <c r="C84" s="107"/>
      <c r="D84" s="94"/>
      <c r="E84" s="93"/>
      <c r="F84" s="148">
        <f>F$4:F$4+SUMIF($C$5:E$5,"Нараст. баланс",$C86:E86)+SUMIF($C$5:E$5,"Прочая добыча",$C86:E86)-SUMIF($C$5:E$5,"Геол. снижение,  т/сут",$C86:E86)-SUMIF(D$7:E$7,"Итого",D86:E86)-SUMIF($C$5:E$5,"Прочие потери",$C86:E86)</f>
        <v>1587.6775</v>
      </c>
      <c r="G84" s="92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0"/>
    </row>
    <row r="85" spans="1:35" ht="11.25" customHeight="1" x14ac:dyDescent="0.25">
      <c r="A85" s="144" t="s">
        <v>2</v>
      </c>
      <c r="B85" s="91" t="s">
        <v>25</v>
      </c>
      <c r="C85" s="106"/>
      <c r="D85" s="90"/>
      <c r="E85" s="89"/>
      <c r="F85" s="144" t="s">
        <v>2</v>
      </c>
      <c r="G85" s="88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0"/>
    </row>
    <row r="86" spans="1:35" ht="11.25" customHeight="1" x14ac:dyDescent="0.25">
      <c r="A86" s="144" t="s">
        <v>2</v>
      </c>
      <c r="B86" s="87" t="s">
        <v>23</v>
      </c>
      <c r="C86" s="105">
        <v>0</v>
      </c>
      <c r="D86" s="86">
        <v>43.322499999999998</v>
      </c>
      <c r="E86" s="85">
        <f>SUMIF($C$5:D$5,"Накопленный эффект, т/сут",$C86:D86)+SUMIF($C$5:D$5,"Нараст.  по потенциалу",$C86:D86)-SUMIF($C$5:D$5,"Нараст. по остановкам",$C86:D86)-SUMIF($C$5:D$5,"ИТОГО перевод в ППД",$C86:D86)-SUMIF($C$5:D$5,"ИТОГО  нерент, по распоряж.",$C86:D86)-SUMIF($C$5:D$5,"ИТОГО ост. дебит от ЗБС, Углуб., ПВЛГ/ПНЛГ",$C86:D86)</f>
        <v>0</v>
      </c>
      <c r="F86" s="144" t="s">
        <v>2</v>
      </c>
      <c r="G86" s="84">
        <f>G$4:G$4+SUMIF($C$5:E$5,"Нараст. по остановкам",$C86:E86)-SUMIF($C$5:E$5,"Нараст.  по потенциалу",$C86:E86)</f>
        <v>0</v>
      </c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0"/>
    </row>
    <row r="87" spans="1:35" ht="11.25" customHeight="1" x14ac:dyDescent="0.25">
      <c r="A87" s="147">
        <v>43947</v>
      </c>
      <c r="B87" s="95" t="s">
        <v>24</v>
      </c>
      <c r="C87" s="107"/>
      <c r="D87" s="94"/>
      <c r="E87" s="93"/>
      <c r="F87" s="148">
        <f>F$4:F$4+SUMIF($C$5:E$5,"Нараст. баланс",$C89:E89)+SUMIF($C$5:E$5,"Прочая добыча",$C89:E89)-SUMIF($C$5:E$5,"Геол. снижение,  т/сут",$C89:E89)-SUMIF(D$7:E$7,"Итого",D89:E89)-SUMIF($C$5:E$5,"Прочие потери",$C89:E89)</f>
        <v>1585.9446</v>
      </c>
      <c r="G87" s="92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0"/>
    </row>
    <row r="88" spans="1:35" ht="11.25" customHeight="1" x14ac:dyDescent="0.25">
      <c r="A88" s="144" t="s">
        <v>2</v>
      </c>
      <c r="B88" s="91" t="s">
        <v>25</v>
      </c>
      <c r="C88" s="106"/>
      <c r="D88" s="90"/>
      <c r="E88" s="89"/>
      <c r="F88" s="144" t="s">
        <v>2</v>
      </c>
      <c r="G88" s="88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0"/>
    </row>
    <row r="89" spans="1:35" ht="11.25" customHeight="1" x14ac:dyDescent="0.25">
      <c r="A89" s="144" t="s">
        <v>2</v>
      </c>
      <c r="B89" s="87" t="s">
        <v>23</v>
      </c>
      <c r="C89" s="105">
        <v>0</v>
      </c>
      <c r="D89" s="86">
        <v>45.055399999999999</v>
      </c>
      <c r="E89" s="85">
        <f>SUMIF($C$5:D$5,"Накопленный эффект, т/сут",$C89:D89)+SUMIF($C$5:D$5,"Нараст.  по потенциалу",$C89:D89)-SUMIF($C$5:D$5,"Нараст. по остановкам",$C89:D89)-SUMIF($C$5:D$5,"ИТОГО перевод в ППД",$C89:D89)-SUMIF($C$5:D$5,"ИТОГО  нерент, по распоряж.",$C89:D89)-SUMIF($C$5:D$5,"ИТОГО ост. дебит от ЗБС, Углуб., ПВЛГ/ПНЛГ",$C89:D89)</f>
        <v>0</v>
      </c>
      <c r="F89" s="144" t="s">
        <v>2</v>
      </c>
      <c r="G89" s="84">
        <f>G$4:G$4+SUMIF($C$5:E$5,"Нараст. по остановкам",$C89:E89)-SUMIF($C$5:E$5,"Нараст.  по потенциалу",$C89:E89)</f>
        <v>0</v>
      </c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0"/>
    </row>
    <row r="90" spans="1:35" ht="11.25" customHeight="1" x14ac:dyDescent="0.25">
      <c r="A90" s="147">
        <v>43948</v>
      </c>
      <c r="B90" s="95" t="s">
        <v>24</v>
      </c>
      <c r="C90" s="107"/>
      <c r="D90" s="94"/>
      <c r="E90" s="93"/>
      <c r="F90" s="148">
        <f>F$4:F$4+SUMIF($C$5:E$5,"Нараст. баланс",$C92:E92)+SUMIF($C$5:E$5,"Прочая добыча",$C92:E92)-SUMIF($C$5:E$5,"Геол. снижение,  т/сут",$C92:E92)-SUMIF(D$7:E$7,"Итого",D92:E92)-SUMIF($C$5:E$5,"Прочие потери",$C92:E92)</f>
        <v>1584.2117000000001</v>
      </c>
      <c r="G90" s="92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0"/>
    </row>
    <row r="91" spans="1:35" ht="11.25" customHeight="1" x14ac:dyDescent="0.25">
      <c r="A91" s="144" t="s">
        <v>2</v>
      </c>
      <c r="B91" s="91" t="s">
        <v>25</v>
      </c>
      <c r="C91" s="106"/>
      <c r="D91" s="90"/>
      <c r="E91" s="89"/>
      <c r="F91" s="144" t="s">
        <v>2</v>
      </c>
      <c r="G91" s="88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0"/>
    </row>
    <row r="92" spans="1:35" ht="11.25" customHeight="1" x14ac:dyDescent="0.25">
      <c r="A92" s="144" t="s">
        <v>2</v>
      </c>
      <c r="B92" s="87" t="s">
        <v>23</v>
      </c>
      <c r="C92" s="105">
        <v>0</v>
      </c>
      <c r="D92" s="86">
        <v>46.7883</v>
      </c>
      <c r="E92" s="85">
        <f>SUMIF($C$5:D$5,"Накопленный эффект, т/сут",$C92:D92)+SUMIF($C$5:D$5,"Нараст.  по потенциалу",$C92:D92)-SUMIF($C$5:D$5,"Нараст. по остановкам",$C92:D92)-SUMIF($C$5:D$5,"ИТОГО перевод в ППД",$C92:D92)-SUMIF($C$5:D$5,"ИТОГО  нерент, по распоряж.",$C92:D92)-SUMIF($C$5:D$5,"ИТОГО ост. дебит от ЗБС, Углуб., ПВЛГ/ПНЛГ",$C92:D92)</f>
        <v>0</v>
      </c>
      <c r="F92" s="144" t="s">
        <v>2</v>
      </c>
      <c r="G92" s="84">
        <f>G$4:G$4+SUMIF($C$5:E$5,"Нараст. по остановкам",$C92:E92)-SUMIF($C$5:E$5,"Нараст.  по потенциалу",$C92:E92)</f>
        <v>0</v>
      </c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0"/>
    </row>
    <row r="93" spans="1:35" ht="11.25" customHeight="1" x14ac:dyDescent="0.25">
      <c r="A93" s="147">
        <v>43949</v>
      </c>
      <c r="B93" s="95" t="s">
        <v>24</v>
      </c>
      <c r="C93" s="107"/>
      <c r="D93" s="94"/>
      <c r="E93" s="93"/>
      <c r="F93" s="148">
        <f>F$4:F$4+SUMIF($C$5:E$5,"Нараст. баланс",$C95:E95)+SUMIF($C$5:E$5,"Прочая добыча",$C95:E95)-SUMIF($C$5:E$5,"Геол. снижение,  т/сут",$C95:E95)-SUMIF(D$7:E$7,"Итого",D95:E95)-SUMIF($C$5:E$5,"Прочие потери",$C95:E95)</f>
        <v>1582.4788000000001</v>
      </c>
      <c r="G93" s="92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0"/>
    </row>
    <row r="94" spans="1:35" ht="11.25" customHeight="1" x14ac:dyDescent="0.25">
      <c r="A94" s="144" t="s">
        <v>2</v>
      </c>
      <c r="B94" s="91" t="s">
        <v>25</v>
      </c>
      <c r="C94" s="106"/>
      <c r="D94" s="90"/>
      <c r="E94" s="89"/>
      <c r="F94" s="144" t="s">
        <v>2</v>
      </c>
      <c r="G94" s="88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0"/>
    </row>
    <row r="95" spans="1:35" ht="11.25" customHeight="1" x14ac:dyDescent="0.25">
      <c r="A95" s="144" t="s">
        <v>2</v>
      </c>
      <c r="B95" s="87" t="s">
        <v>23</v>
      </c>
      <c r="C95" s="105">
        <v>0</v>
      </c>
      <c r="D95" s="86">
        <v>48.5212</v>
      </c>
      <c r="E95" s="85">
        <f>SUMIF($C$5:D$5,"Накопленный эффект, т/сут",$C95:D95)+SUMIF($C$5:D$5,"Нараст.  по потенциалу",$C95:D95)-SUMIF($C$5:D$5,"Нараст. по остановкам",$C95:D95)-SUMIF($C$5:D$5,"ИТОГО перевод в ППД",$C95:D95)-SUMIF($C$5:D$5,"ИТОГО  нерент, по распоряж.",$C95:D95)-SUMIF($C$5:D$5,"ИТОГО ост. дебит от ЗБС, Углуб., ПВЛГ/ПНЛГ",$C95:D95)</f>
        <v>0</v>
      </c>
      <c r="F95" s="144" t="s">
        <v>2</v>
      </c>
      <c r="G95" s="84">
        <f>G$4:G$4+SUMIF($C$5:E$5,"Нараст. по остановкам",$C95:E95)-SUMIF($C$5:E$5,"Нараст.  по потенциалу",$C95:E95)</f>
        <v>0</v>
      </c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0"/>
    </row>
    <row r="96" spans="1:35" ht="11.25" customHeight="1" x14ac:dyDescent="0.25">
      <c r="A96" s="147">
        <v>43950</v>
      </c>
      <c r="B96" s="95" t="s">
        <v>24</v>
      </c>
      <c r="C96" s="107"/>
      <c r="D96" s="94"/>
      <c r="E96" s="93"/>
      <c r="F96" s="148">
        <f>F$4:F$4+SUMIF($C$5:E$5,"Нараст. баланс",$C98:E98)+SUMIF($C$5:E$5,"Прочая добыча",$C98:E98)-SUMIF($C$5:E$5,"Геол. снижение,  т/сут",$C98:E98)-SUMIF(D$7:E$7,"Итого",D98:E98)-SUMIF($C$5:E$5,"Прочие потери",$C98:E98)</f>
        <v>1580.7458999999999</v>
      </c>
      <c r="G96" s="92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0"/>
    </row>
    <row r="97" spans="1:35" ht="11.25" customHeight="1" x14ac:dyDescent="0.25">
      <c r="A97" s="144" t="s">
        <v>2</v>
      </c>
      <c r="B97" s="91" t="s">
        <v>25</v>
      </c>
      <c r="C97" s="106"/>
      <c r="D97" s="90"/>
      <c r="E97" s="89"/>
      <c r="F97" s="144" t="s">
        <v>2</v>
      </c>
      <c r="G97" s="88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0"/>
    </row>
    <row r="98" spans="1:35" ht="11.25" customHeight="1" x14ac:dyDescent="0.25">
      <c r="A98" s="144" t="s">
        <v>2</v>
      </c>
      <c r="B98" s="87" t="s">
        <v>23</v>
      </c>
      <c r="C98" s="105">
        <v>0</v>
      </c>
      <c r="D98" s="86">
        <v>50.254100000000001</v>
      </c>
      <c r="E98" s="85">
        <f>SUMIF($C$5:D$5,"Накопленный эффект, т/сут",$C98:D98)+SUMIF($C$5:D$5,"Нараст.  по потенциалу",$C98:D98)-SUMIF($C$5:D$5,"Нараст. по остановкам",$C98:D98)-SUMIF($C$5:D$5,"ИТОГО перевод в ППД",$C98:D98)-SUMIF($C$5:D$5,"ИТОГО  нерент, по распоряж.",$C98:D98)-SUMIF($C$5:D$5,"ИТОГО ост. дебит от ЗБС, Углуб., ПВЛГ/ПНЛГ",$C98:D98)</f>
        <v>0</v>
      </c>
      <c r="F98" s="144" t="s">
        <v>2</v>
      </c>
      <c r="G98" s="84">
        <f>G$4:G$4+SUMIF($C$5:E$5,"Нараст. по остановкам",$C98:E98)-SUMIF($C$5:E$5,"Нараст.  по потенциалу",$C98:E98)</f>
        <v>0</v>
      </c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0"/>
    </row>
    <row r="99" spans="1:35" ht="11.25" customHeight="1" x14ac:dyDescent="0.25">
      <c r="A99" s="147">
        <v>43951</v>
      </c>
      <c r="B99" s="95" t="s">
        <v>24</v>
      </c>
      <c r="C99" s="107"/>
      <c r="D99" s="94"/>
      <c r="E99" s="93"/>
      <c r="F99" s="148">
        <f>F$4:F$4+SUMIF($C$5:E$5,"Нараст. баланс",$C101:E101)+SUMIF($C$5:E$5,"Прочая добыча",$C101:E101)-SUMIF($C$5:E$5,"Геол. снижение,  т/сут",$C101:E101)-SUMIF(D$7:E$7,"Итого",D101:E101)-SUMIF($C$5:E$5,"Прочие потери",$C101:E101)</f>
        <v>1579.0129999999999</v>
      </c>
      <c r="G99" s="92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0"/>
    </row>
    <row r="100" spans="1:35" ht="11.25" customHeight="1" x14ac:dyDescent="0.25">
      <c r="A100" s="144" t="s">
        <v>2</v>
      </c>
      <c r="B100" s="91" t="s">
        <v>25</v>
      </c>
      <c r="C100" s="106"/>
      <c r="D100" s="90"/>
      <c r="E100" s="89"/>
      <c r="F100" s="144" t="s">
        <v>2</v>
      </c>
      <c r="G100" s="88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0"/>
    </row>
    <row r="101" spans="1:35" ht="11.25" customHeight="1" thickBot="1" x14ac:dyDescent="0.3">
      <c r="A101" s="144" t="s">
        <v>2</v>
      </c>
      <c r="B101" s="87" t="s">
        <v>23</v>
      </c>
      <c r="C101" s="105">
        <v>0</v>
      </c>
      <c r="D101" s="86">
        <v>51.987000000000002</v>
      </c>
      <c r="E101" s="85">
        <f>SUMIF($C$5:D$5,"Накопленный эффект, т/сут",$C101:D101)+SUMIF($C$5:D$5,"Нараст.  по потенциалу",$C101:D101)-SUMIF($C$5:D$5,"Нараст. по остановкам",$C101:D101)-SUMIF($C$5:D$5,"ИТОГО перевод в ППД",$C101:D101)-SUMIF($C$5:D$5,"ИТОГО  нерент, по распоряж.",$C101:D101)-SUMIF($C$5:D$5,"ИТОГО ост. дебит от ЗБС, Углуб., ПВЛГ/ПНЛГ",$C101:D101)</f>
        <v>0</v>
      </c>
      <c r="F101" s="144" t="s">
        <v>2</v>
      </c>
      <c r="G101" s="84">
        <f>G$4:G$4+SUMIF($C$5:E$5,"Нараст. по остановкам",$C101:E101)-SUMIF($C$5:E$5,"Нараст.  по потенциалу",$C101:E101)</f>
        <v>0</v>
      </c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0"/>
    </row>
    <row r="102" spans="1:35" ht="24" customHeight="1" x14ac:dyDescent="0.25">
      <c r="A102" s="155" t="s">
        <v>26</v>
      </c>
      <c r="B102" s="156" t="s">
        <v>2</v>
      </c>
      <c r="C102" s="104" t="s">
        <v>2</v>
      </c>
      <c r="D102" s="83"/>
      <c r="E102" s="82"/>
      <c r="F102" s="81"/>
      <c r="G102" s="80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0"/>
    </row>
    <row r="103" spans="1:35" ht="24" customHeight="1" x14ac:dyDescent="0.25">
      <c r="A103" s="153" t="s">
        <v>28</v>
      </c>
      <c r="B103" s="154" t="s">
        <v>2</v>
      </c>
      <c r="C103" s="103"/>
      <c r="D103" s="79"/>
      <c r="E103" s="78"/>
      <c r="F103" s="77" t="s">
        <v>29</v>
      </c>
      <c r="G103" s="76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0"/>
    </row>
    <row r="104" spans="1:35" ht="24" customHeight="1" x14ac:dyDescent="0.25">
      <c r="A104" s="153" t="s">
        <v>30</v>
      </c>
      <c r="B104" s="154" t="s">
        <v>2</v>
      </c>
      <c r="C104" s="102">
        <f>SUM(C$14:C101)</f>
        <v>0</v>
      </c>
      <c r="D104" s="75">
        <f>SUM(D$12:D101)</f>
        <v>805.7985000000001</v>
      </c>
      <c r="E104" s="74">
        <f>SUM(E$12:E101)</f>
        <v>0</v>
      </c>
      <c r="F104" s="73">
        <f>F$4:F$4*DAY($A99:$A99)+SUMIF($C$5:E$5,"Нараст. баланс",$C104:E104)+SUMIF($C$5:E$5,"Прочая добыча",$C104:E104)-SUMIF($C$5:E$5,"Геол. снижение,  т/сут",$C104:E104)-SUMIF(D$7:E$7,"Итого",D104:E104)-SUMIF($C$5:E$5,"Прочие потери",$C104:E104)</f>
        <v>48124.201500000003</v>
      </c>
      <c r="G104" s="72">
        <f>SUBTOTAL(1,G$12:G101)</f>
        <v>0</v>
      </c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0"/>
    </row>
    <row r="105" spans="1:35" ht="17.25" customHeight="1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0"/>
    </row>
    <row r="106" spans="1:35" ht="15" customHeight="1" x14ac:dyDescent="0.25">
      <c r="A106" s="71"/>
      <c r="B106" s="71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35" ht="15" customHeight="1" x14ac:dyDescent="0.25">
      <c r="A107" s="71"/>
      <c r="B107" s="71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</row>
    <row r="108" spans="1:35" ht="15" customHeight="1" x14ac:dyDescent="0.25">
      <c r="A108" s="71"/>
      <c r="B108" s="71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</sheetData>
  <mergeCells count="75">
    <mergeCell ref="A99:A101"/>
    <mergeCell ref="F99:F101"/>
    <mergeCell ref="A102:B102"/>
    <mergeCell ref="A103:B103"/>
    <mergeCell ref="A104:B104"/>
    <mergeCell ref="F96:F98"/>
    <mergeCell ref="A81:A83"/>
    <mergeCell ref="F81:F83"/>
    <mergeCell ref="A84:A86"/>
    <mergeCell ref="F84:F86"/>
    <mergeCell ref="A87:A89"/>
    <mergeCell ref="F87:F89"/>
    <mergeCell ref="A90:A92"/>
    <mergeCell ref="F90:F92"/>
    <mergeCell ref="A93:A95"/>
    <mergeCell ref="F93:F95"/>
    <mergeCell ref="A96:A98"/>
    <mergeCell ref="A72:A74"/>
    <mergeCell ref="F72:F74"/>
    <mergeCell ref="A75:A77"/>
    <mergeCell ref="F75:F77"/>
    <mergeCell ref="A78:A80"/>
    <mergeCell ref="F78:F80"/>
    <mergeCell ref="A63:A65"/>
    <mergeCell ref="F63:F65"/>
    <mergeCell ref="A66:A68"/>
    <mergeCell ref="F66:F68"/>
    <mergeCell ref="A69:A71"/>
    <mergeCell ref="F69:F71"/>
    <mergeCell ref="A54:A56"/>
    <mergeCell ref="F54:F56"/>
    <mergeCell ref="A57:A59"/>
    <mergeCell ref="F57:F59"/>
    <mergeCell ref="A60:A62"/>
    <mergeCell ref="F60:F62"/>
    <mergeCell ref="A45:A47"/>
    <mergeCell ref="F45:F47"/>
    <mergeCell ref="A48:A50"/>
    <mergeCell ref="F48:F50"/>
    <mergeCell ref="A51:A53"/>
    <mergeCell ref="F51:F53"/>
    <mergeCell ref="A36:A38"/>
    <mergeCell ref="F36:F38"/>
    <mergeCell ref="A39:A41"/>
    <mergeCell ref="F39:F41"/>
    <mergeCell ref="A42:A44"/>
    <mergeCell ref="F42:F44"/>
    <mergeCell ref="A27:A29"/>
    <mergeCell ref="F27:F29"/>
    <mergeCell ref="A30:A32"/>
    <mergeCell ref="F30:F32"/>
    <mergeCell ref="A33:A35"/>
    <mergeCell ref="F33:F35"/>
    <mergeCell ref="A18:A20"/>
    <mergeCell ref="F18:F20"/>
    <mergeCell ref="A21:A23"/>
    <mergeCell ref="F21:F23"/>
    <mergeCell ref="A24:A26"/>
    <mergeCell ref="F24:F26"/>
    <mergeCell ref="A12:A14"/>
    <mergeCell ref="F12:F14"/>
    <mergeCell ref="A15:A17"/>
    <mergeCell ref="F15:F17"/>
    <mergeCell ref="A5:A9"/>
    <mergeCell ref="B5:B9"/>
    <mergeCell ref="C5:C9"/>
    <mergeCell ref="D5:D9"/>
    <mergeCell ref="E5:E9"/>
    <mergeCell ref="C1:AC1"/>
    <mergeCell ref="C2:AB2"/>
    <mergeCell ref="C3:K3"/>
    <mergeCell ref="A4:B4"/>
    <mergeCell ref="D4:E4"/>
    <mergeCell ref="F5:F9"/>
    <mergeCell ref="G5:G9"/>
  </mergeCells>
  <pageMargins left="0" right="0" top="0" bottom="0" header="0" footer="0"/>
  <pageSetup paperSize="8" scale="75" orientation="landscape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02</vt:lpstr>
      <vt:lpstr>03</vt:lpstr>
      <vt:lpstr>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Григорьев Александр Владимирович</cp:lastModifiedBy>
  <dcterms:modified xsi:type="dcterms:W3CDTF">2020-06-16T10:56:36Z</dcterms:modified>
</cp:coreProperties>
</file>