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h-1\Desktop\gtm_test_actual\data\valyntoyskoe\"/>
    </mc:Choice>
  </mc:AlternateContent>
  <xr:revisionPtr revIDLastSave="0" documentId="13_ncr:1_{81E6C19A-4151-4140-9F88-44690AFDCFB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Март" sheetId="2" r:id="rId1"/>
    <sheet name="Апрель" sheetId="3" r:id="rId2"/>
    <sheet name="Май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8" i="4" l="1"/>
  <c r="F138" i="4"/>
  <c r="L134" i="4"/>
  <c r="H134" i="4"/>
  <c r="L133" i="4"/>
  <c r="H133" i="4"/>
  <c r="L130" i="4"/>
  <c r="H130" i="4"/>
  <c r="L129" i="4"/>
  <c r="H129" i="4"/>
  <c r="L126" i="4"/>
  <c r="H126" i="4"/>
  <c r="L125" i="4"/>
  <c r="H125" i="4"/>
  <c r="L122" i="4"/>
  <c r="H122" i="4"/>
  <c r="L121" i="4"/>
  <c r="H121" i="4"/>
  <c r="L118" i="4"/>
  <c r="H118" i="4"/>
  <c r="L117" i="4"/>
  <c r="H117" i="4"/>
  <c r="L114" i="4"/>
  <c r="H114" i="4"/>
  <c r="L113" i="4"/>
  <c r="H113" i="4"/>
  <c r="L110" i="4"/>
  <c r="H110" i="4"/>
  <c r="L109" i="4"/>
  <c r="H109" i="4"/>
  <c r="L106" i="4"/>
  <c r="H106" i="4"/>
  <c r="L105" i="4"/>
  <c r="H105" i="4"/>
  <c r="L102" i="4"/>
  <c r="H102" i="4"/>
  <c r="L101" i="4"/>
  <c r="H101" i="4"/>
  <c r="L98" i="4"/>
  <c r="H98" i="4"/>
  <c r="L97" i="4"/>
  <c r="H97" i="4"/>
  <c r="L94" i="4"/>
  <c r="H94" i="4"/>
  <c r="L93" i="4"/>
  <c r="H93" i="4"/>
  <c r="L90" i="4"/>
  <c r="H90" i="4"/>
  <c r="E90" i="4"/>
  <c r="D90" i="4"/>
  <c r="L89" i="4"/>
  <c r="H89" i="4"/>
  <c r="L86" i="4"/>
  <c r="H86" i="4"/>
  <c r="E86" i="4"/>
  <c r="D86" i="4"/>
  <c r="L85" i="4"/>
  <c r="H85" i="4"/>
  <c r="L82" i="4"/>
  <c r="H82" i="4"/>
  <c r="E82" i="4"/>
  <c r="D82" i="4"/>
  <c r="L81" i="4"/>
  <c r="H81" i="4"/>
  <c r="L78" i="4"/>
  <c r="H78" i="4"/>
  <c r="E78" i="4"/>
  <c r="D78" i="4"/>
  <c r="L77" i="4"/>
  <c r="H77" i="4"/>
  <c r="L74" i="4"/>
  <c r="H74" i="4"/>
  <c r="E74" i="4"/>
  <c r="D74" i="4"/>
  <c r="L73" i="4"/>
  <c r="H73" i="4"/>
  <c r="L70" i="4"/>
  <c r="H70" i="4"/>
  <c r="E70" i="4"/>
  <c r="D70" i="4"/>
  <c r="L69" i="4"/>
  <c r="H69" i="4"/>
  <c r="L66" i="4"/>
  <c r="H66" i="4"/>
  <c r="E66" i="4"/>
  <c r="D66" i="4"/>
  <c r="L65" i="4"/>
  <c r="H65" i="4"/>
  <c r="L62" i="4"/>
  <c r="H62" i="4"/>
  <c r="E62" i="4"/>
  <c r="D62" i="4"/>
  <c r="L61" i="4"/>
  <c r="H61" i="4"/>
  <c r="L58" i="4"/>
  <c r="H58" i="4"/>
  <c r="E58" i="4"/>
  <c r="D58" i="4"/>
  <c r="L57" i="4"/>
  <c r="H57" i="4"/>
  <c r="L54" i="4"/>
  <c r="H54" i="4"/>
  <c r="E54" i="4"/>
  <c r="D54" i="4"/>
  <c r="L53" i="4"/>
  <c r="H53" i="4"/>
  <c r="L50" i="4"/>
  <c r="H50" i="4"/>
  <c r="E50" i="4"/>
  <c r="D50" i="4"/>
  <c r="L49" i="4"/>
  <c r="H49" i="4"/>
  <c r="L46" i="4"/>
  <c r="H46" i="4"/>
  <c r="E46" i="4"/>
  <c r="D46" i="4"/>
  <c r="L45" i="4"/>
  <c r="H45" i="4"/>
  <c r="L42" i="4"/>
  <c r="H42" i="4"/>
  <c r="E42" i="4"/>
  <c r="D42" i="4"/>
  <c r="L41" i="4"/>
  <c r="H41" i="4"/>
  <c r="L38" i="4"/>
  <c r="H38" i="4"/>
  <c r="E38" i="4"/>
  <c r="D38" i="4"/>
  <c r="L37" i="4"/>
  <c r="H37" i="4"/>
  <c r="L34" i="4"/>
  <c r="H34" i="4"/>
  <c r="E34" i="4"/>
  <c r="D34" i="4"/>
  <c r="L33" i="4"/>
  <c r="H33" i="4"/>
  <c r="L30" i="4"/>
  <c r="H30" i="4"/>
  <c r="E30" i="4"/>
  <c r="D30" i="4"/>
  <c r="L29" i="4"/>
  <c r="H29" i="4"/>
  <c r="L26" i="4"/>
  <c r="H26" i="4"/>
  <c r="E26" i="4"/>
  <c r="D26" i="4"/>
  <c r="L25" i="4"/>
  <c r="H25" i="4"/>
  <c r="L22" i="4"/>
  <c r="H22" i="4"/>
  <c r="E22" i="4"/>
  <c r="D22" i="4"/>
  <c r="L21" i="4"/>
  <c r="H21" i="4"/>
  <c r="L18" i="4"/>
  <c r="H18" i="4"/>
  <c r="E18" i="4"/>
  <c r="D18" i="4"/>
  <c r="L17" i="4"/>
  <c r="H17" i="4"/>
  <c r="L14" i="4"/>
  <c r="M14" i="4" s="1"/>
  <c r="H14" i="4"/>
  <c r="I14" i="4" s="1"/>
  <c r="E14" i="4"/>
  <c r="D14" i="4"/>
  <c r="L13" i="4"/>
  <c r="H13" i="4"/>
  <c r="N14" i="4" l="1"/>
  <c r="I18" i="4"/>
  <c r="P14" i="4"/>
  <c r="M18" i="4"/>
  <c r="N18" i="4" l="1"/>
  <c r="O16" i="4" s="1"/>
  <c r="I22" i="4"/>
  <c r="O12" i="4"/>
  <c r="M22" i="4"/>
  <c r="P18" i="4"/>
  <c r="M26" i="4" l="1"/>
  <c r="P22" i="4"/>
  <c r="N22" i="4"/>
  <c r="O20" i="4" s="1"/>
  <c r="I26" i="4"/>
  <c r="N26" i="4" l="1"/>
  <c r="O24" i="4" s="1"/>
  <c r="I30" i="4"/>
  <c r="P26" i="4"/>
  <c r="M30" i="4"/>
  <c r="N30" i="4" l="1"/>
  <c r="O28" i="4" s="1"/>
  <c r="I34" i="4"/>
  <c r="P30" i="4"/>
  <c r="M34" i="4"/>
  <c r="P34" i="4" l="1"/>
  <c r="M38" i="4"/>
  <c r="N34" i="4"/>
  <c r="O32" i="4" s="1"/>
  <c r="I38" i="4"/>
  <c r="P38" i="4" l="1"/>
  <c r="M42" i="4"/>
  <c r="N38" i="4"/>
  <c r="O36" i="4" s="1"/>
  <c r="I42" i="4"/>
  <c r="I46" i="4" l="1"/>
  <c r="N42" i="4"/>
  <c r="O40" i="4" s="1"/>
  <c r="P42" i="4"/>
  <c r="M46" i="4"/>
  <c r="P46" i="4" l="1"/>
  <c r="M50" i="4"/>
  <c r="N46" i="4"/>
  <c r="O44" i="4" s="1"/>
  <c r="I50" i="4"/>
  <c r="I54" i="4" l="1"/>
  <c r="N50" i="4"/>
  <c r="O48" i="4" s="1"/>
  <c r="M54" i="4"/>
  <c r="P50" i="4"/>
  <c r="P54" i="4" l="1"/>
  <c r="M58" i="4"/>
  <c r="N54" i="4"/>
  <c r="O52" i="4" s="1"/>
  <c r="I58" i="4"/>
  <c r="N58" i="4" l="1"/>
  <c r="O56" i="4" s="1"/>
  <c r="I62" i="4"/>
  <c r="M62" i="4"/>
  <c r="P58" i="4"/>
  <c r="P62" i="4" l="1"/>
  <c r="M66" i="4"/>
  <c r="N62" i="4"/>
  <c r="O60" i="4" s="1"/>
  <c r="I66" i="4"/>
  <c r="N66" i="4" l="1"/>
  <c r="O64" i="4" s="1"/>
  <c r="I70" i="4"/>
  <c r="P66" i="4"/>
  <c r="M70" i="4"/>
  <c r="P70" i="4" l="1"/>
  <c r="M74" i="4"/>
  <c r="N70" i="4"/>
  <c r="O68" i="4" s="1"/>
  <c r="I74" i="4"/>
  <c r="I78" i="4" l="1"/>
  <c r="N74" i="4"/>
  <c r="O72" i="4" s="1"/>
  <c r="P74" i="4"/>
  <c r="M78" i="4"/>
  <c r="P78" i="4" l="1"/>
  <c r="M82" i="4"/>
  <c r="I82" i="4"/>
  <c r="N78" i="4"/>
  <c r="O76" i="4" s="1"/>
  <c r="I86" i="4" l="1"/>
  <c r="N82" i="4"/>
  <c r="O80" i="4" s="1"/>
  <c r="M86" i="4"/>
  <c r="P82" i="4"/>
  <c r="M90" i="4" l="1"/>
  <c r="P86" i="4"/>
  <c r="I90" i="4"/>
  <c r="N86" i="4"/>
  <c r="O84" i="4" s="1"/>
  <c r="N90" i="4" l="1"/>
  <c r="O88" i="4" s="1"/>
  <c r="I94" i="4"/>
  <c r="M94" i="4"/>
  <c r="P90" i="4"/>
  <c r="P94" i="4" l="1"/>
  <c r="M98" i="4"/>
  <c r="N94" i="4"/>
  <c r="O92" i="4" s="1"/>
  <c r="I98" i="4"/>
  <c r="N98" i="4" l="1"/>
  <c r="O96" i="4" s="1"/>
  <c r="I102" i="4"/>
  <c r="P98" i="4"/>
  <c r="M102" i="4"/>
  <c r="P102" i="4" l="1"/>
  <c r="M106" i="4"/>
  <c r="N102" i="4"/>
  <c r="O100" i="4" s="1"/>
  <c r="I106" i="4"/>
  <c r="I110" i="4" l="1"/>
  <c r="N106" i="4"/>
  <c r="O104" i="4" s="1"/>
  <c r="P106" i="4"/>
  <c r="M110" i="4"/>
  <c r="P110" i="4" l="1"/>
  <c r="M114" i="4"/>
  <c r="N110" i="4"/>
  <c r="O108" i="4" s="1"/>
  <c r="I114" i="4"/>
  <c r="I118" i="4" l="1"/>
  <c r="N114" i="4"/>
  <c r="O112" i="4" s="1"/>
  <c r="M118" i="4"/>
  <c r="P114" i="4"/>
  <c r="M122" i="4" l="1"/>
  <c r="P118" i="4"/>
  <c r="I122" i="4"/>
  <c r="N118" i="4"/>
  <c r="O116" i="4" s="1"/>
  <c r="N122" i="4" l="1"/>
  <c r="O120" i="4" s="1"/>
  <c r="I126" i="4"/>
  <c r="M126" i="4"/>
  <c r="P122" i="4"/>
  <c r="P126" i="4" l="1"/>
  <c r="M130" i="4"/>
  <c r="N126" i="4"/>
  <c r="O124" i="4" s="1"/>
  <c r="I130" i="4"/>
  <c r="N130" i="4" l="1"/>
  <c r="O128" i="4" s="1"/>
  <c r="I134" i="4"/>
  <c r="P130" i="4"/>
  <c r="M134" i="4"/>
  <c r="P134" i="4" l="1"/>
  <c r="P138" i="4" s="1"/>
  <c r="M138" i="4"/>
  <c r="L138" i="4" s="1"/>
  <c r="N134" i="4"/>
  <c r="I138" i="4"/>
  <c r="H138" i="4" s="1"/>
  <c r="O132" i="4" l="1"/>
  <c r="O139" i="4" s="1"/>
  <c r="N138" i="4"/>
  <c r="O138" i="4" s="1"/>
  <c r="L134" i="3"/>
  <c r="H134" i="3"/>
  <c r="N130" i="3"/>
  <c r="J130" i="3"/>
  <c r="N129" i="3"/>
  <c r="J129" i="3"/>
  <c r="N126" i="3"/>
  <c r="J126" i="3"/>
  <c r="N125" i="3"/>
  <c r="J125" i="3"/>
  <c r="N122" i="3"/>
  <c r="J122" i="3"/>
  <c r="N121" i="3"/>
  <c r="J121" i="3"/>
  <c r="N118" i="3"/>
  <c r="J118" i="3"/>
  <c r="N117" i="3"/>
  <c r="J117" i="3"/>
  <c r="N114" i="3"/>
  <c r="J114" i="3"/>
  <c r="N113" i="3"/>
  <c r="J113" i="3"/>
  <c r="N110" i="3"/>
  <c r="J110" i="3"/>
  <c r="N109" i="3"/>
  <c r="J109" i="3"/>
  <c r="N106" i="3"/>
  <c r="J106" i="3"/>
  <c r="N105" i="3"/>
  <c r="J105" i="3"/>
  <c r="N102" i="3"/>
  <c r="J102" i="3"/>
  <c r="N101" i="3"/>
  <c r="J101" i="3"/>
  <c r="N98" i="3"/>
  <c r="J98" i="3"/>
  <c r="N97" i="3"/>
  <c r="J97" i="3"/>
  <c r="N94" i="3"/>
  <c r="J94" i="3"/>
  <c r="N93" i="3"/>
  <c r="J93" i="3"/>
  <c r="N90" i="3"/>
  <c r="J90" i="3"/>
  <c r="N89" i="3"/>
  <c r="J89" i="3"/>
  <c r="N86" i="3"/>
  <c r="J86" i="3"/>
  <c r="N85" i="3"/>
  <c r="J85" i="3"/>
  <c r="N82" i="3"/>
  <c r="J82" i="3"/>
  <c r="N81" i="3"/>
  <c r="J81" i="3"/>
  <c r="N78" i="3"/>
  <c r="J78" i="3"/>
  <c r="N77" i="3"/>
  <c r="J77" i="3"/>
  <c r="N74" i="3"/>
  <c r="J74" i="3"/>
  <c r="N73" i="3"/>
  <c r="J73" i="3"/>
  <c r="N70" i="3"/>
  <c r="J70" i="3"/>
  <c r="N69" i="3"/>
  <c r="J69" i="3"/>
  <c r="N66" i="3"/>
  <c r="J66" i="3"/>
  <c r="N65" i="3"/>
  <c r="J65" i="3"/>
  <c r="N62" i="3"/>
  <c r="J62" i="3"/>
  <c r="N61" i="3"/>
  <c r="J61" i="3"/>
  <c r="N58" i="3"/>
  <c r="J58" i="3"/>
  <c r="N57" i="3"/>
  <c r="J57" i="3"/>
  <c r="N54" i="3"/>
  <c r="J54" i="3"/>
  <c r="N53" i="3"/>
  <c r="J53" i="3"/>
  <c r="N50" i="3"/>
  <c r="J50" i="3"/>
  <c r="N49" i="3"/>
  <c r="J49" i="3"/>
  <c r="N46" i="3"/>
  <c r="J46" i="3"/>
  <c r="N45" i="3"/>
  <c r="J45" i="3"/>
  <c r="N42" i="3"/>
  <c r="J42" i="3"/>
  <c r="N41" i="3"/>
  <c r="J41" i="3"/>
  <c r="N38" i="3"/>
  <c r="J38" i="3"/>
  <c r="N37" i="3"/>
  <c r="J37" i="3"/>
  <c r="N34" i="3"/>
  <c r="J34" i="3"/>
  <c r="N33" i="3"/>
  <c r="J33" i="3"/>
  <c r="N30" i="3"/>
  <c r="J30" i="3"/>
  <c r="N29" i="3"/>
  <c r="J29" i="3"/>
  <c r="N26" i="3"/>
  <c r="J26" i="3"/>
  <c r="N25" i="3"/>
  <c r="J25" i="3"/>
  <c r="N22" i="3"/>
  <c r="J22" i="3"/>
  <c r="N21" i="3"/>
  <c r="J21" i="3"/>
  <c r="N18" i="3"/>
  <c r="J18" i="3"/>
  <c r="K18" i="3" s="1"/>
  <c r="N17" i="3"/>
  <c r="J17" i="3"/>
  <c r="N14" i="3"/>
  <c r="O14" i="3" s="1"/>
  <c r="J14" i="3"/>
  <c r="K14" i="3" s="1"/>
  <c r="N13" i="3"/>
  <c r="J13" i="3"/>
  <c r="K22" i="3" l="1"/>
  <c r="P18" i="3"/>
  <c r="Q16" i="3" s="1"/>
  <c r="O18" i="3"/>
  <c r="R18" i="3" s="1"/>
  <c r="P14" i="3"/>
  <c r="R14" i="3"/>
  <c r="P22" i="3" l="1"/>
  <c r="Q20" i="3" s="1"/>
  <c r="Q12" i="3"/>
  <c r="O22" i="3"/>
  <c r="K26" i="3"/>
  <c r="P26" i="3" l="1"/>
  <c r="Q24" i="3" s="1"/>
  <c r="K30" i="3"/>
  <c r="R22" i="3"/>
  <c r="O26" i="3"/>
  <c r="R26" i="3" l="1"/>
  <c r="O30" i="3"/>
  <c r="P30" i="3"/>
  <c r="Q28" i="3" s="1"/>
  <c r="K34" i="3"/>
  <c r="P34" i="3" l="1"/>
  <c r="Q32" i="3" s="1"/>
  <c r="K38" i="3"/>
  <c r="R30" i="3"/>
  <c r="O34" i="3"/>
  <c r="R34" i="3" l="1"/>
  <c r="O38" i="3"/>
  <c r="P38" i="3"/>
  <c r="Q36" i="3" s="1"/>
  <c r="K42" i="3"/>
  <c r="P42" i="3" l="1"/>
  <c r="Q40" i="3" s="1"/>
  <c r="K46" i="3"/>
  <c r="R38" i="3"/>
  <c r="O42" i="3"/>
  <c r="R42" i="3" l="1"/>
  <c r="O46" i="3"/>
  <c r="P46" i="3"/>
  <c r="Q44" i="3" s="1"/>
  <c r="K50" i="3"/>
  <c r="P50" i="3" l="1"/>
  <c r="Q48" i="3" s="1"/>
  <c r="K54" i="3"/>
  <c r="R46" i="3"/>
  <c r="O50" i="3"/>
  <c r="R50" i="3" l="1"/>
  <c r="O54" i="3"/>
  <c r="P54" i="3"/>
  <c r="Q52" i="3" s="1"/>
  <c r="K58" i="3"/>
  <c r="P58" i="3" l="1"/>
  <c r="Q56" i="3" s="1"/>
  <c r="K62" i="3"/>
  <c r="R54" i="3"/>
  <c r="O58" i="3"/>
  <c r="R58" i="3" l="1"/>
  <c r="O62" i="3"/>
  <c r="P62" i="3"/>
  <c r="Q60" i="3" s="1"/>
  <c r="K66" i="3"/>
  <c r="P66" i="3" l="1"/>
  <c r="Q64" i="3" s="1"/>
  <c r="K70" i="3"/>
  <c r="R62" i="3"/>
  <c r="O66" i="3"/>
  <c r="R66" i="3" l="1"/>
  <c r="O70" i="3"/>
  <c r="P70" i="3"/>
  <c r="Q68" i="3" s="1"/>
  <c r="K74" i="3"/>
  <c r="P74" i="3" l="1"/>
  <c r="Q72" i="3" s="1"/>
  <c r="K78" i="3"/>
  <c r="R70" i="3"/>
  <c r="O74" i="3"/>
  <c r="R74" i="3" l="1"/>
  <c r="O78" i="3"/>
  <c r="P78" i="3"/>
  <c r="Q76" i="3" s="1"/>
  <c r="K82" i="3"/>
  <c r="K86" i="3" l="1"/>
  <c r="P82" i="3"/>
  <c r="Q80" i="3" s="1"/>
  <c r="R78" i="3"/>
  <c r="O82" i="3"/>
  <c r="R82" i="3" l="1"/>
  <c r="O86" i="3"/>
  <c r="P86" i="3"/>
  <c r="Q84" i="3" s="1"/>
  <c r="K90" i="3"/>
  <c r="K94" i="3" l="1"/>
  <c r="P90" i="3"/>
  <c r="Q88" i="3" s="1"/>
  <c r="R86" i="3"/>
  <c r="O90" i="3"/>
  <c r="R90" i="3" l="1"/>
  <c r="O94" i="3"/>
  <c r="P94" i="3"/>
  <c r="Q92" i="3" s="1"/>
  <c r="K98" i="3"/>
  <c r="K102" i="3" l="1"/>
  <c r="P98" i="3"/>
  <c r="Q96" i="3" s="1"/>
  <c r="R94" i="3"/>
  <c r="O98" i="3"/>
  <c r="R98" i="3" l="1"/>
  <c r="O102" i="3"/>
  <c r="P102" i="3"/>
  <c r="Q100" i="3" s="1"/>
  <c r="K106" i="3"/>
  <c r="K110" i="3" l="1"/>
  <c r="P106" i="3"/>
  <c r="Q104" i="3" s="1"/>
  <c r="R102" i="3"/>
  <c r="O106" i="3"/>
  <c r="R106" i="3" l="1"/>
  <c r="O110" i="3"/>
  <c r="P110" i="3"/>
  <c r="Q108" i="3" s="1"/>
  <c r="K114" i="3"/>
  <c r="K118" i="3" l="1"/>
  <c r="P114" i="3"/>
  <c r="Q112" i="3" s="1"/>
  <c r="R110" i="3"/>
  <c r="O114" i="3"/>
  <c r="R114" i="3" l="1"/>
  <c r="O118" i="3"/>
  <c r="P118" i="3"/>
  <c r="Q116" i="3" s="1"/>
  <c r="K122" i="3"/>
  <c r="K126" i="3" l="1"/>
  <c r="P122" i="3"/>
  <c r="Q120" i="3" s="1"/>
  <c r="R118" i="3"/>
  <c r="O122" i="3"/>
  <c r="R122" i="3" l="1"/>
  <c r="O126" i="3"/>
  <c r="P126" i="3"/>
  <c r="Q124" i="3" s="1"/>
  <c r="K130" i="3"/>
  <c r="P130" i="3" l="1"/>
  <c r="K134" i="3"/>
  <c r="J134" i="3" s="1"/>
  <c r="R126" i="3"/>
  <c r="O130" i="3"/>
  <c r="R130" i="3" l="1"/>
  <c r="R134" i="3" s="1"/>
  <c r="O134" i="3"/>
  <c r="N134" i="3" s="1"/>
  <c r="Q128" i="3"/>
  <c r="Q135" i="3" s="1"/>
  <c r="P134" i="3"/>
  <c r="Q134" i="3" s="1"/>
  <c r="K138" i="2"/>
  <c r="F138" i="2"/>
  <c r="I134" i="2"/>
  <c r="H134" i="2"/>
  <c r="I133" i="2"/>
  <c r="H133" i="2"/>
  <c r="I130" i="2"/>
  <c r="H130" i="2"/>
  <c r="I129" i="2"/>
  <c r="H129" i="2"/>
  <c r="I126" i="2"/>
  <c r="H126" i="2"/>
  <c r="I125" i="2"/>
  <c r="H125" i="2"/>
  <c r="I122" i="2"/>
  <c r="H122" i="2"/>
  <c r="I121" i="2"/>
  <c r="H121" i="2"/>
  <c r="I118" i="2"/>
  <c r="H118" i="2"/>
  <c r="I117" i="2"/>
  <c r="H117" i="2"/>
  <c r="I114" i="2"/>
  <c r="H114" i="2"/>
  <c r="I113" i="2"/>
  <c r="H113" i="2"/>
  <c r="I110" i="2"/>
  <c r="H110" i="2"/>
  <c r="I109" i="2"/>
  <c r="H109" i="2"/>
  <c r="I106" i="2"/>
  <c r="H106" i="2"/>
  <c r="I105" i="2"/>
  <c r="H105" i="2"/>
  <c r="I102" i="2"/>
  <c r="H102" i="2"/>
  <c r="I101" i="2"/>
  <c r="H101" i="2"/>
  <c r="I98" i="2"/>
  <c r="H98" i="2"/>
  <c r="I97" i="2"/>
  <c r="H97" i="2"/>
  <c r="I94" i="2"/>
  <c r="H94" i="2"/>
  <c r="I93" i="2"/>
  <c r="H93" i="2"/>
  <c r="I90" i="2"/>
  <c r="H90" i="2"/>
  <c r="I89" i="2"/>
  <c r="H89" i="2"/>
  <c r="I86" i="2"/>
  <c r="H86" i="2"/>
  <c r="I85" i="2"/>
  <c r="H85" i="2"/>
  <c r="I82" i="2"/>
  <c r="H82" i="2"/>
  <c r="I81" i="2"/>
  <c r="H81" i="2"/>
  <c r="I78" i="2"/>
  <c r="H78" i="2"/>
  <c r="I77" i="2"/>
  <c r="H77" i="2"/>
  <c r="I74" i="2"/>
  <c r="H74" i="2"/>
  <c r="I73" i="2"/>
  <c r="H73" i="2"/>
  <c r="I70" i="2"/>
  <c r="H70" i="2"/>
  <c r="I69" i="2"/>
  <c r="H69" i="2"/>
  <c r="I66" i="2"/>
  <c r="H66" i="2"/>
  <c r="I65" i="2"/>
  <c r="H65" i="2"/>
  <c r="I62" i="2"/>
  <c r="H62" i="2"/>
  <c r="I61" i="2"/>
  <c r="H61" i="2"/>
  <c r="I58" i="2"/>
  <c r="H58" i="2"/>
  <c r="I57" i="2"/>
  <c r="H57" i="2"/>
  <c r="I54" i="2"/>
  <c r="H54" i="2"/>
  <c r="I53" i="2"/>
  <c r="H53" i="2"/>
  <c r="I50" i="2"/>
  <c r="H50" i="2"/>
  <c r="I49" i="2"/>
  <c r="H49" i="2"/>
  <c r="I46" i="2"/>
  <c r="H46" i="2"/>
  <c r="I45" i="2"/>
  <c r="H45" i="2"/>
  <c r="I42" i="2"/>
  <c r="H42" i="2"/>
  <c r="I41" i="2"/>
  <c r="H41" i="2"/>
  <c r="I38" i="2"/>
  <c r="H38" i="2"/>
  <c r="I37" i="2"/>
  <c r="H37" i="2"/>
  <c r="I34" i="2"/>
  <c r="H34" i="2"/>
  <c r="I33" i="2"/>
  <c r="H33" i="2"/>
  <c r="I30" i="2"/>
  <c r="H30" i="2"/>
  <c r="I29" i="2"/>
  <c r="H29" i="2"/>
  <c r="I26" i="2"/>
  <c r="H26" i="2"/>
  <c r="I25" i="2"/>
  <c r="H25" i="2"/>
  <c r="I22" i="2"/>
  <c r="H22" i="2"/>
  <c r="I21" i="2"/>
  <c r="H21" i="2"/>
  <c r="I18" i="2"/>
  <c r="J18" i="2" s="1"/>
  <c r="H18" i="2"/>
  <c r="I17" i="2"/>
  <c r="H17" i="2"/>
  <c r="I14" i="2"/>
  <c r="J14" i="2" s="1"/>
  <c r="H14" i="2"/>
  <c r="I13" i="2"/>
  <c r="H13" i="2"/>
  <c r="N14" i="2" l="1"/>
  <c r="L14" i="2"/>
  <c r="L18" i="2"/>
  <c r="M16" i="2" s="1"/>
  <c r="N18" i="2"/>
  <c r="J22" i="2"/>
  <c r="J26" i="2" l="1"/>
  <c r="M12" i="2"/>
  <c r="L22" i="2"/>
  <c r="M20" i="2" s="1"/>
  <c r="N22" i="2"/>
  <c r="N26" i="2" l="1"/>
  <c r="L26" i="2"/>
  <c r="M24" i="2" s="1"/>
  <c r="J30" i="2"/>
  <c r="L30" i="2" l="1"/>
  <c r="M28" i="2" s="1"/>
  <c r="N30" i="2"/>
  <c r="J34" i="2"/>
  <c r="N34" i="2" l="1"/>
  <c r="L34" i="2"/>
  <c r="M32" i="2" s="1"/>
  <c r="J38" i="2"/>
  <c r="L38" i="2" l="1"/>
  <c r="M36" i="2" s="1"/>
  <c r="N38" i="2"/>
  <c r="J42" i="2"/>
  <c r="N42" i="2" l="1"/>
  <c r="L42" i="2"/>
  <c r="M40" i="2" s="1"/>
  <c r="J46" i="2"/>
  <c r="L46" i="2" l="1"/>
  <c r="M44" i="2" s="1"/>
  <c r="N46" i="2"/>
  <c r="J50" i="2"/>
  <c r="N50" i="2" l="1"/>
  <c r="L50" i="2"/>
  <c r="M48" i="2" s="1"/>
  <c r="J54" i="2"/>
  <c r="L54" i="2" l="1"/>
  <c r="M52" i="2" s="1"/>
  <c r="N54" i="2"/>
  <c r="J58" i="2"/>
  <c r="N58" i="2" l="1"/>
  <c r="L58" i="2"/>
  <c r="M56" i="2" s="1"/>
  <c r="J62" i="2"/>
  <c r="N62" i="2" l="1"/>
  <c r="L62" i="2"/>
  <c r="M60" i="2" s="1"/>
  <c r="J66" i="2"/>
  <c r="N66" i="2" l="1"/>
  <c r="L66" i="2"/>
  <c r="M64" i="2" s="1"/>
  <c r="J70" i="2"/>
  <c r="L70" i="2" l="1"/>
  <c r="M68" i="2" s="1"/>
  <c r="J74" i="2"/>
  <c r="N70" i="2"/>
  <c r="N74" i="2" l="1"/>
  <c r="L74" i="2"/>
  <c r="M72" i="2" s="1"/>
  <c r="J78" i="2"/>
  <c r="N78" i="2" l="1"/>
  <c r="L78" i="2"/>
  <c r="M76" i="2" s="1"/>
  <c r="J82" i="2"/>
  <c r="N82" i="2" l="1"/>
  <c r="L82" i="2"/>
  <c r="M80" i="2" s="1"/>
  <c r="J86" i="2"/>
  <c r="L86" i="2" l="1"/>
  <c r="M84" i="2" s="1"/>
  <c r="J90" i="2"/>
  <c r="N86" i="2"/>
  <c r="N90" i="2" l="1"/>
  <c r="L90" i="2"/>
  <c r="M88" i="2" s="1"/>
  <c r="J94" i="2"/>
  <c r="N94" i="2" l="1"/>
  <c r="L94" i="2"/>
  <c r="M92" i="2" s="1"/>
  <c r="J98" i="2"/>
  <c r="N98" i="2" l="1"/>
  <c r="L98" i="2"/>
  <c r="M96" i="2" s="1"/>
  <c r="J102" i="2"/>
  <c r="L102" i="2" l="1"/>
  <c r="M100" i="2" s="1"/>
  <c r="J106" i="2"/>
  <c r="N102" i="2"/>
  <c r="N106" i="2" l="1"/>
  <c r="L106" i="2"/>
  <c r="M104" i="2" s="1"/>
  <c r="J110" i="2"/>
  <c r="N110" i="2" l="1"/>
  <c r="L110" i="2"/>
  <c r="M108" i="2" s="1"/>
  <c r="J114" i="2"/>
  <c r="N114" i="2" l="1"/>
  <c r="L114" i="2"/>
  <c r="M112" i="2" s="1"/>
  <c r="J118" i="2"/>
  <c r="L118" i="2" l="1"/>
  <c r="M116" i="2" s="1"/>
  <c r="N118" i="2"/>
  <c r="J122" i="2"/>
  <c r="J126" i="2" l="1"/>
  <c r="N122" i="2"/>
  <c r="L122" i="2"/>
  <c r="M120" i="2" s="1"/>
  <c r="N126" i="2" l="1"/>
  <c r="L126" i="2"/>
  <c r="M124" i="2" s="1"/>
  <c r="J130" i="2"/>
  <c r="N130" i="2" l="1"/>
  <c r="L130" i="2"/>
  <c r="M128" i="2" s="1"/>
  <c r="J134" i="2"/>
  <c r="L134" i="2" l="1"/>
  <c r="N134" i="2"/>
  <c r="N138" i="2" s="1"/>
  <c r="J138" i="2"/>
  <c r="M132" i="2" l="1"/>
  <c r="M139" i="2" s="1"/>
  <c r="L138" i="2"/>
  <c r="M138" i="2" s="1"/>
</calcChain>
</file>

<file path=xl/sharedStrings.xml><?xml version="1.0" encoding="utf-8"?>
<sst xmlns="http://schemas.openxmlformats.org/spreadsheetml/2006/main" count="1163" uniqueCount="46">
  <si>
    <t>v.2</t>
  </si>
  <si>
    <t>Расчет суточной добычи нефти по датам</t>
  </si>
  <si>
    <t/>
  </si>
  <si>
    <t>Март     2019 ННГ (Регион Запад) ЦДНГ-12: м/р Валынтойское</t>
  </si>
  <si>
    <t>АО Газпромнефть - ННГ (Регион Запад)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</si>
  <si>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</si>
  <si>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</si>
  <si>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</si>
  <si>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</si>
  <si>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</si>
  <si>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</si>
  <si>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</si>
  <si>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Восстановление потенциала простоя</t>
  </si>
  <si>
    <t>Нараст.  по потенциалу</t>
  </si>
  <si>
    <t>Геол. снижение,  т/сут</t>
  </si>
  <si>
    <t>Нараст. баланс</t>
  </si>
  <si>
    <t>Расчетный график добычи, т/сут</t>
  </si>
  <si>
    <t>Потенциал по графику</t>
  </si>
  <si>
    <t>Ввод новых скважин</t>
  </si>
  <si>
    <t>Итого</t>
  </si>
  <si>
    <t>Текущий простой</t>
  </si>
  <si>
    <t>№</t>
  </si>
  <si>
    <t>Скв.</t>
  </si>
  <si>
    <t>Cкв.</t>
  </si>
  <si>
    <t>Эффект</t>
  </si>
  <si>
    <t>Местор.</t>
  </si>
  <si>
    <t>N,N скважин</t>
  </si>
  <si>
    <t>ИТОГО: мер-тий</t>
  </si>
  <si>
    <t>Сум.прир. деб.тн/сут.</t>
  </si>
  <si>
    <t>Итого:</t>
  </si>
  <si>
    <t>Накопленная добыча,тн.</t>
  </si>
  <si>
    <t>Изменение потенциала простоя, +,- к 1 числу</t>
  </si>
  <si>
    <t>Входная на Апрель</t>
  </si>
  <si>
    <t>т/сут</t>
  </si>
  <si>
    <t>Апрель   2019 ННГ (Регион Запад) ЦДНГ-12: м/р Валынтойское</t>
  </si>
  <si>
    <t>0,7 тн/сут</t>
  </si>
  <si>
    <t>Ввод из БД ТГ (без инвест.)</t>
  </si>
  <si>
    <t>Рост потенциала простоя (в т.ч.остановки скв. для ГТМ, оптимизацию, нерентабельный фонд, по распоряжению)</t>
  </si>
  <si>
    <t>Нараст. по остановкам</t>
  </si>
  <si>
    <t>ГРП</t>
  </si>
  <si>
    <t>Валын</t>
  </si>
  <si>
    <t>481</t>
  </si>
  <si>
    <t>Входная на Май</t>
  </si>
  <si>
    <t>Май      2019 ННГ (Регион Запад) ЦДНГ-12: м/р Валынтойское</t>
  </si>
  <si>
    <t>492</t>
  </si>
  <si>
    <t>Входная на 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</si>
</sst>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FFFFFF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6"/>
      <color rgb="FF800000"/>
      <name val="Arial"/>
    </font>
    <font>
      <b/>
      <sz val="12"/>
      <color rgb="FF800000"/>
      <name val="Arial"/>
    </font>
    <font>
      <b/>
      <sz val="8"/>
      <color rgb="FF000000"/>
      <name val="Arial"/>
    </font>
    <font>
      <b/>
      <sz val="8"/>
      <color rgb="FFFF0000"/>
      <name val="Arial"/>
    </font>
    <font>
      <sz val="8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sz val="9"/>
      <color rgb="FFCCFFCC"/>
      <name val="Arial"/>
    </font>
    <font>
      <b/>
      <sz val="9"/>
      <color rgb="FFFF0000"/>
      <name val="Arial"/>
    </font>
    <font>
      <b/>
      <sz val="10"/>
      <color rgb="FF000000"/>
      <name val="Arial"/>
    </font>
    <font>
      <b/>
      <sz val="9"/>
      <color rgb="FFCC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FFF8DC"/>
      </patternFill>
    </fill>
    <fill>
      <patternFill patternType="solid">
        <fgColor rgb="FFCCFFCC"/>
      </patternFill>
    </fill>
    <fill>
      <patternFill patternType="solid">
        <fgColor rgb="FFFFE4E1"/>
      </patternFill>
    </fill>
    <fill>
      <patternFill patternType="solid">
        <fgColor rgb="FFE6E6FA"/>
      </patternFill>
    </fill>
    <fill>
      <patternFill patternType="solid">
        <fgColor rgb="FFF0FFF0"/>
      </patternFill>
    </fill>
    <fill>
      <patternFill patternType="solid">
        <fgColor rgb="FFFFFACD"/>
      </patternFill>
    </fill>
    <fill>
      <patternFill patternType="solid">
        <fgColor rgb="FFE0FFFF"/>
      </patternFill>
    </fill>
    <fill>
      <patternFill patternType="solid">
        <fgColor rgb="FFAFEEEE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2" fillId="0" borderId="0" xfId="1" applyFont="1" applyAlignment="1">
      <alignment horizontal="left" wrapText="1"/>
    </xf>
    <xf numFmtId="0" fontId="4" fillId="0" borderId="0" xfId="1" applyFont="1" applyAlignment="1">
      <alignment horizontal="left" vertical="top" wrapText="1"/>
    </xf>
    <xf numFmtId="0" fontId="1" fillId="0" borderId="0" xfId="1"/>
    <xf numFmtId="0" fontId="6" fillId="0" borderId="0" xfId="1" applyFont="1" applyAlignment="1">
      <alignment horizontal="center" wrapText="1"/>
    </xf>
    <xf numFmtId="164" fontId="8" fillId="4" borderId="1" xfId="1" applyNumberFormat="1" applyFont="1" applyFill="1" applyBorder="1" applyAlignment="1">
      <alignment horizontal="center" vertical="center" wrapText="1"/>
    </xf>
    <xf numFmtId="165" fontId="8" fillId="4" borderId="2" xfId="1" applyNumberFormat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wrapText="1"/>
    </xf>
    <xf numFmtId="0" fontId="11" fillId="5" borderId="5" xfId="1" applyFont="1" applyFill="1" applyBorder="1" applyAlignment="1">
      <alignment horizontal="center" wrapText="1"/>
    </xf>
    <xf numFmtId="0" fontId="8" fillId="0" borderId="5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left" wrapText="1"/>
    </xf>
    <xf numFmtId="0" fontId="8" fillId="5" borderId="6" xfId="1" applyFont="1" applyFill="1" applyBorder="1" applyAlignment="1">
      <alignment horizontal="left" vertical="center" wrapText="1"/>
    </xf>
    <xf numFmtId="0" fontId="4" fillId="0" borderId="7" xfId="1" applyFont="1" applyBorder="1" applyAlignment="1">
      <alignment horizontal="left" wrapText="1"/>
    </xf>
    <xf numFmtId="165" fontId="13" fillId="5" borderId="4" xfId="1" applyNumberFormat="1" applyFont="1" applyFill="1" applyBorder="1" applyAlignment="1">
      <alignment horizontal="center" wrapText="1"/>
    </xf>
    <xf numFmtId="165" fontId="12" fillId="5" borderId="6" xfId="1" applyNumberFormat="1" applyFont="1" applyFill="1" applyBorder="1" applyAlignment="1">
      <alignment horizontal="center" wrapText="1"/>
    </xf>
    <xf numFmtId="165" fontId="11" fillId="8" borderId="4" xfId="1" applyNumberFormat="1" applyFont="1" applyFill="1" applyBorder="1" applyAlignment="1">
      <alignment horizontal="center" wrapText="1"/>
    </xf>
    <xf numFmtId="165" fontId="13" fillId="5" borderId="8" xfId="1" applyNumberFormat="1" applyFont="1" applyFill="1" applyBorder="1" applyAlignment="1">
      <alignment horizontal="center" wrapText="1"/>
    </xf>
    <xf numFmtId="165" fontId="12" fillId="6" borderId="4" xfId="1" applyNumberFormat="1" applyFont="1" applyFill="1" applyBorder="1" applyAlignment="1">
      <alignment horizontal="left" wrapText="1"/>
    </xf>
    <xf numFmtId="165" fontId="14" fillId="7" borderId="4" xfId="1" applyNumberFormat="1" applyFont="1" applyFill="1" applyBorder="1" applyAlignment="1">
      <alignment horizontal="center" wrapText="1"/>
    </xf>
    <xf numFmtId="165" fontId="12" fillId="9" borderId="4" xfId="1" applyNumberFormat="1" applyFont="1" applyFill="1" applyBorder="1" applyAlignment="1">
      <alignment horizontal="center" wrapText="1"/>
    </xf>
    <xf numFmtId="0" fontId="8" fillId="5" borderId="9" xfId="1" applyFont="1" applyFill="1" applyBorder="1" applyAlignment="1">
      <alignment horizontal="left" vertical="center" wrapText="1"/>
    </xf>
    <xf numFmtId="0" fontId="4" fillId="0" borderId="10" xfId="1" applyFont="1" applyBorder="1" applyAlignment="1">
      <alignment horizontal="left" wrapText="1"/>
    </xf>
    <xf numFmtId="168" fontId="12" fillId="5" borderId="11" xfId="1" applyNumberFormat="1" applyFont="1" applyFill="1" applyBorder="1" applyAlignment="1">
      <alignment horizontal="center" wrapText="1"/>
    </xf>
    <xf numFmtId="165" fontId="12" fillId="5" borderId="9" xfId="1" applyNumberFormat="1" applyFont="1" applyFill="1" applyBorder="1" applyAlignment="1">
      <alignment horizontal="center" wrapText="1"/>
    </xf>
    <xf numFmtId="165" fontId="11" fillId="8" borderId="11" xfId="1" applyNumberFormat="1" applyFont="1" applyFill="1" applyBorder="1" applyAlignment="1">
      <alignment horizontal="center" wrapText="1"/>
    </xf>
    <xf numFmtId="168" fontId="12" fillId="5" borderId="0" xfId="1" applyNumberFormat="1" applyFont="1" applyFill="1" applyAlignment="1">
      <alignment horizontal="center" wrapText="1"/>
    </xf>
    <xf numFmtId="165" fontId="12" fillId="6" borderId="11" xfId="1" applyNumberFormat="1" applyFont="1" applyFill="1" applyBorder="1" applyAlignment="1">
      <alignment horizontal="left" wrapText="1"/>
    </xf>
    <xf numFmtId="165" fontId="12" fillId="7" borderId="11" xfId="1" applyNumberFormat="1" applyFont="1" applyFill="1" applyBorder="1" applyAlignment="1">
      <alignment horizontal="center" wrapText="1"/>
    </xf>
    <xf numFmtId="165" fontId="12" fillId="9" borderId="11" xfId="1" applyNumberFormat="1" applyFont="1" applyFill="1" applyBorder="1" applyAlignment="1">
      <alignment horizontal="center" wrapText="1"/>
    </xf>
    <xf numFmtId="0" fontId="8" fillId="5" borderId="3" xfId="1" applyFont="1" applyFill="1" applyBorder="1" applyAlignment="1">
      <alignment horizontal="left" vertical="center" wrapText="1"/>
    </xf>
    <xf numFmtId="0" fontId="4" fillId="0" borderId="5" xfId="1" applyFont="1" applyBorder="1" applyAlignment="1">
      <alignment horizontal="left" wrapText="1"/>
    </xf>
    <xf numFmtId="167" fontId="12" fillId="5" borderId="5" xfId="1" applyNumberFormat="1" applyFont="1" applyFill="1" applyBorder="1" applyAlignment="1">
      <alignment horizontal="center" wrapText="1"/>
    </xf>
    <xf numFmtId="167" fontId="12" fillId="5" borderId="3" xfId="1" applyNumberFormat="1" applyFont="1" applyFill="1" applyBorder="1" applyAlignment="1">
      <alignment horizontal="center" wrapText="1"/>
    </xf>
    <xf numFmtId="167" fontId="11" fillId="8" borderId="5" xfId="1" applyNumberFormat="1" applyFont="1" applyFill="1" applyBorder="1" applyAlignment="1">
      <alignment horizontal="center" wrapText="1"/>
    </xf>
    <xf numFmtId="167" fontId="12" fillId="5" borderId="12" xfId="1" applyNumberFormat="1" applyFont="1" applyFill="1" applyBorder="1" applyAlignment="1">
      <alignment horizontal="center" wrapText="1"/>
    </xf>
    <xf numFmtId="165" fontId="12" fillId="6" borderId="5" xfId="1" applyNumberFormat="1" applyFont="1" applyFill="1" applyBorder="1" applyAlignment="1">
      <alignment horizontal="center" wrapText="1"/>
    </xf>
    <xf numFmtId="167" fontId="12" fillId="7" borderId="5" xfId="1" applyNumberFormat="1" applyFont="1" applyFill="1" applyBorder="1" applyAlignment="1">
      <alignment horizontal="center" wrapText="1"/>
    </xf>
    <xf numFmtId="167" fontId="12" fillId="9" borderId="5" xfId="1" applyNumberFormat="1" applyFont="1" applyFill="1" applyBorder="1" applyAlignment="1">
      <alignment horizontal="center" wrapText="1"/>
    </xf>
    <xf numFmtId="0" fontId="11" fillId="0" borderId="13" xfId="1" applyFont="1" applyBorder="1" applyAlignment="1">
      <alignment horizontal="left" wrapText="1"/>
    </xf>
    <xf numFmtId="168" fontId="12" fillId="9" borderId="13" xfId="1" applyNumberFormat="1" applyFont="1" applyFill="1" applyBorder="1" applyAlignment="1">
      <alignment horizontal="center" wrapText="1"/>
    </xf>
    <xf numFmtId="168" fontId="12" fillId="5" borderId="13" xfId="1" applyNumberFormat="1" applyFont="1" applyFill="1" applyBorder="1" applyAlignment="1">
      <alignment horizontal="center" wrapText="1"/>
    </xf>
    <xf numFmtId="165" fontId="11" fillId="5" borderId="13" xfId="1" applyNumberFormat="1" applyFont="1" applyFill="1" applyBorder="1" applyAlignment="1">
      <alignment horizontal="left" wrapText="1"/>
    </xf>
    <xf numFmtId="168" fontId="12" fillId="9" borderId="14" xfId="1" applyNumberFormat="1" applyFont="1" applyFill="1" applyBorder="1" applyAlignment="1">
      <alignment horizontal="center" wrapText="1"/>
    </xf>
    <xf numFmtId="165" fontId="12" fillId="5" borderId="14" xfId="1" applyNumberFormat="1" applyFont="1" applyFill="1" applyBorder="1" applyAlignment="1">
      <alignment horizontal="center" wrapText="1"/>
    </xf>
    <xf numFmtId="165" fontId="12" fillId="6" borderId="14" xfId="1" applyNumberFormat="1" applyFont="1" applyFill="1" applyBorder="1" applyAlignment="1">
      <alignment horizontal="left" wrapText="1"/>
    </xf>
    <xf numFmtId="165" fontId="12" fillId="7" borderId="14" xfId="1" applyNumberFormat="1" applyFont="1" applyFill="1" applyBorder="1" applyAlignment="1">
      <alignment horizontal="center" wrapText="1"/>
    </xf>
    <xf numFmtId="165" fontId="12" fillId="5" borderId="14" xfId="1" applyNumberFormat="1" applyFont="1" applyFill="1" applyBorder="1" applyAlignment="1">
      <alignment horizontal="left" wrapText="1"/>
    </xf>
    <xf numFmtId="165" fontId="11" fillId="9" borderId="14" xfId="1" applyNumberFormat="1" applyFont="1" applyFill="1" applyBorder="1" applyAlignment="1">
      <alignment horizontal="center" wrapText="1"/>
    </xf>
    <xf numFmtId="0" fontId="11" fillId="0" borderId="5" xfId="1" applyFont="1" applyBorder="1" applyAlignment="1">
      <alignment horizontal="left" wrapText="1"/>
    </xf>
    <xf numFmtId="169" fontId="12" fillId="9" borderId="5" xfId="1" applyNumberFormat="1" applyFont="1" applyFill="1" applyBorder="1" applyAlignment="1">
      <alignment horizontal="center" wrapText="1"/>
    </xf>
    <xf numFmtId="169" fontId="12" fillId="5" borderId="5" xfId="1" applyNumberFormat="1" applyFont="1" applyFill="1" applyBorder="1" applyAlignment="1">
      <alignment horizontal="center" wrapText="1"/>
    </xf>
    <xf numFmtId="165" fontId="12" fillId="5" borderId="5" xfId="1" applyNumberFormat="1" applyFont="1" applyFill="1" applyBorder="1" applyAlignment="1">
      <alignment horizontal="center" wrapText="1"/>
    </xf>
    <xf numFmtId="169" fontId="12" fillId="9" borderId="3" xfId="1" applyNumberFormat="1" applyFont="1" applyFill="1" applyBorder="1" applyAlignment="1">
      <alignment horizontal="center" wrapText="1"/>
    </xf>
    <xf numFmtId="165" fontId="12" fillId="5" borderId="3" xfId="1" applyNumberFormat="1" applyFont="1" applyFill="1" applyBorder="1" applyAlignment="1">
      <alignment horizontal="center" wrapText="1"/>
    </xf>
    <xf numFmtId="165" fontId="12" fillId="6" borderId="3" xfId="1" applyNumberFormat="1" applyFont="1" applyFill="1" applyBorder="1" applyAlignment="1">
      <alignment horizontal="left" wrapText="1"/>
    </xf>
    <xf numFmtId="165" fontId="12" fillId="7" borderId="3" xfId="1" applyNumberFormat="1" applyFont="1" applyFill="1" applyBorder="1" applyAlignment="1">
      <alignment horizontal="center" wrapText="1"/>
    </xf>
    <xf numFmtId="165" fontId="12" fillId="5" borderId="3" xfId="1" applyNumberFormat="1" applyFont="1" applyFill="1" applyBorder="1" applyAlignment="1">
      <alignment horizontal="left" wrapText="1"/>
    </xf>
    <xf numFmtId="165" fontId="12" fillId="9" borderId="3" xfId="1" applyNumberFormat="1" applyFont="1" applyFill="1" applyBorder="1" applyAlignment="1">
      <alignment horizontal="center" wrapText="1"/>
    </xf>
    <xf numFmtId="164" fontId="12" fillId="9" borderId="5" xfId="1" applyNumberFormat="1" applyFont="1" applyFill="1" applyBorder="1" applyAlignment="1">
      <alignment horizontal="center" wrapText="1"/>
    </xf>
    <xf numFmtId="164" fontId="12" fillId="5" borderId="5" xfId="1" applyNumberFormat="1" applyFont="1" applyFill="1" applyBorder="1" applyAlignment="1">
      <alignment horizontal="center" wrapText="1"/>
    </xf>
    <xf numFmtId="164" fontId="12" fillId="9" borderId="3" xfId="1" applyNumberFormat="1" applyFont="1" applyFill="1" applyBorder="1" applyAlignment="1">
      <alignment horizontal="center" wrapText="1"/>
    </xf>
    <xf numFmtId="164" fontId="12" fillId="5" borderId="3" xfId="1" applyNumberFormat="1" applyFont="1" applyFill="1" applyBorder="1" applyAlignment="1">
      <alignment horizontal="center" wrapText="1"/>
    </xf>
    <xf numFmtId="164" fontId="12" fillId="6" borderId="3" xfId="1" applyNumberFormat="1" applyFont="1" applyFill="1" applyBorder="1" applyAlignment="1">
      <alignment horizontal="center" wrapText="1"/>
    </xf>
    <xf numFmtId="164" fontId="12" fillId="7" borderId="3" xfId="1" applyNumberFormat="1" applyFont="1" applyFill="1" applyBorder="1" applyAlignment="1">
      <alignment horizontal="center" wrapText="1"/>
    </xf>
    <xf numFmtId="164" fontId="12" fillId="0" borderId="0" xfId="1" applyNumberFormat="1" applyFont="1" applyAlignment="1">
      <alignment horizontal="center" wrapText="1"/>
    </xf>
    <xf numFmtId="0" fontId="11" fillId="0" borderId="0" xfId="1" applyFont="1" applyAlignment="1">
      <alignment horizontal="left" wrapText="1"/>
    </xf>
    <xf numFmtId="164" fontId="12" fillId="0" borderId="3" xfId="1" applyNumberFormat="1" applyFont="1" applyBorder="1" applyAlignment="1">
      <alignment horizontal="center" wrapText="1"/>
    </xf>
    <xf numFmtId="0" fontId="8" fillId="6" borderId="0" xfId="1" applyFont="1" applyFill="1" applyAlignment="1">
      <alignment horizontal="center" wrapText="1"/>
    </xf>
    <xf numFmtId="0" fontId="11" fillId="10" borderId="4" xfId="1" applyFont="1" applyFill="1" applyBorder="1" applyAlignment="1">
      <alignment horizontal="center" wrapText="1"/>
    </xf>
    <xf numFmtId="0" fontId="11" fillId="10" borderId="5" xfId="1" applyFont="1" applyFill="1" applyBorder="1" applyAlignment="1">
      <alignment horizontal="center" wrapText="1"/>
    </xf>
    <xf numFmtId="165" fontId="16" fillId="8" borderId="4" xfId="1" applyNumberFormat="1" applyFont="1" applyFill="1" applyBorder="1" applyAlignment="1">
      <alignment horizontal="center" wrapText="1"/>
    </xf>
    <xf numFmtId="165" fontId="11" fillId="11" borderId="8" xfId="1" applyNumberFormat="1" applyFont="1" applyFill="1" applyBorder="1" applyAlignment="1">
      <alignment horizontal="left" wrapText="1"/>
    </xf>
    <xf numFmtId="165" fontId="11" fillId="11" borderId="4" xfId="1" applyNumberFormat="1" applyFont="1" applyFill="1" applyBorder="1" applyAlignment="1">
      <alignment horizontal="center" wrapText="1"/>
    </xf>
    <xf numFmtId="165" fontId="14" fillId="5" borderId="4" xfId="1" applyNumberFormat="1" applyFont="1" applyFill="1" applyBorder="1" applyAlignment="1">
      <alignment horizontal="center" wrapText="1"/>
    </xf>
    <xf numFmtId="165" fontId="14" fillId="5" borderId="8" xfId="1" applyNumberFormat="1" applyFont="1" applyFill="1" applyBorder="1" applyAlignment="1">
      <alignment horizontal="center" wrapText="1"/>
    </xf>
    <xf numFmtId="168" fontId="12" fillId="8" borderId="11" xfId="1" applyNumberFormat="1" applyFont="1" applyFill="1" applyBorder="1" applyAlignment="1">
      <alignment horizontal="center" wrapText="1"/>
    </xf>
    <xf numFmtId="165" fontId="11" fillId="11" borderId="0" xfId="1" applyNumberFormat="1" applyFont="1" applyFill="1" applyAlignment="1">
      <alignment horizontal="left" wrapText="1"/>
    </xf>
    <xf numFmtId="165" fontId="11" fillId="11" borderId="11" xfId="1" applyNumberFormat="1" applyFont="1" applyFill="1" applyBorder="1" applyAlignment="1">
      <alignment horizontal="center" wrapText="1"/>
    </xf>
    <xf numFmtId="165" fontId="14" fillId="5" borderId="0" xfId="1" applyNumberFormat="1" applyFont="1" applyFill="1" applyAlignment="1">
      <alignment horizontal="center" wrapText="1"/>
    </xf>
    <xf numFmtId="167" fontId="12" fillId="8" borderId="5" xfId="1" applyNumberFormat="1" applyFont="1" applyFill="1" applyBorder="1" applyAlignment="1">
      <alignment horizontal="center" wrapText="1"/>
    </xf>
    <xf numFmtId="167" fontId="12" fillId="11" borderId="12" xfId="1" applyNumberFormat="1" applyFont="1" applyFill="1" applyBorder="1" applyAlignment="1">
      <alignment horizontal="center" wrapText="1"/>
    </xf>
    <xf numFmtId="167" fontId="11" fillId="11" borderId="5" xfId="1" applyNumberFormat="1" applyFont="1" applyFill="1" applyBorder="1" applyAlignment="1">
      <alignment horizontal="center" wrapText="1"/>
    </xf>
    <xf numFmtId="165" fontId="11" fillId="11" borderId="13" xfId="1" applyNumberFormat="1" applyFont="1" applyFill="1" applyBorder="1" applyAlignment="1">
      <alignment horizontal="left" wrapText="1"/>
    </xf>
    <xf numFmtId="0" fontId="11" fillId="0" borderId="14" xfId="1" applyFont="1" applyBorder="1" applyAlignment="1">
      <alignment horizontal="left" wrapText="1"/>
    </xf>
    <xf numFmtId="165" fontId="12" fillId="11" borderId="14" xfId="1" applyNumberFormat="1" applyFont="1" applyFill="1" applyBorder="1" applyAlignment="1">
      <alignment horizontal="right" wrapText="1"/>
    </xf>
    <xf numFmtId="165" fontId="12" fillId="11" borderId="5" xfId="1" applyNumberFormat="1" applyFont="1" applyFill="1" applyBorder="1" applyAlignment="1">
      <alignment horizontal="center" wrapText="1"/>
    </xf>
    <xf numFmtId="0" fontId="11" fillId="0" borderId="3" xfId="1" applyFont="1" applyBorder="1" applyAlignment="1">
      <alignment horizontal="left" wrapText="1"/>
    </xf>
    <xf numFmtId="165" fontId="12" fillId="11" borderId="3" xfId="1" applyNumberFormat="1" applyFont="1" applyFill="1" applyBorder="1" applyAlignment="1">
      <alignment horizontal="right" wrapText="1"/>
    </xf>
    <xf numFmtId="164" fontId="12" fillId="11" borderId="5" xfId="1" applyNumberFormat="1" applyFont="1" applyFill="1" applyBorder="1" applyAlignment="1">
      <alignment horizontal="center" wrapText="1"/>
    </xf>
    <xf numFmtId="164" fontId="12" fillId="11" borderId="3" xfId="1" applyNumberFormat="1" applyFont="1" applyFill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1" fillId="0" borderId="0" xfId="1"/>
    <xf numFmtId="0" fontId="5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" fillId="0" borderId="1" xfId="1" applyBorder="1"/>
    <xf numFmtId="0" fontId="9" fillId="3" borderId="1" xfId="1" applyFont="1" applyFill="1" applyBorder="1" applyAlignment="1">
      <alignment horizontal="center" wrapText="1"/>
    </xf>
    <xf numFmtId="0" fontId="10" fillId="5" borderId="1" xfId="1" applyFont="1" applyFill="1" applyBorder="1" applyAlignment="1">
      <alignment horizontal="center" vertical="center" textRotation="90" wrapText="1"/>
    </xf>
    <xf numFmtId="0" fontId="10" fillId="5" borderId="2" xfId="1" applyFont="1" applyFill="1" applyBorder="1" applyAlignment="1">
      <alignment horizontal="center" vertical="center" wrapText="1"/>
    </xf>
    <xf numFmtId="0" fontId="1" fillId="0" borderId="2" xfId="1" applyBorder="1"/>
    <xf numFmtId="0" fontId="10" fillId="5" borderId="2" xfId="1" applyFont="1" applyFill="1" applyBorder="1" applyAlignment="1">
      <alignment horizontal="center" wrapText="1"/>
    </xf>
    <xf numFmtId="49" fontId="8" fillId="5" borderId="1" xfId="1" applyNumberFormat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wrapText="1"/>
    </xf>
    <xf numFmtId="0" fontId="8" fillId="6" borderId="2" xfId="1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1" fillId="0" borderId="3" xfId="1" applyBorder="1"/>
    <xf numFmtId="0" fontId="8" fillId="5" borderId="1" xfId="1" applyFont="1" applyFill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166" fontId="12" fillId="5" borderId="1" xfId="1" applyNumberFormat="1" applyFont="1" applyFill="1" applyBorder="1" applyAlignment="1">
      <alignment horizontal="center" vertical="center" wrapText="1"/>
    </xf>
    <xf numFmtId="167" fontId="12" fillId="0" borderId="1" xfId="1" applyNumberFormat="1" applyFont="1" applyBorder="1" applyAlignment="1">
      <alignment horizontal="center" wrapText="1"/>
    </xf>
    <xf numFmtId="0" fontId="12" fillId="5" borderId="5" xfId="1" applyFont="1" applyFill="1" applyBorder="1" applyAlignment="1">
      <alignment horizontal="left" wrapText="1"/>
    </xf>
    <xf numFmtId="0" fontId="1" fillId="0" borderId="5" xfId="1" applyBorder="1"/>
    <xf numFmtId="49" fontId="15" fillId="5" borderId="0" xfId="1" applyNumberFormat="1" applyFont="1" applyFill="1" applyAlignment="1">
      <alignment horizontal="left" wrapText="1"/>
    </xf>
    <xf numFmtId="0" fontId="11" fillId="0" borderId="0" xfId="1" applyFont="1" applyAlignment="1">
      <alignment horizontal="right" wrapText="1"/>
    </xf>
    <xf numFmtId="0" fontId="12" fillId="5" borderId="13" xfId="1" applyFont="1" applyFill="1" applyBorder="1" applyAlignment="1">
      <alignment horizontal="left" wrapText="1"/>
    </xf>
    <xf numFmtId="0" fontId="1" fillId="0" borderId="13" xfId="1" applyBorder="1"/>
    <xf numFmtId="0" fontId="8" fillId="10" borderId="15" xfId="1" applyFont="1" applyFill="1" applyBorder="1" applyAlignment="1">
      <alignment horizontal="center" vertical="center" wrapText="1"/>
    </xf>
    <xf numFmtId="0" fontId="1" fillId="0" borderId="15" xfId="1" applyBorder="1"/>
    <xf numFmtId="49" fontId="8" fillId="11" borderId="1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1E8B8604-2916-4213-9E31-B96CD2CB4D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A68-5B86-4CB1-B293-6D280063C60C}">
  <sheetPr>
    <pageSetUpPr fitToPage="1"/>
  </sheetPr>
  <dimension ref="A1:AI142"/>
  <sheetViews>
    <sheetView zoomScale="70" zoomScaleNormal="70" workbookViewId="0">
      <pane xSplit="2" ySplit="11" topLeftCell="C12" activePane="bottomRight" state="frozen"/>
      <selection pane="topRight"/>
      <selection pane="bottomLeft"/>
      <selection pane="bottomRight" activeCell="C12" sqref="C12:F134"/>
    </sheetView>
  </sheetViews>
  <sheetFormatPr defaultRowHeight="14.4" x14ac:dyDescent="0.3"/>
  <cols>
    <col min="1" max="1" width="4.109375" style="3" customWidth="1"/>
    <col min="2" max="2" width="14.33203125" style="3" customWidth="1"/>
    <col min="3" max="12" width="8.5546875" style="3" customWidth="1"/>
    <col min="13" max="13" width="11.33203125" style="3" customWidth="1"/>
    <col min="14" max="14" width="9" style="3" customWidth="1"/>
    <col min="15" max="18" width="8.5546875" style="3" customWidth="1"/>
    <col min="19" max="19" width="8.6640625" style="3" customWidth="1"/>
    <col min="20" max="20" width="9.109375" style="3" customWidth="1"/>
    <col min="21" max="21" width="9.88671875" style="3" customWidth="1"/>
    <col min="22" max="31" width="8.5546875" style="3" customWidth="1"/>
    <col min="32" max="32" width="11.33203125" style="3" customWidth="1"/>
    <col min="33" max="33" width="9" style="3" customWidth="1"/>
    <col min="34" max="35" width="5.6640625" style="3" customWidth="1"/>
    <col min="36" max="16384" width="8.88671875" style="3"/>
  </cols>
  <sheetData>
    <row r="1" spans="1:35" ht="18.75" customHeight="1" x14ac:dyDescent="0.3">
      <c r="A1" s="1" t="s">
        <v>0</v>
      </c>
      <c r="B1" s="1">
        <v>0</v>
      </c>
      <c r="C1" s="93" t="s">
        <v>1</v>
      </c>
      <c r="D1" s="94" t="s">
        <v>2</v>
      </c>
      <c r="E1" s="94" t="s">
        <v>2</v>
      </c>
      <c r="F1" s="94" t="s">
        <v>2</v>
      </c>
      <c r="G1" s="94" t="s">
        <v>2</v>
      </c>
      <c r="H1" s="94" t="s">
        <v>2</v>
      </c>
      <c r="I1" s="94" t="s">
        <v>2</v>
      </c>
      <c r="J1" s="94" t="s">
        <v>2</v>
      </c>
      <c r="K1" s="94" t="s">
        <v>2</v>
      </c>
      <c r="L1" s="94" t="s">
        <v>2</v>
      </c>
      <c r="M1" s="94" t="s">
        <v>2</v>
      </c>
      <c r="N1" s="94" t="s">
        <v>2</v>
      </c>
      <c r="O1" s="94" t="s">
        <v>2</v>
      </c>
      <c r="P1" s="94" t="s">
        <v>2</v>
      </c>
      <c r="Q1" s="94" t="s">
        <v>2</v>
      </c>
      <c r="R1" s="94" t="s">
        <v>2</v>
      </c>
      <c r="S1" s="94" t="s">
        <v>2</v>
      </c>
      <c r="T1" s="94" t="s">
        <v>2</v>
      </c>
      <c r="U1" s="94" t="s">
        <v>2</v>
      </c>
      <c r="V1" s="94" t="s">
        <v>2</v>
      </c>
      <c r="W1" s="94" t="s">
        <v>2</v>
      </c>
      <c r="X1" s="94" t="s">
        <v>2</v>
      </c>
      <c r="Y1" s="94" t="s">
        <v>2</v>
      </c>
      <c r="Z1" s="94" t="s">
        <v>2</v>
      </c>
      <c r="AA1" s="94" t="s">
        <v>2</v>
      </c>
      <c r="AB1" s="94" t="s">
        <v>2</v>
      </c>
      <c r="AC1" s="94" t="s">
        <v>2</v>
      </c>
      <c r="AD1" s="2"/>
      <c r="AE1" s="2"/>
      <c r="AF1" s="2"/>
      <c r="AG1" s="2"/>
      <c r="AH1" s="2"/>
      <c r="AI1" s="2"/>
    </row>
    <row r="2" spans="1:35" ht="34.5" customHeight="1" x14ac:dyDescent="0.3">
      <c r="A2" s="2"/>
      <c r="B2" s="2"/>
      <c r="C2" s="95" t="s">
        <v>3</v>
      </c>
      <c r="D2" s="94" t="s">
        <v>2</v>
      </c>
      <c r="E2" s="94" t="s">
        <v>2</v>
      </c>
      <c r="F2" s="94" t="s">
        <v>2</v>
      </c>
      <c r="G2" s="94" t="s">
        <v>2</v>
      </c>
      <c r="H2" s="94" t="s">
        <v>2</v>
      </c>
      <c r="I2" s="94" t="s">
        <v>2</v>
      </c>
      <c r="J2" s="94" t="s">
        <v>2</v>
      </c>
      <c r="K2" s="94" t="s">
        <v>2</v>
      </c>
      <c r="L2" s="94" t="s">
        <v>2</v>
      </c>
      <c r="M2" s="94" t="s">
        <v>2</v>
      </c>
      <c r="N2" s="94" t="s">
        <v>2</v>
      </c>
      <c r="O2" s="94" t="s">
        <v>2</v>
      </c>
      <c r="P2" s="94" t="s">
        <v>2</v>
      </c>
      <c r="Q2" s="94" t="s">
        <v>2</v>
      </c>
      <c r="R2" s="94" t="s">
        <v>2</v>
      </c>
      <c r="S2" s="94" t="s">
        <v>2</v>
      </c>
      <c r="T2" s="94" t="s">
        <v>2</v>
      </c>
      <c r="U2" s="94" t="s">
        <v>2</v>
      </c>
      <c r="V2" s="94" t="s">
        <v>2</v>
      </c>
      <c r="W2" s="94" t="s">
        <v>2</v>
      </c>
      <c r="X2" s="94" t="s">
        <v>2</v>
      </c>
      <c r="Y2" s="94" t="s">
        <v>2</v>
      </c>
      <c r="Z2" s="94" t="s">
        <v>2</v>
      </c>
      <c r="AA2" s="94" t="s">
        <v>2</v>
      </c>
      <c r="AB2" s="94" t="s">
        <v>2</v>
      </c>
      <c r="AC2" s="2"/>
      <c r="AD2" s="2"/>
      <c r="AE2" s="2"/>
      <c r="AF2" s="2"/>
      <c r="AG2" s="2"/>
      <c r="AH2" s="2"/>
      <c r="AI2" s="2"/>
    </row>
    <row r="3" spans="1:35" ht="22.5" customHeight="1" x14ac:dyDescent="0.4">
      <c r="A3" s="2"/>
      <c r="B3" s="4"/>
      <c r="C3" s="96" t="s">
        <v>4</v>
      </c>
      <c r="D3" s="94" t="s">
        <v>2</v>
      </c>
      <c r="E3" s="94" t="s">
        <v>2</v>
      </c>
      <c r="F3" s="94" t="s">
        <v>2</v>
      </c>
      <c r="G3" s="94" t="s">
        <v>2</v>
      </c>
      <c r="H3" s="94" t="s">
        <v>2</v>
      </c>
      <c r="I3" s="94" t="s">
        <v>2</v>
      </c>
      <c r="J3" s="94" t="s">
        <v>2</v>
      </c>
      <c r="K3" s="94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0.25" customHeight="1" x14ac:dyDescent="0.3">
      <c r="A4" s="97" t="s">
        <v>5</v>
      </c>
      <c r="B4" s="94" t="s">
        <v>2</v>
      </c>
      <c r="C4" s="98" t="s">
        <v>6</v>
      </c>
      <c r="D4" s="99" t="s">
        <v>2</v>
      </c>
      <c r="E4" s="99" t="s">
        <v>2</v>
      </c>
      <c r="F4" s="99" t="s">
        <v>2</v>
      </c>
      <c r="G4" s="99" t="s">
        <v>2</v>
      </c>
      <c r="H4" s="99" t="s">
        <v>2</v>
      </c>
      <c r="I4" s="99" t="s">
        <v>2</v>
      </c>
      <c r="J4" s="99" t="s">
        <v>2</v>
      </c>
      <c r="K4" s="100" t="s">
        <v>7</v>
      </c>
      <c r="L4" s="99" t="s">
        <v>2</v>
      </c>
      <c r="M4" s="5">
        <v>209</v>
      </c>
      <c r="N4" s="6">
        <v>8.7978590068066893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.75" customHeight="1" x14ac:dyDescent="0.3">
      <c r="A5" s="101" t="s">
        <v>8</v>
      </c>
      <c r="B5" s="102" t="s">
        <v>9</v>
      </c>
      <c r="C5" s="104" t="s">
        <v>10</v>
      </c>
      <c r="D5" s="103" t="s">
        <v>2</v>
      </c>
      <c r="E5" s="103" t="s">
        <v>2</v>
      </c>
      <c r="F5" s="105" t="s">
        <v>11</v>
      </c>
      <c r="G5" s="106" t="s">
        <v>12</v>
      </c>
      <c r="H5" s="103" t="s">
        <v>2</v>
      </c>
      <c r="I5" s="103" t="s">
        <v>2</v>
      </c>
      <c r="J5" s="109" t="s">
        <v>13</v>
      </c>
      <c r="K5" s="107" t="s">
        <v>14</v>
      </c>
      <c r="L5" s="108" t="s">
        <v>15</v>
      </c>
      <c r="M5" s="109" t="s">
        <v>16</v>
      </c>
      <c r="N5" s="109" t="s">
        <v>17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">
      <c r="A6" s="99" t="s">
        <v>2</v>
      </c>
      <c r="B6" s="103" t="s">
        <v>2</v>
      </c>
      <c r="C6" s="110" t="s">
        <v>18</v>
      </c>
      <c r="D6" s="111" t="s">
        <v>2</v>
      </c>
      <c r="E6" s="112" t="s">
        <v>19</v>
      </c>
      <c r="F6" s="99" t="s">
        <v>2</v>
      </c>
      <c r="G6" s="110" t="s">
        <v>20</v>
      </c>
      <c r="H6" s="111" t="s">
        <v>2</v>
      </c>
      <c r="I6" s="110" t="s">
        <v>19</v>
      </c>
      <c r="J6" s="103" t="s">
        <v>2</v>
      </c>
      <c r="K6" s="103" t="s">
        <v>2</v>
      </c>
      <c r="L6" s="103" t="s">
        <v>2</v>
      </c>
      <c r="M6" s="103" t="s">
        <v>2</v>
      </c>
      <c r="N6" s="103" t="s">
        <v>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1.25" customHeight="1" x14ac:dyDescent="0.3">
      <c r="A7" s="99" t="s">
        <v>2</v>
      </c>
      <c r="B7" s="103" t="s">
        <v>2</v>
      </c>
      <c r="C7" s="111" t="s">
        <v>2</v>
      </c>
      <c r="D7" s="111" t="s">
        <v>2</v>
      </c>
      <c r="E7" s="99" t="s">
        <v>2</v>
      </c>
      <c r="F7" s="99" t="s">
        <v>2</v>
      </c>
      <c r="G7" s="111" t="s">
        <v>2</v>
      </c>
      <c r="H7" s="111" t="s">
        <v>2</v>
      </c>
      <c r="I7" s="111" t="s">
        <v>2</v>
      </c>
      <c r="J7" s="103" t="s">
        <v>2</v>
      </c>
      <c r="K7" s="103" t="s">
        <v>2</v>
      </c>
      <c r="L7" s="103" t="s">
        <v>2</v>
      </c>
      <c r="M7" s="103" t="s">
        <v>2</v>
      </c>
      <c r="N7" s="103" t="s"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1.25" customHeight="1" x14ac:dyDescent="0.3">
      <c r="A8" s="99" t="s">
        <v>2</v>
      </c>
      <c r="B8" s="103" t="s">
        <v>2</v>
      </c>
      <c r="C8" s="7" t="s">
        <v>21</v>
      </c>
      <c r="D8" s="7" t="s">
        <v>22</v>
      </c>
      <c r="E8" s="99" t="s">
        <v>2</v>
      </c>
      <c r="F8" s="99" t="s">
        <v>2</v>
      </c>
      <c r="G8" s="7" t="s">
        <v>21</v>
      </c>
      <c r="H8" s="7"/>
      <c r="I8" s="111" t="s">
        <v>2</v>
      </c>
      <c r="J8" s="103" t="s">
        <v>2</v>
      </c>
      <c r="K8" s="103" t="s">
        <v>2</v>
      </c>
      <c r="L8" s="103" t="s">
        <v>2</v>
      </c>
      <c r="M8" s="103" t="s">
        <v>2</v>
      </c>
      <c r="N8" s="103" t="s"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2.75" customHeight="1" x14ac:dyDescent="0.3">
      <c r="A9" s="99" t="s">
        <v>2</v>
      </c>
      <c r="B9" s="103" t="s">
        <v>2</v>
      </c>
      <c r="C9" s="8" t="s">
        <v>23</v>
      </c>
      <c r="D9" s="8" t="s">
        <v>24</v>
      </c>
      <c r="E9" s="99" t="s">
        <v>2</v>
      </c>
      <c r="F9" s="99" t="s">
        <v>2</v>
      </c>
      <c r="G9" s="8" t="s">
        <v>22</v>
      </c>
      <c r="H9" s="8"/>
      <c r="I9" s="111" t="s">
        <v>2</v>
      </c>
      <c r="J9" s="103" t="s">
        <v>2</v>
      </c>
      <c r="K9" s="103" t="s">
        <v>2</v>
      </c>
      <c r="L9" s="103" t="s">
        <v>2</v>
      </c>
      <c r="M9" s="103" t="s">
        <v>2</v>
      </c>
      <c r="N9" s="103" t="s"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7.25" customHeight="1" x14ac:dyDescent="0.3">
      <c r="A10" s="9">
        <v>1</v>
      </c>
      <c r="B10" s="10">
        <v>2</v>
      </c>
      <c r="C10" s="113">
        <v>3</v>
      </c>
      <c r="D10" s="111" t="s">
        <v>2</v>
      </c>
      <c r="E10" s="10">
        <v>4</v>
      </c>
      <c r="F10" s="11">
        <v>5</v>
      </c>
      <c r="G10" s="113">
        <v>6</v>
      </c>
      <c r="H10" s="111" t="s">
        <v>2</v>
      </c>
      <c r="I10" s="12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0.7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11.25" customHeight="1" x14ac:dyDescent="0.3">
      <c r="A12" s="114">
        <v>43525</v>
      </c>
      <c r="B12" s="14" t="s">
        <v>25</v>
      </c>
      <c r="C12" s="15"/>
      <c r="D12" s="16"/>
      <c r="E12" s="16"/>
      <c r="F12" s="17"/>
      <c r="G12" s="18"/>
      <c r="H12" s="19">
        <v>6.4976225299999996E-2</v>
      </c>
      <c r="I12" s="16">
        <v>6.4976225299999996E-2</v>
      </c>
      <c r="J12" s="17"/>
      <c r="K12" s="20"/>
      <c r="L12" s="21"/>
      <c r="M12" s="115">
        <f>M$4+SUMIF($A$5:L$5,"Нараст. баланс",$A14:L14)+SUMIF($A$7:J$7,"Итого (с ВНР)",$A14:J14)-SUMIF($A$5:L$5,"Геол. снижение,  т/сут",$A14:L14)-SUMIF(K$7:L$7,"Итого",K14:L14)-SUMIF($A$7:L$7,"Итого (с ВСП)",$A14:L14)</f>
        <v>208.52497622530001</v>
      </c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3"/>
    </row>
    <row r="13" spans="1:35" ht="11.25" customHeight="1" x14ac:dyDescent="0.3">
      <c r="A13" s="99" t="s">
        <v>2</v>
      </c>
      <c r="B13" s="23" t="s">
        <v>26</v>
      </c>
      <c r="C13" s="24"/>
      <c r="D13" s="25"/>
      <c r="E13" s="25"/>
      <c r="F13" s="26"/>
      <c r="G13" s="27"/>
      <c r="H13" s="28">
        <f>SUBTOTAL(9,G15:G15)</f>
        <v>0</v>
      </c>
      <c r="I13" s="25">
        <f>SUBTOTAL(9,G15:G15)</f>
        <v>0</v>
      </c>
      <c r="J13" s="26"/>
      <c r="K13" s="29"/>
      <c r="L13" s="30"/>
      <c r="M13" s="99" t="s">
        <v>2</v>
      </c>
      <c r="N13" s="3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3"/>
    </row>
    <row r="14" spans="1:35" ht="11.25" customHeight="1" x14ac:dyDescent="0.3">
      <c r="A14" s="99" t="s">
        <v>2</v>
      </c>
      <c r="B14" s="32" t="s">
        <v>24</v>
      </c>
      <c r="C14" s="33"/>
      <c r="D14" s="34"/>
      <c r="E14" s="34"/>
      <c r="F14" s="35"/>
      <c r="G14" s="36">
        <v>6.4976225299999996E-2</v>
      </c>
      <c r="H14" s="37">
        <f>SUBTOTAL(9,G14:G14)</f>
        <v>6.4976225299999996E-2</v>
      </c>
      <c r="I14" s="34">
        <f>SUBTOTAL(9,G14:G14)</f>
        <v>6.4976225299999996E-2</v>
      </c>
      <c r="J14" s="35">
        <f>I14+IF($B10=2,0,J10)</f>
        <v>6.4976225299999996E-2</v>
      </c>
      <c r="K14" s="38">
        <v>0.54</v>
      </c>
      <c r="L14" s="39">
        <f>SUMIF($A$5:K$5,"Накопленный эффект, т/сут",$A14:K14)+SUMIF($A$5:K$5,"Нараст.  по потенциалу",$A14:K14)-SUMIF($A$5:K$5,"Нараст. по остановкам",$A14:K14)-SUMIF($A$5:K$5,"ИТОГО перевод в ППД",$A14:K14)-SUMIF($A$5:K$5,"ИТОГО  нерент, по распоряж.",$A14:K14)-SUMIF($A$5:K$5,"ИТОГО ост. дебит от ЗБС, Углуб., ПВЛГ/ПНЛГ",$A14:K14)</f>
        <v>6.4976225299999996E-2</v>
      </c>
      <c r="M14" s="99" t="s">
        <v>2</v>
      </c>
      <c r="N14" s="40">
        <f>N$4+SUMIF($C$5:L$5,"Нараст. по остановкам",$C14:L14)-SUMIF($C$5:L$5,"Нараст.  по потенциалу",$C14:L14)</f>
        <v>8.7328827815066887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3"/>
    </row>
    <row r="15" spans="1:35" ht="0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3"/>
    </row>
    <row r="16" spans="1:35" ht="11.25" customHeight="1" x14ac:dyDescent="0.3">
      <c r="A16" s="114">
        <v>43526</v>
      </c>
      <c r="B16" s="14" t="s">
        <v>25</v>
      </c>
      <c r="C16" s="15"/>
      <c r="D16" s="16"/>
      <c r="E16" s="16"/>
      <c r="F16" s="17"/>
      <c r="G16" s="18"/>
      <c r="H16" s="19">
        <v>0.12995245059999999</v>
      </c>
      <c r="I16" s="16">
        <v>0.12995245059999999</v>
      </c>
      <c r="J16" s="17"/>
      <c r="K16" s="20"/>
      <c r="L16" s="21"/>
      <c r="M16" s="115">
        <f>M$4+SUMIF($A$5:L$5,"Нараст. баланс",$A18:L18)+SUMIF($A$7:J$7,"Итого (с ВНР)",$A18:J18)-SUMIF($A$5:L$5,"Геол. снижение,  т/сут",$A18:L18)-SUMIF(K$7:L$7,"Итого",K18:L18)-SUMIF($A$7:L$7,"Итого (с ВСП)",$A18:L18)</f>
        <v>208.04995245059999</v>
      </c>
      <c r="N16" s="2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3"/>
    </row>
    <row r="17" spans="1:35" ht="11.25" customHeight="1" x14ac:dyDescent="0.3">
      <c r="A17" s="99" t="s">
        <v>2</v>
      </c>
      <c r="B17" s="23" t="s">
        <v>26</v>
      </c>
      <c r="C17" s="24"/>
      <c r="D17" s="25"/>
      <c r="E17" s="25"/>
      <c r="F17" s="26"/>
      <c r="G17" s="27"/>
      <c r="H17" s="28">
        <f>SUBTOTAL(9,G19:G19)</f>
        <v>0</v>
      </c>
      <c r="I17" s="25">
        <f>SUBTOTAL(9,G19:G19)</f>
        <v>0</v>
      </c>
      <c r="J17" s="26"/>
      <c r="K17" s="29"/>
      <c r="L17" s="30"/>
      <c r="M17" s="99" t="s">
        <v>2</v>
      </c>
      <c r="N17" s="3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3"/>
    </row>
    <row r="18" spans="1:35" ht="11.25" customHeight="1" x14ac:dyDescent="0.3">
      <c r="A18" s="99" t="s">
        <v>2</v>
      </c>
      <c r="B18" s="32" t="s">
        <v>24</v>
      </c>
      <c r="C18" s="33"/>
      <c r="D18" s="34"/>
      <c r="E18" s="34"/>
      <c r="F18" s="35"/>
      <c r="G18" s="36">
        <v>6.4976225299999996E-2</v>
      </c>
      <c r="H18" s="37">
        <f>SUBTOTAL(9,G18:G18)</f>
        <v>6.4976225299999996E-2</v>
      </c>
      <c r="I18" s="34">
        <f>SUBTOTAL(9,G18:G18)</f>
        <v>6.4976225299999996E-2</v>
      </c>
      <c r="J18" s="35">
        <f>I18+IF($B14=2,0,J14)</f>
        <v>0.12995245059999999</v>
      </c>
      <c r="K18" s="38">
        <v>1.08</v>
      </c>
      <c r="L18" s="39">
        <f>SUMIF($A$5:K$5,"Накопленный эффект, т/сут",$A18:K18)+SUMIF($A$5:K$5,"Нараст.  по потенциалу",$A18:K18)-SUMIF($A$5:K$5,"Нараст. по остановкам",$A18:K18)-SUMIF($A$5:K$5,"ИТОГО перевод в ППД",$A18:K18)-SUMIF($A$5:K$5,"ИТОГО  нерент, по распоряж.",$A18:K18)-SUMIF($A$5:K$5,"ИТОГО ост. дебит от ЗБС, Углуб., ПВЛГ/ПНЛГ",$A18:K18)</f>
        <v>0.12995245059999999</v>
      </c>
      <c r="M18" s="99" t="s">
        <v>2</v>
      </c>
      <c r="N18" s="40">
        <f>N$4+SUMIF($C$5:L$5,"Нараст. по остановкам",$C18:L18)-SUMIF($C$5:L$5,"Нараст.  по потенциалу",$C18:L18)</f>
        <v>8.6679065562066899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3"/>
    </row>
    <row r="19" spans="1:35" ht="0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3"/>
    </row>
    <row r="20" spans="1:35" ht="11.25" customHeight="1" x14ac:dyDescent="0.3">
      <c r="A20" s="114">
        <v>43527</v>
      </c>
      <c r="B20" s="14" t="s">
        <v>25</v>
      </c>
      <c r="C20" s="15"/>
      <c r="D20" s="16"/>
      <c r="E20" s="16"/>
      <c r="F20" s="17"/>
      <c r="G20" s="18"/>
      <c r="H20" s="19">
        <v>0.19492867589999999</v>
      </c>
      <c r="I20" s="16">
        <v>0.19492867589999999</v>
      </c>
      <c r="J20" s="17"/>
      <c r="K20" s="20"/>
      <c r="L20" s="21"/>
      <c r="M20" s="115">
        <f>M$4+SUMIF($A$5:L$5,"Нараст. баланс",$A22:L22)+SUMIF($A$7:J$7,"Итого (с ВНР)",$A22:J22)-SUMIF($A$5:L$5,"Геол. снижение,  т/сут",$A22:L22)-SUMIF(K$7:L$7,"Итого",K22:L22)-SUMIF($A$7:L$7,"Итого (с ВСП)",$A22:L22)</f>
        <v>207.5749286759</v>
      </c>
      <c r="N20" s="2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3"/>
    </row>
    <row r="21" spans="1:35" ht="11.25" customHeight="1" x14ac:dyDescent="0.3">
      <c r="A21" s="99" t="s">
        <v>2</v>
      </c>
      <c r="B21" s="23" t="s">
        <v>26</v>
      </c>
      <c r="C21" s="24"/>
      <c r="D21" s="25"/>
      <c r="E21" s="25"/>
      <c r="F21" s="26"/>
      <c r="G21" s="27"/>
      <c r="H21" s="28">
        <f>SUBTOTAL(9,G23:G23)</f>
        <v>0</v>
      </c>
      <c r="I21" s="25">
        <f>SUBTOTAL(9,G23:G23)</f>
        <v>0</v>
      </c>
      <c r="J21" s="26"/>
      <c r="K21" s="29"/>
      <c r="L21" s="30"/>
      <c r="M21" s="99" t="s">
        <v>2</v>
      </c>
      <c r="N21" s="3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3"/>
    </row>
    <row r="22" spans="1:35" ht="11.25" customHeight="1" x14ac:dyDescent="0.3">
      <c r="A22" s="99" t="s">
        <v>2</v>
      </c>
      <c r="B22" s="32" t="s">
        <v>24</v>
      </c>
      <c r="C22" s="33"/>
      <c r="D22" s="34"/>
      <c r="E22" s="34"/>
      <c r="F22" s="35"/>
      <c r="G22" s="36">
        <v>6.4976225299999996E-2</v>
      </c>
      <c r="H22" s="37">
        <f>SUBTOTAL(9,G22:G22)</f>
        <v>6.4976225299999996E-2</v>
      </c>
      <c r="I22" s="34">
        <f>SUBTOTAL(9,G22:G22)</f>
        <v>6.4976225299999996E-2</v>
      </c>
      <c r="J22" s="35">
        <f>I22+IF($B18=2,0,J18)</f>
        <v>0.19492867589999999</v>
      </c>
      <c r="K22" s="38">
        <v>1.62</v>
      </c>
      <c r="L22" s="39">
        <f>SUMIF($A$5:K$5,"Накопленный эффект, т/сут",$A22:K22)+SUMIF($A$5:K$5,"Нараст.  по потенциалу",$A22:K22)-SUMIF($A$5:K$5,"Нараст. по остановкам",$A22:K22)-SUMIF($A$5:K$5,"ИТОГО перевод в ППД",$A22:K22)-SUMIF($A$5:K$5,"ИТОГО  нерент, по распоряж.",$A22:K22)-SUMIF($A$5:K$5,"ИТОГО ост. дебит от ЗБС, Углуб., ПВЛГ/ПНЛГ",$A22:K22)</f>
        <v>0.19492867589999999</v>
      </c>
      <c r="M22" s="99" t="s">
        <v>2</v>
      </c>
      <c r="N22" s="40">
        <f>N$4+SUMIF($C$5:L$5,"Нараст. по остановкам",$C22:L22)-SUMIF($C$5:L$5,"Нараст.  по потенциалу",$C22:L22)</f>
        <v>8.6029303309066893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3"/>
    </row>
    <row r="23" spans="1:35" ht="0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3"/>
    </row>
    <row r="24" spans="1:35" ht="11.25" customHeight="1" x14ac:dyDescent="0.3">
      <c r="A24" s="114">
        <v>43528</v>
      </c>
      <c r="B24" s="14" t="s">
        <v>25</v>
      </c>
      <c r="C24" s="15"/>
      <c r="D24" s="16"/>
      <c r="E24" s="16"/>
      <c r="F24" s="17"/>
      <c r="G24" s="18"/>
      <c r="H24" s="19">
        <v>0.25990490119999998</v>
      </c>
      <c r="I24" s="16">
        <v>0.25990490119999998</v>
      </c>
      <c r="J24" s="17"/>
      <c r="K24" s="20"/>
      <c r="L24" s="21"/>
      <c r="M24" s="115">
        <f>M$4+SUMIF($A$5:L$5,"Нараст. баланс",$A26:L26)+SUMIF($A$7:J$7,"Итого (с ВНР)",$A26:J26)-SUMIF($A$5:L$5,"Геол. снижение,  т/сут",$A26:L26)-SUMIF(K$7:L$7,"Итого",K26:L26)-SUMIF($A$7:L$7,"Итого (с ВСП)",$A26:L26)</f>
        <v>207.09990490120001</v>
      </c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3"/>
    </row>
    <row r="25" spans="1:35" ht="11.25" customHeight="1" x14ac:dyDescent="0.3">
      <c r="A25" s="99" t="s">
        <v>2</v>
      </c>
      <c r="B25" s="23" t="s">
        <v>26</v>
      </c>
      <c r="C25" s="24"/>
      <c r="D25" s="25"/>
      <c r="E25" s="25"/>
      <c r="F25" s="26"/>
      <c r="G25" s="27"/>
      <c r="H25" s="28">
        <f>SUBTOTAL(9,G27:G27)</f>
        <v>0</v>
      </c>
      <c r="I25" s="25">
        <f>SUBTOTAL(9,G27:G27)</f>
        <v>0</v>
      </c>
      <c r="J25" s="26"/>
      <c r="K25" s="29"/>
      <c r="L25" s="30"/>
      <c r="M25" s="99" t="s">
        <v>2</v>
      </c>
      <c r="N25" s="3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3"/>
    </row>
    <row r="26" spans="1:35" ht="11.25" customHeight="1" x14ac:dyDescent="0.3">
      <c r="A26" s="99" t="s">
        <v>2</v>
      </c>
      <c r="B26" s="32" t="s">
        <v>24</v>
      </c>
      <c r="C26" s="33"/>
      <c r="D26" s="34"/>
      <c r="E26" s="34"/>
      <c r="F26" s="35"/>
      <c r="G26" s="36">
        <v>6.4976225299999996E-2</v>
      </c>
      <c r="H26" s="37">
        <f>SUBTOTAL(9,G26:G26)</f>
        <v>6.4976225299999996E-2</v>
      </c>
      <c r="I26" s="34">
        <f>SUBTOTAL(9,G26:G26)</f>
        <v>6.4976225299999996E-2</v>
      </c>
      <c r="J26" s="35">
        <f>I26+IF($B22=2,0,J22)</f>
        <v>0.25990490119999998</v>
      </c>
      <c r="K26" s="38">
        <v>2.16</v>
      </c>
      <c r="L26" s="39">
        <f>SUMIF($A$5:K$5,"Накопленный эффект, т/сут",$A26:K26)+SUMIF($A$5:K$5,"Нараст.  по потенциалу",$A26:K26)-SUMIF($A$5:K$5,"Нараст. по остановкам",$A26:K26)-SUMIF($A$5:K$5,"ИТОГО перевод в ППД",$A26:K26)-SUMIF($A$5:K$5,"ИТОГО  нерент, по распоряж.",$A26:K26)-SUMIF($A$5:K$5,"ИТОГО ост. дебит от ЗБС, Углуб., ПВЛГ/ПНЛГ",$A26:K26)</f>
        <v>0.25990490119999998</v>
      </c>
      <c r="M26" s="99" t="s">
        <v>2</v>
      </c>
      <c r="N26" s="40">
        <f>N$4+SUMIF($C$5:L$5,"Нараст. по остановкам",$C26:L26)-SUMIF($C$5:L$5,"Нараст.  по потенциалу",$C26:L26)</f>
        <v>8.5379541056066888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3"/>
    </row>
    <row r="27" spans="1:35" ht="0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3"/>
    </row>
    <row r="28" spans="1:35" ht="11.25" customHeight="1" x14ac:dyDescent="0.3">
      <c r="A28" s="114">
        <v>43529</v>
      </c>
      <c r="B28" s="14" t="s">
        <v>25</v>
      </c>
      <c r="C28" s="15"/>
      <c r="D28" s="16"/>
      <c r="E28" s="16"/>
      <c r="F28" s="17"/>
      <c r="G28" s="18"/>
      <c r="H28" s="19">
        <v>0.32488112650000001</v>
      </c>
      <c r="I28" s="16">
        <v>0.32488112650000001</v>
      </c>
      <c r="J28" s="17"/>
      <c r="K28" s="20"/>
      <c r="L28" s="21"/>
      <c r="M28" s="115">
        <f>M$4+SUMIF($A$5:L$5,"Нараст. баланс",$A30:L30)+SUMIF($A$7:J$7,"Итого (с ВНР)",$A30:J30)-SUMIF($A$5:L$5,"Геол. снижение,  т/сут",$A30:L30)-SUMIF(K$7:L$7,"Итого",K30:L30)-SUMIF($A$7:L$7,"Итого (с ВСП)",$A30:L30)</f>
        <v>206.62488112650001</v>
      </c>
      <c r="N28" s="2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3"/>
    </row>
    <row r="29" spans="1:35" ht="11.25" customHeight="1" x14ac:dyDescent="0.3">
      <c r="A29" s="99" t="s">
        <v>2</v>
      </c>
      <c r="B29" s="23" t="s">
        <v>26</v>
      </c>
      <c r="C29" s="24"/>
      <c r="D29" s="25"/>
      <c r="E29" s="25"/>
      <c r="F29" s="26"/>
      <c r="G29" s="27"/>
      <c r="H29" s="28">
        <f>SUBTOTAL(9,G31:G31)</f>
        <v>0</v>
      </c>
      <c r="I29" s="25">
        <f>SUBTOTAL(9,G31:G31)</f>
        <v>0</v>
      </c>
      <c r="J29" s="26"/>
      <c r="K29" s="29"/>
      <c r="L29" s="30"/>
      <c r="M29" s="99" t="s">
        <v>2</v>
      </c>
      <c r="N29" s="3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3"/>
    </row>
    <row r="30" spans="1:35" ht="11.25" customHeight="1" x14ac:dyDescent="0.3">
      <c r="A30" s="99" t="s">
        <v>2</v>
      </c>
      <c r="B30" s="32" t="s">
        <v>24</v>
      </c>
      <c r="C30" s="33"/>
      <c r="D30" s="34"/>
      <c r="E30" s="34"/>
      <c r="F30" s="35"/>
      <c r="G30" s="36">
        <v>6.4976225299999996E-2</v>
      </c>
      <c r="H30" s="37">
        <f>SUBTOTAL(9,G30:G30)</f>
        <v>6.4976225299999996E-2</v>
      </c>
      <c r="I30" s="34">
        <f>SUBTOTAL(9,G30:G30)</f>
        <v>6.4976225299999996E-2</v>
      </c>
      <c r="J30" s="35">
        <f>I30+IF($B26=2,0,J26)</f>
        <v>0.32488112650000001</v>
      </c>
      <c r="K30" s="38">
        <v>2.7</v>
      </c>
      <c r="L30" s="39">
        <f>SUMIF($A$5:K$5,"Накопленный эффект, т/сут",$A30:K30)+SUMIF($A$5:K$5,"Нараст.  по потенциалу",$A30:K30)-SUMIF($A$5:K$5,"Нараст. по остановкам",$A30:K30)-SUMIF($A$5:K$5,"ИТОГО перевод в ППД",$A30:K30)-SUMIF($A$5:K$5,"ИТОГО  нерент, по распоряж.",$A30:K30)-SUMIF($A$5:K$5,"ИТОГО ост. дебит от ЗБС, Углуб., ПВЛГ/ПНЛГ",$A30:K30)</f>
        <v>0.32488112650000001</v>
      </c>
      <c r="M30" s="99" t="s">
        <v>2</v>
      </c>
      <c r="N30" s="40">
        <f>N$4+SUMIF($C$5:L$5,"Нараст. по остановкам",$C30:L30)-SUMIF($C$5:L$5,"Нараст.  по потенциалу",$C30:L30)</f>
        <v>8.47297788030669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3"/>
    </row>
    <row r="31" spans="1:35" ht="0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3"/>
    </row>
    <row r="32" spans="1:35" ht="11.25" customHeight="1" x14ac:dyDescent="0.3">
      <c r="A32" s="114">
        <v>43530</v>
      </c>
      <c r="B32" s="14" t="s">
        <v>25</v>
      </c>
      <c r="C32" s="15"/>
      <c r="D32" s="16"/>
      <c r="E32" s="16"/>
      <c r="F32" s="17"/>
      <c r="G32" s="18"/>
      <c r="H32" s="19">
        <v>0.38985735179999997</v>
      </c>
      <c r="I32" s="16">
        <v>0.38985735179999997</v>
      </c>
      <c r="J32" s="17"/>
      <c r="K32" s="20"/>
      <c r="L32" s="21"/>
      <c r="M32" s="115">
        <f>M$4+SUMIF($A$5:L$5,"Нараст. баланс",$A34:L34)+SUMIF($A$7:J$7,"Итого (с ВНР)",$A34:J34)-SUMIF($A$5:L$5,"Геол. снижение,  т/сут",$A34:L34)-SUMIF(K$7:L$7,"Итого",K34:L34)-SUMIF($A$7:L$7,"Итого (с ВСП)",$A34:L34)</f>
        <v>206.14985735179999</v>
      </c>
      <c r="N32" s="2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3"/>
    </row>
    <row r="33" spans="1:35" ht="11.25" customHeight="1" x14ac:dyDescent="0.3">
      <c r="A33" s="99" t="s">
        <v>2</v>
      </c>
      <c r="B33" s="23" t="s">
        <v>26</v>
      </c>
      <c r="C33" s="24"/>
      <c r="D33" s="25"/>
      <c r="E33" s="25"/>
      <c r="F33" s="26"/>
      <c r="G33" s="27"/>
      <c r="H33" s="28">
        <f>SUBTOTAL(9,G35:G35)</f>
        <v>0</v>
      </c>
      <c r="I33" s="25">
        <f>SUBTOTAL(9,G35:G35)</f>
        <v>0</v>
      </c>
      <c r="J33" s="26"/>
      <c r="K33" s="29"/>
      <c r="L33" s="30"/>
      <c r="M33" s="99" t="s">
        <v>2</v>
      </c>
      <c r="N33" s="3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3"/>
    </row>
    <row r="34" spans="1:35" ht="11.25" customHeight="1" x14ac:dyDescent="0.3">
      <c r="A34" s="99" t="s">
        <v>2</v>
      </c>
      <c r="B34" s="32" t="s">
        <v>24</v>
      </c>
      <c r="C34" s="33"/>
      <c r="D34" s="34"/>
      <c r="E34" s="34"/>
      <c r="F34" s="35"/>
      <c r="G34" s="36">
        <v>6.4976225299999996E-2</v>
      </c>
      <c r="H34" s="37">
        <f>SUBTOTAL(9,G34:G34)</f>
        <v>6.4976225299999996E-2</v>
      </c>
      <c r="I34" s="34">
        <f>SUBTOTAL(9,G34:G34)</f>
        <v>6.4976225299999996E-2</v>
      </c>
      <c r="J34" s="35">
        <f>I34+IF($B30=2,0,J30)</f>
        <v>0.38985735180000003</v>
      </c>
      <c r="K34" s="38">
        <v>3.24</v>
      </c>
      <c r="L34" s="39">
        <f>SUMIF($A$5:K$5,"Накопленный эффект, т/сут",$A34:K34)+SUMIF($A$5:K$5,"Нараст.  по потенциалу",$A34:K34)-SUMIF($A$5:K$5,"Нараст. по остановкам",$A34:K34)-SUMIF($A$5:K$5,"ИТОГО перевод в ППД",$A34:K34)-SUMIF($A$5:K$5,"ИТОГО  нерент, по распоряж.",$A34:K34)-SUMIF($A$5:K$5,"ИТОГО ост. дебит от ЗБС, Углуб., ПВЛГ/ПНЛГ",$A34:K34)</f>
        <v>0.38985735180000003</v>
      </c>
      <c r="M34" s="99" t="s">
        <v>2</v>
      </c>
      <c r="N34" s="40">
        <f>N$4+SUMIF($C$5:L$5,"Нараст. по остановкам",$C34:L34)-SUMIF($C$5:L$5,"Нараст.  по потенциалу",$C34:L34)</f>
        <v>8.4080016550066894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3"/>
    </row>
    <row r="35" spans="1:35" ht="0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3"/>
    </row>
    <row r="36" spans="1:35" ht="11.25" customHeight="1" x14ac:dyDescent="0.3">
      <c r="A36" s="114">
        <v>43531</v>
      </c>
      <c r="B36" s="14" t="s">
        <v>25</v>
      </c>
      <c r="C36" s="15"/>
      <c r="D36" s="16"/>
      <c r="E36" s="16"/>
      <c r="F36" s="17"/>
      <c r="G36" s="18"/>
      <c r="H36" s="19">
        <v>0.4548335771</v>
      </c>
      <c r="I36" s="16">
        <v>0.4548335771</v>
      </c>
      <c r="J36" s="17"/>
      <c r="K36" s="20"/>
      <c r="L36" s="21"/>
      <c r="M36" s="115">
        <f>M$4+SUMIF($A$5:L$5,"Нараст. баланс",$A38:L38)+SUMIF($A$7:J$7,"Итого (с ВНР)",$A38:J38)-SUMIF($A$5:L$5,"Геол. снижение,  т/сут",$A38:L38)-SUMIF(K$7:L$7,"Итого",K38:L38)-SUMIF($A$7:L$7,"Итого (с ВСП)",$A38:L38)</f>
        <v>205.6748335771</v>
      </c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3"/>
    </row>
    <row r="37" spans="1:35" ht="11.25" customHeight="1" x14ac:dyDescent="0.3">
      <c r="A37" s="99" t="s">
        <v>2</v>
      </c>
      <c r="B37" s="23" t="s">
        <v>26</v>
      </c>
      <c r="C37" s="24"/>
      <c r="D37" s="25"/>
      <c r="E37" s="25"/>
      <c r="F37" s="26"/>
      <c r="G37" s="27"/>
      <c r="H37" s="28">
        <f>SUBTOTAL(9,G39:G39)</f>
        <v>0</v>
      </c>
      <c r="I37" s="25">
        <f>SUBTOTAL(9,G39:G39)</f>
        <v>0</v>
      </c>
      <c r="J37" s="26"/>
      <c r="K37" s="29"/>
      <c r="L37" s="30"/>
      <c r="M37" s="99" t="s">
        <v>2</v>
      </c>
      <c r="N37" s="3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3"/>
    </row>
    <row r="38" spans="1:35" ht="11.25" customHeight="1" x14ac:dyDescent="0.3">
      <c r="A38" s="99" t="s">
        <v>2</v>
      </c>
      <c r="B38" s="32" t="s">
        <v>24</v>
      </c>
      <c r="C38" s="33"/>
      <c r="D38" s="34"/>
      <c r="E38" s="34"/>
      <c r="F38" s="35"/>
      <c r="G38" s="36">
        <v>6.4976225299999996E-2</v>
      </c>
      <c r="H38" s="37">
        <f>SUBTOTAL(9,G38:G38)</f>
        <v>6.4976225299999996E-2</v>
      </c>
      <c r="I38" s="34">
        <f>SUBTOTAL(9,G38:G38)</f>
        <v>6.4976225299999996E-2</v>
      </c>
      <c r="J38" s="35">
        <f>I38+IF($B34=2,0,J34)</f>
        <v>0.45483357710000005</v>
      </c>
      <c r="K38" s="38">
        <v>3.78</v>
      </c>
      <c r="L38" s="39">
        <f>SUMIF($A$5:K$5,"Накопленный эффект, т/сут",$A38:K38)+SUMIF($A$5:K$5,"Нараст.  по потенциалу",$A38:K38)-SUMIF($A$5:K$5,"Нараст. по остановкам",$A38:K38)-SUMIF($A$5:K$5,"ИТОГО перевод в ППД",$A38:K38)-SUMIF($A$5:K$5,"ИТОГО  нерент, по распоряж.",$A38:K38)-SUMIF($A$5:K$5,"ИТОГО ост. дебит от ЗБС, Углуб., ПВЛГ/ПНЛГ",$A38:K38)</f>
        <v>0.45483357710000005</v>
      </c>
      <c r="M38" s="99" t="s">
        <v>2</v>
      </c>
      <c r="N38" s="40">
        <f>N$4+SUMIF($C$5:L$5,"Нараст. по остановкам",$C38:L38)-SUMIF($C$5:L$5,"Нараст.  по потенциалу",$C38:L38)</f>
        <v>8.3430254297066888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3"/>
    </row>
    <row r="39" spans="1:35" ht="0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3"/>
    </row>
    <row r="40" spans="1:35" ht="11.25" customHeight="1" x14ac:dyDescent="0.3">
      <c r="A40" s="114">
        <v>43532</v>
      </c>
      <c r="B40" s="14" t="s">
        <v>25</v>
      </c>
      <c r="C40" s="15"/>
      <c r="D40" s="16"/>
      <c r="E40" s="16"/>
      <c r="F40" s="17"/>
      <c r="G40" s="18"/>
      <c r="H40" s="19">
        <v>0.51980980239999997</v>
      </c>
      <c r="I40" s="16">
        <v>0.51980980239999997</v>
      </c>
      <c r="J40" s="17"/>
      <c r="K40" s="20"/>
      <c r="L40" s="21"/>
      <c r="M40" s="115">
        <f>M$4+SUMIF($A$5:L$5,"Нараст. баланс",$A42:L42)+SUMIF($A$7:J$7,"Итого (с ВНР)",$A42:J42)-SUMIF($A$5:L$5,"Геол. снижение,  т/сут",$A42:L42)-SUMIF(K$7:L$7,"Итого",K42:L42)-SUMIF($A$7:L$7,"Итого (с ВСП)",$A42:L42)</f>
        <v>205.19980980240001</v>
      </c>
      <c r="N40" s="2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3"/>
    </row>
    <row r="41" spans="1:35" ht="11.25" customHeight="1" x14ac:dyDescent="0.3">
      <c r="A41" s="99" t="s">
        <v>2</v>
      </c>
      <c r="B41" s="23" t="s">
        <v>26</v>
      </c>
      <c r="C41" s="24"/>
      <c r="D41" s="25"/>
      <c r="E41" s="25"/>
      <c r="F41" s="26"/>
      <c r="G41" s="27"/>
      <c r="H41" s="28">
        <f>SUBTOTAL(9,G43:G43)</f>
        <v>0</v>
      </c>
      <c r="I41" s="25">
        <f>SUBTOTAL(9,G43:G43)</f>
        <v>0</v>
      </c>
      <c r="J41" s="26"/>
      <c r="K41" s="29"/>
      <c r="L41" s="30"/>
      <c r="M41" s="99" t="s">
        <v>2</v>
      </c>
      <c r="N41" s="3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13"/>
    </row>
    <row r="42" spans="1:35" ht="11.25" customHeight="1" x14ac:dyDescent="0.3">
      <c r="A42" s="99" t="s">
        <v>2</v>
      </c>
      <c r="B42" s="32" t="s">
        <v>24</v>
      </c>
      <c r="C42" s="33"/>
      <c r="D42" s="34"/>
      <c r="E42" s="34"/>
      <c r="F42" s="35"/>
      <c r="G42" s="36">
        <v>6.4976225299999996E-2</v>
      </c>
      <c r="H42" s="37">
        <f>SUBTOTAL(9,G42:G42)</f>
        <v>6.4976225299999996E-2</v>
      </c>
      <c r="I42" s="34">
        <f>SUBTOTAL(9,G42:G42)</f>
        <v>6.4976225299999996E-2</v>
      </c>
      <c r="J42" s="35">
        <f>I42+IF($B38=2,0,J38)</f>
        <v>0.51980980240000008</v>
      </c>
      <c r="K42" s="38">
        <v>4.32</v>
      </c>
      <c r="L42" s="39">
        <f>SUMIF($A$5:K$5,"Накопленный эффект, т/сут",$A42:K42)+SUMIF($A$5:K$5,"Нараст.  по потенциалу",$A42:K42)-SUMIF($A$5:K$5,"Нараст. по остановкам",$A42:K42)-SUMIF($A$5:K$5,"ИТОГО перевод в ППД",$A42:K42)-SUMIF($A$5:K$5,"ИТОГО  нерент, по распоряж.",$A42:K42)-SUMIF($A$5:K$5,"ИТОГО ост. дебит от ЗБС, Углуб., ПВЛГ/ПНЛГ",$A42:K42)</f>
        <v>0.51980980240000008</v>
      </c>
      <c r="M42" s="99" t="s">
        <v>2</v>
      </c>
      <c r="N42" s="40">
        <f>N$4+SUMIF($C$5:L$5,"Нараст. по остановкам",$C42:L42)-SUMIF($C$5:L$5,"Нараст.  по потенциалу",$C42:L42)</f>
        <v>8.27804920440669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13"/>
    </row>
    <row r="43" spans="1:35" ht="0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3"/>
    </row>
    <row r="44" spans="1:35" ht="11.25" customHeight="1" x14ac:dyDescent="0.3">
      <c r="A44" s="114">
        <v>43533</v>
      </c>
      <c r="B44" s="14" t="s">
        <v>25</v>
      </c>
      <c r="C44" s="18"/>
      <c r="D44" s="16"/>
      <c r="E44" s="16"/>
      <c r="F44" s="17"/>
      <c r="G44" s="18"/>
      <c r="H44" s="19">
        <v>0.58478602769999999</v>
      </c>
      <c r="I44" s="16">
        <v>0.58478602769999999</v>
      </c>
      <c r="J44" s="17"/>
      <c r="K44" s="20"/>
      <c r="L44" s="21"/>
      <c r="M44" s="115">
        <f>M$4+SUMIF($A$5:L$5,"Нараст. баланс",$A46:L46)+SUMIF($A$7:J$7,"Итого (с ВНР)",$A46:J46)-SUMIF($A$5:L$5,"Геол. снижение,  т/сут",$A46:L46)-SUMIF(K$7:L$7,"Итого",K46:L46)-SUMIF($A$7:L$7,"Итого (с ВСП)",$A46:L46)</f>
        <v>204.72478602769999</v>
      </c>
      <c r="N44" s="2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3"/>
    </row>
    <row r="45" spans="1:35" ht="11.25" customHeight="1" x14ac:dyDescent="0.3">
      <c r="A45" s="99" t="s">
        <v>2</v>
      </c>
      <c r="B45" s="23" t="s">
        <v>26</v>
      </c>
      <c r="C45" s="27"/>
      <c r="D45" s="25"/>
      <c r="E45" s="25"/>
      <c r="F45" s="26"/>
      <c r="G45" s="27"/>
      <c r="H45" s="28">
        <f>SUBTOTAL(9,G47:G47)</f>
        <v>0</v>
      </c>
      <c r="I45" s="25">
        <f>SUBTOTAL(9,G47:G47)</f>
        <v>0</v>
      </c>
      <c r="J45" s="26"/>
      <c r="K45" s="29"/>
      <c r="L45" s="30"/>
      <c r="M45" s="99" t="s">
        <v>2</v>
      </c>
      <c r="N45" s="3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13"/>
    </row>
    <row r="46" spans="1:35" ht="11.25" customHeight="1" x14ac:dyDescent="0.3">
      <c r="A46" s="99" t="s">
        <v>2</v>
      </c>
      <c r="B46" s="32" t="s">
        <v>24</v>
      </c>
      <c r="C46" s="36"/>
      <c r="D46" s="34"/>
      <c r="E46" s="34"/>
      <c r="F46" s="35"/>
      <c r="G46" s="36">
        <v>6.4976225299999996E-2</v>
      </c>
      <c r="H46" s="37">
        <f>SUBTOTAL(9,G46:G46)</f>
        <v>6.4976225299999996E-2</v>
      </c>
      <c r="I46" s="34">
        <f>SUBTOTAL(9,G46:G46)</f>
        <v>6.4976225299999996E-2</v>
      </c>
      <c r="J46" s="35">
        <f>I46+IF($B42=2,0,J42)</f>
        <v>0.5847860277000001</v>
      </c>
      <c r="K46" s="38">
        <v>4.8600000000000003</v>
      </c>
      <c r="L46" s="39">
        <f>SUMIF($A$5:K$5,"Накопленный эффект, т/сут",$A46:K46)+SUMIF($A$5:K$5,"Нараст.  по потенциалу",$A46:K46)-SUMIF($A$5:K$5,"Нараст. по остановкам",$A46:K46)-SUMIF($A$5:K$5,"ИТОГО перевод в ППД",$A46:K46)-SUMIF($A$5:K$5,"ИТОГО  нерент, по распоряж.",$A46:K46)-SUMIF($A$5:K$5,"ИТОГО ост. дебит от ЗБС, Углуб., ПВЛГ/ПНЛГ",$A46:K46)</f>
        <v>0.5847860277000001</v>
      </c>
      <c r="M46" s="99" t="s">
        <v>2</v>
      </c>
      <c r="N46" s="40">
        <f>N$4+SUMIF($C$5:L$5,"Нараст. по остановкам",$C46:L46)-SUMIF($C$5:L$5,"Нараст.  по потенциалу",$C46:L46)</f>
        <v>8.2130729791066894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13"/>
    </row>
    <row r="47" spans="1:35" ht="0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13"/>
    </row>
    <row r="48" spans="1:35" ht="11.25" customHeight="1" x14ac:dyDescent="0.3">
      <c r="A48" s="114">
        <v>43534</v>
      </c>
      <c r="B48" s="14" t="s">
        <v>25</v>
      </c>
      <c r="C48" s="15"/>
      <c r="D48" s="16"/>
      <c r="E48" s="16"/>
      <c r="F48" s="17"/>
      <c r="G48" s="18"/>
      <c r="H48" s="19">
        <v>0.64976225300000001</v>
      </c>
      <c r="I48" s="16">
        <v>0.64976225300000001</v>
      </c>
      <c r="J48" s="17"/>
      <c r="K48" s="20"/>
      <c r="L48" s="21"/>
      <c r="M48" s="115">
        <f>M$4+SUMIF($A$5:L$5,"Нараст. баланс",$A50:L50)+SUMIF($A$7:J$7,"Итого (с ВНР)",$A50:J50)-SUMIF($A$5:L$5,"Геол. снижение,  т/сут",$A50:L50)-SUMIF(K$7:L$7,"Итого",K50:L50)-SUMIF($A$7:L$7,"Итого (с ВСП)",$A50:L50)</f>
        <v>204.249762253</v>
      </c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13"/>
    </row>
    <row r="49" spans="1:35" ht="11.25" customHeight="1" x14ac:dyDescent="0.3">
      <c r="A49" s="99" t="s">
        <v>2</v>
      </c>
      <c r="B49" s="23" t="s">
        <v>26</v>
      </c>
      <c r="C49" s="24"/>
      <c r="D49" s="25"/>
      <c r="E49" s="25"/>
      <c r="F49" s="26"/>
      <c r="G49" s="27"/>
      <c r="H49" s="28">
        <f>SUBTOTAL(9,G51:G51)</f>
        <v>0</v>
      </c>
      <c r="I49" s="25">
        <f>SUBTOTAL(9,G51:G51)</f>
        <v>0</v>
      </c>
      <c r="J49" s="26"/>
      <c r="K49" s="29"/>
      <c r="L49" s="30"/>
      <c r="M49" s="99" t="s">
        <v>2</v>
      </c>
      <c r="N49" s="3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13"/>
    </row>
    <row r="50" spans="1:35" ht="11.25" customHeight="1" x14ac:dyDescent="0.3">
      <c r="A50" s="99" t="s">
        <v>2</v>
      </c>
      <c r="B50" s="32" t="s">
        <v>24</v>
      </c>
      <c r="C50" s="33"/>
      <c r="D50" s="34"/>
      <c r="E50" s="34"/>
      <c r="F50" s="35"/>
      <c r="G50" s="36">
        <v>6.4976225299999996E-2</v>
      </c>
      <c r="H50" s="37">
        <f>SUBTOTAL(9,G50:G50)</f>
        <v>6.4976225299999996E-2</v>
      </c>
      <c r="I50" s="34">
        <f>SUBTOTAL(9,G50:G50)</f>
        <v>6.4976225299999996E-2</v>
      </c>
      <c r="J50" s="35">
        <f>I50+IF($B46=2,0,J46)</f>
        <v>0.64976225300000012</v>
      </c>
      <c r="K50" s="38">
        <v>5.4</v>
      </c>
      <c r="L50" s="39">
        <f>SUMIF($A$5:K$5,"Накопленный эффект, т/сут",$A50:K50)+SUMIF($A$5:K$5,"Нараст.  по потенциалу",$A50:K50)-SUMIF($A$5:K$5,"Нараст. по остановкам",$A50:K50)-SUMIF($A$5:K$5,"ИТОГО перевод в ППД",$A50:K50)-SUMIF($A$5:K$5,"ИТОГО  нерент, по распоряж.",$A50:K50)-SUMIF($A$5:K$5,"ИТОГО ост. дебит от ЗБС, Углуб., ПВЛГ/ПНЛГ",$A50:K50)</f>
        <v>0.64976225300000012</v>
      </c>
      <c r="M50" s="99" t="s">
        <v>2</v>
      </c>
      <c r="N50" s="40">
        <f>N$4+SUMIF($C$5:L$5,"Нараст. по остановкам",$C50:L50)-SUMIF($C$5:L$5,"Нараст.  по потенциалу",$C50:L50)</f>
        <v>8.1480967538066889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3"/>
    </row>
    <row r="51" spans="1:35" ht="0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3"/>
    </row>
    <row r="52" spans="1:35" ht="11.25" customHeight="1" x14ac:dyDescent="0.3">
      <c r="A52" s="114">
        <v>43535</v>
      </c>
      <c r="B52" s="14" t="s">
        <v>25</v>
      </c>
      <c r="C52" s="15"/>
      <c r="D52" s="16"/>
      <c r="E52" s="16"/>
      <c r="F52" s="17"/>
      <c r="G52" s="15"/>
      <c r="H52" s="19">
        <v>0.64976225300000001</v>
      </c>
      <c r="I52" s="16">
        <v>0.64976225300000001</v>
      </c>
      <c r="J52" s="17"/>
      <c r="K52" s="20"/>
      <c r="L52" s="21"/>
      <c r="M52" s="115">
        <f>M$4+SUMIF($A$5:L$5,"Нараст. баланс",$A54:L54)+SUMIF($A$7:J$7,"Итого (с ВНР)",$A54:J54)-SUMIF($A$5:L$5,"Геол. снижение,  т/сут",$A54:L54)-SUMIF(K$7:L$7,"Итого",K54:L54)-SUMIF($A$7:L$7,"Итого (с ВСП)",$A54:L54)</f>
        <v>203.70976225300001</v>
      </c>
      <c r="N52" s="2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3"/>
    </row>
    <row r="53" spans="1:35" ht="11.25" customHeight="1" x14ac:dyDescent="0.3">
      <c r="A53" s="99" t="s">
        <v>2</v>
      </c>
      <c r="B53" s="23" t="s">
        <v>26</v>
      </c>
      <c r="C53" s="24"/>
      <c r="D53" s="25"/>
      <c r="E53" s="25"/>
      <c r="F53" s="26"/>
      <c r="G53" s="24"/>
      <c r="H53" s="28">
        <f>SUBTOTAL(9,G55:G55)</f>
        <v>0</v>
      </c>
      <c r="I53" s="25">
        <f>SUBTOTAL(9,G55:G55)</f>
        <v>0</v>
      </c>
      <c r="J53" s="26"/>
      <c r="K53" s="29"/>
      <c r="L53" s="30"/>
      <c r="M53" s="99" t="s">
        <v>2</v>
      </c>
      <c r="N53" s="3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3"/>
    </row>
    <row r="54" spans="1:35" ht="11.25" customHeight="1" x14ac:dyDescent="0.3">
      <c r="A54" s="99" t="s">
        <v>2</v>
      </c>
      <c r="B54" s="32" t="s">
        <v>24</v>
      </c>
      <c r="C54" s="33"/>
      <c r="D54" s="34"/>
      <c r="E54" s="34"/>
      <c r="F54" s="35"/>
      <c r="G54" s="33"/>
      <c r="H54" s="37">
        <f>SUBTOTAL(9,G54:G54)</f>
        <v>0</v>
      </c>
      <c r="I54" s="34">
        <f>SUBTOTAL(9,G54:G54)</f>
        <v>0</v>
      </c>
      <c r="J54" s="35">
        <f>I54+IF($B50=2,0,J50)</f>
        <v>0.64976225300000012</v>
      </c>
      <c r="K54" s="38">
        <v>5.94</v>
      </c>
      <c r="L54" s="39">
        <f>SUMIF($A$5:K$5,"Накопленный эффект, т/сут",$A54:K54)+SUMIF($A$5:K$5,"Нараст.  по потенциалу",$A54:K54)-SUMIF($A$5:K$5,"Нараст. по остановкам",$A54:K54)-SUMIF($A$5:K$5,"ИТОГО перевод в ППД",$A54:K54)-SUMIF($A$5:K$5,"ИТОГО  нерент, по распоряж.",$A54:K54)-SUMIF($A$5:K$5,"ИТОГО ост. дебит от ЗБС, Углуб., ПВЛГ/ПНЛГ",$A54:K54)</f>
        <v>0.64976225300000012</v>
      </c>
      <c r="M54" s="99" t="s">
        <v>2</v>
      </c>
      <c r="N54" s="40">
        <f>N$4+SUMIF($C$5:L$5,"Нараст. по остановкам",$C54:L54)-SUMIF($C$5:L$5,"Нараст.  по потенциалу",$C54:L54)</f>
        <v>8.1480967538066889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3"/>
    </row>
    <row r="55" spans="1:35" ht="0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3"/>
    </row>
    <row r="56" spans="1:35" ht="11.25" customHeight="1" x14ac:dyDescent="0.3">
      <c r="A56" s="114">
        <v>43536</v>
      </c>
      <c r="B56" s="14" t="s">
        <v>25</v>
      </c>
      <c r="C56" s="15"/>
      <c r="D56" s="16"/>
      <c r="E56" s="16"/>
      <c r="F56" s="17"/>
      <c r="G56" s="15"/>
      <c r="H56" s="19">
        <v>0.64976225300000001</v>
      </c>
      <c r="I56" s="16">
        <v>0.64976225300000001</v>
      </c>
      <c r="J56" s="17"/>
      <c r="K56" s="20"/>
      <c r="L56" s="21"/>
      <c r="M56" s="115">
        <f>M$4+SUMIF($A$5:L$5,"Нараст. баланс",$A58:L58)+SUMIF($A$7:J$7,"Итого (с ВНР)",$A58:J58)-SUMIF($A$5:L$5,"Геол. снижение,  т/сут",$A58:L58)-SUMIF(K$7:L$7,"Итого",K58:L58)-SUMIF($A$7:L$7,"Итого (с ВСП)",$A58:L58)</f>
        <v>203.16976225300002</v>
      </c>
      <c r="N56" s="2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13"/>
    </row>
    <row r="57" spans="1:35" ht="11.25" customHeight="1" x14ac:dyDescent="0.3">
      <c r="A57" s="99" t="s">
        <v>2</v>
      </c>
      <c r="B57" s="23" t="s">
        <v>26</v>
      </c>
      <c r="C57" s="24"/>
      <c r="D57" s="25"/>
      <c r="E57" s="25"/>
      <c r="F57" s="26"/>
      <c r="G57" s="24"/>
      <c r="H57" s="28">
        <f>SUBTOTAL(9,G59:G59)</f>
        <v>0</v>
      </c>
      <c r="I57" s="25">
        <f>SUBTOTAL(9,G59:G59)</f>
        <v>0</v>
      </c>
      <c r="J57" s="26"/>
      <c r="K57" s="29"/>
      <c r="L57" s="30"/>
      <c r="M57" s="99" t="s">
        <v>2</v>
      </c>
      <c r="N57" s="3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3"/>
    </row>
    <row r="58" spans="1:35" ht="11.25" customHeight="1" x14ac:dyDescent="0.3">
      <c r="A58" s="99" t="s">
        <v>2</v>
      </c>
      <c r="B58" s="32" t="s">
        <v>24</v>
      </c>
      <c r="C58" s="33"/>
      <c r="D58" s="34"/>
      <c r="E58" s="34"/>
      <c r="F58" s="35"/>
      <c r="G58" s="33"/>
      <c r="H58" s="37">
        <f>SUBTOTAL(9,G58:G58)</f>
        <v>0</v>
      </c>
      <c r="I58" s="34">
        <f>SUBTOTAL(9,G58:G58)</f>
        <v>0</v>
      </c>
      <c r="J58" s="35">
        <f>I58+IF($B54=2,0,J54)</f>
        <v>0.64976225300000012</v>
      </c>
      <c r="K58" s="38">
        <v>6.48</v>
      </c>
      <c r="L58" s="39">
        <f>SUMIF($A$5:K$5,"Накопленный эффект, т/сут",$A58:K58)+SUMIF($A$5:K$5,"Нараст.  по потенциалу",$A58:K58)-SUMIF($A$5:K$5,"Нараст. по остановкам",$A58:K58)-SUMIF($A$5:K$5,"ИТОГО перевод в ППД",$A58:K58)-SUMIF($A$5:K$5,"ИТОГО  нерент, по распоряж.",$A58:K58)-SUMIF($A$5:K$5,"ИТОГО ост. дебит от ЗБС, Углуб., ПВЛГ/ПНЛГ",$A58:K58)</f>
        <v>0.64976225300000012</v>
      </c>
      <c r="M58" s="99" t="s">
        <v>2</v>
      </c>
      <c r="N58" s="40">
        <f>N$4+SUMIF($C$5:L$5,"Нараст. по остановкам",$C58:L58)-SUMIF($C$5:L$5,"Нараст.  по потенциалу",$C58:L58)</f>
        <v>8.1480967538066889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3"/>
    </row>
    <row r="59" spans="1:35" ht="0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3"/>
    </row>
    <row r="60" spans="1:35" ht="11.25" customHeight="1" x14ac:dyDescent="0.3">
      <c r="A60" s="114">
        <v>43537</v>
      </c>
      <c r="B60" s="14" t="s">
        <v>25</v>
      </c>
      <c r="C60" s="15"/>
      <c r="D60" s="16"/>
      <c r="E60" s="16"/>
      <c r="F60" s="17"/>
      <c r="G60" s="15"/>
      <c r="H60" s="19">
        <v>0.64976225300000001</v>
      </c>
      <c r="I60" s="16">
        <v>0.64976225300000001</v>
      </c>
      <c r="J60" s="17"/>
      <c r="K60" s="20"/>
      <c r="L60" s="21"/>
      <c r="M60" s="115">
        <f>M$4+SUMIF($A$5:L$5,"Нараст. баланс",$A62:L62)+SUMIF($A$7:J$7,"Итого (с ВНР)",$A62:J62)-SUMIF($A$5:L$5,"Геол. снижение,  т/сут",$A62:L62)-SUMIF(K$7:L$7,"Итого",K62:L62)-SUMIF($A$7:L$7,"Итого (с ВСП)",$A62:L62)</f>
        <v>202.629762253</v>
      </c>
      <c r="N60" s="2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3"/>
    </row>
    <row r="61" spans="1:35" ht="11.25" customHeight="1" x14ac:dyDescent="0.3">
      <c r="A61" s="99" t="s">
        <v>2</v>
      </c>
      <c r="B61" s="23" t="s">
        <v>26</v>
      </c>
      <c r="C61" s="24"/>
      <c r="D61" s="25"/>
      <c r="E61" s="25"/>
      <c r="F61" s="26"/>
      <c r="G61" s="24"/>
      <c r="H61" s="28">
        <f>SUBTOTAL(9,G63:G63)</f>
        <v>0</v>
      </c>
      <c r="I61" s="25">
        <f>SUBTOTAL(9,G63:G63)</f>
        <v>0</v>
      </c>
      <c r="J61" s="26"/>
      <c r="K61" s="29"/>
      <c r="L61" s="30"/>
      <c r="M61" s="99" t="s">
        <v>2</v>
      </c>
      <c r="N61" s="3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13"/>
    </row>
    <row r="62" spans="1:35" ht="11.25" customHeight="1" x14ac:dyDescent="0.3">
      <c r="A62" s="99" t="s">
        <v>2</v>
      </c>
      <c r="B62" s="32" t="s">
        <v>24</v>
      </c>
      <c r="C62" s="33"/>
      <c r="D62" s="34"/>
      <c r="E62" s="34"/>
      <c r="F62" s="35"/>
      <c r="G62" s="33"/>
      <c r="H62" s="37">
        <f>SUBTOTAL(9,G62:G62)</f>
        <v>0</v>
      </c>
      <c r="I62" s="34">
        <f>SUBTOTAL(9,G62:G62)</f>
        <v>0</v>
      </c>
      <c r="J62" s="35">
        <f>I62+IF($B58=2,0,J58)</f>
        <v>0.64976225300000012</v>
      </c>
      <c r="K62" s="38">
        <v>7.02</v>
      </c>
      <c r="L62" s="39">
        <f>SUMIF($A$5:K$5,"Накопленный эффект, т/сут",$A62:K62)+SUMIF($A$5:K$5,"Нараст.  по потенциалу",$A62:K62)-SUMIF($A$5:K$5,"Нараст. по остановкам",$A62:K62)-SUMIF($A$5:K$5,"ИТОГО перевод в ППД",$A62:K62)-SUMIF($A$5:K$5,"ИТОГО  нерент, по распоряж.",$A62:K62)-SUMIF($A$5:K$5,"ИТОГО ост. дебит от ЗБС, Углуб., ПВЛГ/ПНЛГ",$A62:K62)</f>
        <v>0.64976225300000012</v>
      </c>
      <c r="M62" s="99" t="s">
        <v>2</v>
      </c>
      <c r="N62" s="40">
        <f>N$4+SUMIF($C$5:L$5,"Нараст. по остановкам",$C62:L62)-SUMIF($C$5:L$5,"Нараст.  по потенциалу",$C62:L62)</f>
        <v>8.1480967538066889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3"/>
    </row>
    <row r="63" spans="1:35" ht="0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3"/>
    </row>
    <row r="64" spans="1:35" ht="11.25" customHeight="1" x14ac:dyDescent="0.3">
      <c r="A64" s="114">
        <v>43538</v>
      </c>
      <c r="B64" s="14" t="s">
        <v>25</v>
      </c>
      <c r="C64" s="15"/>
      <c r="D64" s="16"/>
      <c r="E64" s="16"/>
      <c r="F64" s="17"/>
      <c r="G64" s="15"/>
      <c r="H64" s="19">
        <v>0.64976225300000001</v>
      </c>
      <c r="I64" s="16">
        <v>0.64976225300000001</v>
      </c>
      <c r="J64" s="17"/>
      <c r="K64" s="20"/>
      <c r="L64" s="21"/>
      <c r="M64" s="115">
        <f>M$4+SUMIF($A$5:L$5,"Нараст. баланс",$A66:L66)+SUMIF($A$7:J$7,"Итого (с ВНР)",$A66:J66)-SUMIF($A$5:L$5,"Геол. снижение,  т/сут",$A66:L66)-SUMIF(K$7:L$7,"Итого",K66:L66)-SUMIF($A$7:L$7,"Итого (с ВСП)",$A66:L66)</f>
        <v>202.089762253</v>
      </c>
      <c r="N64" s="2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3"/>
    </row>
    <row r="65" spans="1:35" ht="11.25" customHeight="1" x14ac:dyDescent="0.3">
      <c r="A65" s="99" t="s">
        <v>2</v>
      </c>
      <c r="B65" s="23" t="s">
        <v>26</v>
      </c>
      <c r="C65" s="24"/>
      <c r="D65" s="25"/>
      <c r="E65" s="25"/>
      <c r="F65" s="26"/>
      <c r="G65" s="24"/>
      <c r="H65" s="28">
        <f>SUBTOTAL(9,G67:G67)</f>
        <v>0</v>
      </c>
      <c r="I65" s="25">
        <f>SUBTOTAL(9,G67:G67)</f>
        <v>0</v>
      </c>
      <c r="J65" s="26"/>
      <c r="K65" s="29"/>
      <c r="L65" s="30"/>
      <c r="M65" s="99" t="s">
        <v>2</v>
      </c>
      <c r="N65" s="3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3"/>
    </row>
    <row r="66" spans="1:35" ht="11.25" customHeight="1" x14ac:dyDescent="0.3">
      <c r="A66" s="99" t="s">
        <v>2</v>
      </c>
      <c r="B66" s="32" t="s">
        <v>24</v>
      </c>
      <c r="C66" s="33"/>
      <c r="D66" s="34"/>
      <c r="E66" s="34"/>
      <c r="F66" s="35"/>
      <c r="G66" s="33"/>
      <c r="H66" s="37">
        <f>SUBTOTAL(9,G66:G66)</f>
        <v>0</v>
      </c>
      <c r="I66" s="34">
        <f>SUBTOTAL(9,G66:G66)</f>
        <v>0</v>
      </c>
      <c r="J66" s="35">
        <f>I66+IF($B62=2,0,J62)</f>
        <v>0.64976225300000012</v>
      </c>
      <c r="K66" s="38">
        <v>7.56</v>
      </c>
      <c r="L66" s="39">
        <f>SUMIF($A$5:K$5,"Накопленный эффект, т/сут",$A66:K66)+SUMIF($A$5:K$5,"Нараст.  по потенциалу",$A66:K66)-SUMIF($A$5:K$5,"Нараст. по остановкам",$A66:K66)-SUMIF($A$5:K$5,"ИТОГО перевод в ППД",$A66:K66)-SUMIF($A$5:K$5,"ИТОГО  нерент, по распоряж.",$A66:K66)-SUMIF($A$5:K$5,"ИТОГО ост. дебит от ЗБС, Углуб., ПВЛГ/ПНЛГ",$A66:K66)</f>
        <v>0.64976225300000012</v>
      </c>
      <c r="M66" s="99" t="s">
        <v>2</v>
      </c>
      <c r="N66" s="40">
        <f>N$4+SUMIF($C$5:L$5,"Нараст. по остановкам",$C66:L66)-SUMIF($C$5:L$5,"Нараст.  по потенциалу",$C66:L66)</f>
        <v>8.1480967538066889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3"/>
    </row>
    <row r="67" spans="1:35" ht="0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3"/>
    </row>
    <row r="68" spans="1:35" ht="11.25" customHeight="1" x14ac:dyDescent="0.3">
      <c r="A68" s="114">
        <v>43539</v>
      </c>
      <c r="B68" s="14" t="s">
        <v>25</v>
      </c>
      <c r="C68" s="15"/>
      <c r="D68" s="16"/>
      <c r="E68" s="16"/>
      <c r="F68" s="17"/>
      <c r="G68" s="15"/>
      <c r="H68" s="19">
        <v>0.64976225300000001</v>
      </c>
      <c r="I68" s="16">
        <v>0.64976225300000001</v>
      </c>
      <c r="J68" s="17"/>
      <c r="K68" s="20"/>
      <c r="L68" s="21"/>
      <c r="M68" s="115">
        <f>M$4+SUMIF($A$5:L$5,"Нараст. баланс",$A70:L70)+SUMIF($A$7:J$7,"Итого (с ВНР)",$A70:J70)-SUMIF($A$5:L$5,"Геол. снижение,  т/сут",$A70:L70)-SUMIF(K$7:L$7,"Итого",K70:L70)-SUMIF($A$7:L$7,"Итого (с ВСП)",$A70:L70)</f>
        <v>201.54976225300001</v>
      </c>
      <c r="N68" s="2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3"/>
    </row>
    <row r="69" spans="1:35" ht="11.25" customHeight="1" x14ac:dyDescent="0.3">
      <c r="A69" s="99" t="s">
        <v>2</v>
      </c>
      <c r="B69" s="23" t="s">
        <v>26</v>
      </c>
      <c r="C69" s="24"/>
      <c r="D69" s="25"/>
      <c r="E69" s="25"/>
      <c r="F69" s="26"/>
      <c r="G69" s="24"/>
      <c r="H69" s="28">
        <f>SUBTOTAL(9,G71:G71)</f>
        <v>0</v>
      </c>
      <c r="I69" s="25">
        <f>SUBTOTAL(9,G71:G71)</f>
        <v>0</v>
      </c>
      <c r="J69" s="26"/>
      <c r="K69" s="29"/>
      <c r="L69" s="30"/>
      <c r="M69" s="99" t="s">
        <v>2</v>
      </c>
      <c r="N69" s="3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3"/>
    </row>
    <row r="70" spans="1:35" ht="11.25" customHeight="1" x14ac:dyDescent="0.3">
      <c r="A70" s="99" t="s">
        <v>2</v>
      </c>
      <c r="B70" s="32" t="s">
        <v>24</v>
      </c>
      <c r="C70" s="33"/>
      <c r="D70" s="34"/>
      <c r="E70" s="34"/>
      <c r="F70" s="35"/>
      <c r="G70" s="33"/>
      <c r="H70" s="37">
        <f>SUBTOTAL(9,G70:G70)</f>
        <v>0</v>
      </c>
      <c r="I70" s="34">
        <f>SUBTOTAL(9,G70:G70)</f>
        <v>0</v>
      </c>
      <c r="J70" s="35">
        <f>I70+IF($B66=2,0,J66)</f>
        <v>0.64976225300000012</v>
      </c>
      <c r="K70" s="38">
        <v>8.1</v>
      </c>
      <c r="L70" s="39">
        <f>SUMIF($A$5:K$5,"Накопленный эффект, т/сут",$A70:K70)+SUMIF($A$5:K$5,"Нараст.  по потенциалу",$A70:K70)-SUMIF($A$5:K$5,"Нараст. по остановкам",$A70:K70)-SUMIF($A$5:K$5,"ИТОГО перевод в ППД",$A70:K70)-SUMIF($A$5:K$5,"ИТОГО  нерент, по распоряж.",$A70:K70)-SUMIF($A$5:K$5,"ИТОГО ост. дебит от ЗБС, Углуб., ПВЛГ/ПНЛГ",$A70:K70)</f>
        <v>0.64976225300000012</v>
      </c>
      <c r="M70" s="99" t="s">
        <v>2</v>
      </c>
      <c r="N70" s="40">
        <f>N$4+SUMIF($C$5:L$5,"Нараст. по остановкам",$C70:L70)-SUMIF($C$5:L$5,"Нараст.  по потенциалу",$C70:L70)</f>
        <v>8.1480967538066889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3"/>
    </row>
    <row r="71" spans="1:35" ht="0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3"/>
    </row>
    <row r="72" spans="1:35" ht="11.25" customHeight="1" x14ac:dyDescent="0.3">
      <c r="A72" s="114">
        <v>43540</v>
      </c>
      <c r="B72" s="14" t="s">
        <v>25</v>
      </c>
      <c r="C72" s="15"/>
      <c r="D72" s="16"/>
      <c r="E72" s="16"/>
      <c r="F72" s="17"/>
      <c r="G72" s="15"/>
      <c r="H72" s="19">
        <v>0.64976225300000001</v>
      </c>
      <c r="I72" s="16">
        <v>0.64976225300000001</v>
      </c>
      <c r="J72" s="17"/>
      <c r="K72" s="20"/>
      <c r="L72" s="21"/>
      <c r="M72" s="115">
        <f>M$4+SUMIF($A$5:L$5,"Нараст. баланс",$A74:L74)+SUMIF($A$7:J$7,"Итого (с ВНР)",$A74:J74)-SUMIF($A$5:L$5,"Геол. снижение,  т/сут",$A74:L74)-SUMIF(K$7:L$7,"Итого",K74:L74)-SUMIF($A$7:L$7,"Итого (с ВСП)",$A74:L74)</f>
        <v>201.00976225300002</v>
      </c>
      <c r="N72" s="2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3"/>
    </row>
    <row r="73" spans="1:35" ht="11.25" customHeight="1" x14ac:dyDescent="0.3">
      <c r="A73" s="99" t="s">
        <v>2</v>
      </c>
      <c r="B73" s="23" t="s">
        <v>26</v>
      </c>
      <c r="C73" s="24"/>
      <c r="D73" s="25"/>
      <c r="E73" s="25"/>
      <c r="F73" s="26"/>
      <c r="G73" s="24"/>
      <c r="H73" s="28">
        <f>SUBTOTAL(9,G75:G75)</f>
        <v>0</v>
      </c>
      <c r="I73" s="25">
        <f>SUBTOTAL(9,G75:G75)</f>
        <v>0</v>
      </c>
      <c r="J73" s="26"/>
      <c r="K73" s="29"/>
      <c r="L73" s="30"/>
      <c r="M73" s="99" t="s">
        <v>2</v>
      </c>
      <c r="N73" s="3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3"/>
    </row>
    <row r="74" spans="1:35" ht="11.25" customHeight="1" x14ac:dyDescent="0.3">
      <c r="A74" s="99" t="s">
        <v>2</v>
      </c>
      <c r="B74" s="32" t="s">
        <v>24</v>
      </c>
      <c r="C74" s="33"/>
      <c r="D74" s="34"/>
      <c r="E74" s="34"/>
      <c r="F74" s="35"/>
      <c r="G74" s="33"/>
      <c r="H74" s="37">
        <f>SUBTOTAL(9,G74:G74)</f>
        <v>0</v>
      </c>
      <c r="I74" s="34">
        <f>SUBTOTAL(9,G74:G74)</f>
        <v>0</v>
      </c>
      <c r="J74" s="35">
        <f>I74+IF($B70=2,0,J70)</f>
        <v>0.64976225300000012</v>
      </c>
      <c r="K74" s="38">
        <v>8.64</v>
      </c>
      <c r="L74" s="39">
        <f>SUMIF($A$5:K$5,"Накопленный эффект, т/сут",$A74:K74)+SUMIF($A$5:K$5,"Нараст.  по потенциалу",$A74:K74)-SUMIF($A$5:K$5,"Нараст. по остановкам",$A74:K74)-SUMIF($A$5:K$5,"ИТОГО перевод в ППД",$A74:K74)-SUMIF($A$5:K$5,"ИТОГО  нерент, по распоряж.",$A74:K74)-SUMIF($A$5:K$5,"ИТОГО ост. дебит от ЗБС, Углуб., ПВЛГ/ПНЛГ",$A74:K74)</f>
        <v>0.64976225300000012</v>
      </c>
      <c r="M74" s="99" t="s">
        <v>2</v>
      </c>
      <c r="N74" s="40">
        <f>N$4+SUMIF($C$5:L$5,"Нараст. по остановкам",$C74:L74)-SUMIF($C$5:L$5,"Нараст.  по потенциалу",$C74:L74)</f>
        <v>8.1480967538066889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3"/>
    </row>
    <row r="75" spans="1:35" ht="0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3"/>
    </row>
    <row r="76" spans="1:35" ht="11.25" customHeight="1" x14ac:dyDescent="0.3">
      <c r="A76" s="114">
        <v>43541</v>
      </c>
      <c r="B76" s="14" t="s">
        <v>25</v>
      </c>
      <c r="C76" s="15"/>
      <c r="D76" s="16"/>
      <c r="E76" s="16"/>
      <c r="F76" s="17"/>
      <c r="G76" s="15"/>
      <c r="H76" s="19">
        <v>0.64976225300000001</v>
      </c>
      <c r="I76" s="16">
        <v>0.64976225300000001</v>
      </c>
      <c r="J76" s="17"/>
      <c r="K76" s="20"/>
      <c r="L76" s="21"/>
      <c r="M76" s="115">
        <f>M$4+SUMIF($A$5:L$5,"Нараст. баланс",$A78:L78)+SUMIF($A$7:J$7,"Итого (с ВНР)",$A78:J78)-SUMIF($A$5:L$5,"Геол. снижение,  т/сут",$A78:L78)-SUMIF(K$7:L$7,"Итого",K78:L78)-SUMIF($A$7:L$7,"Итого (с ВСП)",$A78:L78)</f>
        <v>200.469762253</v>
      </c>
      <c r="N76" s="2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3"/>
    </row>
    <row r="77" spans="1:35" ht="11.25" customHeight="1" x14ac:dyDescent="0.3">
      <c r="A77" s="99" t="s">
        <v>2</v>
      </c>
      <c r="B77" s="23" t="s">
        <v>26</v>
      </c>
      <c r="C77" s="24"/>
      <c r="D77" s="25"/>
      <c r="E77" s="25"/>
      <c r="F77" s="26"/>
      <c r="G77" s="24"/>
      <c r="H77" s="28">
        <f>SUBTOTAL(9,G79:G79)</f>
        <v>0</v>
      </c>
      <c r="I77" s="25">
        <f>SUBTOTAL(9,G79:G79)</f>
        <v>0</v>
      </c>
      <c r="J77" s="26"/>
      <c r="K77" s="29"/>
      <c r="L77" s="30"/>
      <c r="M77" s="99" t="s">
        <v>2</v>
      </c>
      <c r="N77" s="3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3"/>
    </row>
    <row r="78" spans="1:35" ht="11.25" customHeight="1" x14ac:dyDescent="0.3">
      <c r="A78" s="99" t="s">
        <v>2</v>
      </c>
      <c r="B78" s="32" t="s">
        <v>24</v>
      </c>
      <c r="C78" s="33"/>
      <c r="D78" s="34"/>
      <c r="E78" s="34"/>
      <c r="F78" s="35"/>
      <c r="G78" s="33"/>
      <c r="H78" s="37">
        <f>SUBTOTAL(9,G78:G78)</f>
        <v>0</v>
      </c>
      <c r="I78" s="34">
        <f>SUBTOTAL(9,G78:G78)</f>
        <v>0</v>
      </c>
      <c r="J78" s="35">
        <f>I78+IF($B74=2,0,J74)</f>
        <v>0.64976225300000012</v>
      </c>
      <c r="K78" s="38">
        <v>9.18</v>
      </c>
      <c r="L78" s="39">
        <f>SUMIF($A$5:K$5,"Накопленный эффект, т/сут",$A78:K78)+SUMIF($A$5:K$5,"Нараст.  по потенциалу",$A78:K78)-SUMIF($A$5:K$5,"Нараст. по остановкам",$A78:K78)-SUMIF($A$5:K$5,"ИТОГО перевод в ППД",$A78:K78)-SUMIF($A$5:K$5,"ИТОГО  нерент, по распоряж.",$A78:K78)-SUMIF($A$5:K$5,"ИТОГО ост. дебит от ЗБС, Углуб., ПВЛГ/ПНЛГ",$A78:K78)</f>
        <v>0.64976225300000012</v>
      </c>
      <c r="M78" s="99" t="s">
        <v>2</v>
      </c>
      <c r="N78" s="40">
        <f>N$4+SUMIF($C$5:L$5,"Нараст. по остановкам",$C78:L78)-SUMIF($C$5:L$5,"Нараст.  по потенциалу",$C78:L78)</f>
        <v>8.1480967538066889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3"/>
    </row>
    <row r="79" spans="1:35" ht="0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3"/>
    </row>
    <row r="80" spans="1:35" ht="11.25" customHeight="1" x14ac:dyDescent="0.3">
      <c r="A80" s="114">
        <v>43542</v>
      </c>
      <c r="B80" s="14" t="s">
        <v>25</v>
      </c>
      <c r="C80" s="15"/>
      <c r="D80" s="16"/>
      <c r="E80" s="16"/>
      <c r="F80" s="17"/>
      <c r="G80" s="15"/>
      <c r="H80" s="19">
        <v>0.64976225300000001</v>
      </c>
      <c r="I80" s="16">
        <v>0.64976225300000001</v>
      </c>
      <c r="J80" s="17"/>
      <c r="K80" s="20"/>
      <c r="L80" s="21"/>
      <c r="M80" s="115">
        <f>M$4+SUMIF($A$5:L$5,"Нараст. баланс",$A82:L82)+SUMIF($A$7:J$7,"Итого (с ВНР)",$A82:J82)-SUMIF($A$5:L$5,"Геол. снижение,  т/сут",$A82:L82)-SUMIF(K$7:L$7,"Итого",K82:L82)-SUMIF($A$7:L$7,"Итого (с ВСП)",$A82:L82)</f>
        <v>199.92976225300001</v>
      </c>
      <c r="N80" s="2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3"/>
    </row>
    <row r="81" spans="1:35" ht="11.25" customHeight="1" x14ac:dyDescent="0.3">
      <c r="A81" s="99" t="s">
        <v>2</v>
      </c>
      <c r="B81" s="23" t="s">
        <v>26</v>
      </c>
      <c r="C81" s="24"/>
      <c r="D81" s="25"/>
      <c r="E81" s="25"/>
      <c r="F81" s="26"/>
      <c r="G81" s="24"/>
      <c r="H81" s="28">
        <f>SUBTOTAL(9,G83:G83)</f>
        <v>0</v>
      </c>
      <c r="I81" s="25">
        <f>SUBTOTAL(9,G83:G83)</f>
        <v>0</v>
      </c>
      <c r="J81" s="26"/>
      <c r="K81" s="29"/>
      <c r="L81" s="30"/>
      <c r="M81" s="99" t="s">
        <v>2</v>
      </c>
      <c r="N81" s="3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13"/>
    </row>
    <row r="82" spans="1:35" ht="11.25" customHeight="1" x14ac:dyDescent="0.3">
      <c r="A82" s="99" t="s">
        <v>2</v>
      </c>
      <c r="B82" s="32" t="s">
        <v>24</v>
      </c>
      <c r="C82" s="33"/>
      <c r="D82" s="34"/>
      <c r="E82" s="34"/>
      <c r="F82" s="35"/>
      <c r="G82" s="33"/>
      <c r="H82" s="37">
        <f>SUBTOTAL(9,G82:G82)</f>
        <v>0</v>
      </c>
      <c r="I82" s="34">
        <f>SUBTOTAL(9,G82:G82)</f>
        <v>0</v>
      </c>
      <c r="J82" s="35">
        <f>I82+IF($B78=2,0,J78)</f>
        <v>0.64976225300000012</v>
      </c>
      <c r="K82" s="38">
        <v>9.7200000000000006</v>
      </c>
      <c r="L82" s="39">
        <f>SUMIF($A$5:K$5,"Накопленный эффект, т/сут",$A82:K82)+SUMIF($A$5:K$5,"Нараст.  по потенциалу",$A82:K82)-SUMIF($A$5:K$5,"Нараст. по остановкам",$A82:K82)-SUMIF($A$5:K$5,"ИТОГО перевод в ППД",$A82:K82)-SUMIF($A$5:K$5,"ИТОГО  нерент, по распоряж.",$A82:K82)-SUMIF($A$5:K$5,"ИТОГО ост. дебит от ЗБС, Углуб., ПВЛГ/ПНЛГ",$A82:K82)</f>
        <v>0.64976225300000012</v>
      </c>
      <c r="M82" s="99" t="s">
        <v>2</v>
      </c>
      <c r="N82" s="40">
        <f>N$4+SUMIF($C$5:L$5,"Нараст. по остановкам",$C82:L82)-SUMIF($C$5:L$5,"Нараст.  по потенциалу",$C82:L82)</f>
        <v>8.1480967538066889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13"/>
    </row>
    <row r="83" spans="1:35" ht="0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13"/>
    </row>
    <row r="84" spans="1:35" ht="11.25" customHeight="1" x14ac:dyDescent="0.3">
      <c r="A84" s="114">
        <v>43543</v>
      </c>
      <c r="B84" s="14" t="s">
        <v>25</v>
      </c>
      <c r="C84" s="15"/>
      <c r="D84" s="16"/>
      <c r="E84" s="16"/>
      <c r="F84" s="17"/>
      <c r="G84" s="15"/>
      <c r="H84" s="19">
        <v>0.64976225300000001</v>
      </c>
      <c r="I84" s="16">
        <v>0.64976225300000001</v>
      </c>
      <c r="J84" s="17"/>
      <c r="K84" s="20"/>
      <c r="L84" s="21"/>
      <c r="M84" s="115">
        <f>M$4+SUMIF($A$5:L$5,"Нараст. баланс",$A86:L86)+SUMIF($A$7:J$7,"Итого (с ВНР)",$A86:J86)-SUMIF($A$5:L$5,"Геол. снижение,  т/сут",$A86:L86)-SUMIF(K$7:L$7,"Итого",K86:L86)-SUMIF($A$7:L$7,"Итого (с ВСП)",$A86:L86)</f>
        <v>199.38976225300001</v>
      </c>
      <c r="N84" s="2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13"/>
    </row>
    <row r="85" spans="1:35" ht="11.25" customHeight="1" x14ac:dyDescent="0.3">
      <c r="A85" s="99" t="s">
        <v>2</v>
      </c>
      <c r="B85" s="23" t="s">
        <v>26</v>
      </c>
      <c r="C85" s="24"/>
      <c r="D85" s="25"/>
      <c r="E85" s="25"/>
      <c r="F85" s="26"/>
      <c r="G85" s="24"/>
      <c r="H85" s="28">
        <f>SUBTOTAL(9,G87:G87)</f>
        <v>0</v>
      </c>
      <c r="I85" s="25">
        <f>SUBTOTAL(9,G87:G87)</f>
        <v>0</v>
      </c>
      <c r="J85" s="26"/>
      <c r="K85" s="29"/>
      <c r="L85" s="30"/>
      <c r="M85" s="99" t="s">
        <v>2</v>
      </c>
      <c r="N85" s="3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13"/>
    </row>
    <row r="86" spans="1:35" ht="11.25" customHeight="1" x14ac:dyDescent="0.3">
      <c r="A86" s="99" t="s">
        <v>2</v>
      </c>
      <c r="B86" s="32" t="s">
        <v>24</v>
      </c>
      <c r="C86" s="33"/>
      <c r="D86" s="34"/>
      <c r="E86" s="34"/>
      <c r="F86" s="35"/>
      <c r="G86" s="33"/>
      <c r="H86" s="37">
        <f>SUBTOTAL(9,G86:G86)</f>
        <v>0</v>
      </c>
      <c r="I86" s="34">
        <f>SUBTOTAL(9,G86:G86)</f>
        <v>0</v>
      </c>
      <c r="J86" s="35">
        <f>I86+IF($B82=2,0,J82)</f>
        <v>0.64976225300000012</v>
      </c>
      <c r="K86" s="38">
        <v>10.26</v>
      </c>
      <c r="L86" s="39">
        <f>SUMIF($A$5:K$5,"Накопленный эффект, т/сут",$A86:K86)+SUMIF($A$5:K$5,"Нараст.  по потенциалу",$A86:K86)-SUMIF($A$5:K$5,"Нараст. по остановкам",$A86:K86)-SUMIF($A$5:K$5,"ИТОГО перевод в ППД",$A86:K86)-SUMIF($A$5:K$5,"ИТОГО  нерент, по распоряж.",$A86:K86)-SUMIF($A$5:K$5,"ИТОГО ост. дебит от ЗБС, Углуб., ПВЛГ/ПНЛГ",$A86:K86)</f>
        <v>0.64976225300000012</v>
      </c>
      <c r="M86" s="99" t="s">
        <v>2</v>
      </c>
      <c r="N86" s="40">
        <f>N$4+SUMIF($C$5:L$5,"Нараст. по остановкам",$C86:L86)-SUMIF($C$5:L$5,"Нараст.  по потенциалу",$C86:L86)</f>
        <v>8.1480967538066889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13"/>
    </row>
    <row r="87" spans="1:35" ht="0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13"/>
    </row>
    <row r="88" spans="1:35" ht="11.25" customHeight="1" x14ac:dyDescent="0.3">
      <c r="A88" s="114">
        <v>43544</v>
      </c>
      <c r="B88" s="14" t="s">
        <v>25</v>
      </c>
      <c r="C88" s="15"/>
      <c r="D88" s="16"/>
      <c r="E88" s="16"/>
      <c r="F88" s="17"/>
      <c r="G88" s="15"/>
      <c r="H88" s="19">
        <v>0.64976225300000001</v>
      </c>
      <c r="I88" s="16">
        <v>0.64976225300000001</v>
      </c>
      <c r="J88" s="17"/>
      <c r="K88" s="20"/>
      <c r="L88" s="21"/>
      <c r="M88" s="115">
        <f>M$4+SUMIF($A$5:L$5,"Нараст. баланс",$A90:L90)+SUMIF($A$7:J$7,"Итого (с ВНР)",$A90:J90)-SUMIF($A$5:L$5,"Геол. снижение,  т/сут",$A90:L90)-SUMIF(K$7:L$7,"Итого",K90:L90)-SUMIF($A$7:L$7,"Итого (с ВСП)",$A90:L90)</f>
        <v>198.84976225299999</v>
      </c>
      <c r="N88" s="2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13"/>
    </row>
    <row r="89" spans="1:35" ht="11.25" customHeight="1" x14ac:dyDescent="0.3">
      <c r="A89" s="99" t="s">
        <v>2</v>
      </c>
      <c r="B89" s="23" t="s">
        <v>26</v>
      </c>
      <c r="C89" s="24"/>
      <c r="D89" s="25"/>
      <c r="E89" s="25"/>
      <c r="F89" s="26"/>
      <c r="G89" s="24"/>
      <c r="H89" s="28">
        <f>SUBTOTAL(9,G91:G91)</f>
        <v>0</v>
      </c>
      <c r="I89" s="25">
        <f>SUBTOTAL(9,G91:G91)</f>
        <v>0</v>
      </c>
      <c r="J89" s="26"/>
      <c r="K89" s="29"/>
      <c r="L89" s="30"/>
      <c r="M89" s="99" t="s">
        <v>2</v>
      </c>
      <c r="N89" s="3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3"/>
    </row>
    <row r="90" spans="1:35" ht="11.25" customHeight="1" x14ac:dyDescent="0.3">
      <c r="A90" s="99" t="s">
        <v>2</v>
      </c>
      <c r="B90" s="32" t="s">
        <v>24</v>
      </c>
      <c r="C90" s="33"/>
      <c r="D90" s="34"/>
      <c r="E90" s="34"/>
      <c r="F90" s="35"/>
      <c r="G90" s="33"/>
      <c r="H90" s="37">
        <f>SUBTOTAL(9,G90:G90)</f>
        <v>0</v>
      </c>
      <c r="I90" s="34">
        <f>SUBTOTAL(9,G90:G90)</f>
        <v>0</v>
      </c>
      <c r="J90" s="35">
        <f>I90+IF($B86=2,0,J86)</f>
        <v>0.64976225300000012</v>
      </c>
      <c r="K90" s="38">
        <v>10.8</v>
      </c>
      <c r="L90" s="39">
        <f>SUMIF($A$5:K$5,"Накопленный эффект, т/сут",$A90:K90)+SUMIF($A$5:K$5,"Нараст.  по потенциалу",$A90:K90)-SUMIF($A$5:K$5,"Нараст. по остановкам",$A90:K90)-SUMIF($A$5:K$5,"ИТОГО перевод в ППД",$A90:K90)-SUMIF($A$5:K$5,"ИТОГО  нерент, по распоряж.",$A90:K90)-SUMIF($A$5:K$5,"ИТОГО ост. дебит от ЗБС, Углуб., ПВЛГ/ПНЛГ",$A90:K90)</f>
        <v>0.64976225300000012</v>
      </c>
      <c r="M90" s="99" t="s">
        <v>2</v>
      </c>
      <c r="N90" s="40">
        <f>N$4+SUMIF($C$5:L$5,"Нараст. по остановкам",$C90:L90)-SUMIF($C$5:L$5,"Нараст.  по потенциалу",$C90:L90)</f>
        <v>8.1480967538066889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13"/>
    </row>
    <row r="91" spans="1:35" ht="0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3"/>
    </row>
    <row r="92" spans="1:35" ht="11.25" customHeight="1" x14ac:dyDescent="0.3">
      <c r="A92" s="114">
        <v>43545</v>
      </c>
      <c r="B92" s="14" t="s">
        <v>25</v>
      </c>
      <c r="C92" s="15"/>
      <c r="D92" s="16"/>
      <c r="E92" s="16"/>
      <c r="F92" s="17"/>
      <c r="G92" s="15"/>
      <c r="H92" s="19">
        <v>0.64976225300000001</v>
      </c>
      <c r="I92" s="16">
        <v>0.64976225300000001</v>
      </c>
      <c r="J92" s="17"/>
      <c r="K92" s="20"/>
      <c r="L92" s="21"/>
      <c r="M92" s="115">
        <f>M$4+SUMIF($A$5:L$5,"Нараст. баланс",$A94:L94)+SUMIF($A$7:J$7,"Итого (с ВНР)",$A94:J94)-SUMIF($A$5:L$5,"Геол. снижение,  т/сут",$A94:L94)-SUMIF(K$7:L$7,"Итого",K94:L94)-SUMIF($A$7:L$7,"Итого (с ВСП)",$A94:L94)</f>
        <v>198.309762253</v>
      </c>
      <c r="N92" s="2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3"/>
    </row>
    <row r="93" spans="1:35" ht="11.25" customHeight="1" x14ac:dyDescent="0.3">
      <c r="A93" s="99" t="s">
        <v>2</v>
      </c>
      <c r="B93" s="23" t="s">
        <v>26</v>
      </c>
      <c r="C93" s="24"/>
      <c r="D93" s="25"/>
      <c r="E93" s="25"/>
      <c r="F93" s="26"/>
      <c r="G93" s="24"/>
      <c r="H93" s="28">
        <f>SUBTOTAL(9,G95:G95)</f>
        <v>0</v>
      </c>
      <c r="I93" s="25">
        <f>SUBTOTAL(9,G95:G95)</f>
        <v>0</v>
      </c>
      <c r="J93" s="26"/>
      <c r="K93" s="29"/>
      <c r="L93" s="30"/>
      <c r="M93" s="99" t="s">
        <v>2</v>
      </c>
      <c r="N93" s="3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13"/>
    </row>
    <row r="94" spans="1:35" ht="11.25" customHeight="1" x14ac:dyDescent="0.3">
      <c r="A94" s="99" t="s">
        <v>2</v>
      </c>
      <c r="B94" s="32" t="s">
        <v>24</v>
      </c>
      <c r="C94" s="33"/>
      <c r="D94" s="34"/>
      <c r="E94" s="34"/>
      <c r="F94" s="35"/>
      <c r="G94" s="33"/>
      <c r="H94" s="37">
        <f>SUBTOTAL(9,G94:G94)</f>
        <v>0</v>
      </c>
      <c r="I94" s="34">
        <f>SUBTOTAL(9,G94:G94)</f>
        <v>0</v>
      </c>
      <c r="J94" s="35">
        <f>I94+IF($B90=2,0,J90)</f>
        <v>0.64976225300000012</v>
      </c>
      <c r="K94" s="38">
        <v>11.34</v>
      </c>
      <c r="L94" s="39">
        <f>SUMIF($A$5:K$5,"Накопленный эффект, т/сут",$A94:K94)+SUMIF($A$5:K$5,"Нараст.  по потенциалу",$A94:K94)-SUMIF($A$5:K$5,"Нараст. по остановкам",$A94:K94)-SUMIF($A$5:K$5,"ИТОГО перевод в ППД",$A94:K94)-SUMIF($A$5:K$5,"ИТОГО  нерент, по распоряж.",$A94:K94)-SUMIF($A$5:K$5,"ИТОГО ост. дебит от ЗБС, Углуб., ПВЛГ/ПНЛГ",$A94:K94)</f>
        <v>0.64976225300000012</v>
      </c>
      <c r="M94" s="99" t="s">
        <v>2</v>
      </c>
      <c r="N94" s="40">
        <f>N$4+SUMIF($C$5:L$5,"Нараст. по остановкам",$C94:L94)-SUMIF($C$5:L$5,"Нараст.  по потенциалу",$C94:L94)</f>
        <v>8.1480967538066889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13"/>
    </row>
    <row r="95" spans="1:35" ht="0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3"/>
    </row>
    <row r="96" spans="1:35" ht="11.25" customHeight="1" x14ac:dyDescent="0.3">
      <c r="A96" s="114">
        <v>43546</v>
      </c>
      <c r="B96" s="14" t="s">
        <v>25</v>
      </c>
      <c r="C96" s="15"/>
      <c r="D96" s="16"/>
      <c r="E96" s="16"/>
      <c r="F96" s="17"/>
      <c r="G96" s="15"/>
      <c r="H96" s="19">
        <v>0.64976225300000001</v>
      </c>
      <c r="I96" s="16">
        <v>0.64976225300000001</v>
      </c>
      <c r="J96" s="17"/>
      <c r="K96" s="20"/>
      <c r="L96" s="21"/>
      <c r="M96" s="115">
        <f>M$4+SUMIF($A$5:L$5,"Нараст. баланс",$A98:L98)+SUMIF($A$7:J$7,"Итого (с ВНР)",$A98:J98)-SUMIF($A$5:L$5,"Геол. снижение,  т/сут",$A98:L98)-SUMIF(K$7:L$7,"Итого",K98:L98)-SUMIF($A$7:L$7,"Итого (с ВСП)",$A98:L98)</f>
        <v>197.76976225300001</v>
      </c>
      <c r="N96" s="2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13"/>
    </row>
    <row r="97" spans="1:35" ht="11.25" customHeight="1" x14ac:dyDescent="0.3">
      <c r="A97" s="99" t="s">
        <v>2</v>
      </c>
      <c r="B97" s="23" t="s">
        <v>26</v>
      </c>
      <c r="C97" s="24"/>
      <c r="D97" s="25"/>
      <c r="E97" s="25"/>
      <c r="F97" s="26"/>
      <c r="G97" s="24"/>
      <c r="H97" s="28">
        <f>SUBTOTAL(9,G99:G99)</f>
        <v>0</v>
      </c>
      <c r="I97" s="25">
        <f>SUBTOTAL(9,G99:G99)</f>
        <v>0</v>
      </c>
      <c r="J97" s="26"/>
      <c r="K97" s="29"/>
      <c r="L97" s="30"/>
      <c r="M97" s="99" t="s">
        <v>2</v>
      </c>
      <c r="N97" s="3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13"/>
    </row>
    <row r="98" spans="1:35" ht="11.25" customHeight="1" x14ac:dyDescent="0.3">
      <c r="A98" s="99" t="s">
        <v>2</v>
      </c>
      <c r="B98" s="32" t="s">
        <v>24</v>
      </c>
      <c r="C98" s="33"/>
      <c r="D98" s="34"/>
      <c r="E98" s="34"/>
      <c r="F98" s="35"/>
      <c r="G98" s="33"/>
      <c r="H98" s="37">
        <f>SUBTOTAL(9,G98:G98)</f>
        <v>0</v>
      </c>
      <c r="I98" s="34">
        <f>SUBTOTAL(9,G98:G98)</f>
        <v>0</v>
      </c>
      <c r="J98" s="35">
        <f>I98+IF($B94=2,0,J94)</f>
        <v>0.64976225300000012</v>
      </c>
      <c r="K98" s="38">
        <v>11.88</v>
      </c>
      <c r="L98" s="39">
        <f>SUMIF($A$5:K$5,"Накопленный эффект, т/сут",$A98:K98)+SUMIF($A$5:K$5,"Нараст.  по потенциалу",$A98:K98)-SUMIF($A$5:K$5,"Нараст. по остановкам",$A98:K98)-SUMIF($A$5:K$5,"ИТОГО перевод в ППД",$A98:K98)-SUMIF($A$5:K$5,"ИТОГО  нерент, по распоряж.",$A98:K98)-SUMIF($A$5:K$5,"ИТОГО ост. дебит от ЗБС, Углуб., ПВЛГ/ПНЛГ",$A98:K98)</f>
        <v>0.64976225300000012</v>
      </c>
      <c r="M98" s="99" t="s">
        <v>2</v>
      </c>
      <c r="N98" s="40">
        <f>N$4+SUMIF($C$5:L$5,"Нараст. по остановкам",$C98:L98)-SUMIF($C$5:L$5,"Нараст.  по потенциалу",$C98:L98)</f>
        <v>8.1480967538066889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13"/>
    </row>
    <row r="99" spans="1:35" ht="0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3"/>
    </row>
    <row r="100" spans="1:35" ht="11.25" customHeight="1" x14ac:dyDescent="0.3">
      <c r="A100" s="114">
        <v>43547</v>
      </c>
      <c r="B100" s="14" t="s">
        <v>25</v>
      </c>
      <c r="C100" s="15"/>
      <c r="D100" s="16"/>
      <c r="E100" s="16"/>
      <c r="F100" s="17"/>
      <c r="G100" s="15"/>
      <c r="H100" s="19">
        <v>0.64976225300000001</v>
      </c>
      <c r="I100" s="16">
        <v>0.64976225300000001</v>
      </c>
      <c r="J100" s="17"/>
      <c r="K100" s="20"/>
      <c r="L100" s="21"/>
      <c r="M100" s="115">
        <f>M$4+SUMIF($A$5:L$5,"Нараст. баланс",$A102:L102)+SUMIF($A$7:J$7,"Итого (с ВНР)",$A102:J102)-SUMIF($A$5:L$5,"Геол. снижение,  т/сут",$A102:L102)-SUMIF(K$7:L$7,"Итого",K102:L102)-SUMIF($A$7:L$7,"Итого (с ВСП)",$A102:L102)</f>
        <v>197.22976225300002</v>
      </c>
      <c r="N100" s="2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13"/>
    </row>
    <row r="101" spans="1:35" ht="11.25" customHeight="1" x14ac:dyDescent="0.3">
      <c r="A101" s="99" t="s">
        <v>2</v>
      </c>
      <c r="B101" s="23" t="s">
        <v>26</v>
      </c>
      <c r="C101" s="24"/>
      <c r="D101" s="25"/>
      <c r="E101" s="25"/>
      <c r="F101" s="26"/>
      <c r="G101" s="24"/>
      <c r="H101" s="28">
        <f>SUBTOTAL(9,G103:G103)</f>
        <v>0</v>
      </c>
      <c r="I101" s="25">
        <f>SUBTOTAL(9,G103:G103)</f>
        <v>0</v>
      </c>
      <c r="J101" s="26"/>
      <c r="K101" s="29"/>
      <c r="L101" s="30"/>
      <c r="M101" s="99" t="s">
        <v>2</v>
      </c>
      <c r="N101" s="3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13"/>
    </row>
    <row r="102" spans="1:35" ht="11.25" customHeight="1" x14ac:dyDescent="0.3">
      <c r="A102" s="99" t="s">
        <v>2</v>
      </c>
      <c r="B102" s="32" t="s">
        <v>24</v>
      </c>
      <c r="C102" s="33"/>
      <c r="D102" s="34"/>
      <c r="E102" s="34"/>
      <c r="F102" s="35"/>
      <c r="G102" s="33"/>
      <c r="H102" s="37">
        <f>SUBTOTAL(9,G102:G102)</f>
        <v>0</v>
      </c>
      <c r="I102" s="34">
        <f>SUBTOTAL(9,G102:G102)</f>
        <v>0</v>
      </c>
      <c r="J102" s="35">
        <f>I102+IF($B98=2,0,J98)</f>
        <v>0.64976225300000012</v>
      </c>
      <c r="K102" s="38">
        <v>12.42</v>
      </c>
      <c r="L102" s="39">
        <f>SUMIF($A$5:K$5,"Накопленный эффект, т/сут",$A102:K102)+SUMIF($A$5:K$5,"Нараст.  по потенциалу",$A102:K102)-SUMIF($A$5:K$5,"Нараст. по остановкам",$A102:K102)-SUMIF($A$5:K$5,"ИТОГО перевод в ППД",$A102:K102)-SUMIF($A$5:K$5,"ИТОГО  нерент, по распоряж.",$A102:K102)-SUMIF($A$5:K$5,"ИТОГО ост. дебит от ЗБС, Углуб., ПВЛГ/ПНЛГ",$A102:K102)</f>
        <v>0.64976225300000012</v>
      </c>
      <c r="M102" s="99" t="s">
        <v>2</v>
      </c>
      <c r="N102" s="40">
        <f>N$4+SUMIF($C$5:L$5,"Нараст. по остановкам",$C102:L102)-SUMIF($C$5:L$5,"Нараст.  по потенциалу",$C102:L102)</f>
        <v>8.1480967538066889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3"/>
    </row>
    <row r="103" spans="1:35" ht="0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13"/>
    </row>
    <row r="104" spans="1:35" ht="11.25" customHeight="1" x14ac:dyDescent="0.3">
      <c r="A104" s="114">
        <v>43548</v>
      </c>
      <c r="B104" s="14" t="s">
        <v>25</v>
      </c>
      <c r="C104" s="15"/>
      <c r="D104" s="16"/>
      <c r="E104" s="16"/>
      <c r="F104" s="17"/>
      <c r="G104" s="15"/>
      <c r="H104" s="19">
        <v>0.64976225300000001</v>
      </c>
      <c r="I104" s="16">
        <v>0.64976225300000001</v>
      </c>
      <c r="J104" s="17"/>
      <c r="K104" s="20"/>
      <c r="L104" s="21"/>
      <c r="M104" s="115">
        <f>M$4+SUMIF($A$5:L$5,"Нараст. баланс",$A106:L106)+SUMIF($A$7:J$7,"Итого (с ВНР)",$A106:J106)-SUMIF($A$5:L$5,"Геол. снижение,  т/сут",$A106:L106)-SUMIF(K$7:L$7,"Итого",K106:L106)-SUMIF($A$7:L$7,"Итого (с ВСП)",$A106:L106)</f>
        <v>196.689762253</v>
      </c>
      <c r="N104" s="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13"/>
    </row>
    <row r="105" spans="1:35" ht="11.25" customHeight="1" x14ac:dyDescent="0.3">
      <c r="A105" s="99" t="s">
        <v>2</v>
      </c>
      <c r="B105" s="23" t="s">
        <v>26</v>
      </c>
      <c r="C105" s="24"/>
      <c r="D105" s="25"/>
      <c r="E105" s="25"/>
      <c r="F105" s="26"/>
      <c r="G105" s="24"/>
      <c r="H105" s="28">
        <f>SUBTOTAL(9,G107:G107)</f>
        <v>0</v>
      </c>
      <c r="I105" s="25">
        <f>SUBTOTAL(9,G107:G107)</f>
        <v>0</v>
      </c>
      <c r="J105" s="26"/>
      <c r="K105" s="29"/>
      <c r="L105" s="30"/>
      <c r="M105" s="99" t="s">
        <v>2</v>
      </c>
      <c r="N105" s="3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13"/>
    </row>
    <row r="106" spans="1:35" ht="11.25" customHeight="1" x14ac:dyDescent="0.3">
      <c r="A106" s="99" t="s">
        <v>2</v>
      </c>
      <c r="B106" s="32" t="s">
        <v>24</v>
      </c>
      <c r="C106" s="33"/>
      <c r="D106" s="34"/>
      <c r="E106" s="34"/>
      <c r="F106" s="35"/>
      <c r="G106" s="33"/>
      <c r="H106" s="37">
        <f>SUBTOTAL(9,G106:G106)</f>
        <v>0</v>
      </c>
      <c r="I106" s="34">
        <f>SUBTOTAL(9,G106:G106)</f>
        <v>0</v>
      </c>
      <c r="J106" s="35">
        <f>I106+IF($B102=2,0,J102)</f>
        <v>0.64976225300000012</v>
      </c>
      <c r="K106" s="38">
        <v>12.96</v>
      </c>
      <c r="L106" s="39">
        <f>SUMIF($A$5:K$5,"Накопленный эффект, т/сут",$A106:K106)+SUMIF($A$5:K$5,"Нараст.  по потенциалу",$A106:K106)-SUMIF($A$5:K$5,"Нараст. по остановкам",$A106:K106)-SUMIF($A$5:K$5,"ИТОГО перевод в ППД",$A106:K106)-SUMIF($A$5:K$5,"ИТОГО  нерент, по распоряж.",$A106:K106)-SUMIF($A$5:K$5,"ИТОГО ост. дебит от ЗБС, Углуб., ПВЛГ/ПНЛГ",$A106:K106)</f>
        <v>0.64976225300000012</v>
      </c>
      <c r="M106" s="99" t="s">
        <v>2</v>
      </c>
      <c r="N106" s="40">
        <f>N$4+SUMIF($C$5:L$5,"Нараст. по остановкам",$C106:L106)-SUMIF($C$5:L$5,"Нараст.  по потенциалу",$C106:L106)</f>
        <v>8.1480967538066889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3"/>
    </row>
    <row r="107" spans="1:35" ht="0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13"/>
    </row>
    <row r="108" spans="1:35" ht="11.25" customHeight="1" x14ac:dyDescent="0.3">
      <c r="A108" s="114">
        <v>43549</v>
      </c>
      <c r="B108" s="14" t="s">
        <v>25</v>
      </c>
      <c r="C108" s="15"/>
      <c r="D108" s="16"/>
      <c r="E108" s="16"/>
      <c r="F108" s="17"/>
      <c r="G108" s="15"/>
      <c r="H108" s="19">
        <v>0.64976225300000001</v>
      </c>
      <c r="I108" s="16">
        <v>0.64976225300000001</v>
      </c>
      <c r="J108" s="17"/>
      <c r="K108" s="20"/>
      <c r="L108" s="21"/>
      <c r="M108" s="115">
        <f>M$4+SUMIF($A$5:L$5,"Нараст. баланс",$A110:L110)+SUMIF($A$7:J$7,"Итого (с ВНР)",$A110:J110)-SUMIF($A$5:L$5,"Геол. снижение,  т/сут",$A110:L110)-SUMIF(K$7:L$7,"Итого",K110:L110)-SUMIF($A$7:L$7,"Итого (с ВСП)",$A110:L110)</f>
        <v>196.14976225300001</v>
      </c>
      <c r="N108" s="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13"/>
    </row>
    <row r="109" spans="1:35" ht="11.25" customHeight="1" x14ac:dyDescent="0.3">
      <c r="A109" s="99" t="s">
        <v>2</v>
      </c>
      <c r="B109" s="23" t="s">
        <v>26</v>
      </c>
      <c r="C109" s="24"/>
      <c r="D109" s="25"/>
      <c r="E109" s="25"/>
      <c r="F109" s="26"/>
      <c r="G109" s="24"/>
      <c r="H109" s="28">
        <f>SUBTOTAL(9,G111:G111)</f>
        <v>0</v>
      </c>
      <c r="I109" s="25">
        <f>SUBTOTAL(9,G111:G111)</f>
        <v>0</v>
      </c>
      <c r="J109" s="26"/>
      <c r="K109" s="29"/>
      <c r="L109" s="30"/>
      <c r="M109" s="99" t="s">
        <v>2</v>
      </c>
      <c r="N109" s="3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13"/>
    </row>
    <row r="110" spans="1:35" ht="11.25" customHeight="1" x14ac:dyDescent="0.3">
      <c r="A110" s="99" t="s">
        <v>2</v>
      </c>
      <c r="B110" s="32" t="s">
        <v>24</v>
      </c>
      <c r="C110" s="33"/>
      <c r="D110" s="34"/>
      <c r="E110" s="34"/>
      <c r="F110" s="35"/>
      <c r="G110" s="33"/>
      <c r="H110" s="37">
        <f>SUBTOTAL(9,G110:G110)</f>
        <v>0</v>
      </c>
      <c r="I110" s="34">
        <f>SUBTOTAL(9,G110:G110)</f>
        <v>0</v>
      </c>
      <c r="J110" s="35">
        <f>I110+IF($B106=2,0,J106)</f>
        <v>0.64976225300000012</v>
      </c>
      <c r="K110" s="38">
        <v>13.5</v>
      </c>
      <c r="L110" s="39">
        <f>SUMIF($A$5:K$5,"Накопленный эффект, т/сут",$A110:K110)+SUMIF($A$5:K$5,"Нараст.  по потенциалу",$A110:K110)-SUMIF($A$5:K$5,"Нараст. по остановкам",$A110:K110)-SUMIF($A$5:K$5,"ИТОГО перевод в ППД",$A110:K110)-SUMIF($A$5:K$5,"ИТОГО  нерент, по распоряж.",$A110:K110)-SUMIF($A$5:K$5,"ИТОГО ост. дебит от ЗБС, Углуб., ПВЛГ/ПНЛГ",$A110:K110)</f>
        <v>0.64976225300000012</v>
      </c>
      <c r="M110" s="99" t="s">
        <v>2</v>
      </c>
      <c r="N110" s="40">
        <f>N$4+SUMIF($C$5:L$5,"Нараст. по остановкам",$C110:L110)-SUMIF($C$5:L$5,"Нараст.  по потенциалу",$C110:L110)</f>
        <v>8.1480967538066889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13"/>
    </row>
    <row r="111" spans="1:35" ht="0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13"/>
    </row>
    <row r="112" spans="1:35" ht="11.25" customHeight="1" x14ac:dyDescent="0.3">
      <c r="A112" s="114">
        <v>43550</v>
      </c>
      <c r="B112" s="14" t="s">
        <v>25</v>
      </c>
      <c r="C112" s="15"/>
      <c r="D112" s="16"/>
      <c r="E112" s="16"/>
      <c r="F112" s="17"/>
      <c r="G112" s="15"/>
      <c r="H112" s="19">
        <v>0.64976225300000001</v>
      </c>
      <c r="I112" s="16">
        <v>0.64976225300000001</v>
      </c>
      <c r="J112" s="17"/>
      <c r="K112" s="20"/>
      <c r="L112" s="21"/>
      <c r="M112" s="115">
        <f>M$4+SUMIF($A$5:L$5,"Нараст. баланс",$A114:L114)+SUMIF($A$7:J$7,"Итого (с ВНР)",$A114:J114)-SUMIF($A$5:L$5,"Геол. снижение,  т/сут",$A114:L114)-SUMIF(K$7:L$7,"Итого",K114:L114)-SUMIF($A$7:L$7,"Итого (с ВСП)",$A114:L114)</f>
        <v>195.60976225300001</v>
      </c>
      <c r="N112" s="2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13"/>
    </row>
    <row r="113" spans="1:35" ht="11.25" customHeight="1" x14ac:dyDescent="0.3">
      <c r="A113" s="99" t="s">
        <v>2</v>
      </c>
      <c r="B113" s="23" t="s">
        <v>26</v>
      </c>
      <c r="C113" s="24"/>
      <c r="D113" s="25"/>
      <c r="E113" s="25"/>
      <c r="F113" s="26"/>
      <c r="G113" s="24"/>
      <c r="H113" s="28">
        <f>SUBTOTAL(9,G115:G115)</f>
        <v>0</v>
      </c>
      <c r="I113" s="25">
        <f>SUBTOTAL(9,G115:G115)</f>
        <v>0</v>
      </c>
      <c r="J113" s="26"/>
      <c r="K113" s="29"/>
      <c r="L113" s="30"/>
      <c r="M113" s="99" t="s">
        <v>2</v>
      </c>
      <c r="N113" s="3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13"/>
    </row>
    <row r="114" spans="1:35" ht="11.25" customHeight="1" x14ac:dyDescent="0.3">
      <c r="A114" s="99" t="s">
        <v>2</v>
      </c>
      <c r="B114" s="32" t="s">
        <v>24</v>
      </c>
      <c r="C114" s="33"/>
      <c r="D114" s="34"/>
      <c r="E114" s="34"/>
      <c r="F114" s="35"/>
      <c r="G114" s="33"/>
      <c r="H114" s="37">
        <f>SUBTOTAL(9,G114:G114)</f>
        <v>0</v>
      </c>
      <c r="I114" s="34">
        <f>SUBTOTAL(9,G114:G114)</f>
        <v>0</v>
      </c>
      <c r="J114" s="35">
        <f>I114+IF($B110=2,0,J110)</f>
        <v>0.64976225300000012</v>
      </c>
      <c r="K114" s="38">
        <v>14.04</v>
      </c>
      <c r="L114" s="39">
        <f>SUMIF($A$5:K$5,"Накопленный эффект, т/сут",$A114:K114)+SUMIF($A$5:K$5,"Нараст.  по потенциалу",$A114:K114)-SUMIF($A$5:K$5,"Нараст. по остановкам",$A114:K114)-SUMIF($A$5:K$5,"ИТОГО перевод в ППД",$A114:K114)-SUMIF($A$5:K$5,"ИТОГО  нерент, по распоряж.",$A114:K114)-SUMIF($A$5:K$5,"ИТОГО ост. дебит от ЗБС, Углуб., ПВЛГ/ПНЛГ",$A114:K114)</f>
        <v>0.64976225300000012</v>
      </c>
      <c r="M114" s="99" t="s">
        <v>2</v>
      </c>
      <c r="N114" s="40">
        <f>N$4+SUMIF($C$5:L$5,"Нараст. по остановкам",$C114:L114)-SUMIF($C$5:L$5,"Нараст.  по потенциалу",$C114:L114)</f>
        <v>8.1480967538066889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3"/>
    </row>
    <row r="115" spans="1:35" ht="0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13"/>
    </row>
    <row r="116" spans="1:35" ht="11.25" customHeight="1" x14ac:dyDescent="0.3">
      <c r="A116" s="114">
        <v>43551</v>
      </c>
      <c r="B116" s="14" t="s">
        <v>25</v>
      </c>
      <c r="C116" s="15"/>
      <c r="D116" s="16"/>
      <c r="E116" s="16"/>
      <c r="F116" s="17"/>
      <c r="G116" s="15"/>
      <c r="H116" s="19">
        <v>0.64976225300000001</v>
      </c>
      <c r="I116" s="16">
        <v>0.64976225300000001</v>
      </c>
      <c r="J116" s="17"/>
      <c r="K116" s="20"/>
      <c r="L116" s="21"/>
      <c r="M116" s="115">
        <f>M$4+SUMIF($A$5:L$5,"Нараст. баланс",$A118:L118)+SUMIF($A$7:J$7,"Итого (с ВНР)",$A118:J118)-SUMIF($A$5:L$5,"Геол. снижение,  т/сут",$A118:L118)-SUMIF(K$7:L$7,"Итого",K118:L118)-SUMIF($A$7:L$7,"Итого (с ВСП)",$A118:L118)</f>
        <v>195.06976225299999</v>
      </c>
      <c r="N116" s="2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13"/>
    </row>
    <row r="117" spans="1:35" ht="11.25" customHeight="1" x14ac:dyDescent="0.3">
      <c r="A117" s="99" t="s">
        <v>2</v>
      </c>
      <c r="B117" s="23" t="s">
        <v>26</v>
      </c>
      <c r="C117" s="24"/>
      <c r="D117" s="25"/>
      <c r="E117" s="25"/>
      <c r="F117" s="26"/>
      <c r="G117" s="24"/>
      <c r="H117" s="28">
        <f>SUBTOTAL(9,G119:G119)</f>
        <v>0</v>
      </c>
      <c r="I117" s="25">
        <f>SUBTOTAL(9,G119:G119)</f>
        <v>0</v>
      </c>
      <c r="J117" s="26"/>
      <c r="K117" s="29"/>
      <c r="L117" s="30"/>
      <c r="M117" s="99" t="s">
        <v>2</v>
      </c>
      <c r="N117" s="3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13"/>
    </row>
    <row r="118" spans="1:35" ht="11.25" customHeight="1" x14ac:dyDescent="0.3">
      <c r="A118" s="99" t="s">
        <v>2</v>
      </c>
      <c r="B118" s="32" t="s">
        <v>24</v>
      </c>
      <c r="C118" s="33"/>
      <c r="D118" s="34"/>
      <c r="E118" s="34"/>
      <c r="F118" s="35"/>
      <c r="G118" s="33"/>
      <c r="H118" s="37">
        <f>SUBTOTAL(9,G118:G118)</f>
        <v>0</v>
      </c>
      <c r="I118" s="34">
        <f>SUBTOTAL(9,G118:G118)</f>
        <v>0</v>
      </c>
      <c r="J118" s="35">
        <f>I118+IF($B114=2,0,J114)</f>
        <v>0.64976225300000012</v>
      </c>
      <c r="K118" s="38">
        <v>14.58</v>
      </c>
      <c r="L118" s="39">
        <f>SUMIF($A$5:K$5,"Накопленный эффект, т/сут",$A118:K118)+SUMIF($A$5:K$5,"Нараст.  по потенциалу",$A118:K118)-SUMIF($A$5:K$5,"Нараст. по остановкам",$A118:K118)-SUMIF($A$5:K$5,"ИТОГО перевод в ППД",$A118:K118)-SUMIF($A$5:K$5,"ИТОГО  нерент, по распоряж.",$A118:K118)-SUMIF($A$5:K$5,"ИТОГО ост. дебит от ЗБС, Углуб., ПВЛГ/ПНЛГ",$A118:K118)</f>
        <v>0.64976225300000012</v>
      </c>
      <c r="M118" s="99" t="s">
        <v>2</v>
      </c>
      <c r="N118" s="40">
        <f>N$4+SUMIF($C$5:L$5,"Нараст. по остановкам",$C118:L118)-SUMIF($C$5:L$5,"Нараст.  по потенциалу",$C118:L118)</f>
        <v>8.1480967538066889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13"/>
    </row>
    <row r="119" spans="1:35" ht="0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13"/>
    </row>
    <row r="120" spans="1:35" ht="11.25" customHeight="1" x14ac:dyDescent="0.3">
      <c r="A120" s="114">
        <v>43552</v>
      </c>
      <c r="B120" s="14" t="s">
        <v>25</v>
      </c>
      <c r="C120" s="15"/>
      <c r="D120" s="16"/>
      <c r="E120" s="16"/>
      <c r="F120" s="17"/>
      <c r="G120" s="15"/>
      <c r="H120" s="19">
        <v>0.64976225300000001</v>
      </c>
      <c r="I120" s="16">
        <v>0.64976225300000001</v>
      </c>
      <c r="J120" s="17"/>
      <c r="K120" s="20"/>
      <c r="L120" s="21"/>
      <c r="M120" s="115">
        <f>M$4+SUMIF($A$5:L$5,"Нараст. баланс",$A122:L122)+SUMIF($A$7:J$7,"Итого (с ВНР)",$A122:J122)-SUMIF($A$5:L$5,"Геол. снижение,  т/сут",$A122:L122)-SUMIF(K$7:L$7,"Итого",K122:L122)-SUMIF($A$7:L$7,"Итого (с ВСП)",$A122:L122)</f>
        <v>194.529762253</v>
      </c>
      <c r="N120" s="2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13"/>
    </row>
    <row r="121" spans="1:35" ht="11.25" customHeight="1" x14ac:dyDescent="0.3">
      <c r="A121" s="99" t="s">
        <v>2</v>
      </c>
      <c r="B121" s="23" t="s">
        <v>26</v>
      </c>
      <c r="C121" s="24"/>
      <c r="D121" s="25"/>
      <c r="E121" s="25"/>
      <c r="F121" s="26"/>
      <c r="G121" s="24"/>
      <c r="H121" s="28">
        <f>SUBTOTAL(9,G123:G123)</f>
        <v>0</v>
      </c>
      <c r="I121" s="25">
        <f>SUBTOTAL(9,G123:G123)</f>
        <v>0</v>
      </c>
      <c r="J121" s="26"/>
      <c r="K121" s="29"/>
      <c r="L121" s="30"/>
      <c r="M121" s="99" t="s">
        <v>2</v>
      </c>
      <c r="N121" s="3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13"/>
    </row>
    <row r="122" spans="1:35" ht="11.25" customHeight="1" x14ac:dyDescent="0.3">
      <c r="A122" s="99" t="s">
        <v>2</v>
      </c>
      <c r="B122" s="32" t="s">
        <v>24</v>
      </c>
      <c r="C122" s="33"/>
      <c r="D122" s="34"/>
      <c r="E122" s="34"/>
      <c r="F122" s="35"/>
      <c r="G122" s="33"/>
      <c r="H122" s="37">
        <f>SUBTOTAL(9,G122:G122)</f>
        <v>0</v>
      </c>
      <c r="I122" s="34">
        <f>SUBTOTAL(9,G122:G122)</f>
        <v>0</v>
      </c>
      <c r="J122" s="35">
        <f>I122+IF($B118=2,0,J118)</f>
        <v>0.64976225300000012</v>
      </c>
      <c r="K122" s="38">
        <v>15.12</v>
      </c>
      <c r="L122" s="39">
        <f>SUMIF($A$5:K$5,"Накопленный эффект, т/сут",$A122:K122)+SUMIF($A$5:K$5,"Нараст.  по потенциалу",$A122:K122)-SUMIF($A$5:K$5,"Нараст. по остановкам",$A122:K122)-SUMIF($A$5:K$5,"ИТОГО перевод в ППД",$A122:K122)-SUMIF($A$5:K$5,"ИТОГО  нерент, по распоряж.",$A122:K122)-SUMIF($A$5:K$5,"ИТОГО ост. дебит от ЗБС, Углуб., ПВЛГ/ПНЛГ",$A122:K122)</f>
        <v>0.64976225300000012</v>
      </c>
      <c r="M122" s="99" t="s">
        <v>2</v>
      </c>
      <c r="N122" s="40">
        <f>N$4+SUMIF($C$5:L$5,"Нараст. по остановкам",$C122:L122)-SUMIF($C$5:L$5,"Нараст.  по потенциалу",$C122:L122)</f>
        <v>8.1480967538066889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13"/>
    </row>
    <row r="123" spans="1:35" ht="0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13"/>
    </row>
    <row r="124" spans="1:35" ht="11.25" customHeight="1" x14ac:dyDescent="0.3">
      <c r="A124" s="114">
        <v>43553</v>
      </c>
      <c r="B124" s="14" t="s">
        <v>25</v>
      </c>
      <c r="C124" s="15"/>
      <c r="D124" s="16"/>
      <c r="E124" s="16"/>
      <c r="F124" s="17"/>
      <c r="G124" s="15"/>
      <c r="H124" s="19">
        <v>0.64976225300000001</v>
      </c>
      <c r="I124" s="16">
        <v>0.64976225300000001</v>
      </c>
      <c r="J124" s="17"/>
      <c r="K124" s="20"/>
      <c r="L124" s="21"/>
      <c r="M124" s="115">
        <f>M$4+SUMIF($A$5:L$5,"Нараст. баланс",$A126:L126)+SUMIF($A$7:J$7,"Итого (с ВНР)",$A126:J126)-SUMIF($A$5:L$5,"Геол. снижение,  т/сут",$A126:L126)-SUMIF(K$7:L$7,"Итого",K126:L126)-SUMIF($A$7:L$7,"Итого (с ВСП)",$A126:L126)</f>
        <v>193.98976225300001</v>
      </c>
      <c r="N124" s="2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13"/>
    </row>
    <row r="125" spans="1:35" ht="11.25" customHeight="1" x14ac:dyDescent="0.3">
      <c r="A125" s="99" t="s">
        <v>2</v>
      </c>
      <c r="B125" s="23" t="s">
        <v>26</v>
      </c>
      <c r="C125" s="24"/>
      <c r="D125" s="25"/>
      <c r="E125" s="25"/>
      <c r="F125" s="26"/>
      <c r="G125" s="24"/>
      <c r="H125" s="28">
        <f>SUBTOTAL(9,G127:G127)</f>
        <v>0</v>
      </c>
      <c r="I125" s="25">
        <f>SUBTOTAL(9,G127:G127)</f>
        <v>0</v>
      </c>
      <c r="J125" s="26"/>
      <c r="K125" s="29"/>
      <c r="L125" s="30"/>
      <c r="M125" s="99" t="s">
        <v>2</v>
      </c>
      <c r="N125" s="3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13"/>
    </row>
    <row r="126" spans="1:35" ht="11.25" customHeight="1" x14ac:dyDescent="0.3">
      <c r="A126" s="99" t="s">
        <v>2</v>
      </c>
      <c r="B126" s="32" t="s">
        <v>24</v>
      </c>
      <c r="C126" s="33"/>
      <c r="D126" s="34"/>
      <c r="E126" s="34"/>
      <c r="F126" s="35"/>
      <c r="G126" s="33"/>
      <c r="H126" s="37">
        <f>SUBTOTAL(9,G126:G126)</f>
        <v>0</v>
      </c>
      <c r="I126" s="34">
        <f>SUBTOTAL(9,G126:G126)</f>
        <v>0</v>
      </c>
      <c r="J126" s="35">
        <f>I126+IF($B122=2,0,J122)</f>
        <v>0.64976225300000012</v>
      </c>
      <c r="K126" s="38">
        <v>15.66</v>
      </c>
      <c r="L126" s="39">
        <f>SUMIF($A$5:K$5,"Накопленный эффект, т/сут",$A126:K126)+SUMIF($A$5:K$5,"Нараст.  по потенциалу",$A126:K126)-SUMIF($A$5:K$5,"Нараст. по остановкам",$A126:K126)-SUMIF($A$5:K$5,"ИТОГО перевод в ППД",$A126:K126)-SUMIF($A$5:K$5,"ИТОГО  нерент, по распоряж.",$A126:K126)-SUMIF($A$5:K$5,"ИТОГО ост. дебит от ЗБС, Углуб., ПВЛГ/ПНЛГ",$A126:K126)</f>
        <v>0.64976225300000012</v>
      </c>
      <c r="M126" s="99" t="s">
        <v>2</v>
      </c>
      <c r="N126" s="40">
        <f>N$4+SUMIF($C$5:L$5,"Нараст. по остановкам",$C126:L126)-SUMIF($C$5:L$5,"Нараст.  по потенциалу",$C126:L126)</f>
        <v>8.1480967538066889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13"/>
    </row>
    <row r="127" spans="1:35" ht="0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13"/>
    </row>
    <row r="128" spans="1:35" ht="11.25" customHeight="1" x14ac:dyDescent="0.3">
      <c r="A128" s="114">
        <v>43554</v>
      </c>
      <c r="B128" s="14" t="s">
        <v>25</v>
      </c>
      <c r="C128" s="15"/>
      <c r="D128" s="16"/>
      <c r="E128" s="16"/>
      <c r="F128" s="17"/>
      <c r="G128" s="15"/>
      <c r="H128" s="19">
        <v>0.64976225300000001</v>
      </c>
      <c r="I128" s="16">
        <v>0.64976225300000001</v>
      </c>
      <c r="J128" s="17"/>
      <c r="K128" s="20"/>
      <c r="L128" s="21"/>
      <c r="M128" s="115">
        <f>M$4+SUMIF($A$5:L$5,"Нараст. баланс",$A130:L130)+SUMIF($A$7:J$7,"Итого (с ВНР)",$A130:J130)-SUMIF($A$5:L$5,"Геол. снижение,  т/сут",$A130:L130)-SUMIF(K$7:L$7,"Итого",K130:L130)-SUMIF($A$7:L$7,"Итого (с ВСП)",$A130:L130)</f>
        <v>193.44976225300002</v>
      </c>
      <c r="N128" s="2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13"/>
    </row>
    <row r="129" spans="1:35" ht="11.25" customHeight="1" x14ac:dyDescent="0.3">
      <c r="A129" s="99" t="s">
        <v>2</v>
      </c>
      <c r="B129" s="23" t="s">
        <v>26</v>
      </c>
      <c r="C129" s="24"/>
      <c r="D129" s="25"/>
      <c r="E129" s="25"/>
      <c r="F129" s="26"/>
      <c r="G129" s="24"/>
      <c r="H129" s="28">
        <f>SUBTOTAL(9,G131:G131)</f>
        <v>0</v>
      </c>
      <c r="I129" s="25">
        <f>SUBTOTAL(9,G131:G131)</f>
        <v>0</v>
      </c>
      <c r="J129" s="26"/>
      <c r="K129" s="29"/>
      <c r="L129" s="30"/>
      <c r="M129" s="99" t="s">
        <v>2</v>
      </c>
      <c r="N129" s="3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13"/>
    </row>
    <row r="130" spans="1:35" ht="11.25" customHeight="1" x14ac:dyDescent="0.3">
      <c r="A130" s="99" t="s">
        <v>2</v>
      </c>
      <c r="B130" s="32" t="s">
        <v>24</v>
      </c>
      <c r="C130" s="33"/>
      <c r="D130" s="34"/>
      <c r="E130" s="34"/>
      <c r="F130" s="35"/>
      <c r="G130" s="33"/>
      <c r="H130" s="37">
        <f>SUBTOTAL(9,G130:G130)</f>
        <v>0</v>
      </c>
      <c r="I130" s="34">
        <f>SUBTOTAL(9,G130:G130)</f>
        <v>0</v>
      </c>
      <c r="J130" s="35">
        <f>I130+IF($B126=2,0,J126)</f>
        <v>0.64976225300000012</v>
      </c>
      <c r="K130" s="38">
        <v>16.2</v>
      </c>
      <c r="L130" s="39">
        <f>SUMIF($A$5:K$5,"Накопленный эффект, т/сут",$A130:K130)+SUMIF($A$5:K$5,"Нараст.  по потенциалу",$A130:K130)-SUMIF($A$5:K$5,"Нараст. по остановкам",$A130:K130)-SUMIF($A$5:K$5,"ИТОГО перевод в ППД",$A130:K130)-SUMIF($A$5:K$5,"ИТОГО  нерент, по распоряж.",$A130:K130)-SUMIF($A$5:K$5,"ИТОГО ост. дебит от ЗБС, Углуб., ПВЛГ/ПНЛГ",$A130:K130)</f>
        <v>0.64976225300000012</v>
      </c>
      <c r="M130" s="99" t="s">
        <v>2</v>
      </c>
      <c r="N130" s="40">
        <f>N$4+SUMIF($C$5:L$5,"Нараст. по остановкам",$C130:L130)-SUMIF($C$5:L$5,"Нараст.  по потенциалу",$C130:L130)</f>
        <v>8.1480967538066889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13"/>
    </row>
    <row r="131" spans="1:35" ht="0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13"/>
    </row>
    <row r="132" spans="1:35" ht="11.25" customHeight="1" x14ac:dyDescent="0.3">
      <c r="A132" s="114">
        <v>43555</v>
      </c>
      <c r="B132" s="14" t="s">
        <v>25</v>
      </c>
      <c r="C132" s="15"/>
      <c r="D132" s="16"/>
      <c r="E132" s="16"/>
      <c r="F132" s="17"/>
      <c r="G132" s="15"/>
      <c r="H132" s="19">
        <v>0.64976225300000001</v>
      </c>
      <c r="I132" s="16">
        <v>0.64976225300000001</v>
      </c>
      <c r="J132" s="17"/>
      <c r="K132" s="20"/>
      <c r="L132" s="21"/>
      <c r="M132" s="115">
        <f>M$4+SUMIF($A$5:L$5,"Нараст. баланс",$A134:L134)+SUMIF($A$7:J$7,"Итого (с ВНР)",$A134:J134)-SUMIF($A$5:L$5,"Геол. снижение,  т/сут",$A134:L134)-SUMIF(K$7:L$7,"Итого",K134:L134)-SUMIF($A$7:L$7,"Итого (с ВСП)",$A134:L134)</f>
        <v>192.909762253</v>
      </c>
      <c r="N132" s="2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13"/>
    </row>
    <row r="133" spans="1:35" ht="11.25" customHeight="1" x14ac:dyDescent="0.3">
      <c r="A133" s="99" t="s">
        <v>2</v>
      </c>
      <c r="B133" s="23" t="s">
        <v>26</v>
      </c>
      <c r="C133" s="24"/>
      <c r="D133" s="25"/>
      <c r="E133" s="25"/>
      <c r="F133" s="26"/>
      <c r="G133" s="24"/>
      <c r="H133" s="28">
        <f>SUBTOTAL(9,G135:G135)</f>
        <v>0</v>
      </c>
      <c r="I133" s="25">
        <f>SUBTOTAL(9,G135:G135)</f>
        <v>0</v>
      </c>
      <c r="J133" s="26"/>
      <c r="K133" s="29"/>
      <c r="L133" s="30"/>
      <c r="M133" s="99" t="s">
        <v>2</v>
      </c>
      <c r="N133" s="3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13"/>
    </row>
    <row r="134" spans="1:35" ht="11.25" customHeight="1" x14ac:dyDescent="0.3">
      <c r="A134" s="99" t="s">
        <v>2</v>
      </c>
      <c r="B134" s="32" t="s">
        <v>24</v>
      </c>
      <c r="C134" s="33"/>
      <c r="D134" s="34"/>
      <c r="E134" s="34"/>
      <c r="F134" s="35"/>
      <c r="G134" s="33"/>
      <c r="H134" s="37">
        <f>SUBTOTAL(9,G134:G134)</f>
        <v>0</v>
      </c>
      <c r="I134" s="34">
        <f>SUBTOTAL(9,G134:G134)</f>
        <v>0</v>
      </c>
      <c r="J134" s="35">
        <f>I134+IF($B130=2,0,J130)</f>
        <v>0.64976225300000012</v>
      </c>
      <c r="K134" s="38">
        <v>16.739999999999998</v>
      </c>
      <c r="L134" s="39">
        <f>SUMIF($A$5:K$5,"Накопленный эффект, т/сут",$A134:K134)+SUMIF($A$5:K$5,"Нараст.  по потенциалу",$A134:K134)-SUMIF($A$5:K$5,"Нараст. по остановкам",$A134:K134)-SUMIF($A$5:K$5,"ИТОГО перевод в ППД",$A134:K134)-SUMIF($A$5:K$5,"ИТОГО  нерент, по распоряж.",$A134:K134)-SUMIF($A$5:K$5,"ИТОГО ост. дебит от ЗБС, Углуб., ПВЛГ/ПНЛГ",$A134:K134)</f>
        <v>0.64976225300000012</v>
      </c>
      <c r="M134" s="99" t="s">
        <v>2</v>
      </c>
      <c r="N134" s="40">
        <f>N$4+SUMIF($C$5:L$5,"Нараст. по остановкам",$C134:L134)-SUMIF($C$5:L$5,"Нараст.  по потенциалу",$C134:L134)</f>
        <v>8.1480967538066889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13"/>
    </row>
    <row r="135" spans="1:35" ht="0.75" customHeight="1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13"/>
    </row>
    <row r="136" spans="1:35" ht="24" customHeight="1" x14ac:dyDescent="0.3">
      <c r="A136" s="120" t="s">
        <v>27</v>
      </c>
      <c r="B136" s="121" t="s">
        <v>2</v>
      </c>
      <c r="C136" s="41"/>
      <c r="D136" s="42">
        <v>1</v>
      </c>
      <c r="E136" s="43">
        <v>1</v>
      </c>
      <c r="F136" s="44"/>
      <c r="G136" s="41"/>
      <c r="H136" s="42">
        <v>0</v>
      </c>
      <c r="I136" s="45">
        <v>0</v>
      </c>
      <c r="J136" s="46"/>
      <c r="K136" s="47"/>
      <c r="L136" s="48"/>
      <c r="M136" s="49"/>
      <c r="N136" s="50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13"/>
    </row>
    <row r="137" spans="1:35" ht="24" customHeight="1" x14ac:dyDescent="0.3">
      <c r="A137" s="116" t="s">
        <v>28</v>
      </c>
      <c r="B137" s="117" t="s">
        <v>2</v>
      </c>
      <c r="C137" s="51"/>
      <c r="D137" s="52">
        <v>50</v>
      </c>
      <c r="E137" s="53">
        <v>50</v>
      </c>
      <c r="F137" s="54"/>
      <c r="G137" s="51"/>
      <c r="H137" s="52">
        <v>0.64976225300000001</v>
      </c>
      <c r="I137" s="55">
        <v>0.64976225300000001</v>
      </c>
      <c r="J137" s="56"/>
      <c r="K137" s="57"/>
      <c r="L137" s="58"/>
      <c r="M137" s="59" t="s">
        <v>29</v>
      </c>
      <c r="N137" s="60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13"/>
    </row>
    <row r="138" spans="1:35" ht="24" customHeight="1" x14ac:dyDescent="0.3">
      <c r="A138" s="116" t="s">
        <v>30</v>
      </c>
      <c r="B138" s="117" t="s">
        <v>2</v>
      </c>
      <c r="C138" s="51"/>
      <c r="D138" s="61">
        <v>1150</v>
      </c>
      <c r="E138" s="62">
        <v>1150</v>
      </c>
      <c r="F138" s="62">
        <f>SUM(F$12:F134)</f>
        <v>0</v>
      </c>
      <c r="G138" s="51"/>
      <c r="H138" s="61">
        <v>17.218699704500001</v>
      </c>
      <c r="I138" s="63">
        <v>17.218699704500001</v>
      </c>
      <c r="J138" s="64">
        <f>SUM(J$12:J134)</f>
        <v>17.218699704500008</v>
      </c>
      <c r="K138" s="65">
        <f>SUM(K$12:K134)</f>
        <v>267.83999999999997</v>
      </c>
      <c r="L138" s="66">
        <f>SUM(L$12:L134)</f>
        <v>17.218699704500008</v>
      </c>
      <c r="M138" s="64">
        <f>M$4*DAY($A132)+SUMIF($A$5:L$5,"Нараст. баланс",$A138:L138)+SUMIF($A$7:J$7,"Итого (с ВНР)",$A138:J138)-SUMIF($A$5:L$5,"Геол. снижение,  т/сут",$A138:L138)-SUMIF(K$7:L$7,"Итого",K138:L138)-SUMIF($A$7:L$7,"Итого (с ВСП)",$A138:L138)</f>
        <v>6228.3786997044999</v>
      </c>
      <c r="N138" s="55">
        <f>SUBTOTAL(1,N$12:N134)</f>
        <v>8.2424170808550787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13"/>
    </row>
    <row r="139" spans="1:35" ht="26.25" customHeight="1" x14ac:dyDescent="0.3">
      <c r="A139" s="2"/>
      <c r="B139" s="2"/>
      <c r="C139" s="2"/>
      <c r="D139" s="2"/>
      <c r="E139" s="2"/>
      <c r="F139" s="2"/>
      <c r="G139" s="118" t="s">
        <v>31</v>
      </c>
      <c r="H139" s="94" t="s">
        <v>2</v>
      </c>
      <c r="I139" s="94" t="s">
        <v>2</v>
      </c>
      <c r="J139" s="94" t="s">
        <v>2</v>
      </c>
      <c r="K139" s="119" t="s">
        <v>32</v>
      </c>
      <c r="L139" s="94" t="s">
        <v>2</v>
      </c>
      <c r="M139" s="67">
        <f>M132-SUMIF($A$7:J$7,"Итого (с ВНР)",$A134:J134)+SUMIF($A$7:L$7,"Итого (с ВСП)",$A134:L134)+SUMIF(K$7:L$7,"Итого",K134:L134)</f>
        <v>192.909762253</v>
      </c>
      <c r="N139" s="68" t="s">
        <v>33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69"/>
      <c r="AG139" s="68"/>
      <c r="AH139" s="2"/>
      <c r="AI139" s="13"/>
    </row>
    <row r="140" spans="1:35" ht="15" customHeight="1" x14ac:dyDescent="0.3">
      <c r="A140" s="2"/>
      <c r="B140" s="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 spans="1:35" ht="15" customHeight="1" x14ac:dyDescent="0.3">
      <c r="A141" s="2"/>
      <c r="B141" s="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 spans="1:35" ht="15" customHeight="1" x14ac:dyDescent="0.3">
      <c r="A142" s="2"/>
      <c r="B142" s="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</sheetData>
  <mergeCells count="89">
    <mergeCell ref="A138:B138"/>
    <mergeCell ref="G139:J139"/>
    <mergeCell ref="K139:L139"/>
    <mergeCell ref="A128:A130"/>
    <mergeCell ref="M128:M130"/>
    <mergeCell ref="A132:A134"/>
    <mergeCell ref="M132:M134"/>
    <mergeCell ref="A136:B136"/>
    <mergeCell ref="A137:B137"/>
    <mergeCell ref="A116:A118"/>
    <mergeCell ref="M116:M118"/>
    <mergeCell ref="A120:A122"/>
    <mergeCell ref="M120:M122"/>
    <mergeCell ref="A124:A126"/>
    <mergeCell ref="M124:M126"/>
    <mergeCell ref="A104:A106"/>
    <mergeCell ref="M104:M106"/>
    <mergeCell ref="A108:A110"/>
    <mergeCell ref="M108:M110"/>
    <mergeCell ref="A112:A114"/>
    <mergeCell ref="M112:M114"/>
    <mergeCell ref="A92:A94"/>
    <mergeCell ref="M92:M94"/>
    <mergeCell ref="A96:A98"/>
    <mergeCell ref="M96:M98"/>
    <mergeCell ref="A100:A102"/>
    <mergeCell ref="M100:M102"/>
    <mergeCell ref="A80:A82"/>
    <mergeCell ref="M80:M82"/>
    <mergeCell ref="A84:A86"/>
    <mergeCell ref="M84:M86"/>
    <mergeCell ref="A88:A90"/>
    <mergeCell ref="M88:M90"/>
    <mergeCell ref="A68:A70"/>
    <mergeCell ref="M68:M70"/>
    <mergeCell ref="A72:A74"/>
    <mergeCell ref="M72:M74"/>
    <mergeCell ref="A76:A78"/>
    <mergeCell ref="M76:M78"/>
    <mergeCell ref="A56:A58"/>
    <mergeCell ref="M56:M58"/>
    <mergeCell ref="A60:A62"/>
    <mergeCell ref="M60:M62"/>
    <mergeCell ref="A64:A66"/>
    <mergeCell ref="M64:M66"/>
    <mergeCell ref="A44:A46"/>
    <mergeCell ref="M44:M46"/>
    <mergeCell ref="A48:A50"/>
    <mergeCell ref="M48:M50"/>
    <mergeCell ref="A52:A54"/>
    <mergeCell ref="M52:M54"/>
    <mergeCell ref="A32:A34"/>
    <mergeCell ref="M32:M34"/>
    <mergeCell ref="A36:A38"/>
    <mergeCell ref="M36:M38"/>
    <mergeCell ref="A40:A42"/>
    <mergeCell ref="M40:M42"/>
    <mergeCell ref="A20:A22"/>
    <mergeCell ref="M20:M22"/>
    <mergeCell ref="A24:A26"/>
    <mergeCell ref="M24:M26"/>
    <mergeCell ref="A28:A30"/>
    <mergeCell ref="M28:M30"/>
    <mergeCell ref="C10:D10"/>
    <mergeCell ref="G10:H10"/>
    <mergeCell ref="A12:A14"/>
    <mergeCell ref="M12:M14"/>
    <mergeCell ref="A16:A18"/>
    <mergeCell ref="M16:M18"/>
    <mergeCell ref="K5:K9"/>
    <mergeCell ref="L5:L9"/>
    <mergeCell ref="M5:M9"/>
    <mergeCell ref="N5:N9"/>
    <mergeCell ref="C6:D7"/>
    <mergeCell ref="E6:E9"/>
    <mergeCell ref="G6:H7"/>
    <mergeCell ref="I6:I9"/>
    <mergeCell ref="J5:J9"/>
    <mergeCell ref="A5:A9"/>
    <mergeCell ref="B5:B9"/>
    <mergeCell ref="C5:E5"/>
    <mergeCell ref="F5:F9"/>
    <mergeCell ref="G5:I5"/>
    <mergeCell ref="C1:AC1"/>
    <mergeCell ref="C2:AB2"/>
    <mergeCell ref="C3:K3"/>
    <mergeCell ref="A4:B4"/>
    <mergeCell ref="C4:J4"/>
    <mergeCell ref="K4:L4"/>
  </mergeCells>
  <pageMargins left="0" right="0" top="0" bottom="0" header="0" footer="0"/>
  <pageSetup paperSize="8" scale="75" orientation="landscape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1FA2-8B9D-46E9-AAFD-7BA45EC03E4B}">
  <sheetPr>
    <pageSetUpPr fitToPage="1"/>
  </sheetPr>
  <dimension ref="A1:AI138"/>
  <sheetViews>
    <sheetView zoomScale="70" zoomScaleNormal="70" workbookViewId="0">
      <pane xSplit="2" ySplit="11" topLeftCell="C96" activePane="bottomRight" state="frozen"/>
      <selection pane="topRight"/>
      <selection pane="bottomLeft"/>
      <selection pane="bottomRight" activeCell="J104" sqref="J104"/>
    </sheetView>
  </sheetViews>
  <sheetFormatPr defaultRowHeight="14.4" x14ac:dyDescent="0.3"/>
  <cols>
    <col min="1" max="1" width="4.109375" style="3" customWidth="1"/>
    <col min="2" max="2" width="14.33203125" style="3" customWidth="1"/>
    <col min="3" max="16" width="8.5546875" style="3" customWidth="1"/>
    <col min="17" max="17" width="11.33203125" style="3" customWidth="1"/>
    <col min="18" max="18" width="9" style="3" customWidth="1"/>
    <col min="19" max="19" width="8.6640625" style="3" customWidth="1"/>
    <col min="20" max="20" width="9.109375" style="3" customWidth="1"/>
    <col min="21" max="21" width="9.88671875" style="3" customWidth="1"/>
    <col min="22" max="31" width="8.5546875" style="3" customWidth="1"/>
    <col min="32" max="32" width="11.33203125" style="3" customWidth="1"/>
    <col min="33" max="33" width="9" style="3" customWidth="1"/>
    <col min="34" max="35" width="5.6640625" style="3" customWidth="1"/>
    <col min="36" max="16384" width="8.88671875" style="3"/>
  </cols>
  <sheetData>
    <row r="1" spans="1:35" ht="18.75" customHeight="1" x14ac:dyDescent="0.3">
      <c r="A1" s="1" t="s">
        <v>0</v>
      </c>
      <c r="B1" s="1">
        <v>0</v>
      </c>
      <c r="C1" s="93" t="s">
        <v>1</v>
      </c>
      <c r="D1" s="94" t="s">
        <v>2</v>
      </c>
      <c r="E1" s="94" t="s">
        <v>2</v>
      </c>
      <c r="F1" s="94" t="s">
        <v>2</v>
      </c>
      <c r="G1" s="94" t="s">
        <v>2</v>
      </c>
      <c r="H1" s="94" t="s">
        <v>2</v>
      </c>
      <c r="I1" s="94" t="s">
        <v>2</v>
      </c>
      <c r="J1" s="94" t="s">
        <v>2</v>
      </c>
      <c r="K1" s="94" t="s">
        <v>2</v>
      </c>
      <c r="L1" s="94" t="s">
        <v>2</v>
      </c>
      <c r="M1" s="94" t="s">
        <v>2</v>
      </c>
      <c r="N1" s="94" t="s">
        <v>2</v>
      </c>
      <c r="O1" s="94" t="s">
        <v>2</v>
      </c>
      <c r="P1" s="94" t="s">
        <v>2</v>
      </c>
      <c r="Q1" s="94" t="s">
        <v>2</v>
      </c>
      <c r="R1" s="94" t="s">
        <v>2</v>
      </c>
      <c r="S1" s="94" t="s">
        <v>2</v>
      </c>
      <c r="T1" s="94" t="s">
        <v>2</v>
      </c>
      <c r="U1" s="94" t="s">
        <v>2</v>
      </c>
      <c r="V1" s="94" t="s">
        <v>2</v>
      </c>
      <c r="W1" s="94" t="s">
        <v>2</v>
      </c>
      <c r="X1" s="94" t="s">
        <v>2</v>
      </c>
      <c r="Y1" s="94" t="s">
        <v>2</v>
      </c>
      <c r="Z1" s="94" t="s">
        <v>2</v>
      </c>
      <c r="AA1" s="94" t="s">
        <v>2</v>
      </c>
      <c r="AB1" s="94" t="s">
        <v>2</v>
      </c>
      <c r="AC1" s="94" t="s">
        <v>2</v>
      </c>
      <c r="AD1" s="2"/>
      <c r="AE1" s="2"/>
      <c r="AF1" s="2"/>
      <c r="AG1" s="2"/>
      <c r="AH1" s="2"/>
      <c r="AI1" s="2"/>
    </row>
    <row r="2" spans="1:35" ht="34.5" customHeight="1" x14ac:dyDescent="0.3">
      <c r="A2" s="2"/>
      <c r="B2" s="2"/>
      <c r="C2" s="95" t="s">
        <v>34</v>
      </c>
      <c r="D2" s="94" t="s">
        <v>2</v>
      </c>
      <c r="E2" s="94" t="s">
        <v>2</v>
      </c>
      <c r="F2" s="94" t="s">
        <v>2</v>
      </c>
      <c r="G2" s="94" t="s">
        <v>2</v>
      </c>
      <c r="H2" s="94" t="s">
        <v>2</v>
      </c>
      <c r="I2" s="94" t="s">
        <v>2</v>
      </c>
      <c r="J2" s="94" t="s">
        <v>2</v>
      </c>
      <c r="K2" s="94" t="s">
        <v>2</v>
      </c>
      <c r="L2" s="94" t="s">
        <v>2</v>
      </c>
      <c r="M2" s="94" t="s">
        <v>2</v>
      </c>
      <c r="N2" s="94" t="s">
        <v>2</v>
      </c>
      <c r="O2" s="94" t="s">
        <v>2</v>
      </c>
      <c r="P2" s="94" t="s">
        <v>2</v>
      </c>
      <c r="Q2" s="94" t="s">
        <v>2</v>
      </c>
      <c r="R2" s="94" t="s">
        <v>2</v>
      </c>
      <c r="S2" s="94" t="s">
        <v>2</v>
      </c>
      <c r="T2" s="94" t="s">
        <v>2</v>
      </c>
      <c r="U2" s="94" t="s">
        <v>2</v>
      </c>
      <c r="V2" s="94" t="s">
        <v>2</v>
      </c>
      <c r="W2" s="94" t="s">
        <v>2</v>
      </c>
      <c r="X2" s="94" t="s">
        <v>2</v>
      </c>
      <c r="Y2" s="94" t="s">
        <v>2</v>
      </c>
      <c r="Z2" s="94" t="s">
        <v>2</v>
      </c>
      <c r="AA2" s="94" t="s">
        <v>2</v>
      </c>
      <c r="AB2" s="94" t="s">
        <v>2</v>
      </c>
      <c r="AC2" s="2"/>
      <c r="AD2" s="2"/>
      <c r="AE2" s="2"/>
      <c r="AF2" s="2"/>
      <c r="AG2" s="2"/>
      <c r="AH2" s="2"/>
      <c r="AI2" s="2"/>
    </row>
    <row r="3" spans="1:35" ht="22.5" customHeight="1" x14ac:dyDescent="0.4">
      <c r="A3" s="2"/>
      <c r="B3" s="4"/>
      <c r="C3" s="96" t="s">
        <v>4</v>
      </c>
      <c r="D3" s="94" t="s">
        <v>2</v>
      </c>
      <c r="E3" s="94" t="s">
        <v>2</v>
      </c>
      <c r="F3" s="94" t="s">
        <v>2</v>
      </c>
      <c r="G3" s="94" t="s">
        <v>2</v>
      </c>
      <c r="H3" s="94" t="s">
        <v>2</v>
      </c>
      <c r="I3" s="94" t="s">
        <v>2</v>
      </c>
      <c r="J3" s="94" t="s">
        <v>2</v>
      </c>
      <c r="K3" s="94" t="s">
        <v>2</v>
      </c>
      <c r="L3" s="70" t="s">
        <v>35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0.25" customHeight="1" x14ac:dyDescent="0.3">
      <c r="A4" s="97" t="s">
        <v>5</v>
      </c>
      <c r="B4" s="94" t="s">
        <v>2</v>
      </c>
      <c r="C4" s="98" t="s">
        <v>6</v>
      </c>
      <c r="D4" s="99" t="s">
        <v>2</v>
      </c>
      <c r="E4" s="99" t="s">
        <v>2</v>
      </c>
      <c r="F4" s="99" t="s">
        <v>2</v>
      </c>
      <c r="G4" s="99" t="s">
        <v>2</v>
      </c>
      <c r="H4" s="99" t="s">
        <v>2</v>
      </c>
      <c r="I4" s="99" t="s">
        <v>2</v>
      </c>
      <c r="J4" s="99" t="s">
        <v>2</v>
      </c>
      <c r="K4" s="99" t="s">
        <v>2</v>
      </c>
      <c r="L4" s="100" t="s">
        <v>7</v>
      </c>
      <c r="M4" s="99" t="s">
        <v>2</v>
      </c>
      <c r="N4" s="99" t="s">
        <v>2</v>
      </c>
      <c r="O4" s="99" t="s">
        <v>2</v>
      </c>
      <c r="P4" s="99" t="s">
        <v>2</v>
      </c>
      <c r="Q4" s="5">
        <v>242.909762253</v>
      </c>
      <c r="R4" s="6">
        <v>0.118111111111111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.75" customHeight="1" x14ac:dyDescent="0.3">
      <c r="A5" s="101" t="s">
        <v>8</v>
      </c>
      <c r="B5" s="102" t="s">
        <v>9</v>
      </c>
      <c r="C5" s="104" t="s">
        <v>10</v>
      </c>
      <c r="D5" s="103" t="s">
        <v>2</v>
      </c>
      <c r="E5" s="103" t="s">
        <v>2</v>
      </c>
      <c r="F5" s="103" t="s">
        <v>2</v>
      </c>
      <c r="G5" s="103" t="s">
        <v>2</v>
      </c>
      <c r="H5" s="105" t="s">
        <v>11</v>
      </c>
      <c r="I5" s="122" t="s">
        <v>36</v>
      </c>
      <c r="J5" s="123" t="s">
        <v>2</v>
      </c>
      <c r="K5" s="124" t="s">
        <v>11</v>
      </c>
      <c r="L5" s="107" t="s">
        <v>14</v>
      </c>
      <c r="M5" s="109" t="s">
        <v>37</v>
      </c>
      <c r="N5" s="103" t="s">
        <v>2</v>
      </c>
      <c r="O5" s="109" t="s">
        <v>38</v>
      </c>
      <c r="P5" s="108" t="s">
        <v>15</v>
      </c>
      <c r="Q5" s="109" t="s">
        <v>16</v>
      </c>
      <c r="R5" s="109" t="s">
        <v>17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">
      <c r="A6" s="99" t="s">
        <v>2</v>
      </c>
      <c r="B6" s="103" t="s">
        <v>2</v>
      </c>
      <c r="C6" s="110" t="s">
        <v>18</v>
      </c>
      <c r="D6" s="111" t="s">
        <v>2</v>
      </c>
      <c r="E6" s="110" t="s">
        <v>39</v>
      </c>
      <c r="F6" s="111" t="s">
        <v>2</v>
      </c>
      <c r="G6" s="112" t="s">
        <v>19</v>
      </c>
      <c r="H6" s="99" t="s">
        <v>2</v>
      </c>
      <c r="I6" s="123" t="s">
        <v>2</v>
      </c>
      <c r="J6" s="123" t="s">
        <v>2</v>
      </c>
      <c r="K6" s="99" t="s">
        <v>2</v>
      </c>
      <c r="L6" s="103" t="s">
        <v>2</v>
      </c>
      <c r="M6" s="103" t="s">
        <v>2</v>
      </c>
      <c r="N6" s="103" t="s">
        <v>2</v>
      </c>
      <c r="O6" s="103" t="s">
        <v>2</v>
      </c>
      <c r="P6" s="103" t="s">
        <v>2</v>
      </c>
      <c r="Q6" s="103" t="s">
        <v>2</v>
      </c>
      <c r="R6" s="103" t="s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1.25" customHeight="1" x14ac:dyDescent="0.3">
      <c r="A7" s="99" t="s">
        <v>2</v>
      </c>
      <c r="B7" s="103" t="s">
        <v>2</v>
      </c>
      <c r="C7" s="111" t="s">
        <v>2</v>
      </c>
      <c r="D7" s="111" t="s">
        <v>2</v>
      </c>
      <c r="E7" s="111" t="s">
        <v>2</v>
      </c>
      <c r="F7" s="111" t="s">
        <v>2</v>
      </c>
      <c r="G7" s="99" t="s">
        <v>2</v>
      </c>
      <c r="H7" s="99" t="s">
        <v>2</v>
      </c>
      <c r="I7" s="123" t="s">
        <v>2</v>
      </c>
      <c r="J7" s="123" t="s">
        <v>2</v>
      </c>
      <c r="K7" s="99" t="s">
        <v>2</v>
      </c>
      <c r="L7" s="103" t="s">
        <v>2</v>
      </c>
      <c r="M7" s="103" t="s">
        <v>2</v>
      </c>
      <c r="N7" s="103" t="s">
        <v>2</v>
      </c>
      <c r="O7" s="103" t="s">
        <v>2</v>
      </c>
      <c r="P7" s="103" t="s">
        <v>2</v>
      </c>
      <c r="Q7" s="103" t="s">
        <v>2</v>
      </c>
      <c r="R7" s="103" t="s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1.25" customHeight="1" x14ac:dyDescent="0.3">
      <c r="A8" s="99" t="s">
        <v>2</v>
      </c>
      <c r="B8" s="103" t="s">
        <v>2</v>
      </c>
      <c r="C8" s="7" t="s">
        <v>21</v>
      </c>
      <c r="D8" s="7" t="s">
        <v>22</v>
      </c>
      <c r="E8" s="7" t="s">
        <v>21</v>
      </c>
      <c r="F8" s="7" t="s">
        <v>22</v>
      </c>
      <c r="G8" s="99" t="s">
        <v>2</v>
      </c>
      <c r="H8" s="99" t="s">
        <v>2</v>
      </c>
      <c r="I8" s="71" t="s">
        <v>21</v>
      </c>
      <c r="J8" s="71" t="s">
        <v>22</v>
      </c>
      <c r="K8" s="99" t="s">
        <v>2</v>
      </c>
      <c r="L8" s="103" t="s">
        <v>2</v>
      </c>
      <c r="M8" s="7" t="s">
        <v>21</v>
      </c>
      <c r="N8" s="7"/>
      <c r="O8" s="103" t="s">
        <v>2</v>
      </c>
      <c r="P8" s="103" t="s">
        <v>2</v>
      </c>
      <c r="Q8" s="103" t="s">
        <v>2</v>
      </c>
      <c r="R8" s="103" t="s">
        <v>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2.75" customHeight="1" x14ac:dyDescent="0.3">
      <c r="A9" s="99" t="s">
        <v>2</v>
      </c>
      <c r="B9" s="103" t="s">
        <v>2</v>
      </c>
      <c r="C9" s="8" t="s">
        <v>23</v>
      </c>
      <c r="D9" s="8" t="s">
        <v>24</v>
      </c>
      <c r="E9" s="8" t="s">
        <v>23</v>
      </c>
      <c r="F9" s="8" t="s">
        <v>24</v>
      </c>
      <c r="G9" s="99" t="s">
        <v>2</v>
      </c>
      <c r="H9" s="99" t="s">
        <v>2</v>
      </c>
      <c r="I9" s="72" t="s">
        <v>22</v>
      </c>
      <c r="J9" s="72" t="s">
        <v>24</v>
      </c>
      <c r="K9" s="99" t="s">
        <v>2</v>
      </c>
      <c r="L9" s="103" t="s">
        <v>2</v>
      </c>
      <c r="M9" s="8" t="s">
        <v>22</v>
      </c>
      <c r="N9" s="8"/>
      <c r="O9" s="103" t="s">
        <v>2</v>
      </c>
      <c r="P9" s="103" t="s">
        <v>2</v>
      </c>
      <c r="Q9" s="103" t="s">
        <v>2</v>
      </c>
      <c r="R9" s="103" t="s">
        <v>2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7.25" customHeight="1" x14ac:dyDescent="0.3">
      <c r="A10" s="9">
        <v>1</v>
      </c>
      <c r="B10" s="10">
        <v>2</v>
      </c>
      <c r="C10" s="113">
        <v>3</v>
      </c>
      <c r="D10" s="111" t="s">
        <v>2</v>
      </c>
      <c r="E10" s="113">
        <v>4</v>
      </c>
      <c r="F10" s="111" t="s">
        <v>2</v>
      </c>
      <c r="G10" s="10">
        <v>5</v>
      </c>
      <c r="H10" s="11">
        <v>6</v>
      </c>
      <c r="I10" s="113">
        <v>7</v>
      </c>
      <c r="J10" s="111" t="s">
        <v>2</v>
      </c>
      <c r="K10" s="10">
        <v>8</v>
      </c>
      <c r="L10" s="10">
        <v>9</v>
      </c>
      <c r="M10" s="113">
        <v>10</v>
      </c>
      <c r="N10" s="111" t="s">
        <v>2</v>
      </c>
      <c r="O10" s="10">
        <v>11</v>
      </c>
      <c r="P10" s="10">
        <v>12</v>
      </c>
      <c r="Q10" s="10">
        <v>13</v>
      </c>
      <c r="R10" s="10">
        <v>14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0.7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11.25" customHeight="1" x14ac:dyDescent="0.3">
      <c r="A12" s="114">
        <v>43556</v>
      </c>
      <c r="B12" s="14" t="s">
        <v>25</v>
      </c>
      <c r="C12" s="15"/>
      <c r="D12" s="16"/>
      <c r="E12" s="15"/>
      <c r="F12" s="16"/>
      <c r="G12" s="16"/>
      <c r="H12" s="17"/>
      <c r="I12" s="15"/>
      <c r="J12" s="73"/>
      <c r="K12" s="74"/>
      <c r="L12" s="20"/>
      <c r="M12" s="75"/>
      <c r="N12" s="76"/>
      <c r="O12" s="77"/>
      <c r="P12" s="21"/>
      <c r="Q12" s="115">
        <f>Q$4+SUMIF($A$5:P$5,"Нараст. баланс",$A14:P14)+SUMIF($A$7:N$7,"Итого (с ВНР)",$A14:N14)-SUMIF($A$5:P$5,"Геол. снижение,  т/сут",$A14:P14)-SUMIF(O$7:P$7,"Итого",O14:P14)-SUMIF($A$7:P$7,"Итого (с ВСП)",$A14:P14)</f>
        <v>241.31140106130002</v>
      </c>
      <c r="R12" s="2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3"/>
    </row>
    <row r="13" spans="1:35" ht="11.25" customHeight="1" x14ac:dyDescent="0.3">
      <c r="A13" s="99" t="s">
        <v>2</v>
      </c>
      <c r="B13" s="23" t="s">
        <v>26</v>
      </c>
      <c r="C13" s="24"/>
      <c r="D13" s="25"/>
      <c r="E13" s="24"/>
      <c r="F13" s="25"/>
      <c r="G13" s="25"/>
      <c r="H13" s="26"/>
      <c r="I13" s="24"/>
      <c r="J13" s="78">
        <f>SUBTOTAL(9,I15:I15)</f>
        <v>0</v>
      </c>
      <c r="K13" s="79"/>
      <c r="L13" s="29"/>
      <c r="M13" s="80"/>
      <c r="N13" s="25">
        <f>SUBTOTAL(9,M15:M15)</f>
        <v>0</v>
      </c>
      <c r="O13" s="81"/>
      <c r="P13" s="30"/>
      <c r="Q13" s="99" t="s">
        <v>2</v>
      </c>
      <c r="R13" s="31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3"/>
    </row>
    <row r="14" spans="1:35" ht="11.25" customHeight="1" x14ac:dyDescent="0.3">
      <c r="A14" s="99" t="s">
        <v>2</v>
      </c>
      <c r="B14" s="32" t="s">
        <v>24</v>
      </c>
      <c r="C14" s="33"/>
      <c r="D14" s="34"/>
      <c r="E14" s="33"/>
      <c r="F14" s="34"/>
      <c r="G14" s="34"/>
      <c r="H14" s="35">
        <v>0</v>
      </c>
      <c r="I14" s="33"/>
      <c r="J14" s="82">
        <f>SUBTOTAL(9,I14:I14)</f>
        <v>0</v>
      </c>
      <c r="K14" s="83">
        <f>J14+IF($B10=2,0,K10)</f>
        <v>0</v>
      </c>
      <c r="L14" s="38">
        <v>0.67</v>
      </c>
      <c r="M14" s="84">
        <v>0.92836119169999998</v>
      </c>
      <c r="N14" s="34">
        <f>SUBTOTAL(9,M14:M14)</f>
        <v>0.92836119169999998</v>
      </c>
      <c r="O14" s="37">
        <f>N14+IF($B10=2,0,O10)</f>
        <v>0.92836119169999998</v>
      </c>
      <c r="P14" s="39">
        <f>SUMIF($A$5:O$5,"Накопленный эффект, т/сут",$A14:O14)+SUMIF($A$5:O$5,"Нараст.  по потенциалу",$A14:O14)-SUMIF($A$5:O$5,"Нараст. по остановкам",$A14:O14)-SUMIF($A$5:O$5,"ИТОГО перевод в ППД",$A14:O14)-SUMIF($A$5:O$5,"ИТОГО  нерент, по распоряж.",$A14:O14)-SUMIF($A$5:O$5,"ИТОГО ост. дебит от ЗБС, Углуб., ПВЛГ/ПНЛГ",$A14:O14)</f>
        <v>-0.92836119169999998</v>
      </c>
      <c r="Q14" s="99" t="s">
        <v>2</v>
      </c>
      <c r="R14" s="40">
        <f>R$4+SUMIF($C$5:P$5,"Нараст. по остановкам",$C14:P14)-SUMIF($C$5:P$5,"Нараст.  по потенциалу",$C14:P14)</f>
        <v>1.0464723028111109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3"/>
    </row>
    <row r="15" spans="1:35" ht="0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3"/>
    </row>
    <row r="16" spans="1:35" ht="11.25" customHeight="1" x14ac:dyDescent="0.3">
      <c r="A16" s="114">
        <v>43557</v>
      </c>
      <c r="B16" s="14" t="s">
        <v>25</v>
      </c>
      <c r="C16" s="15"/>
      <c r="D16" s="16"/>
      <c r="E16" s="15"/>
      <c r="F16" s="16"/>
      <c r="G16" s="16"/>
      <c r="H16" s="17"/>
      <c r="I16" s="15"/>
      <c r="J16" s="73"/>
      <c r="K16" s="74"/>
      <c r="L16" s="20"/>
      <c r="M16" s="75"/>
      <c r="N16" s="76"/>
      <c r="O16" s="77"/>
      <c r="P16" s="21"/>
      <c r="Q16" s="115">
        <f>Q$4+SUMIF($A$5:P$5,"Нараст. баланс",$A18:P18)+SUMIF($A$7:N$7,"Итого (с ВНР)",$A18:N18)-SUMIF($A$5:P$5,"Геол. снижение,  т/сут",$A18:P18)-SUMIF(O$7:P$7,"Итого",O18:P18)-SUMIF($A$7:P$7,"Итого (с ВСП)",$A18:P18)</f>
        <v>239.71303986949999</v>
      </c>
      <c r="R16" s="2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3"/>
    </row>
    <row r="17" spans="1:35" ht="11.25" customHeight="1" x14ac:dyDescent="0.3">
      <c r="A17" s="99" t="s">
        <v>2</v>
      </c>
      <c r="B17" s="23" t="s">
        <v>26</v>
      </c>
      <c r="C17" s="24"/>
      <c r="D17" s="25"/>
      <c r="E17" s="24"/>
      <c r="F17" s="25"/>
      <c r="G17" s="25"/>
      <c r="H17" s="26"/>
      <c r="I17" s="24"/>
      <c r="J17" s="78">
        <f>SUBTOTAL(9,I19:I19)</f>
        <v>0</v>
      </c>
      <c r="K17" s="79"/>
      <c r="L17" s="29"/>
      <c r="M17" s="80"/>
      <c r="N17" s="25">
        <f>SUBTOTAL(9,M19:M19)</f>
        <v>0</v>
      </c>
      <c r="O17" s="81"/>
      <c r="P17" s="30"/>
      <c r="Q17" s="99" t="s">
        <v>2</v>
      </c>
      <c r="R17" s="3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3"/>
    </row>
    <row r="18" spans="1:35" ht="11.25" customHeight="1" x14ac:dyDescent="0.3">
      <c r="A18" s="99" t="s">
        <v>2</v>
      </c>
      <c r="B18" s="32" t="s">
        <v>24</v>
      </c>
      <c r="C18" s="33"/>
      <c r="D18" s="34"/>
      <c r="E18" s="33"/>
      <c r="F18" s="34"/>
      <c r="G18" s="34"/>
      <c r="H18" s="35">
        <v>0</v>
      </c>
      <c r="I18" s="33"/>
      <c r="J18" s="82">
        <f>SUBTOTAL(9,I18:I18)</f>
        <v>0</v>
      </c>
      <c r="K18" s="83">
        <f>J18+IF($B14=2,0,K14)</f>
        <v>0</v>
      </c>
      <c r="L18" s="38">
        <v>1.34</v>
      </c>
      <c r="M18" s="84">
        <v>0.92836119179999999</v>
      </c>
      <c r="N18" s="34">
        <f>SUBTOTAL(9,M18:M18)</f>
        <v>0.92836119179999999</v>
      </c>
      <c r="O18" s="37">
        <f>N18+IF($B14=2,0,O14)</f>
        <v>1.8567223835</v>
      </c>
      <c r="P18" s="39">
        <f>SUMIF($A$5:O$5,"Накопленный эффект, т/сут",$A18:O18)+SUMIF($A$5:O$5,"Нараст.  по потенциалу",$A18:O18)-SUMIF($A$5:O$5,"Нараст. по остановкам",$A18:O18)-SUMIF($A$5:O$5,"ИТОГО перевод в ППД",$A18:O18)-SUMIF($A$5:O$5,"ИТОГО  нерент, по распоряж.",$A18:O18)-SUMIF($A$5:O$5,"ИТОГО ост. дебит от ЗБС, Углуб., ПВЛГ/ПНЛГ",$A18:O18)</f>
        <v>-1.8567223835</v>
      </c>
      <c r="Q18" s="99" t="s">
        <v>2</v>
      </c>
      <c r="R18" s="40">
        <f>R$4+SUMIF($C$5:P$5,"Нараст. по остановкам",$C18:P18)-SUMIF($C$5:P$5,"Нараст.  по потенциалу",$C18:P18)</f>
        <v>1.974833494611111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3"/>
    </row>
    <row r="19" spans="1:35" ht="0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3"/>
    </row>
    <row r="20" spans="1:35" ht="11.25" customHeight="1" x14ac:dyDescent="0.3">
      <c r="A20" s="114">
        <v>43558</v>
      </c>
      <c r="B20" s="14" t="s">
        <v>25</v>
      </c>
      <c r="C20" s="15"/>
      <c r="D20" s="16"/>
      <c r="E20" s="15"/>
      <c r="F20" s="16"/>
      <c r="G20" s="16"/>
      <c r="H20" s="17"/>
      <c r="I20" s="15"/>
      <c r="J20" s="73"/>
      <c r="K20" s="74"/>
      <c r="L20" s="20"/>
      <c r="M20" s="75"/>
      <c r="N20" s="76"/>
      <c r="O20" s="77"/>
      <c r="P20" s="21"/>
      <c r="Q20" s="115">
        <f>Q$4+SUMIF($A$5:P$5,"Нараст. баланс",$A22:P22)+SUMIF($A$7:N$7,"Итого (с ВНР)",$A22:N22)-SUMIF($A$5:P$5,"Геол. снижение,  т/сут",$A22:P22)-SUMIF(O$7:P$7,"Итого",O22:P22)-SUMIF($A$7:P$7,"Итого (с ВСП)",$A22:P22)</f>
        <v>238.11467867780001</v>
      </c>
      <c r="R20" s="2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3"/>
    </row>
    <row r="21" spans="1:35" ht="11.25" customHeight="1" x14ac:dyDescent="0.3">
      <c r="A21" s="99" t="s">
        <v>2</v>
      </c>
      <c r="B21" s="23" t="s">
        <v>26</v>
      </c>
      <c r="C21" s="24"/>
      <c r="D21" s="25"/>
      <c r="E21" s="24"/>
      <c r="F21" s="25"/>
      <c r="G21" s="25"/>
      <c r="H21" s="26"/>
      <c r="I21" s="24"/>
      <c r="J21" s="78">
        <f>SUBTOTAL(9,I23:I23)</f>
        <v>0</v>
      </c>
      <c r="K21" s="79"/>
      <c r="L21" s="29"/>
      <c r="M21" s="80"/>
      <c r="N21" s="25">
        <f>SUBTOTAL(9,M23:M23)</f>
        <v>0</v>
      </c>
      <c r="O21" s="81"/>
      <c r="P21" s="30"/>
      <c r="Q21" s="99" t="s">
        <v>2</v>
      </c>
      <c r="R21" s="3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3"/>
    </row>
    <row r="22" spans="1:35" ht="11.25" customHeight="1" x14ac:dyDescent="0.3">
      <c r="A22" s="99" t="s">
        <v>2</v>
      </c>
      <c r="B22" s="32" t="s">
        <v>24</v>
      </c>
      <c r="C22" s="33"/>
      <c r="D22" s="34"/>
      <c r="E22" s="33"/>
      <c r="F22" s="34"/>
      <c r="G22" s="34"/>
      <c r="H22" s="35">
        <v>0</v>
      </c>
      <c r="I22" s="33"/>
      <c r="J22" s="82">
        <f>SUBTOTAL(9,I22:I22)</f>
        <v>0</v>
      </c>
      <c r="K22" s="83">
        <f>J22+IF($B18=2,0,K18)</f>
        <v>0</v>
      </c>
      <c r="L22" s="38">
        <v>2.0099999999999998</v>
      </c>
      <c r="M22" s="84">
        <v>0.92836119169999998</v>
      </c>
      <c r="N22" s="34">
        <f>SUBTOTAL(9,M22:M22)</f>
        <v>0.92836119169999998</v>
      </c>
      <c r="O22" s="37">
        <f>N22+IF($B18=2,0,O18)</f>
        <v>2.7850835751999998</v>
      </c>
      <c r="P22" s="39">
        <f>SUMIF($A$5:O$5,"Накопленный эффект, т/сут",$A22:O22)+SUMIF($A$5:O$5,"Нараст.  по потенциалу",$A22:O22)-SUMIF($A$5:O$5,"Нараст. по остановкам",$A22:O22)-SUMIF($A$5:O$5,"ИТОГО перевод в ППД",$A22:O22)-SUMIF($A$5:O$5,"ИТОГО  нерент, по распоряж.",$A22:O22)-SUMIF($A$5:O$5,"ИТОГО ост. дебит от ЗБС, Углуб., ПВЛГ/ПНЛГ",$A22:O22)</f>
        <v>-2.7850835751999998</v>
      </c>
      <c r="Q22" s="99" t="s">
        <v>2</v>
      </c>
      <c r="R22" s="40">
        <f>R$4+SUMIF($C$5:P$5,"Нараст. по остановкам",$C22:P22)-SUMIF($C$5:P$5,"Нараст.  по потенциалу",$C22:P22)</f>
        <v>2.9031946863111107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3"/>
    </row>
    <row r="23" spans="1:35" ht="0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3"/>
    </row>
    <row r="24" spans="1:35" ht="11.25" customHeight="1" x14ac:dyDescent="0.3">
      <c r="A24" s="114">
        <v>43559</v>
      </c>
      <c r="B24" s="14" t="s">
        <v>25</v>
      </c>
      <c r="C24" s="15"/>
      <c r="D24" s="16"/>
      <c r="E24" s="15"/>
      <c r="F24" s="16"/>
      <c r="G24" s="16"/>
      <c r="H24" s="17"/>
      <c r="I24" s="15"/>
      <c r="J24" s="73"/>
      <c r="K24" s="74"/>
      <c r="L24" s="20"/>
      <c r="M24" s="75"/>
      <c r="N24" s="76"/>
      <c r="O24" s="77"/>
      <c r="P24" s="21"/>
      <c r="Q24" s="115">
        <f>Q$4+SUMIF($A$5:P$5,"Нараст. баланс",$A26:P26)+SUMIF($A$7:N$7,"Итого (с ВНР)",$A26:N26)-SUMIF($A$5:P$5,"Геол. снижение,  т/сут",$A26:P26)-SUMIF(O$7:P$7,"Итого",O26:P26)-SUMIF($A$7:P$7,"Итого (с ВСП)",$A26:P26)</f>
        <v>236.51631748609998</v>
      </c>
      <c r="R24" s="2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3"/>
    </row>
    <row r="25" spans="1:35" ht="11.25" customHeight="1" x14ac:dyDescent="0.3">
      <c r="A25" s="99" t="s">
        <v>2</v>
      </c>
      <c r="B25" s="23" t="s">
        <v>26</v>
      </c>
      <c r="C25" s="24"/>
      <c r="D25" s="25"/>
      <c r="E25" s="24"/>
      <c r="F25" s="25"/>
      <c r="G25" s="25"/>
      <c r="H25" s="26"/>
      <c r="I25" s="24"/>
      <c r="J25" s="78">
        <f>SUBTOTAL(9,I27:I27)</f>
        <v>0</v>
      </c>
      <c r="K25" s="79"/>
      <c r="L25" s="29"/>
      <c r="M25" s="80"/>
      <c r="N25" s="25">
        <f>SUBTOTAL(9,M27:M27)</f>
        <v>0</v>
      </c>
      <c r="O25" s="81"/>
      <c r="P25" s="30"/>
      <c r="Q25" s="99" t="s">
        <v>2</v>
      </c>
      <c r="R25" s="3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3"/>
    </row>
    <row r="26" spans="1:35" ht="11.25" customHeight="1" x14ac:dyDescent="0.3">
      <c r="A26" s="99" t="s">
        <v>2</v>
      </c>
      <c r="B26" s="32" t="s">
        <v>24</v>
      </c>
      <c r="C26" s="33"/>
      <c r="D26" s="34"/>
      <c r="E26" s="33"/>
      <c r="F26" s="34"/>
      <c r="G26" s="34"/>
      <c r="H26" s="35">
        <v>0</v>
      </c>
      <c r="I26" s="33"/>
      <c r="J26" s="82">
        <f>SUBTOTAL(9,I26:I26)</f>
        <v>0</v>
      </c>
      <c r="K26" s="83">
        <f>J26+IF($B22=2,0,K22)</f>
        <v>0</v>
      </c>
      <c r="L26" s="38">
        <v>2.68</v>
      </c>
      <c r="M26" s="84">
        <v>0.92836119169999998</v>
      </c>
      <c r="N26" s="34">
        <f>SUBTOTAL(9,M26:M26)</f>
        <v>0.92836119169999998</v>
      </c>
      <c r="O26" s="37">
        <f>N26+IF($B22=2,0,O22)</f>
        <v>3.7134447668999999</v>
      </c>
      <c r="P26" s="39">
        <f>SUMIF($A$5:O$5,"Накопленный эффект, т/сут",$A26:O26)+SUMIF($A$5:O$5,"Нараст.  по потенциалу",$A26:O26)-SUMIF($A$5:O$5,"Нараст. по остановкам",$A26:O26)-SUMIF($A$5:O$5,"ИТОГО перевод в ППД",$A26:O26)-SUMIF($A$5:O$5,"ИТОГО  нерент, по распоряж.",$A26:O26)-SUMIF($A$5:O$5,"ИТОГО ост. дебит от ЗБС, Углуб., ПВЛГ/ПНЛГ",$A26:O26)</f>
        <v>-3.7134447668999999</v>
      </c>
      <c r="Q26" s="99" t="s">
        <v>2</v>
      </c>
      <c r="R26" s="40">
        <f>R$4+SUMIF($C$5:P$5,"Нараст. по остановкам",$C26:P26)-SUMIF($C$5:P$5,"Нараст.  по потенциалу",$C26:P26)</f>
        <v>3.8315558780111107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3"/>
    </row>
    <row r="27" spans="1:35" ht="0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3"/>
    </row>
    <row r="28" spans="1:35" ht="11.25" customHeight="1" x14ac:dyDescent="0.3">
      <c r="A28" s="114">
        <v>43560</v>
      </c>
      <c r="B28" s="14" t="s">
        <v>25</v>
      </c>
      <c r="C28" s="15"/>
      <c r="D28" s="16"/>
      <c r="E28" s="15"/>
      <c r="F28" s="16"/>
      <c r="G28" s="16"/>
      <c r="H28" s="17"/>
      <c r="I28" s="15"/>
      <c r="J28" s="73"/>
      <c r="K28" s="74"/>
      <c r="L28" s="20"/>
      <c r="M28" s="75"/>
      <c r="N28" s="76"/>
      <c r="O28" s="77"/>
      <c r="P28" s="21"/>
      <c r="Q28" s="115">
        <f>Q$4+SUMIF($A$5:P$5,"Нараст. баланс",$A30:P30)+SUMIF($A$7:N$7,"Итого (с ВНР)",$A30:N30)-SUMIF($A$5:P$5,"Геол. снижение,  т/сут",$A30:P30)-SUMIF(O$7:P$7,"Итого",O30:P30)-SUMIF($A$7:P$7,"Итого (с ВСП)",$A30:P30)</f>
        <v>234.9179562944</v>
      </c>
      <c r="R28" s="2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3"/>
    </row>
    <row r="29" spans="1:35" ht="11.25" customHeight="1" x14ac:dyDescent="0.3">
      <c r="A29" s="99" t="s">
        <v>2</v>
      </c>
      <c r="B29" s="23" t="s">
        <v>26</v>
      </c>
      <c r="C29" s="24"/>
      <c r="D29" s="25"/>
      <c r="E29" s="24"/>
      <c r="F29" s="25"/>
      <c r="G29" s="25"/>
      <c r="H29" s="26"/>
      <c r="I29" s="24"/>
      <c r="J29" s="78">
        <f>SUBTOTAL(9,I31:I31)</f>
        <v>0</v>
      </c>
      <c r="K29" s="79"/>
      <c r="L29" s="29"/>
      <c r="M29" s="80"/>
      <c r="N29" s="25">
        <f>SUBTOTAL(9,M31:M31)</f>
        <v>0</v>
      </c>
      <c r="O29" s="81"/>
      <c r="P29" s="30"/>
      <c r="Q29" s="99" t="s">
        <v>2</v>
      </c>
      <c r="R29" s="3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3"/>
    </row>
    <row r="30" spans="1:35" ht="11.25" customHeight="1" x14ac:dyDescent="0.3">
      <c r="A30" s="99" t="s">
        <v>2</v>
      </c>
      <c r="B30" s="32" t="s">
        <v>24</v>
      </c>
      <c r="C30" s="33"/>
      <c r="D30" s="34"/>
      <c r="E30" s="33"/>
      <c r="F30" s="34"/>
      <c r="G30" s="34"/>
      <c r="H30" s="35">
        <v>0</v>
      </c>
      <c r="I30" s="33"/>
      <c r="J30" s="82">
        <f>SUBTOTAL(9,I30:I30)</f>
        <v>0</v>
      </c>
      <c r="K30" s="83">
        <f>J30+IF($B26=2,0,K26)</f>
        <v>0</v>
      </c>
      <c r="L30" s="38">
        <v>3.35</v>
      </c>
      <c r="M30" s="84">
        <v>0.92836119169999998</v>
      </c>
      <c r="N30" s="34">
        <f>SUBTOTAL(9,M30:M30)</f>
        <v>0.92836119169999998</v>
      </c>
      <c r="O30" s="37">
        <f>N30+IF($B26=2,0,O26)</f>
        <v>4.6418059586</v>
      </c>
      <c r="P30" s="39">
        <f>SUMIF($A$5:O$5,"Накопленный эффект, т/сут",$A30:O30)+SUMIF($A$5:O$5,"Нараст.  по потенциалу",$A30:O30)-SUMIF($A$5:O$5,"Нараст. по остановкам",$A30:O30)-SUMIF($A$5:O$5,"ИТОГО перевод в ППД",$A30:O30)-SUMIF($A$5:O$5,"ИТОГО  нерент, по распоряж.",$A30:O30)-SUMIF($A$5:O$5,"ИТОГО ост. дебит от ЗБС, Углуб., ПВЛГ/ПНЛГ",$A30:O30)</f>
        <v>-4.6418059586</v>
      </c>
      <c r="Q30" s="99" t="s">
        <v>2</v>
      </c>
      <c r="R30" s="40">
        <f>R$4+SUMIF($C$5:P$5,"Нараст. по остановкам",$C30:P30)-SUMIF($C$5:P$5,"Нараст.  по потенциалу",$C30:P30)</f>
        <v>4.7599170697111113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3"/>
    </row>
    <row r="31" spans="1:35" ht="0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3"/>
    </row>
    <row r="32" spans="1:35" ht="11.25" customHeight="1" x14ac:dyDescent="0.3">
      <c r="A32" s="114">
        <v>43561</v>
      </c>
      <c r="B32" s="14" t="s">
        <v>25</v>
      </c>
      <c r="C32" s="15"/>
      <c r="D32" s="16"/>
      <c r="E32" s="15"/>
      <c r="F32" s="16"/>
      <c r="G32" s="16"/>
      <c r="H32" s="17"/>
      <c r="I32" s="15"/>
      <c r="J32" s="73"/>
      <c r="K32" s="74"/>
      <c r="L32" s="20"/>
      <c r="M32" s="75"/>
      <c r="N32" s="76"/>
      <c r="O32" s="77"/>
      <c r="P32" s="21"/>
      <c r="Q32" s="115">
        <f>Q$4+SUMIF($A$5:P$5,"Нараст. баланс",$A34:P34)+SUMIF($A$7:N$7,"Итого (с ВНР)",$A34:N34)-SUMIF($A$5:P$5,"Геол. снижение,  т/сут",$A34:P34)-SUMIF(O$7:P$7,"Итого",O34:P34)-SUMIF($A$7:P$7,"Итого (с ВСП)",$A34:P34)</f>
        <v>233.31959510259998</v>
      </c>
      <c r="R32" s="2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3"/>
    </row>
    <row r="33" spans="1:35" ht="11.25" customHeight="1" x14ac:dyDescent="0.3">
      <c r="A33" s="99" t="s">
        <v>2</v>
      </c>
      <c r="B33" s="23" t="s">
        <v>26</v>
      </c>
      <c r="C33" s="24"/>
      <c r="D33" s="25"/>
      <c r="E33" s="24"/>
      <c r="F33" s="25"/>
      <c r="G33" s="25"/>
      <c r="H33" s="26"/>
      <c r="I33" s="24"/>
      <c r="J33" s="78">
        <f>SUBTOTAL(9,I35:I35)</f>
        <v>0</v>
      </c>
      <c r="K33" s="79"/>
      <c r="L33" s="29"/>
      <c r="M33" s="80"/>
      <c r="N33" s="25">
        <f>SUBTOTAL(9,M35:M35)</f>
        <v>0</v>
      </c>
      <c r="O33" s="81"/>
      <c r="P33" s="30"/>
      <c r="Q33" s="99" t="s">
        <v>2</v>
      </c>
      <c r="R33" s="31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3"/>
    </row>
    <row r="34" spans="1:35" ht="11.25" customHeight="1" x14ac:dyDescent="0.3">
      <c r="A34" s="99" t="s">
        <v>2</v>
      </c>
      <c r="B34" s="32" t="s">
        <v>24</v>
      </c>
      <c r="C34" s="33"/>
      <c r="D34" s="34"/>
      <c r="E34" s="33"/>
      <c r="F34" s="34"/>
      <c r="G34" s="34"/>
      <c r="H34" s="35">
        <v>0</v>
      </c>
      <c r="I34" s="33"/>
      <c r="J34" s="82">
        <f>SUBTOTAL(9,I34:I34)</f>
        <v>0</v>
      </c>
      <c r="K34" s="83">
        <f>J34+IF($B30=2,0,K30)</f>
        <v>0</v>
      </c>
      <c r="L34" s="38">
        <v>4.0199999999999996</v>
      </c>
      <c r="M34" s="84">
        <v>0.92836119179999999</v>
      </c>
      <c r="N34" s="34">
        <f>SUBTOTAL(9,M34:M34)</f>
        <v>0.92836119179999999</v>
      </c>
      <c r="O34" s="37">
        <f>N34+IF($B30=2,0,O30)</f>
        <v>5.5701671503999997</v>
      </c>
      <c r="P34" s="39">
        <f>SUMIF($A$5:O$5,"Накопленный эффект, т/сут",$A34:O34)+SUMIF($A$5:O$5,"Нараст.  по потенциалу",$A34:O34)-SUMIF($A$5:O$5,"Нараст. по остановкам",$A34:O34)-SUMIF($A$5:O$5,"ИТОГО перевод в ППД",$A34:O34)-SUMIF($A$5:O$5,"ИТОГО  нерент, по распоряж.",$A34:O34)-SUMIF($A$5:O$5,"ИТОГО ост. дебит от ЗБС, Углуб., ПВЛГ/ПНЛГ",$A34:O34)</f>
        <v>-5.5701671503999997</v>
      </c>
      <c r="Q34" s="99" t="s">
        <v>2</v>
      </c>
      <c r="R34" s="40">
        <f>R$4+SUMIF($C$5:P$5,"Нараст. по остановкам",$C34:P34)-SUMIF($C$5:P$5,"Нараст.  по потенциалу",$C34:P34)</f>
        <v>5.6882782615111109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3"/>
    </row>
    <row r="35" spans="1:35" ht="0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3"/>
    </row>
    <row r="36" spans="1:35" ht="11.25" customHeight="1" x14ac:dyDescent="0.3">
      <c r="A36" s="114">
        <v>43562</v>
      </c>
      <c r="B36" s="14" t="s">
        <v>25</v>
      </c>
      <c r="C36" s="15"/>
      <c r="D36" s="16"/>
      <c r="E36" s="15"/>
      <c r="F36" s="16"/>
      <c r="G36" s="16"/>
      <c r="H36" s="17"/>
      <c r="I36" s="15"/>
      <c r="J36" s="73"/>
      <c r="K36" s="74"/>
      <c r="L36" s="20"/>
      <c r="M36" s="75"/>
      <c r="N36" s="76"/>
      <c r="O36" s="77"/>
      <c r="P36" s="21"/>
      <c r="Q36" s="115">
        <f>Q$4+SUMIF($A$5:P$5,"Нараст. баланс",$A38:P38)+SUMIF($A$7:N$7,"Итого (с ВНР)",$A38:N38)-SUMIF($A$5:P$5,"Геол. снижение,  т/сут",$A38:P38)-SUMIF(O$7:P$7,"Итого",O38:P38)-SUMIF($A$7:P$7,"Итого (с ВСП)",$A38:P38)</f>
        <v>231.7212339109</v>
      </c>
      <c r="R36" s="2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3"/>
    </row>
    <row r="37" spans="1:35" ht="11.25" customHeight="1" x14ac:dyDescent="0.3">
      <c r="A37" s="99" t="s">
        <v>2</v>
      </c>
      <c r="B37" s="23" t="s">
        <v>26</v>
      </c>
      <c r="C37" s="24"/>
      <c r="D37" s="25"/>
      <c r="E37" s="24"/>
      <c r="F37" s="25"/>
      <c r="G37" s="25"/>
      <c r="H37" s="26"/>
      <c r="I37" s="24"/>
      <c r="J37" s="78">
        <f>SUBTOTAL(9,I39:I39)</f>
        <v>0</v>
      </c>
      <c r="K37" s="79"/>
      <c r="L37" s="29"/>
      <c r="M37" s="80"/>
      <c r="N37" s="25">
        <f>SUBTOTAL(9,M39:M39)</f>
        <v>0</v>
      </c>
      <c r="O37" s="81"/>
      <c r="P37" s="30"/>
      <c r="Q37" s="99" t="s">
        <v>2</v>
      </c>
      <c r="R37" s="31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3"/>
    </row>
    <row r="38" spans="1:35" ht="11.25" customHeight="1" x14ac:dyDescent="0.3">
      <c r="A38" s="99" t="s">
        <v>2</v>
      </c>
      <c r="B38" s="32" t="s">
        <v>24</v>
      </c>
      <c r="C38" s="33"/>
      <c r="D38" s="34"/>
      <c r="E38" s="33"/>
      <c r="F38" s="34"/>
      <c r="G38" s="34"/>
      <c r="H38" s="35">
        <v>0</v>
      </c>
      <c r="I38" s="33"/>
      <c r="J38" s="82">
        <f>SUBTOTAL(9,I38:I38)</f>
        <v>0</v>
      </c>
      <c r="K38" s="83">
        <f>J38+IF($B34=2,0,K34)</f>
        <v>0</v>
      </c>
      <c r="L38" s="38">
        <v>4.6900000000000004</v>
      </c>
      <c r="M38" s="84">
        <v>0.92836119169999998</v>
      </c>
      <c r="N38" s="34">
        <f>SUBTOTAL(9,M38:M38)</f>
        <v>0.92836119169999998</v>
      </c>
      <c r="O38" s="37">
        <f>N38+IF($B34=2,0,O34)</f>
        <v>6.4985283420999993</v>
      </c>
      <c r="P38" s="39">
        <f>SUMIF($A$5:O$5,"Накопленный эффект, т/сут",$A38:O38)+SUMIF($A$5:O$5,"Нараст.  по потенциалу",$A38:O38)-SUMIF($A$5:O$5,"Нараст. по остановкам",$A38:O38)-SUMIF($A$5:O$5,"ИТОГО перевод в ППД",$A38:O38)-SUMIF($A$5:O$5,"ИТОГО  нерент, по распоряж.",$A38:O38)-SUMIF($A$5:O$5,"ИТОГО ост. дебит от ЗБС, Углуб., ПВЛГ/ПНЛГ",$A38:O38)</f>
        <v>-6.4985283420999993</v>
      </c>
      <c r="Q38" s="99" t="s">
        <v>2</v>
      </c>
      <c r="R38" s="40">
        <f>R$4+SUMIF($C$5:P$5,"Нараст. по остановкам",$C38:P38)-SUMIF($C$5:P$5,"Нараст.  по потенциалу",$C38:P38)</f>
        <v>6.6166394532111106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3"/>
    </row>
    <row r="39" spans="1:35" ht="0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3"/>
    </row>
    <row r="40" spans="1:35" ht="11.25" customHeight="1" x14ac:dyDescent="0.3">
      <c r="A40" s="114">
        <v>43563</v>
      </c>
      <c r="B40" s="14" t="s">
        <v>25</v>
      </c>
      <c r="C40" s="15"/>
      <c r="D40" s="16"/>
      <c r="E40" s="15"/>
      <c r="F40" s="16"/>
      <c r="G40" s="16"/>
      <c r="H40" s="17"/>
      <c r="I40" s="15"/>
      <c r="J40" s="73"/>
      <c r="K40" s="74"/>
      <c r="L40" s="20"/>
      <c r="M40" s="75"/>
      <c r="N40" s="76"/>
      <c r="O40" s="77"/>
      <c r="P40" s="21"/>
      <c r="Q40" s="115">
        <f>Q$4+SUMIF($A$5:P$5,"Нараст. баланс",$A42:P42)+SUMIF($A$7:N$7,"Итого (с ВНР)",$A42:N42)-SUMIF($A$5:P$5,"Геол. снижение,  т/сут",$A42:P42)-SUMIF(O$7:P$7,"Итого",O42:P42)-SUMIF($A$7:P$7,"Итого (с ВСП)",$A42:P42)</f>
        <v>230.12287271919999</v>
      </c>
      <c r="R40" s="2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3"/>
    </row>
    <row r="41" spans="1:35" ht="11.25" customHeight="1" x14ac:dyDescent="0.3">
      <c r="A41" s="99" t="s">
        <v>2</v>
      </c>
      <c r="B41" s="23" t="s">
        <v>26</v>
      </c>
      <c r="C41" s="24"/>
      <c r="D41" s="25"/>
      <c r="E41" s="24"/>
      <c r="F41" s="25"/>
      <c r="G41" s="25"/>
      <c r="H41" s="26"/>
      <c r="I41" s="24"/>
      <c r="J41" s="78">
        <f>SUBTOTAL(9,I43:I43)</f>
        <v>0</v>
      </c>
      <c r="K41" s="79"/>
      <c r="L41" s="29"/>
      <c r="M41" s="80"/>
      <c r="N41" s="25">
        <f>SUBTOTAL(9,M43:M43)</f>
        <v>0</v>
      </c>
      <c r="O41" s="81"/>
      <c r="P41" s="30"/>
      <c r="Q41" s="99" t="s">
        <v>2</v>
      </c>
      <c r="R41" s="31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13"/>
    </row>
    <row r="42" spans="1:35" ht="11.25" customHeight="1" x14ac:dyDescent="0.3">
      <c r="A42" s="99" t="s">
        <v>2</v>
      </c>
      <c r="B42" s="32" t="s">
        <v>24</v>
      </c>
      <c r="C42" s="33"/>
      <c r="D42" s="34"/>
      <c r="E42" s="33"/>
      <c r="F42" s="34"/>
      <c r="G42" s="34"/>
      <c r="H42" s="35">
        <v>0</v>
      </c>
      <c r="I42" s="33"/>
      <c r="J42" s="82">
        <f>SUBTOTAL(9,I42:I42)</f>
        <v>0</v>
      </c>
      <c r="K42" s="83">
        <f>J42+IF($B38=2,0,K38)</f>
        <v>0</v>
      </c>
      <c r="L42" s="38">
        <v>5.36</v>
      </c>
      <c r="M42" s="84">
        <v>0.92836119169999998</v>
      </c>
      <c r="N42" s="34">
        <f>SUBTOTAL(9,M42:M42)</f>
        <v>0.92836119169999998</v>
      </c>
      <c r="O42" s="37">
        <f>N42+IF($B38=2,0,O38)</f>
        <v>7.4268895337999989</v>
      </c>
      <c r="P42" s="39">
        <f>SUMIF($A$5:O$5,"Накопленный эффект, т/сут",$A42:O42)+SUMIF($A$5:O$5,"Нараст.  по потенциалу",$A42:O42)-SUMIF($A$5:O$5,"Нараст. по остановкам",$A42:O42)-SUMIF($A$5:O$5,"ИТОГО перевод в ППД",$A42:O42)-SUMIF($A$5:O$5,"ИТОГО  нерент, по распоряж.",$A42:O42)-SUMIF($A$5:O$5,"ИТОГО ост. дебит от ЗБС, Углуб., ПВЛГ/ПНЛГ",$A42:O42)</f>
        <v>-7.4268895337999989</v>
      </c>
      <c r="Q42" s="99" t="s">
        <v>2</v>
      </c>
      <c r="R42" s="40">
        <f>R$4+SUMIF($C$5:P$5,"Нараст. по остановкам",$C42:P42)-SUMIF($C$5:P$5,"Нараст.  по потенциалу",$C42:P42)</f>
        <v>7.5450006449111102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13"/>
    </row>
    <row r="43" spans="1:35" ht="0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3"/>
    </row>
    <row r="44" spans="1:35" ht="11.25" customHeight="1" x14ac:dyDescent="0.3">
      <c r="A44" s="114">
        <v>43564</v>
      </c>
      <c r="B44" s="14" t="s">
        <v>25</v>
      </c>
      <c r="C44" s="15"/>
      <c r="D44" s="16"/>
      <c r="E44" s="15"/>
      <c r="F44" s="16"/>
      <c r="G44" s="16"/>
      <c r="H44" s="17"/>
      <c r="I44" s="15"/>
      <c r="J44" s="73"/>
      <c r="K44" s="74"/>
      <c r="L44" s="20"/>
      <c r="M44" s="75"/>
      <c r="N44" s="76"/>
      <c r="O44" s="77"/>
      <c r="P44" s="21"/>
      <c r="Q44" s="115">
        <f>Q$4+SUMIF($A$5:P$5,"Нараст. баланс",$A46:P46)+SUMIF($A$7:N$7,"Итого (с ВНР)",$A46:N46)-SUMIF($A$5:P$5,"Геол. снижение,  т/сут",$A46:P46)-SUMIF(O$7:P$7,"Итого",O46:P46)-SUMIF($A$7:P$7,"Итого (с ВСП)",$A46:P46)</f>
        <v>228.52451152749998</v>
      </c>
      <c r="R44" s="2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3"/>
    </row>
    <row r="45" spans="1:35" ht="11.25" customHeight="1" x14ac:dyDescent="0.3">
      <c r="A45" s="99" t="s">
        <v>2</v>
      </c>
      <c r="B45" s="23" t="s">
        <v>26</v>
      </c>
      <c r="C45" s="24"/>
      <c r="D45" s="25"/>
      <c r="E45" s="24"/>
      <c r="F45" s="25"/>
      <c r="G45" s="25"/>
      <c r="H45" s="26"/>
      <c r="I45" s="24"/>
      <c r="J45" s="78">
        <f>SUBTOTAL(9,I47:I47)</f>
        <v>0</v>
      </c>
      <c r="K45" s="79"/>
      <c r="L45" s="29"/>
      <c r="M45" s="80"/>
      <c r="N45" s="25">
        <f>SUBTOTAL(9,M47:M47)</f>
        <v>0</v>
      </c>
      <c r="O45" s="81"/>
      <c r="P45" s="30"/>
      <c r="Q45" s="99" t="s">
        <v>2</v>
      </c>
      <c r="R45" s="3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13"/>
    </row>
    <row r="46" spans="1:35" ht="11.25" customHeight="1" x14ac:dyDescent="0.3">
      <c r="A46" s="99" t="s">
        <v>2</v>
      </c>
      <c r="B46" s="32" t="s">
        <v>24</v>
      </c>
      <c r="C46" s="33"/>
      <c r="D46" s="34"/>
      <c r="E46" s="33"/>
      <c r="F46" s="34"/>
      <c r="G46" s="34"/>
      <c r="H46" s="35">
        <v>0</v>
      </c>
      <c r="I46" s="33"/>
      <c r="J46" s="82">
        <f>SUBTOTAL(9,I46:I46)</f>
        <v>0</v>
      </c>
      <c r="K46" s="83">
        <f>J46+IF($B42=2,0,K42)</f>
        <v>0</v>
      </c>
      <c r="L46" s="38">
        <v>6.03</v>
      </c>
      <c r="M46" s="84">
        <v>0.92836119169999998</v>
      </c>
      <c r="N46" s="34">
        <f>SUBTOTAL(9,M46:M46)</f>
        <v>0.92836119169999998</v>
      </c>
      <c r="O46" s="37">
        <f>N46+IF($B42=2,0,O42)</f>
        <v>8.3552507254999995</v>
      </c>
      <c r="P46" s="39">
        <f>SUMIF($A$5:O$5,"Накопленный эффект, т/сут",$A46:O46)+SUMIF($A$5:O$5,"Нараст.  по потенциалу",$A46:O46)-SUMIF($A$5:O$5,"Нараст. по остановкам",$A46:O46)-SUMIF($A$5:O$5,"ИТОГО перевод в ППД",$A46:O46)-SUMIF($A$5:O$5,"ИТОГО  нерент, по распоряж.",$A46:O46)-SUMIF($A$5:O$5,"ИТОГО ост. дебит от ЗБС, Углуб., ПВЛГ/ПНЛГ",$A46:O46)</f>
        <v>-8.3552507254999995</v>
      </c>
      <c r="Q46" s="99" t="s">
        <v>2</v>
      </c>
      <c r="R46" s="40">
        <f>R$4+SUMIF($C$5:P$5,"Нараст. по остановкам",$C46:P46)-SUMIF($C$5:P$5,"Нараст.  по потенциалу",$C46:P46)</f>
        <v>8.4733618366111099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13"/>
    </row>
    <row r="47" spans="1:35" ht="0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13"/>
    </row>
    <row r="48" spans="1:35" ht="11.25" customHeight="1" x14ac:dyDescent="0.3">
      <c r="A48" s="114">
        <v>43565</v>
      </c>
      <c r="B48" s="14" t="s">
        <v>25</v>
      </c>
      <c r="C48" s="15"/>
      <c r="D48" s="16"/>
      <c r="E48" s="15"/>
      <c r="F48" s="16"/>
      <c r="G48" s="16"/>
      <c r="H48" s="17"/>
      <c r="I48" s="15"/>
      <c r="J48" s="73"/>
      <c r="K48" s="74"/>
      <c r="L48" s="20"/>
      <c r="M48" s="75"/>
      <c r="N48" s="76"/>
      <c r="O48" s="77"/>
      <c r="P48" s="21"/>
      <c r="Q48" s="115">
        <f>Q$4+SUMIF($A$5:P$5,"Нараст. баланс",$A50:P50)+SUMIF($A$7:N$7,"Итого (с ВНР)",$A50:N50)-SUMIF($A$5:P$5,"Геол. снижение,  т/сут",$A50:P50)-SUMIF(O$7:P$7,"Итого",O50:P50)-SUMIF($A$7:P$7,"Итого (с ВСП)",$A50:P50)</f>
        <v>226.92615033570002</v>
      </c>
      <c r="R48" s="2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13"/>
    </row>
    <row r="49" spans="1:35" ht="11.25" customHeight="1" x14ac:dyDescent="0.3">
      <c r="A49" s="99" t="s">
        <v>2</v>
      </c>
      <c r="B49" s="23" t="s">
        <v>26</v>
      </c>
      <c r="C49" s="24"/>
      <c r="D49" s="25"/>
      <c r="E49" s="24"/>
      <c r="F49" s="25"/>
      <c r="G49" s="25"/>
      <c r="H49" s="26"/>
      <c r="I49" s="24"/>
      <c r="J49" s="78">
        <f>SUBTOTAL(9,I51:I51)</f>
        <v>0</v>
      </c>
      <c r="K49" s="79"/>
      <c r="L49" s="29"/>
      <c r="M49" s="80"/>
      <c r="N49" s="25">
        <f>SUBTOTAL(9,M51:M51)</f>
        <v>0</v>
      </c>
      <c r="O49" s="81"/>
      <c r="P49" s="30"/>
      <c r="Q49" s="99" t="s">
        <v>2</v>
      </c>
      <c r="R49" s="3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13"/>
    </row>
    <row r="50" spans="1:35" ht="11.25" customHeight="1" x14ac:dyDescent="0.3">
      <c r="A50" s="99" t="s">
        <v>2</v>
      </c>
      <c r="B50" s="32" t="s">
        <v>24</v>
      </c>
      <c r="C50" s="33"/>
      <c r="D50" s="34"/>
      <c r="E50" s="33"/>
      <c r="F50" s="34"/>
      <c r="G50" s="34"/>
      <c r="H50" s="35">
        <v>0</v>
      </c>
      <c r="I50" s="33"/>
      <c r="J50" s="82">
        <f>SUBTOTAL(9,I50:I50)</f>
        <v>0</v>
      </c>
      <c r="K50" s="83">
        <f>J50+IF($B46=2,0,K46)</f>
        <v>0</v>
      </c>
      <c r="L50" s="38">
        <v>6.7</v>
      </c>
      <c r="M50" s="84">
        <v>0.92836119179999999</v>
      </c>
      <c r="N50" s="34">
        <f>SUBTOTAL(9,M50:M50)</f>
        <v>0.92836119179999999</v>
      </c>
      <c r="O50" s="37">
        <f>N50+IF($B46=2,0,O46)</f>
        <v>9.2836119173</v>
      </c>
      <c r="P50" s="39">
        <f>SUMIF($A$5:O$5,"Накопленный эффект, т/сут",$A50:O50)+SUMIF($A$5:O$5,"Нараст.  по потенциалу",$A50:O50)-SUMIF($A$5:O$5,"Нараст. по остановкам",$A50:O50)-SUMIF($A$5:O$5,"ИТОГО перевод в ППД",$A50:O50)-SUMIF($A$5:O$5,"ИТОГО  нерент, по распоряж.",$A50:O50)-SUMIF($A$5:O$5,"ИТОГО ост. дебит от ЗБС, Углуб., ПВЛГ/ПНЛГ",$A50:O50)</f>
        <v>-9.2836119173</v>
      </c>
      <c r="Q50" s="99" t="s">
        <v>2</v>
      </c>
      <c r="R50" s="40">
        <f>R$4+SUMIF($C$5:P$5,"Нараст. по остановкам",$C50:P50)-SUMIF($C$5:P$5,"Нараст.  по потенциалу",$C50:P50)</f>
        <v>9.4017230284111104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3"/>
    </row>
    <row r="51" spans="1:35" ht="0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3"/>
    </row>
    <row r="52" spans="1:35" ht="11.25" customHeight="1" x14ac:dyDescent="0.3">
      <c r="A52" s="114">
        <v>43566</v>
      </c>
      <c r="B52" s="14" t="s">
        <v>25</v>
      </c>
      <c r="C52" s="15"/>
      <c r="D52" s="16"/>
      <c r="E52" s="15"/>
      <c r="F52" s="16"/>
      <c r="G52" s="16"/>
      <c r="H52" s="17"/>
      <c r="I52" s="15"/>
      <c r="J52" s="73"/>
      <c r="K52" s="74"/>
      <c r="L52" s="20"/>
      <c r="M52" s="15"/>
      <c r="N52" s="76"/>
      <c r="O52" s="77"/>
      <c r="P52" s="21"/>
      <c r="Q52" s="115">
        <f>Q$4+SUMIF($A$5:P$5,"Нараст. баланс",$A54:P54)+SUMIF($A$7:N$7,"Итого (с ВНР)",$A54:N54)-SUMIF($A$5:P$5,"Геол. снижение,  т/сут",$A54:P54)-SUMIF(O$7:P$7,"Итого",O54:P54)-SUMIF($A$7:P$7,"Итого (с ВСП)",$A54:P54)</f>
        <v>226.2561503357</v>
      </c>
      <c r="R52" s="2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3"/>
    </row>
    <row r="53" spans="1:35" ht="11.25" customHeight="1" x14ac:dyDescent="0.3">
      <c r="A53" s="99" t="s">
        <v>2</v>
      </c>
      <c r="B53" s="23" t="s">
        <v>26</v>
      </c>
      <c r="C53" s="24"/>
      <c r="D53" s="25"/>
      <c r="E53" s="24"/>
      <c r="F53" s="25"/>
      <c r="G53" s="25"/>
      <c r="H53" s="26"/>
      <c r="I53" s="24"/>
      <c r="J53" s="78">
        <f>SUBTOTAL(9,I55:I55)</f>
        <v>0</v>
      </c>
      <c r="K53" s="79"/>
      <c r="L53" s="29"/>
      <c r="M53" s="24"/>
      <c r="N53" s="25">
        <f>SUBTOTAL(9,M55:M55)</f>
        <v>0</v>
      </c>
      <c r="O53" s="81"/>
      <c r="P53" s="30"/>
      <c r="Q53" s="99" t="s">
        <v>2</v>
      </c>
      <c r="R53" s="31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3"/>
    </row>
    <row r="54" spans="1:35" ht="11.25" customHeight="1" x14ac:dyDescent="0.3">
      <c r="A54" s="99" t="s">
        <v>2</v>
      </c>
      <c r="B54" s="32" t="s">
        <v>24</v>
      </c>
      <c r="C54" s="33"/>
      <c r="D54" s="34"/>
      <c r="E54" s="33"/>
      <c r="F54" s="34"/>
      <c r="G54" s="34"/>
      <c r="H54" s="35">
        <v>0</v>
      </c>
      <c r="I54" s="33"/>
      <c r="J54" s="82">
        <f>SUBTOTAL(9,I54:I54)</f>
        <v>0</v>
      </c>
      <c r="K54" s="83">
        <f>J54+IF($B50=2,0,K50)</f>
        <v>0</v>
      </c>
      <c r="L54" s="38">
        <v>7.37</v>
      </c>
      <c r="M54" s="33"/>
      <c r="N54" s="34">
        <f>SUBTOTAL(9,M54:M54)</f>
        <v>0</v>
      </c>
      <c r="O54" s="37">
        <f>N54+IF($B50=2,0,O50)</f>
        <v>9.2836119173</v>
      </c>
      <c r="P54" s="39">
        <f>SUMIF($A$5:O$5,"Накопленный эффект, т/сут",$A54:O54)+SUMIF($A$5:O$5,"Нараст.  по потенциалу",$A54:O54)-SUMIF($A$5:O$5,"Нараст. по остановкам",$A54:O54)-SUMIF($A$5:O$5,"ИТОГО перевод в ППД",$A54:O54)-SUMIF($A$5:O$5,"ИТОГО  нерент, по распоряж.",$A54:O54)-SUMIF($A$5:O$5,"ИТОГО ост. дебит от ЗБС, Углуб., ПВЛГ/ПНЛГ",$A54:O54)</f>
        <v>-9.2836119173</v>
      </c>
      <c r="Q54" s="99" t="s">
        <v>2</v>
      </c>
      <c r="R54" s="40">
        <f>R$4+SUMIF($C$5:P$5,"Нараст. по остановкам",$C54:P54)-SUMIF($C$5:P$5,"Нараст.  по потенциалу",$C54:P54)</f>
        <v>9.4017230284111104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3"/>
    </row>
    <row r="55" spans="1:35" ht="0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3"/>
    </row>
    <row r="56" spans="1:35" ht="11.25" customHeight="1" x14ac:dyDescent="0.3">
      <c r="A56" s="114">
        <v>43567</v>
      </c>
      <c r="B56" s="14" t="s">
        <v>25</v>
      </c>
      <c r="C56" s="15"/>
      <c r="D56" s="16"/>
      <c r="E56" s="18"/>
      <c r="F56" s="16"/>
      <c r="G56" s="16"/>
      <c r="H56" s="17"/>
      <c r="I56" s="18" t="s">
        <v>40</v>
      </c>
      <c r="J56" s="73"/>
      <c r="K56" s="74"/>
      <c r="L56" s="20"/>
      <c r="M56" s="15"/>
      <c r="N56" s="76"/>
      <c r="O56" s="77"/>
      <c r="P56" s="21"/>
      <c r="Q56" s="115">
        <f>Q$4+SUMIF($A$5:P$5,"Нараст. баланс",$A58:P58)+SUMIF($A$7:N$7,"Итого (с ВНР)",$A58:N58)-SUMIF($A$5:P$5,"Геол. снижение,  т/сут",$A58:P58)-SUMIF(O$7:P$7,"Итого",O58:P58)-SUMIF($A$7:P$7,"Итого (с ВСП)",$A58:P58)</f>
        <v>250.58615033570001</v>
      </c>
      <c r="R56" s="2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13"/>
    </row>
    <row r="57" spans="1:35" ht="11.25" customHeight="1" x14ac:dyDescent="0.3">
      <c r="A57" s="99" t="s">
        <v>2</v>
      </c>
      <c r="B57" s="23" t="s">
        <v>26</v>
      </c>
      <c r="C57" s="24"/>
      <c r="D57" s="25"/>
      <c r="E57" s="27"/>
      <c r="F57" s="25"/>
      <c r="G57" s="25"/>
      <c r="H57" s="26"/>
      <c r="I57" s="27" t="s">
        <v>41</v>
      </c>
      <c r="J57" s="78">
        <f>SUBTOTAL(9,I59:I59)</f>
        <v>1</v>
      </c>
      <c r="K57" s="79"/>
      <c r="L57" s="29"/>
      <c r="M57" s="24"/>
      <c r="N57" s="25">
        <f>SUBTOTAL(9,M59:M59)</f>
        <v>0</v>
      </c>
      <c r="O57" s="81"/>
      <c r="P57" s="30"/>
      <c r="Q57" s="99" t="s">
        <v>2</v>
      </c>
      <c r="R57" s="31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3"/>
    </row>
    <row r="58" spans="1:35" ht="11.25" customHeight="1" x14ac:dyDescent="0.3">
      <c r="A58" s="99" t="s">
        <v>2</v>
      </c>
      <c r="B58" s="32" t="s">
        <v>24</v>
      </c>
      <c r="C58" s="33"/>
      <c r="D58" s="34"/>
      <c r="E58" s="36"/>
      <c r="F58" s="34"/>
      <c r="G58" s="34"/>
      <c r="H58" s="35">
        <v>25</v>
      </c>
      <c r="I58" s="36">
        <v>0</v>
      </c>
      <c r="J58" s="82">
        <f>SUBTOTAL(9,I58:I58)</f>
        <v>0</v>
      </c>
      <c r="K58" s="83">
        <f>J58+IF($B54=2,0,K54)</f>
        <v>0</v>
      </c>
      <c r="L58" s="38">
        <v>8.0399999999999991</v>
      </c>
      <c r="M58" s="33"/>
      <c r="N58" s="34">
        <f>SUBTOTAL(9,M58:M58)</f>
        <v>0</v>
      </c>
      <c r="O58" s="37">
        <f>N58+IF($B54=2,0,O54)</f>
        <v>9.2836119173</v>
      </c>
      <c r="P58" s="39">
        <f>SUMIF($A$5:O$5,"Накопленный эффект, т/сут",$A58:O58)+SUMIF($A$5:O$5,"Нараст.  по потенциалу",$A58:O58)-SUMIF($A$5:O$5,"Нараст. по остановкам",$A58:O58)-SUMIF($A$5:O$5,"ИТОГО перевод в ППД",$A58:O58)-SUMIF($A$5:O$5,"ИТОГО  нерент, по распоряж.",$A58:O58)-SUMIF($A$5:O$5,"ИТОГО ост. дебит от ЗБС, Углуб., ПВЛГ/ПНЛГ",$A58:O58)</f>
        <v>15.7163880827</v>
      </c>
      <c r="Q58" s="99" t="s">
        <v>2</v>
      </c>
      <c r="R58" s="40">
        <f>R$4+SUMIF($C$5:P$5,"Нараст. по остановкам",$C58:P58)-SUMIF($C$5:P$5,"Нараст.  по потенциалу",$C58:P58)</f>
        <v>9.4017230284111104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3"/>
    </row>
    <row r="59" spans="1:35" ht="0.75" customHeight="1" x14ac:dyDescent="0.3">
      <c r="A59" s="2"/>
      <c r="B59" s="2"/>
      <c r="C59" s="2"/>
      <c r="D59" s="2"/>
      <c r="E59" s="2"/>
      <c r="F59" s="2"/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3"/>
    </row>
    <row r="60" spans="1:35" ht="11.25" customHeight="1" x14ac:dyDescent="0.3">
      <c r="A60" s="114">
        <v>43568</v>
      </c>
      <c r="B60" s="14" t="s">
        <v>25</v>
      </c>
      <c r="C60" s="15"/>
      <c r="D60" s="16"/>
      <c r="E60" s="15"/>
      <c r="F60" s="16"/>
      <c r="G60" s="16"/>
      <c r="H60" s="17"/>
      <c r="I60" s="15"/>
      <c r="J60" s="73"/>
      <c r="K60" s="74"/>
      <c r="L60" s="20"/>
      <c r="M60" s="15"/>
      <c r="N60" s="76"/>
      <c r="O60" s="77"/>
      <c r="P60" s="21"/>
      <c r="Q60" s="115">
        <f>Q$4+SUMIF($A$5:P$5,"Нараст. баланс",$A62:P62)+SUMIF($A$7:N$7,"Итого (с ВНР)",$A62:N62)-SUMIF($A$5:P$5,"Геол. снижение,  т/сут",$A62:P62)-SUMIF(O$7:P$7,"Итого",O62:P62)-SUMIF($A$7:P$7,"Итого (с ВСП)",$A62:P62)</f>
        <v>249.9161503357</v>
      </c>
      <c r="R60" s="2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3"/>
    </row>
    <row r="61" spans="1:35" ht="11.25" customHeight="1" x14ac:dyDescent="0.3">
      <c r="A61" s="99" t="s">
        <v>2</v>
      </c>
      <c r="B61" s="23" t="s">
        <v>26</v>
      </c>
      <c r="C61" s="24"/>
      <c r="D61" s="25"/>
      <c r="E61" s="24"/>
      <c r="F61" s="25"/>
      <c r="G61" s="25"/>
      <c r="H61" s="26"/>
      <c r="I61" s="24"/>
      <c r="J61" s="78">
        <f>SUBTOTAL(9,I63:I63)</f>
        <v>0</v>
      </c>
      <c r="K61" s="79"/>
      <c r="L61" s="29"/>
      <c r="M61" s="24"/>
      <c r="N61" s="25">
        <f>SUBTOTAL(9,M63:M63)</f>
        <v>0</v>
      </c>
      <c r="O61" s="81"/>
      <c r="P61" s="30"/>
      <c r="Q61" s="99" t="s">
        <v>2</v>
      </c>
      <c r="R61" s="31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13"/>
    </row>
    <row r="62" spans="1:35" ht="11.25" customHeight="1" x14ac:dyDescent="0.3">
      <c r="A62" s="99" t="s">
        <v>2</v>
      </c>
      <c r="B62" s="32" t="s">
        <v>24</v>
      </c>
      <c r="C62" s="33"/>
      <c r="D62" s="34"/>
      <c r="E62" s="33"/>
      <c r="F62" s="34"/>
      <c r="G62" s="34"/>
      <c r="H62" s="35">
        <v>25</v>
      </c>
      <c r="I62" s="33"/>
      <c r="J62" s="82">
        <f>SUBTOTAL(9,I62:I62)</f>
        <v>0</v>
      </c>
      <c r="K62" s="83">
        <f>J62+IF($B58=2,0,K58)</f>
        <v>0</v>
      </c>
      <c r="L62" s="38">
        <v>8.7100000000000009</v>
      </c>
      <c r="M62" s="33"/>
      <c r="N62" s="34">
        <f>SUBTOTAL(9,M62:M62)</f>
        <v>0</v>
      </c>
      <c r="O62" s="37">
        <f>N62+IF($B58=2,0,O58)</f>
        <v>9.2836119173</v>
      </c>
      <c r="P62" s="39">
        <f>SUMIF($A$5:O$5,"Накопленный эффект, т/сут",$A62:O62)+SUMIF($A$5:O$5,"Нараст.  по потенциалу",$A62:O62)-SUMIF($A$5:O$5,"Нараст. по остановкам",$A62:O62)-SUMIF($A$5:O$5,"ИТОГО перевод в ППД",$A62:O62)-SUMIF($A$5:O$5,"ИТОГО  нерент, по распоряж.",$A62:O62)-SUMIF($A$5:O$5,"ИТОГО ост. дебит от ЗБС, Углуб., ПВЛГ/ПНЛГ",$A62:O62)</f>
        <v>15.7163880827</v>
      </c>
      <c r="Q62" s="99" t="s">
        <v>2</v>
      </c>
      <c r="R62" s="40">
        <f>R$4+SUMIF($C$5:P$5,"Нараст. по остановкам",$C62:P62)-SUMIF($C$5:P$5,"Нараст.  по потенциалу",$C62:P62)</f>
        <v>9.4017230284111104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3"/>
    </row>
    <row r="63" spans="1:35" ht="0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3"/>
    </row>
    <row r="64" spans="1:35" ht="11.25" customHeight="1" x14ac:dyDescent="0.3">
      <c r="A64" s="114">
        <v>43569</v>
      </c>
      <c r="B64" s="14" t="s">
        <v>25</v>
      </c>
      <c r="C64" s="15"/>
      <c r="D64" s="16"/>
      <c r="E64" s="15"/>
      <c r="F64" s="16"/>
      <c r="G64" s="16"/>
      <c r="H64" s="17"/>
      <c r="I64" s="15"/>
      <c r="J64" s="73"/>
      <c r="K64" s="74"/>
      <c r="L64" s="20"/>
      <c r="M64" s="15"/>
      <c r="N64" s="76"/>
      <c r="O64" s="77"/>
      <c r="P64" s="21"/>
      <c r="Q64" s="115">
        <f>Q$4+SUMIF($A$5:P$5,"Нараст. баланс",$A66:P66)+SUMIF($A$7:N$7,"Итого (с ВНР)",$A66:N66)-SUMIF($A$5:P$5,"Геол. снижение,  т/сут",$A66:P66)-SUMIF(O$7:P$7,"Итого",O66:P66)-SUMIF($A$7:P$7,"Итого (с ВСП)",$A66:P66)</f>
        <v>249.24615033570001</v>
      </c>
      <c r="R64" s="2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3"/>
    </row>
    <row r="65" spans="1:35" ht="11.25" customHeight="1" x14ac:dyDescent="0.3">
      <c r="A65" s="99" t="s">
        <v>2</v>
      </c>
      <c r="B65" s="23" t="s">
        <v>26</v>
      </c>
      <c r="C65" s="24"/>
      <c r="D65" s="25"/>
      <c r="E65" s="24"/>
      <c r="F65" s="25"/>
      <c r="G65" s="25"/>
      <c r="H65" s="26"/>
      <c r="I65" s="24"/>
      <c r="J65" s="78">
        <f>SUBTOTAL(9,I67:I67)</f>
        <v>0</v>
      </c>
      <c r="K65" s="79"/>
      <c r="L65" s="29"/>
      <c r="M65" s="24"/>
      <c r="N65" s="25">
        <f>SUBTOTAL(9,M67:M67)</f>
        <v>0</v>
      </c>
      <c r="O65" s="81"/>
      <c r="P65" s="30"/>
      <c r="Q65" s="99" t="s">
        <v>2</v>
      </c>
      <c r="R65" s="31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3"/>
    </row>
    <row r="66" spans="1:35" ht="11.25" customHeight="1" x14ac:dyDescent="0.3">
      <c r="A66" s="99" t="s">
        <v>2</v>
      </c>
      <c r="B66" s="32" t="s">
        <v>24</v>
      </c>
      <c r="C66" s="33"/>
      <c r="D66" s="34"/>
      <c r="E66" s="33"/>
      <c r="F66" s="34"/>
      <c r="G66" s="34"/>
      <c r="H66" s="35">
        <v>25</v>
      </c>
      <c r="I66" s="33"/>
      <c r="J66" s="82">
        <f>SUBTOTAL(9,I66:I66)</f>
        <v>0</v>
      </c>
      <c r="K66" s="83">
        <f>J66+IF($B62=2,0,K62)</f>
        <v>0</v>
      </c>
      <c r="L66" s="38">
        <v>9.3800000000000008</v>
      </c>
      <c r="M66" s="33"/>
      <c r="N66" s="34">
        <f>SUBTOTAL(9,M66:M66)</f>
        <v>0</v>
      </c>
      <c r="O66" s="37">
        <f>N66+IF($B62=2,0,O62)</f>
        <v>9.2836119173</v>
      </c>
      <c r="P66" s="39">
        <f>SUMIF($A$5:O$5,"Накопленный эффект, т/сут",$A66:O66)+SUMIF($A$5:O$5,"Нараст.  по потенциалу",$A66:O66)-SUMIF($A$5:O$5,"Нараст. по остановкам",$A66:O66)-SUMIF($A$5:O$5,"ИТОГО перевод в ППД",$A66:O66)-SUMIF($A$5:O$5,"ИТОГО  нерент, по распоряж.",$A66:O66)-SUMIF($A$5:O$5,"ИТОГО ост. дебит от ЗБС, Углуб., ПВЛГ/ПНЛГ",$A66:O66)</f>
        <v>15.7163880827</v>
      </c>
      <c r="Q66" s="99" t="s">
        <v>2</v>
      </c>
      <c r="R66" s="40">
        <f>R$4+SUMIF($C$5:P$5,"Нараст. по остановкам",$C66:P66)-SUMIF($C$5:P$5,"Нараст.  по потенциалу",$C66:P66)</f>
        <v>9.4017230284111104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3"/>
    </row>
    <row r="67" spans="1:35" ht="0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3"/>
    </row>
    <row r="68" spans="1:35" ht="11.25" customHeight="1" x14ac:dyDescent="0.3">
      <c r="A68" s="114">
        <v>43570</v>
      </c>
      <c r="B68" s="14" t="s">
        <v>25</v>
      </c>
      <c r="C68" s="15"/>
      <c r="D68" s="16"/>
      <c r="E68" s="15"/>
      <c r="F68" s="16"/>
      <c r="G68" s="16"/>
      <c r="H68" s="17"/>
      <c r="I68" s="15"/>
      <c r="J68" s="73"/>
      <c r="K68" s="74"/>
      <c r="L68" s="20"/>
      <c r="M68" s="15"/>
      <c r="N68" s="76"/>
      <c r="O68" s="77"/>
      <c r="P68" s="21"/>
      <c r="Q68" s="115">
        <f>Q$4+SUMIF($A$5:P$5,"Нараст. баланс",$A70:P70)+SUMIF($A$7:N$7,"Итого (с ВНР)",$A70:N70)-SUMIF($A$5:P$5,"Геол. снижение,  т/сут",$A70:P70)-SUMIF(O$7:P$7,"Итого",O70:P70)-SUMIF($A$7:P$7,"Итого (с ВСП)",$A70:P70)</f>
        <v>248.57615033569999</v>
      </c>
      <c r="R68" s="2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3"/>
    </row>
    <row r="69" spans="1:35" ht="11.25" customHeight="1" x14ac:dyDescent="0.3">
      <c r="A69" s="99" t="s">
        <v>2</v>
      </c>
      <c r="B69" s="23" t="s">
        <v>26</v>
      </c>
      <c r="C69" s="24"/>
      <c r="D69" s="25"/>
      <c r="E69" s="24"/>
      <c r="F69" s="25"/>
      <c r="G69" s="25"/>
      <c r="H69" s="26"/>
      <c r="I69" s="24"/>
      <c r="J69" s="78">
        <f>SUBTOTAL(9,I71:I71)</f>
        <v>0</v>
      </c>
      <c r="K69" s="79"/>
      <c r="L69" s="29"/>
      <c r="M69" s="24"/>
      <c r="N69" s="25">
        <f>SUBTOTAL(9,M71:M71)</f>
        <v>0</v>
      </c>
      <c r="O69" s="81"/>
      <c r="P69" s="30"/>
      <c r="Q69" s="99" t="s">
        <v>2</v>
      </c>
      <c r="R69" s="31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3"/>
    </row>
    <row r="70" spans="1:35" ht="11.25" customHeight="1" x14ac:dyDescent="0.3">
      <c r="A70" s="99" t="s">
        <v>2</v>
      </c>
      <c r="B70" s="32" t="s">
        <v>24</v>
      </c>
      <c r="C70" s="33"/>
      <c r="D70" s="34"/>
      <c r="E70" s="33"/>
      <c r="F70" s="34"/>
      <c r="G70" s="34"/>
      <c r="H70" s="35">
        <v>25</v>
      </c>
      <c r="I70" s="33"/>
      <c r="J70" s="82">
        <f>SUBTOTAL(9,I70:I70)</f>
        <v>0</v>
      </c>
      <c r="K70" s="83">
        <f>J70+IF($B66=2,0,K66)</f>
        <v>0</v>
      </c>
      <c r="L70" s="38">
        <v>10.050000000000001</v>
      </c>
      <c r="M70" s="33"/>
      <c r="N70" s="34">
        <f>SUBTOTAL(9,M70:M70)</f>
        <v>0</v>
      </c>
      <c r="O70" s="37">
        <f>N70+IF($B66=2,0,O66)</f>
        <v>9.2836119173</v>
      </c>
      <c r="P70" s="39">
        <f>SUMIF($A$5:O$5,"Накопленный эффект, т/сут",$A70:O70)+SUMIF($A$5:O$5,"Нараст.  по потенциалу",$A70:O70)-SUMIF($A$5:O$5,"Нараст. по остановкам",$A70:O70)-SUMIF($A$5:O$5,"ИТОГО перевод в ППД",$A70:O70)-SUMIF($A$5:O$5,"ИТОГО  нерент, по распоряж.",$A70:O70)-SUMIF($A$5:O$5,"ИТОГО ост. дебит от ЗБС, Углуб., ПВЛГ/ПНЛГ",$A70:O70)</f>
        <v>15.7163880827</v>
      </c>
      <c r="Q70" s="99" t="s">
        <v>2</v>
      </c>
      <c r="R70" s="40">
        <f>R$4+SUMIF($C$5:P$5,"Нараст. по остановкам",$C70:P70)-SUMIF($C$5:P$5,"Нараст.  по потенциалу",$C70:P70)</f>
        <v>9.4017230284111104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3"/>
    </row>
    <row r="71" spans="1:35" ht="0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3"/>
    </row>
    <row r="72" spans="1:35" ht="11.25" customHeight="1" x14ac:dyDescent="0.3">
      <c r="A72" s="114">
        <v>43571</v>
      </c>
      <c r="B72" s="14" t="s">
        <v>25</v>
      </c>
      <c r="C72" s="15"/>
      <c r="D72" s="16"/>
      <c r="E72" s="15"/>
      <c r="F72" s="16"/>
      <c r="G72" s="16"/>
      <c r="H72" s="17"/>
      <c r="I72" s="15"/>
      <c r="J72" s="73"/>
      <c r="K72" s="74"/>
      <c r="L72" s="20"/>
      <c r="M72" s="15"/>
      <c r="N72" s="76"/>
      <c r="O72" s="77"/>
      <c r="P72" s="21"/>
      <c r="Q72" s="115">
        <f>Q$4+SUMIF($A$5:P$5,"Нараст. баланс",$A74:P74)+SUMIF($A$7:N$7,"Итого (с ВНР)",$A74:N74)-SUMIF($A$5:P$5,"Геол. снижение,  т/сут",$A74:P74)-SUMIF(O$7:P$7,"Итого",O74:P74)-SUMIF($A$7:P$7,"Итого (с ВСП)",$A74:P74)</f>
        <v>247.9061503357</v>
      </c>
      <c r="R72" s="2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3"/>
    </row>
    <row r="73" spans="1:35" ht="11.25" customHeight="1" x14ac:dyDescent="0.3">
      <c r="A73" s="99" t="s">
        <v>2</v>
      </c>
      <c r="B73" s="23" t="s">
        <v>26</v>
      </c>
      <c r="C73" s="24"/>
      <c r="D73" s="25"/>
      <c r="E73" s="24"/>
      <c r="F73" s="25"/>
      <c r="G73" s="25"/>
      <c r="H73" s="26"/>
      <c r="I73" s="24"/>
      <c r="J73" s="78">
        <f>SUBTOTAL(9,I75:I75)</f>
        <v>0</v>
      </c>
      <c r="K73" s="79"/>
      <c r="L73" s="29"/>
      <c r="M73" s="24"/>
      <c r="N73" s="25">
        <f>SUBTOTAL(9,M75:M75)</f>
        <v>0</v>
      </c>
      <c r="O73" s="81"/>
      <c r="P73" s="30"/>
      <c r="Q73" s="99" t="s">
        <v>2</v>
      </c>
      <c r="R73" s="31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3"/>
    </row>
    <row r="74" spans="1:35" ht="11.25" customHeight="1" x14ac:dyDescent="0.3">
      <c r="A74" s="99" t="s">
        <v>2</v>
      </c>
      <c r="B74" s="32" t="s">
        <v>24</v>
      </c>
      <c r="C74" s="33"/>
      <c r="D74" s="34"/>
      <c r="E74" s="33"/>
      <c r="F74" s="34"/>
      <c r="G74" s="34"/>
      <c r="H74" s="35">
        <v>25</v>
      </c>
      <c r="I74" s="33"/>
      <c r="J74" s="82">
        <f>SUBTOTAL(9,I74:I74)</f>
        <v>0</v>
      </c>
      <c r="K74" s="83">
        <f>J74+IF($B70=2,0,K70)</f>
        <v>0</v>
      </c>
      <c r="L74" s="38">
        <v>10.72</v>
      </c>
      <c r="M74" s="33"/>
      <c r="N74" s="34">
        <f>SUBTOTAL(9,M74:M74)</f>
        <v>0</v>
      </c>
      <c r="O74" s="37">
        <f>N74+IF($B70=2,0,O70)</f>
        <v>9.2836119173</v>
      </c>
      <c r="P74" s="39">
        <f>SUMIF($A$5:O$5,"Накопленный эффект, т/сут",$A74:O74)+SUMIF($A$5:O$5,"Нараст.  по потенциалу",$A74:O74)-SUMIF($A$5:O$5,"Нараст. по остановкам",$A74:O74)-SUMIF($A$5:O$5,"ИТОГО перевод в ППД",$A74:O74)-SUMIF($A$5:O$5,"ИТОГО  нерент, по распоряж.",$A74:O74)-SUMIF($A$5:O$5,"ИТОГО ост. дебит от ЗБС, Углуб., ПВЛГ/ПНЛГ",$A74:O74)</f>
        <v>15.7163880827</v>
      </c>
      <c r="Q74" s="99" t="s">
        <v>2</v>
      </c>
      <c r="R74" s="40">
        <f>R$4+SUMIF($C$5:P$5,"Нараст. по остановкам",$C74:P74)-SUMIF($C$5:P$5,"Нараст.  по потенциалу",$C74:P74)</f>
        <v>9.4017230284111104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3"/>
    </row>
    <row r="75" spans="1:35" ht="0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3"/>
    </row>
    <row r="76" spans="1:35" ht="11.25" customHeight="1" x14ac:dyDescent="0.3">
      <c r="A76" s="114">
        <v>43572</v>
      </c>
      <c r="B76" s="14" t="s">
        <v>25</v>
      </c>
      <c r="C76" s="15"/>
      <c r="D76" s="16"/>
      <c r="E76" s="15"/>
      <c r="F76" s="16"/>
      <c r="G76" s="16"/>
      <c r="H76" s="17"/>
      <c r="I76" s="15"/>
      <c r="J76" s="73"/>
      <c r="K76" s="74"/>
      <c r="L76" s="20"/>
      <c r="M76" s="15"/>
      <c r="N76" s="76"/>
      <c r="O76" s="77"/>
      <c r="P76" s="21"/>
      <c r="Q76" s="115">
        <f>Q$4+SUMIF($A$5:P$5,"Нараст. баланс",$A78:P78)+SUMIF($A$7:N$7,"Итого (с ВНР)",$A78:N78)-SUMIF($A$5:P$5,"Геол. снижение,  т/сут",$A78:P78)-SUMIF(O$7:P$7,"Итого",O78:P78)-SUMIF($A$7:P$7,"Итого (с ВСП)",$A78:P78)</f>
        <v>247.23615033570002</v>
      </c>
      <c r="R76" s="2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3"/>
    </row>
    <row r="77" spans="1:35" ht="11.25" customHeight="1" x14ac:dyDescent="0.3">
      <c r="A77" s="99" t="s">
        <v>2</v>
      </c>
      <c r="B77" s="23" t="s">
        <v>26</v>
      </c>
      <c r="C77" s="24"/>
      <c r="D77" s="25"/>
      <c r="E77" s="24"/>
      <c r="F77" s="25"/>
      <c r="G77" s="25"/>
      <c r="H77" s="26"/>
      <c r="I77" s="24"/>
      <c r="J77" s="78">
        <f>SUBTOTAL(9,I79:I79)</f>
        <v>0</v>
      </c>
      <c r="K77" s="79"/>
      <c r="L77" s="29"/>
      <c r="M77" s="24"/>
      <c r="N77" s="25">
        <f>SUBTOTAL(9,M79:M79)</f>
        <v>0</v>
      </c>
      <c r="O77" s="81"/>
      <c r="P77" s="30"/>
      <c r="Q77" s="99" t="s">
        <v>2</v>
      </c>
      <c r="R77" s="31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3"/>
    </row>
    <row r="78" spans="1:35" ht="11.25" customHeight="1" x14ac:dyDescent="0.3">
      <c r="A78" s="99" t="s">
        <v>2</v>
      </c>
      <c r="B78" s="32" t="s">
        <v>24</v>
      </c>
      <c r="C78" s="33"/>
      <c r="D78" s="34"/>
      <c r="E78" s="33"/>
      <c r="F78" s="34"/>
      <c r="G78" s="34"/>
      <c r="H78" s="35">
        <v>25</v>
      </c>
      <c r="I78" s="33"/>
      <c r="J78" s="82">
        <f>SUBTOTAL(9,I78:I78)</f>
        <v>0</v>
      </c>
      <c r="K78" s="83">
        <f>J78+IF($B74=2,0,K74)</f>
        <v>0</v>
      </c>
      <c r="L78" s="38">
        <v>11.39</v>
      </c>
      <c r="M78" s="33"/>
      <c r="N78" s="34">
        <f>SUBTOTAL(9,M78:M78)</f>
        <v>0</v>
      </c>
      <c r="O78" s="37">
        <f>N78+IF($B74=2,0,O74)</f>
        <v>9.2836119173</v>
      </c>
      <c r="P78" s="39">
        <f>SUMIF($A$5:O$5,"Накопленный эффект, т/сут",$A78:O78)+SUMIF($A$5:O$5,"Нараст.  по потенциалу",$A78:O78)-SUMIF($A$5:O$5,"Нараст. по остановкам",$A78:O78)-SUMIF($A$5:O$5,"ИТОГО перевод в ППД",$A78:O78)-SUMIF($A$5:O$5,"ИТОГО  нерент, по распоряж.",$A78:O78)-SUMIF($A$5:O$5,"ИТОГО ост. дебит от ЗБС, Углуб., ПВЛГ/ПНЛГ",$A78:O78)</f>
        <v>15.7163880827</v>
      </c>
      <c r="Q78" s="99" t="s">
        <v>2</v>
      </c>
      <c r="R78" s="40">
        <f>R$4+SUMIF($C$5:P$5,"Нараст. по остановкам",$C78:P78)-SUMIF($C$5:P$5,"Нараст.  по потенциалу",$C78:P78)</f>
        <v>9.4017230284111104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3"/>
    </row>
    <row r="79" spans="1:35" ht="0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3"/>
    </row>
    <row r="80" spans="1:35" ht="11.25" customHeight="1" x14ac:dyDescent="0.3">
      <c r="A80" s="114">
        <v>43573</v>
      </c>
      <c r="B80" s="14" t="s">
        <v>25</v>
      </c>
      <c r="C80" s="15"/>
      <c r="D80" s="16"/>
      <c r="E80" s="15"/>
      <c r="F80" s="16"/>
      <c r="G80" s="16"/>
      <c r="H80" s="17"/>
      <c r="I80" s="15"/>
      <c r="J80" s="73"/>
      <c r="K80" s="74"/>
      <c r="L80" s="20"/>
      <c r="M80" s="15"/>
      <c r="N80" s="76"/>
      <c r="O80" s="77"/>
      <c r="P80" s="21"/>
      <c r="Q80" s="115">
        <f>Q$4+SUMIF($A$5:P$5,"Нараст. баланс",$A82:P82)+SUMIF($A$7:N$7,"Итого (с ВНР)",$A82:N82)-SUMIF($A$5:P$5,"Геол. снижение,  т/сут",$A82:P82)-SUMIF(O$7:P$7,"Итого",O82:P82)-SUMIF($A$7:P$7,"Итого (с ВСП)",$A82:P82)</f>
        <v>246.5661503357</v>
      </c>
      <c r="R80" s="2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3"/>
    </row>
    <row r="81" spans="1:35" ht="11.25" customHeight="1" x14ac:dyDescent="0.3">
      <c r="A81" s="99" t="s">
        <v>2</v>
      </c>
      <c r="B81" s="23" t="s">
        <v>26</v>
      </c>
      <c r="C81" s="24"/>
      <c r="D81" s="25"/>
      <c r="E81" s="24"/>
      <c r="F81" s="25"/>
      <c r="G81" s="25"/>
      <c r="H81" s="26"/>
      <c r="I81" s="24"/>
      <c r="J81" s="78">
        <f>SUBTOTAL(9,I83:I83)</f>
        <v>0</v>
      </c>
      <c r="K81" s="79"/>
      <c r="L81" s="29"/>
      <c r="M81" s="24"/>
      <c r="N81" s="25">
        <f>SUBTOTAL(9,M83:M83)</f>
        <v>0</v>
      </c>
      <c r="O81" s="81"/>
      <c r="P81" s="30"/>
      <c r="Q81" s="99" t="s">
        <v>2</v>
      </c>
      <c r="R81" s="31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13"/>
    </row>
    <row r="82" spans="1:35" ht="11.25" customHeight="1" x14ac:dyDescent="0.3">
      <c r="A82" s="99" t="s">
        <v>2</v>
      </c>
      <c r="B82" s="32" t="s">
        <v>24</v>
      </c>
      <c r="C82" s="33"/>
      <c r="D82" s="34"/>
      <c r="E82" s="33"/>
      <c r="F82" s="34"/>
      <c r="G82" s="34"/>
      <c r="H82" s="35">
        <v>25</v>
      </c>
      <c r="I82" s="33"/>
      <c r="J82" s="82">
        <f>SUBTOTAL(9,I82:I82)</f>
        <v>0</v>
      </c>
      <c r="K82" s="83">
        <f>J82+IF($B78=2,0,K78)</f>
        <v>0</v>
      </c>
      <c r="L82" s="38">
        <v>12.06</v>
      </c>
      <c r="M82" s="33"/>
      <c r="N82" s="34">
        <f>SUBTOTAL(9,M82:M82)</f>
        <v>0</v>
      </c>
      <c r="O82" s="37">
        <f>N82+IF($B78=2,0,O78)</f>
        <v>9.2836119173</v>
      </c>
      <c r="P82" s="39">
        <f>SUMIF($A$5:O$5,"Накопленный эффект, т/сут",$A82:O82)+SUMIF($A$5:O$5,"Нараст.  по потенциалу",$A82:O82)-SUMIF($A$5:O$5,"Нараст. по остановкам",$A82:O82)-SUMIF($A$5:O$5,"ИТОГО перевод в ППД",$A82:O82)-SUMIF($A$5:O$5,"ИТОГО  нерент, по распоряж.",$A82:O82)-SUMIF($A$5:O$5,"ИТОГО ост. дебит от ЗБС, Углуб., ПВЛГ/ПНЛГ",$A82:O82)</f>
        <v>15.7163880827</v>
      </c>
      <c r="Q82" s="99" t="s">
        <v>2</v>
      </c>
      <c r="R82" s="40">
        <f>R$4+SUMIF($C$5:P$5,"Нараст. по остановкам",$C82:P82)-SUMIF($C$5:P$5,"Нараст.  по потенциалу",$C82:P82)</f>
        <v>9.4017230284111104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13"/>
    </row>
    <row r="83" spans="1:35" ht="0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13"/>
    </row>
    <row r="84" spans="1:35" ht="11.25" customHeight="1" x14ac:dyDescent="0.3">
      <c r="A84" s="114">
        <v>43574</v>
      </c>
      <c r="B84" s="14" t="s">
        <v>25</v>
      </c>
      <c r="C84" s="15"/>
      <c r="D84" s="16"/>
      <c r="E84" s="15"/>
      <c r="F84" s="16"/>
      <c r="G84" s="16"/>
      <c r="H84" s="17"/>
      <c r="I84" s="15"/>
      <c r="J84" s="73"/>
      <c r="K84" s="74"/>
      <c r="L84" s="20"/>
      <c r="M84" s="15"/>
      <c r="N84" s="76"/>
      <c r="O84" s="77"/>
      <c r="P84" s="21"/>
      <c r="Q84" s="115">
        <f>Q$4+SUMIF($A$5:P$5,"Нараст. баланс",$A86:P86)+SUMIF($A$7:N$7,"Итого (с ВНР)",$A86:N86)-SUMIF($A$5:P$5,"Геол. снижение,  т/сут",$A86:P86)-SUMIF(O$7:P$7,"Итого",O86:P86)-SUMIF($A$7:P$7,"Итого (с ВСП)",$A86:P86)</f>
        <v>245.89615033570001</v>
      </c>
      <c r="R84" s="2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13"/>
    </row>
    <row r="85" spans="1:35" ht="11.25" customHeight="1" x14ac:dyDescent="0.3">
      <c r="A85" s="99" t="s">
        <v>2</v>
      </c>
      <c r="B85" s="23" t="s">
        <v>26</v>
      </c>
      <c r="C85" s="24"/>
      <c r="D85" s="25"/>
      <c r="E85" s="24"/>
      <c r="F85" s="25"/>
      <c r="G85" s="25"/>
      <c r="H85" s="26"/>
      <c r="I85" s="24"/>
      <c r="J85" s="78">
        <f>SUBTOTAL(9,I87:I87)</f>
        <v>0</v>
      </c>
      <c r="K85" s="79"/>
      <c r="L85" s="29"/>
      <c r="M85" s="24"/>
      <c r="N85" s="25">
        <f>SUBTOTAL(9,M87:M87)</f>
        <v>0</v>
      </c>
      <c r="O85" s="81"/>
      <c r="P85" s="30"/>
      <c r="Q85" s="99" t="s">
        <v>2</v>
      </c>
      <c r="R85" s="31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13"/>
    </row>
    <row r="86" spans="1:35" ht="11.25" customHeight="1" x14ac:dyDescent="0.3">
      <c r="A86" s="99" t="s">
        <v>2</v>
      </c>
      <c r="B86" s="32" t="s">
        <v>24</v>
      </c>
      <c r="C86" s="33"/>
      <c r="D86" s="34"/>
      <c r="E86" s="33"/>
      <c r="F86" s="34"/>
      <c r="G86" s="34"/>
      <c r="H86" s="35">
        <v>25</v>
      </c>
      <c r="I86" s="33"/>
      <c r="J86" s="82">
        <f>SUBTOTAL(9,I86:I86)</f>
        <v>0</v>
      </c>
      <c r="K86" s="83">
        <f>J86+IF($B82=2,0,K82)</f>
        <v>0</v>
      </c>
      <c r="L86" s="38">
        <v>12.73</v>
      </c>
      <c r="M86" s="33"/>
      <c r="N86" s="34">
        <f>SUBTOTAL(9,M86:M86)</f>
        <v>0</v>
      </c>
      <c r="O86" s="37">
        <f>N86+IF($B82=2,0,O82)</f>
        <v>9.2836119173</v>
      </c>
      <c r="P86" s="39">
        <f>SUMIF($A$5:O$5,"Накопленный эффект, т/сут",$A86:O86)+SUMIF($A$5:O$5,"Нараст.  по потенциалу",$A86:O86)-SUMIF($A$5:O$5,"Нараст. по остановкам",$A86:O86)-SUMIF($A$5:O$5,"ИТОГО перевод в ППД",$A86:O86)-SUMIF($A$5:O$5,"ИТОГО  нерент, по распоряж.",$A86:O86)-SUMIF($A$5:O$5,"ИТОГО ост. дебит от ЗБС, Углуб., ПВЛГ/ПНЛГ",$A86:O86)</f>
        <v>15.7163880827</v>
      </c>
      <c r="Q86" s="99" t="s">
        <v>2</v>
      </c>
      <c r="R86" s="40">
        <f>R$4+SUMIF($C$5:P$5,"Нараст. по остановкам",$C86:P86)-SUMIF($C$5:P$5,"Нараст.  по потенциалу",$C86:P86)</f>
        <v>9.4017230284111104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13"/>
    </row>
    <row r="87" spans="1:35" ht="0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13"/>
    </row>
    <row r="88" spans="1:35" ht="11.25" customHeight="1" x14ac:dyDescent="0.3">
      <c r="A88" s="114">
        <v>43575</v>
      </c>
      <c r="B88" s="14" t="s">
        <v>25</v>
      </c>
      <c r="C88" s="15"/>
      <c r="D88" s="16"/>
      <c r="E88" s="15"/>
      <c r="F88" s="16"/>
      <c r="G88" s="16"/>
      <c r="H88" s="17"/>
      <c r="I88" s="15"/>
      <c r="J88" s="73"/>
      <c r="K88" s="74"/>
      <c r="L88" s="20"/>
      <c r="M88" s="15"/>
      <c r="N88" s="76"/>
      <c r="O88" s="77"/>
      <c r="P88" s="21"/>
      <c r="Q88" s="115">
        <f>Q$4+SUMIF($A$5:P$5,"Нараст. баланс",$A90:P90)+SUMIF($A$7:N$7,"Итого (с ВНР)",$A90:N90)-SUMIF($A$5:P$5,"Геол. снижение,  т/сут",$A90:P90)-SUMIF(O$7:P$7,"Итого",O90:P90)-SUMIF($A$7:P$7,"Итого (с ВСП)",$A90:P90)</f>
        <v>245.2261503357</v>
      </c>
      <c r="R88" s="2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13"/>
    </row>
    <row r="89" spans="1:35" ht="11.25" customHeight="1" x14ac:dyDescent="0.3">
      <c r="A89" s="99" t="s">
        <v>2</v>
      </c>
      <c r="B89" s="23" t="s">
        <v>26</v>
      </c>
      <c r="C89" s="24"/>
      <c r="D89" s="25"/>
      <c r="E89" s="24"/>
      <c r="F89" s="25"/>
      <c r="G89" s="25"/>
      <c r="H89" s="26"/>
      <c r="I89" s="24"/>
      <c r="J89" s="78">
        <f>SUBTOTAL(9,I91:I91)</f>
        <v>0</v>
      </c>
      <c r="K89" s="79"/>
      <c r="L89" s="29"/>
      <c r="M89" s="24"/>
      <c r="N89" s="25">
        <f>SUBTOTAL(9,M91:M91)</f>
        <v>0</v>
      </c>
      <c r="O89" s="81"/>
      <c r="P89" s="30"/>
      <c r="Q89" s="99" t="s">
        <v>2</v>
      </c>
      <c r="R89" s="31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3"/>
    </row>
    <row r="90" spans="1:35" ht="11.25" customHeight="1" x14ac:dyDescent="0.3">
      <c r="A90" s="99" t="s">
        <v>2</v>
      </c>
      <c r="B90" s="32" t="s">
        <v>24</v>
      </c>
      <c r="C90" s="33"/>
      <c r="D90" s="34"/>
      <c r="E90" s="33"/>
      <c r="F90" s="34"/>
      <c r="G90" s="34"/>
      <c r="H90" s="35">
        <v>25</v>
      </c>
      <c r="I90" s="33"/>
      <c r="J90" s="82">
        <f>SUBTOTAL(9,I90:I90)</f>
        <v>0</v>
      </c>
      <c r="K90" s="83">
        <f>J90+IF($B86=2,0,K86)</f>
        <v>0</v>
      </c>
      <c r="L90" s="38">
        <v>13.4</v>
      </c>
      <c r="M90" s="33"/>
      <c r="N90" s="34">
        <f>SUBTOTAL(9,M90:M90)</f>
        <v>0</v>
      </c>
      <c r="O90" s="37">
        <f>N90+IF($B86=2,0,O86)</f>
        <v>9.2836119173</v>
      </c>
      <c r="P90" s="39">
        <f>SUMIF($A$5:O$5,"Накопленный эффект, т/сут",$A90:O90)+SUMIF($A$5:O$5,"Нараст.  по потенциалу",$A90:O90)-SUMIF($A$5:O$5,"Нараст. по остановкам",$A90:O90)-SUMIF($A$5:O$5,"ИТОГО перевод в ППД",$A90:O90)-SUMIF($A$5:O$5,"ИТОГО  нерент, по распоряж.",$A90:O90)-SUMIF($A$5:O$5,"ИТОГО ост. дебит от ЗБС, Углуб., ПВЛГ/ПНЛГ",$A90:O90)</f>
        <v>15.7163880827</v>
      </c>
      <c r="Q90" s="99" t="s">
        <v>2</v>
      </c>
      <c r="R90" s="40">
        <f>R$4+SUMIF($C$5:P$5,"Нараст. по остановкам",$C90:P90)-SUMIF($C$5:P$5,"Нараст.  по потенциалу",$C90:P90)</f>
        <v>9.4017230284111104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13"/>
    </row>
    <row r="91" spans="1:35" ht="0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3"/>
    </row>
    <row r="92" spans="1:35" ht="11.25" customHeight="1" x14ac:dyDescent="0.3">
      <c r="A92" s="114">
        <v>43576</v>
      </c>
      <c r="B92" s="14" t="s">
        <v>25</v>
      </c>
      <c r="C92" s="18"/>
      <c r="D92" s="16"/>
      <c r="E92" s="15"/>
      <c r="F92" s="16"/>
      <c r="G92" s="16"/>
      <c r="H92" s="17"/>
      <c r="I92" s="15"/>
      <c r="J92" s="73"/>
      <c r="K92" s="74"/>
      <c r="L92" s="20"/>
      <c r="M92" s="15"/>
      <c r="N92" s="76"/>
      <c r="O92" s="77"/>
      <c r="P92" s="21"/>
      <c r="Q92" s="115">
        <f>Q$4+SUMIF($A$5:P$5,"Нараст. баланс",$A94:P94)+SUMIF($A$7:N$7,"Итого (с ВНР)",$A94:N94)-SUMIF($A$5:P$5,"Геол. снижение,  т/сут",$A94:P94)-SUMIF(O$7:P$7,"Итого",O94:P94)-SUMIF($A$7:P$7,"Итого (с ВСП)",$A94:P94)</f>
        <v>304.55615033570001</v>
      </c>
      <c r="R92" s="2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3"/>
    </row>
    <row r="93" spans="1:35" ht="11.25" customHeight="1" x14ac:dyDescent="0.3">
      <c r="A93" s="99" t="s">
        <v>2</v>
      </c>
      <c r="B93" s="23" t="s">
        <v>26</v>
      </c>
      <c r="C93" s="27"/>
      <c r="D93" s="25"/>
      <c r="E93" s="24"/>
      <c r="F93" s="25"/>
      <c r="G93" s="25"/>
      <c r="H93" s="26"/>
      <c r="I93" s="24"/>
      <c r="J93" s="78">
        <f>SUBTOTAL(9,I95:I95)</f>
        <v>0</v>
      </c>
      <c r="K93" s="79"/>
      <c r="L93" s="29"/>
      <c r="M93" s="24"/>
      <c r="N93" s="25">
        <f>SUBTOTAL(9,M95:M95)</f>
        <v>0</v>
      </c>
      <c r="O93" s="81"/>
      <c r="P93" s="30"/>
      <c r="Q93" s="99" t="s">
        <v>2</v>
      </c>
      <c r="R93" s="31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13"/>
    </row>
    <row r="94" spans="1:35" ht="11.25" customHeight="1" x14ac:dyDescent="0.3">
      <c r="A94" s="99" t="s">
        <v>2</v>
      </c>
      <c r="B94" s="32" t="s">
        <v>24</v>
      </c>
      <c r="C94" s="36"/>
      <c r="D94" s="34"/>
      <c r="E94" s="33"/>
      <c r="F94" s="34"/>
      <c r="G94" s="34"/>
      <c r="H94" s="35">
        <v>85</v>
      </c>
      <c r="I94" s="33"/>
      <c r="J94" s="82">
        <f>SUBTOTAL(9,I94:I94)</f>
        <v>0</v>
      </c>
      <c r="K94" s="83">
        <f>J94+IF($B90=2,0,K90)</f>
        <v>0</v>
      </c>
      <c r="L94" s="38">
        <v>14.07</v>
      </c>
      <c r="M94" s="33"/>
      <c r="N94" s="34">
        <f>SUBTOTAL(9,M94:M94)</f>
        <v>0</v>
      </c>
      <c r="O94" s="37">
        <f>N94+IF($B90=2,0,O90)</f>
        <v>9.2836119173</v>
      </c>
      <c r="P94" s="39">
        <f>SUMIF($A$5:O$5,"Накопленный эффект, т/сут",$A94:O94)+SUMIF($A$5:O$5,"Нараст.  по потенциалу",$A94:O94)-SUMIF($A$5:O$5,"Нараст. по остановкам",$A94:O94)-SUMIF($A$5:O$5,"ИТОГО перевод в ППД",$A94:O94)-SUMIF($A$5:O$5,"ИТОГО  нерент, по распоряж.",$A94:O94)-SUMIF($A$5:O$5,"ИТОГО ост. дебит от ЗБС, Углуб., ПВЛГ/ПНЛГ",$A94:O94)</f>
        <v>75.716388082700007</v>
      </c>
      <c r="Q94" s="99" t="s">
        <v>2</v>
      </c>
      <c r="R94" s="40">
        <f>R$4+SUMIF($C$5:P$5,"Нараст. по остановкам",$C94:P94)-SUMIF($C$5:P$5,"Нараст.  по потенциалу",$C94:P94)</f>
        <v>9.4017230284111104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13"/>
    </row>
    <row r="95" spans="1:35" ht="0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3"/>
    </row>
    <row r="96" spans="1:35" ht="11.25" customHeight="1" x14ac:dyDescent="0.3">
      <c r="A96" s="114">
        <v>43577</v>
      </c>
      <c r="B96" s="14" t="s">
        <v>25</v>
      </c>
      <c r="C96" s="15"/>
      <c r="D96" s="16"/>
      <c r="E96" s="15"/>
      <c r="F96" s="16"/>
      <c r="G96" s="16"/>
      <c r="H96" s="17"/>
      <c r="I96" s="15"/>
      <c r="J96" s="73"/>
      <c r="K96" s="74"/>
      <c r="L96" s="20"/>
      <c r="M96" s="15"/>
      <c r="N96" s="76"/>
      <c r="O96" s="77"/>
      <c r="P96" s="21"/>
      <c r="Q96" s="115">
        <f>Q$4+SUMIF($A$5:P$5,"Нараст. баланс",$A98:P98)+SUMIF($A$7:N$7,"Итого (с ВНР)",$A98:N98)-SUMIF($A$5:P$5,"Геол. снижение,  т/сут",$A98:P98)-SUMIF(O$7:P$7,"Итого",O98:P98)-SUMIF($A$7:P$7,"Итого (с ВСП)",$A98:P98)</f>
        <v>303.88615033569999</v>
      </c>
      <c r="R96" s="2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13"/>
    </row>
    <row r="97" spans="1:35" ht="11.25" customHeight="1" x14ac:dyDescent="0.3">
      <c r="A97" s="99" t="s">
        <v>2</v>
      </c>
      <c r="B97" s="23" t="s">
        <v>26</v>
      </c>
      <c r="C97" s="24"/>
      <c r="D97" s="25"/>
      <c r="E97" s="24"/>
      <c r="F97" s="25"/>
      <c r="G97" s="25"/>
      <c r="H97" s="26"/>
      <c r="I97" s="24"/>
      <c r="J97" s="78">
        <f>SUBTOTAL(9,I99:I99)</f>
        <v>0</v>
      </c>
      <c r="K97" s="79"/>
      <c r="L97" s="29"/>
      <c r="M97" s="24"/>
      <c r="N97" s="25">
        <f>SUBTOTAL(9,M99:M99)</f>
        <v>0</v>
      </c>
      <c r="O97" s="81"/>
      <c r="P97" s="30"/>
      <c r="Q97" s="99" t="s">
        <v>2</v>
      </c>
      <c r="R97" s="31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13"/>
    </row>
    <row r="98" spans="1:35" ht="11.25" customHeight="1" x14ac:dyDescent="0.3">
      <c r="A98" s="99" t="s">
        <v>2</v>
      </c>
      <c r="B98" s="32" t="s">
        <v>24</v>
      </c>
      <c r="C98" s="33"/>
      <c r="D98" s="34"/>
      <c r="E98" s="33"/>
      <c r="F98" s="34"/>
      <c r="G98" s="34"/>
      <c r="H98" s="35">
        <v>85</v>
      </c>
      <c r="I98" s="33"/>
      <c r="J98" s="82">
        <f>SUBTOTAL(9,I98:I98)</f>
        <v>0</v>
      </c>
      <c r="K98" s="83">
        <f>J98+IF($B94=2,0,K94)</f>
        <v>0</v>
      </c>
      <c r="L98" s="38">
        <v>14.74</v>
      </c>
      <c r="M98" s="33"/>
      <c r="N98" s="34">
        <f>SUBTOTAL(9,M98:M98)</f>
        <v>0</v>
      </c>
      <c r="O98" s="37">
        <f>N98+IF($B94=2,0,O94)</f>
        <v>9.2836119173</v>
      </c>
      <c r="P98" s="39">
        <f>SUMIF($A$5:O$5,"Накопленный эффект, т/сут",$A98:O98)+SUMIF($A$5:O$5,"Нараст.  по потенциалу",$A98:O98)-SUMIF($A$5:O$5,"Нараст. по остановкам",$A98:O98)-SUMIF($A$5:O$5,"ИТОГО перевод в ППД",$A98:O98)-SUMIF($A$5:O$5,"ИТОГО  нерент, по распоряж.",$A98:O98)-SUMIF($A$5:O$5,"ИТОГО ост. дебит от ЗБС, Углуб., ПВЛГ/ПНЛГ",$A98:O98)</f>
        <v>75.716388082700007</v>
      </c>
      <c r="Q98" s="99" t="s">
        <v>2</v>
      </c>
      <c r="R98" s="40">
        <f>R$4+SUMIF($C$5:P$5,"Нараст. по остановкам",$C98:P98)-SUMIF($C$5:P$5,"Нараст.  по потенциалу",$C98:P98)</f>
        <v>9.4017230284111104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13"/>
    </row>
    <row r="99" spans="1:35" ht="0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3"/>
    </row>
    <row r="100" spans="1:35" ht="11.25" customHeight="1" x14ac:dyDescent="0.3">
      <c r="A100" s="114">
        <v>43578</v>
      </c>
      <c r="B100" s="14" t="s">
        <v>25</v>
      </c>
      <c r="C100" s="15"/>
      <c r="D100" s="16"/>
      <c r="E100" s="15"/>
      <c r="F100" s="16"/>
      <c r="G100" s="16"/>
      <c r="H100" s="17"/>
      <c r="I100" s="15"/>
      <c r="J100" s="73"/>
      <c r="K100" s="74"/>
      <c r="L100" s="20"/>
      <c r="M100" s="15"/>
      <c r="N100" s="76"/>
      <c r="O100" s="77"/>
      <c r="P100" s="21"/>
      <c r="Q100" s="115">
        <f>Q$4+SUMIF($A$5:P$5,"Нараст. баланс",$A102:P102)+SUMIF($A$7:N$7,"Итого (с ВНР)",$A102:N102)-SUMIF($A$5:P$5,"Геол. снижение,  т/сут",$A102:P102)-SUMIF(O$7:P$7,"Итого",O102:P102)-SUMIF($A$7:P$7,"Итого (с ВСП)",$A102:P102)</f>
        <v>303.21615033569998</v>
      </c>
      <c r="R100" s="2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13"/>
    </row>
    <row r="101" spans="1:35" ht="11.25" customHeight="1" x14ac:dyDescent="0.3">
      <c r="A101" s="99" t="s">
        <v>2</v>
      </c>
      <c r="B101" s="23" t="s">
        <v>26</v>
      </c>
      <c r="C101" s="24"/>
      <c r="D101" s="25"/>
      <c r="E101" s="24"/>
      <c r="F101" s="25"/>
      <c r="G101" s="25"/>
      <c r="H101" s="26"/>
      <c r="I101" s="24"/>
      <c r="J101" s="78">
        <f>SUBTOTAL(9,I103:I103)</f>
        <v>0</v>
      </c>
      <c r="K101" s="79"/>
      <c r="L101" s="29"/>
      <c r="M101" s="24"/>
      <c r="N101" s="25">
        <f>SUBTOTAL(9,M103:M103)</f>
        <v>0</v>
      </c>
      <c r="O101" s="81"/>
      <c r="P101" s="30"/>
      <c r="Q101" s="99" t="s">
        <v>2</v>
      </c>
      <c r="R101" s="31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13"/>
    </row>
    <row r="102" spans="1:35" ht="11.25" customHeight="1" x14ac:dyDescent="0.3">
      <c r="A102" s="99" t="s">
        <v>2</v>
      </c>
      <c r="B102" s="32" t="s">
        <v>24</v>
      </c>
      <c r="C102" s="33"/>
      <c r="D102" s="34"/>
      <c r="E102" s="33"/>
      <c r="F102" s="34"/>
      <c r="G102" s="34"/>
      <c r="H102" s="35">
        <v>85</v>
      </c>
      <c r="I102" s="33"/>
      <c r="J102" s="82">
        <f>SUBTOTAL(9,I102:I102)</f>
        <v>0</v>
      </c>
      <c r="K102" s="83">
        <f>J102+IF($B98=2,0,K98)</f>
        <v>0</v>
      </c>
      <c r="L102" s="38">
        <v>15.41</v>
      </c>
      <c r="M102" s="33"/>
      <c r="N102" s="34">
        <f>SUBTOTAL(9,M102:M102)</f>
        <v>0</v>
      </c>
      <c r="O102" s="37">
        <f>N102+IF($B98=2,0,O98)</f>
        <v>9.2836119173</v>
      </c>
      <c r="P102" s="39">
        <f>SUMIF($A$5:O$5,"Накопленный эффект, т/сут",$A102:O102)+SUMIF($A$5:O$5,"Нараст.  по потенциалу",$A102:O102)-SUMIF($A$5:O$5,"Нараст. по остановкам",$A102:O102)-SUMIF($A$5:O$5,"ИТОГО перевод в ППД",$A102:O102)-SUMIF($A$5:O$5,"ИТОГО  нерент, по распоряж.",$A102:O102)-SUMIF($A$5:O$5,"ИТОГО ост. дебит от ЗБС, Углуб., ПВЛГ/ПНЛГ",$A102:O102)</f>
        <v>75.716388082700007</v>
      </c>
      <c r="Q102" s="99" t="s">
        <v>2</v>
      </c>
      <c r="R102" s="40">
        <f>R$4+SUMIF($C$5:P$5,"Нараст. по остановкам",$C102:P102)-SUMIF($C$5:P$5,"Нараст.  по потенциалу",$C102:P102)</f>
        <v>9.4017230284111104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3"/>
    </row>
    <row r="103" spans="1:35" ht="0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13"/>
    </row>
    <row r="104" spans="1:35" ht="11.25" customHeight="1" x14ac:dyDescent="0.3">
      <c r="A104" s="114">
        <v>43579</v>
      </c>
      <c r="B104" s="14" t="s">
        <v>25</v>
      </c>
      <c r="C104" s="15"/>
      <c r="D104" s="16"/>
      <c r="E104" s="15"/>
      <c r="F104" s="16"/>
      <c r="G104" s="16"/>
      <c r="H104" s="17"/>
      <c r="I104" s="15"/>
      <c r="J104" s="73"/>
      <c r="K104" s="74"/>
      <c r="L104" s="20"/>
      <c r="M104" s="15"/>
      <c r="N104" s="76"/>
      <c r="O104" s="77"/>
      <c r="P104" s="21"/>
      <c r="Q104" s="115">
        <f>Q$4+SUMIF($A$5:P$5,"Нараст. баланс",$A106:P106)+SUMIF($A$7:N$7,"Итого (с ВНР)",$A106:N106)-SUMIF($A$5:P$5,"Геол. снижение,  т/сут",$A106:P106)-SUMIF(O$7:P$7,"Итого",O106:P106)-SUMIF($A$7:P$7,"Итого (с ВСП)",$A106:P106)</f>
        <v>302.54615033570002</v>
      </c>
      <c r="R104" s="2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13"/>
    </row>
    <row r="105" spans="1:35" ht="11.25" customHeight="1" x14ac:dyDescent="0.3">
      <c r="A105" s="99" t="s">
        <v>2</v>
      </c>
      <c r="B105" s="23" t="s">
        <v>26</v>
      </c>
      <c r="C105" s="24"/>
      <c r="D105" s="25"/>
      <c r="E105" s="24"/>
      <c r="F105" s="25"/>
      <c r="G105" s="25"/>
      <c r="H105" s="26"/>
      <c r="I105" s="24"/>
      <c r="J105" s="78">
        <f>SUBTOTAL(9,I107:I107)</f>
        <v>0</v>
      </c>
      <c r="K105" s="79"/>
      <c r="L105" s="29"/>
      <c r="M105" s="24"/>
      <c r="N105" s="25">
        <f>SUBTOTAL(9,M107:M107)</f>
        <v>0</v>
      </c>
      <c r="O105" s="81"/>
      <c r="P105" s="30"/>
      <c r="Q105" s="99" t="s">
        <v>2</v>
      </c>
      <c r="R105" s="31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13"/>
    </row>
    <row r="106" spans="1:35" ht="11.25" customHeight="1" x14ac:dyDescent="0.3">
      <c r="A106" s="99" t="s">
        <v>2</v>
      </c>
      <c r="B106" s="32" t="s">
        <v>24</v>
      </c>
      <c r="C106" s="33"/>
      <c r="D106" s="34"/>
      <c r="E106" s="33"/>
      <c r="F106" s="34"/>
      <c r="G106" s="34"/>
      <c r="H106" s="35">
        <v>85</v>
      </c>
      <c r="I106" s="33"/>
      <c r="J106" s="82">
        <f>SUBTOTAL(9,I106:I106)</f>
        <v>0</v>
      </c>
      <c r="K106" s="83">
        <f>J106+IF($B102=2,0,K102)</f>
        <v>0</v>
      </c>
      <c r="L106" s="38">
        <v>16.079999999999998</v>
      </c>
      <c r="M106" s="33"/>
      <c r="N106" s="34">
        <f>SUBTOTAL(9,M106:M106)</f>
        <v>0</v>
      </c>
      <c r="O106" s="37">
        <f>N106+IF($B102=2,0,O102)</f>
        <v>9.2836119173</v>
      </c>
      <c r="P106" s="39">
        <f>SUMIF($A$5:O$5,"Накопленный эффект, т/сут",$A106:O106)+SUMIF($A$5:O$5,"Нараст.  по потенциалу",$A106:O106)-SUMIF($A$5:O$5,"Нараст. по остановкам",$A106:O106)-SUMIF($A$5:O$5,"ИТОГО перевод в ППД",$A106:O106)-SUMIF($A$5:O$5,"ИТОГО  нерент, по распоряж.",$A106:O106)-SUMIF($A$5:O$5,"ИТОГО ост. дебит от ЗБС, Углуб., ПВЛГ/ПНЛГ",$A106:O106)</f>
        <v>75.716388082700007</v>
      </c>
      <c r="Q106" s="99" t="s">
        <v>2</v>
      </c>
      <c r="R106" s="40">
        <f>R$4+SUMIF($C$5:P$5,"Нараст. по остановкам",$C106:P106)-SUMIF($C$5:P$5,"Нараст.  по потенциалу",$C106:P106)</f>
        <v>9.4017230284111104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3"/>
    </row>
    <row r="107" spans="1:35" ht="0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13"/>
    </row>
    <row r="108" spans="1:35" ht="11.25" customHeight="1" x14ac:dyDescent="0.3">
      <c r="A108" s="114">
        <v>43580</v>
      </c>
      <c r="B108" s="14" t="s">
        <v>25</v>
      </c>
      <c r="C108" s="15"/>
      <c r="D108" s="16"/>
      <c r="E108" s="15"/>
      <c r="F108" s="16"/>
      <c r="G108" s="16"/>
      <c r="H108" s="17"/>
      <c r="I108" s="15"/>
      <c r="J108" s="73"/>
      <c r="K108" s="74"/>
      <c r="L108" s="20"/>
      <c r="M108" s="15"/>
      <c r="N108" s="76"/>
      <c r="O108" s="77"/>
      <c r="P108" s="21"/>
      <c r="Q108" s="115">
        <f>Q$4+SUMIF($A$5:P$5,"Нараст. баланс",$A110:P110)+SUMIF($A$7:N$7,"Итого (с ВНР)",$A110:N110)-SUMIF($A$5:P$5,"Геол. снижение,  т/сут",$A110:P110)-SUMIF(O$7:P$7,"Итого",O110:P110)-SUMIF($A$7:P$7,"Итого (с ВСП)",$A110:P110)</f>
        <v>301.8761503357</v>
      </c>
      <c r="R108" s="2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13"/>
    </row>
    <row r="109" spans="1:35" ht="11.25" customHeight="1" x14ac:dyDescent="0.3">
      <c r="A109" s="99" t="s">
        <v>2</v>
      </c>
      <c r="B109" s="23" t="s">
        <v>26</v>
      </c>
      <c r="C109" s="24"/>
      <c r="D109" s="25"/>
      <c r="E109" s="24"/>
      <c r="F109" s="25"/>
      <c r="G109" s="25"/>
      <c r="H109" s="26"/>
      <c r="I109" s="24"/>
      <c r="J109" s="78">
        <f>SUBTOTAL(9,I111:I111)</f>
        <v>0</v>
      </c>
      <c r="K109" s="79"/>
      <c r="L109" s="29"/>
      <c r="M109" s="24"/>
      <c r="N109" s="25">
        <f>SUBTOTAL(9,M111:M111)</f>
        <v>0</v>
      </c>
      <c r="O109" s="81"/>
      <c r="P109" s="30"/>
      <c r="Q109" s="99" t="s">
        <v>2</v>
      </c>
      <c r="R109" s="31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13"/>
    </row>
    <row r="110" spans="1:35" ht="11.25" customHeight="1" x14ac:dyDescent="0.3">
      <c r="A110" s="99" t="s">
        <v>2</v>
      </c>
      <c r="B110" s="32" t="s">
        <v>24</v>
      </c>
      <c r="C110" s="33"/>
      <c r="D110" s="34"/>
      <c r="E110" s="33"/>
      <c r="F110" s="34"/>
      <c r="G110" s="34"/>
      <c r="H110" s="35">
        <v>85</v>
      </c>
      <c r="I110" s="33"/>
      <c r="J110" s="82">
        <f>SUBTOTAL(9,I110:I110)</f>
        <v>0</v>
      </c>
      <c r="K110" s="83">
        <f>J110+IF($B106=2,0,K106)</f>
        <v>0</v>
      </c>
      <c r="L110" s="38">
        <v>16.75</v>
      </c>
      <c r="M110" s="33"/>
      <c r="N110" s="34">
        <f>SUBTOTAL(9,M110:M110)</f>
        <v>0</v>
      </c>
      <c r="O110" s="37">
        <f>N110+IF($B106=2,0,O106)</f>
        <v>9.2836119173</v>
      </c>
      <c r="P110" s="39">
        <f>SUMIF($A$5:O$5,"Накопленный эффект, т/сут",$A110:O110)+SUMIF($A$5:O$5,"Нараст.  по потенциалу",$A110:O110)-SUMIF($A$5:O$5,"Нараст. по остановкам",$A110:O110)-SUMIF($A$5:O$5,"ИТОГО перевод в ППД",$A110:O110)-SUMIF($A$5:O$5,"ИТОГО  нерент, по распоряж.",$A110:O110)-SUMIF($A$5:O$5,"ИТОГО ост. дебит от ЗБС, Углуб., ПВЛГ/ПНЛГ",$A110:O110)</f>
        <v>75.716388082700007</v>
      </c>
      <c r="Q110" s="99" t="s">
        <v>2</v>
      </c>
      <c r="R110" s="40">
        <f>R$4+SUMIF($C$5:P$5,"Нараст. по остановкам",$C110:P110)-SUMIF($C$5:P$5,"Нараст.  по потенциалу",$C110:P110)</f>
        <v>9.4017230284111104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13"/>
    </row>
    <row r="111" spans="1:35" ht="0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13"/>
    </row>
    <row r="112" spans="1:35" ht="11.25" customHeight="1" x14ac:dyDescent="0.3">
      <c r="A112" s="114">
        <v>43581</v>
      </c>
      <c r="B112" s="14" t="s">
        <v>25</v>
      </c>
      <c r="C112" s="15"/>
      <c r="D112" s="16"/>
      <c r="E112" s="15"/>
      <c r="F112" s="16"/>
      <c r="G112" s="16"/>
      <c r="H112" s="17"/>
      <c r="I112" s="15"/>
      <c r="J112" s="73"/>
      <c r="K112" s="74"/>
      <c r="L112" s="20"/>
      <c r="M112" s="15"/>
      <c r="N112" s="76"/>
      <c r="O112" s="77"/>
      <c r="P112" s="21"/>
      <c r="Q112" s="115">
        <f>Q$4+SUMIF($A$5:P$5,"Нараст. баланс",$A114:P114)+SUMIF($A$7:N$7,"Итого (с ВНР)",$A114:N114)-SUMIF($A$5:P$5,"Геол. снижение,  т/сут",$A114:P114)-SUMIF(O$7:P$7,"Итого",O114:P114)-SUMIF($A$7:P$7,"Итого (с ВСП)",$A114:P114)</f>
        <v>301.20615033569999</v>
      </c>
      <c r="R112" s="2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13"/>
    </row>
    <row r="113" spans="1:35" ht="11.25" customHeight="1" x14ac:dyDescent="0.3">
      <c r="A113" s="99" t="s">
        <v>2</v>
      </c>
      <c r="B113" s="23" t="s">
        <v>26</v>
      </c>
      <c r="C113" s="24"/>
      <c r="D113" s="25"/>
      <c r="E113" s="24"/>
      <c r="F113" s="25"/>
      <c r="G113" s="25"/>
      <c r="H113" s="26"/>
      <c r="I113" s="24"/>
      <c r="J113" s="78">
        <f>SUBTOTAL(9,I115:I115)</f>
        <v>0</v>
      </c>
      <c r="K113" s="79"/>
      <c r="L113" s="29"/>
      <c r="M113" s="24"/>
      <c r="N113" s="25">
        <f>SUBTOTAL(9,M115:M115)</f>
        <v>0</v>
      </c>
      <c r="O113" s="81"/>
      <c r="P113" s="30"/>
      <c r="Q113" s="99" t="s">
        <v>2</v>
      </c>
      <c r="R113" s="31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13"/>
    </row>
    <row r="114" spans="1:35" ht="11.25" customHeight="1" x14ac:dyDescent="0.3">
      <c r="A114" s="99" t="s">
        <v>2</v>
      </c>
      <c r="B114" s="32" t="s">
        <v>24</v>
      </c>
      <c r="C114" s="33"/>
      <c r="D114" s="34"/>
      <c r="E114" s="33"/>
      <c r="F114" s="34"/>
      <c r="G114" s="34"/>
      <c r="H114" s="35">
        <v>85</v>
      </c>
      <c r="I114" s="33"/>
      <c r="J114" s="82">
        <f>SUBTOTAL(9,I114:I114)</f>
        <v>0</v>
      </c>
      <c r="K114" s="83">
        <f>J114+IF($B110=2,0,K110)</f>
        <v>0</v>
      </c>
      <c r="L114" s="38">
        <v>17.420000000000002</v>
      </c>
      <c r="M114" s="33"/>
      <c r="N114" s="34">
        <f>SUBTOTAL(9,M114:M114)</f>
        <v>0</v>
      </c>
      <c r="O114" s="37">
        <f>N114+IF($B110=2,0,O110)</f>
        <v>9.2836119173</v>
      </c>
      <c r="P114" s="39">
        <f>SUMIF($A$5:O$5,"Накопленный эффект, т/сут",$A114:O114)+SUMIF($A$5:O$5,"Нараст.  по потенциалу",$A114:O114)-SUMIF($A$5:O$5,"Нараст. по остановкам",$A114:O114)-SUMIF($A$5:O$5,"ИТОГО перевод в ППД",$A114:O114)-SUMIF($A$5:O$5,"ИТОГО  нерент, по распоряж.",$A114:O114)-SUMIF($A$5:O$5,"ИТОГО ост. дебит от ЗБС, Углуб., ПВЛГ/ПНЛГ",$A114:O114)</f>
        <v>75.716388082700007</v>
      </c>
      <c r="Q114" s="99" t="s">
        <v>2</v>
      </c>
      <c r="R114" s="40">
        <f>R$4+SUMIF($C$5:P$5,"Нараст. по остановкам",$C114:P114)-SUMIF($C$5:P$5,"Нараст.  по потенциалу",$C114:P114)</f>
        <v>9.4017230284111104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3"/>
    </row>
    <row r="115" spans="1:35" ht="0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13"/>
    </row>
    <row r="116" spans="1:35" ht="11.25" customHeight="1" x14ac:dyDescent="0.3">
      <c r="A116" s="114">
        <v>43582</v>
      </c>
      <c r="B116" s="14" t="s">
        <v>25</v>
      </c>
      <c r="C116" s="15"/>
      <c r="D116" s="16"/>
      <c r="E116" s="15"/>
      <c r="F116" s="16"/>
      <c r="G116" s="16"/>
      <c r="H116" s="17"/>
      <c r="I116" s="15"/>
      <c r="J116" s="73"/>
      <c r="K116" s="74"/>
      <c r="L116" s="20"/>
      <c r="M116" s="15"/>
      <c r="N116" s="76"/>
      <c r="O116" s="77"/>
      <c r="P116" s="21"/>
      <c r="Q116" s="115">
        <f>Q$4+SUMIF($A$5:P$5,"Нараст. баланс",$A118:P118)+SUMIF($A$7:N$7,"Итого (с ВНР)",$A118:N118)-SUMIF($A$5:P$5,"Геол. снижение,  т/сут",$A118:P118)-SUMIF(O$7:P$7,"Итого",O118:P118)-SUMIF($A$7:P$7,"Итого (с ВСП)",$A118:P118)</f>
        <v>300.53615033570003</v>
      </c>
      <c r="R116" s="2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13"/>
    </row>
    <row r="117" spans="1:35" ht="11.25" customHeight="1" x14ac:dyDescent="0.3">
      <c r="A117" s="99" t="s">
        <v>2</v>
      </c>
      <c r="B117" s="23" t="s">
        <v>26</v>
      </c>
      <c r="C117" s="24"/>
      <c r="D117" s="25"/>
      <c r="E117" s="24"/>
      <c r="F117" s="25"/>
      <c r="G117" s="25"/>
      <c r="H117" s="26"/>
      <c r="I117" s="24"/>
      <c r="J117" s="78">
        <f>SUBTOTAL(9,I119:I119)</f>
        <v>0</v>
      </c>
      <c r="K117" s="79"/>
      <c r="L117" s="29"/>
      <c r="M117" s="24"/>
      <c r="N117" s="25">
        <f>SUBTOTAL(9,M119:M119)</f>
        <v>0</v>
      </c>
      <c r="O117" s="81"/>
      <c r="P117" s="30"/>
      <c r="Q117" s="99" t="s">
        <v>2</v>
      </c>
      <c r="R117" s="31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13"/>
    </row>
    <row r="118" spans="1:35" ht="11.25" customHeight="1" x14ac:dyDescent="0.3">
      <c r="A118" s="99" t="s">
        <v>2</v>
      </c>
      <c r="B118" s="32" t="s">
        <v>24</v>
      </c>
      <c r="C118" s="33"/>
      <c r="D118" s="34"/>
      <c r="E118" s="33"/>
      <c r="F118" s="34"/>
      <c r="G118" s="34"/>
      <c r="H118" s="35">
        <v>85</v>
      </c>
      <c r="I118" s="33"/>
      <c r="J118" s="82">
        <f>SUBTOTAL(9,I118:I118)</f>
        <v>0</v>
      </c>
      <c r="K118" s="83">
        <f>J118+IF($B114=2,0,K114)</f>
        <v>0</v>
      </c>
      <c r="L118" s="38">
        <v>18.09</v>
      </c>
      <c r="M118" s="33"/>
      <c r="N118" s="34">
        <f>SUBTOTAL(9,M118:M118)</f>
        <v>0</v>
      </c>
      <c r="O118" s="37">
        <f>N118+IF($B114=2,0,O114)</f>
        <v>9.2836119173</v>
      </c>
      <c r="P118" s="39">
        <f>SUMIF($A$5:O$5,"Накопленный эффект, т/сут",$A118:O118)+SUMIF($A$5:O$5,"Нараст.  по потенциалу",$A118:O118)-SUMIF($A$5:O$5,"Нараст. по остановкам",$A118:O118)-SUMIF($A$5:O$5,"ИТОГО перевод в ППД",$A118:O118)-SUMIF($A$5:O$5,"ИТОГО  нерент, по распоряж.",$A118:O118)-SUMIF($A$5:O$5,"ИТОГО ост. дебит от ЗБС, Углуб., ПВЛГ/ПНЛГ",$A118:O118)</f>
        <v>75.716388082700007</v>
      </c>
      <c r="Q118" s="99" t="s">
        <v>2</v>
      </c>
      <c r="R118" s="40">
        <f>R$4+SUMIF($C$5:P$5,"Нараст. по остановкам",$C118:P118)-SUMIF($C$5:P$5,"Нараст.  по потенциалу",$C118:P118)</f>
        <v>9.4017230284111104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13"/>
    </row>
    <row r="119" spans="1:35" ht="0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13"/>
    </row>
    <row r="120" spans="1:35" ht="11.25" customHeight="1" x14ac:dyDescent="0.3">
      <c r="A120" s="114">
        <v>43583</v>
      </c>
      <c r="B120" s="14" t="s">
        <v>25</v>
      </c>
      <c r="C120" s="15"/>
      <c r="D120" s="16"/>
      <c r="E120" s="15"/>
      <c r="F120" s="16"/>
      <c r="G120" s="16"/>
      <c r="H120" s="17"/>
      <c r="I120" s="15"/>
      <c r="J120" s="73"/>
      <c r="K120" s="74"/>
      <c r="L120" s="20"/>
      <c r="M120" s="15"/>
      <c r="N120" s="76"/>
      <c r="O120" s="77"/>
      <c r="P120" s="21"/>
      <c r="Q120" s="115">
        <f>Q$4+SUMIF($A$5:P$5,"Нараст. баланс",$A122:P122)+SUMIF($A$7:N$7,"Итого (с ВНР)",$A122:N122)-SUMIF($A$5:P$5,"Геол. снижение,  т/сут",$A122:P122)-SUMIF(O$7:P$7,"Итого",O122:P122)-SUMIF($A$7:P$7,"Итого (с ВСП)",$A122:P122)</f>
        <v>299.86615033570001</v>
      </c>
      <c r="R120" s="2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13"/>
    </row>
    <row r="121" spans="1:35" ht="11.25" customHeight="1" x14ac:dyDescent="0.3">
      <c r="A121" s="99" t="s">
        <v>2</v>
      </c>
      <c r="B121" s="23" t="s">
        <v>26</v>
      </c>
      <c r="C121" s="24"/>
      <c r="D121" s="25"/>
      <c r="E121" s="24"/>
      <c r="F121" s="25"/>
      <c r="G121" s="25"/>
      <c r="H121" s="26"/>
      <c r="I121" s="24"/>
      <c r="J121" s="78">
        <f>SUBTOTAL(9,I123:I123)</f>
        <v>0</v>
      </c>
      <c r="K121" s="79"/>
      <c r="L121" s="29"/>
      <c r="M121" s="24"/>
      <c r="N121" s="25">
        <f>SUBTOTAL(9,M123:M123)</f>
        <v>0</v>
      </c>
      <c r="O121" s="81"/>
      <c r="P121" s="30"/>
      <c r="Q121" s="99" t="s">
        <v>2</v>
      </c>
      <c r="R121" s="31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13"/>
    </row>
    <row r="122" spans="1:35" ht="11.25" customHeight="1" x14ac:dyDescent="0.3">
      <c r="A122" s="99" t="s">
        <v>2</v>
      </c>
      <c r="B122" s="32" t="s">
        <v>24</v>
      </c>
      <c r="C122" s="33"/>
      <c r="D122" s="34"/>
      <c r="E122" s="33"/>
      <c r="F122" s="34"/>
      <c r="G122" s="34"/>
      <c r="H122" s="35">
        <v>85</v>
      </c>
      <c r="I122" s="33"/>
      <c r="J122" s="82">
        <f>SUBTOTAL(9,I122:I122)</f>
        <v>0</v>
      </c>
      <c r="K122" s="83">
        <f>J122+IF($B118=2,0,K118)</f>
        <v>0</v>
      </c>
      <c r="L122" s="38">
        <v>18.760000000000002</v>
      </c>
      <c r="M122" s="33"/>
      <c r="N122" s="34">
        <f>SUBTOTAL(9,M122:M122)</f>
        <v>0</v>
      </c>
      <c r="O122" s="37">
        <f>N122+IF($B118=2,0,O118)</f>
        <v>9.2836119173</v>
      </c>
      <c r="P122" s="39">
        <f>SUMIF($A$5:O$5,"Накопленный эффект, т/сут",$A122:O122)+SUMIF($A$5:O$5,"Нараст.  по потенциалу",$A122:O122)-SUMIF($A$5:O$5,"Нараст. по остановкам",$A122:O122)-SUMIF($A$5:O$5,"ИТОГО перевод в ППД",$A122:O122)-SUMIF($A$5:O$5,"ИТОГО  нерент, по распоряж.",$A122:O122)-SUMIF($A$5:O$5,"ИТОГО ост. дебит от ЗБС, Углуб., ПВЛГ/ПНЛГ",$A122:O122)</f>
        <v>75.716388082700007</v>
      </c>
      <c r="Q122" s="99" t="s">
        <v>2</v>
      </c>
      <c r="R122" s="40">
        <f>R$4+SUMIF($C$5:P$5,"Нараст. по остановкам",$C122:P122)-SUMIF($C$5:P$5,"Нараст.  по потенциалу",$C122:P122)</f>
        <v>9.4017230284111104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13"/>
    </row>
    <row r="123" spans="1:35" ht="0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13"/>
    </row>
    <row r="124" spans="1:35" ht="11.25" customHeight="1" x14ac:dyDescent="0.3">
      <c r="A124" s="114">
        <v>43584</v>
      </c>
      <c r="B124" s="14" t="s">
        <v>25</v>
      </c>
      <c r="C124" s="15"/>
      <c r="D124" s="16"/>
      <c r="E124" s="15"/>
      <c r="F124" s="16"/>
      <c r="G124" s="16"/>
      <c r="H124" s="17"/>
      <c r="I124" s="15"/>
      <c r="J124" s="73"/>
      <c r="K124" s="74"/>
      <c r="L124" s="20"/>
      <c r="M124" s="15"/>
      <c r="N124" s="76"/>
      <c r="O124" s="77"/>
      <c r="P124" s="21"/>
      <c r="Q124" s="115">
        <f>Q$4+SUMIF($A$5:P$5,"Нараст. баланс",$A126:P126)+SUMIF($A$7:N$7,"Итого (с ВНР)",$A126:N126)-SUMIF($A$5:P$5,"Геол. снижение,  т/сут",$A126:P126)-SUMIF(O$7:P$7,"Итого",O126:P126)-SUMIF($A$7:P$7,"Итого (с ВСП)",$A126:P126)</f>
        <v>299.1961503357</v>
      </c>
      <c r="R124" s="2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13"/>
    </row>
    <row r="125" spans="1:35" ht="11.25" customHeight="1" x14ac:dyDescent="0.3">
      <c r="A125" s="99" t="s">
        <v>2</v>
      </c>
      <c r="B125" s="23" t="s">
        <v>26</v>
      </c>
      <c r="C125" s="24"/>
      <c r="D125" s="25"/>
      <c r="E125" s="24"/>
      <c r="F125" s="25"/>
      <c r="G125" s="25"/>
      <c r="H125" s="26"/>
      <c r="I125" s="24"/>
      <c r="J125" s="78">
        <f>SUBTOTAL(9,I127:I127)</f>
        <v>0</v>
      </c>
      <c r="K125" s="79"/>
      <c r="L125" s="29"/>
      <c r="M125" s="24"/>
      <c r="N125" s="25">
        <f>SUBTOTAL(9,M127:M127)</f>
        <v>0</v>
      </c>
      <c r="O125" s="81"/>
      <c r="P125" s="30"/>
      <c r="Q125" s="99" t="s">
        <v>2</v>
      </c>
      <c r="R125" s="31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13"/>
    </row>
    <row r="126" spans="1:35" ht="11.25" customHeight="1" x14ac:dyDescent="0.3">
      <c r="A126" s="99" t="s">
        <v>2</v>
      </c>
      <c r="B126" s="32" t="s">
        <v>24</v>
      </c>
      <c r="C126" s="33"/>
      <c r="D126" s="34"/>
      <c r="E126" s="33"/>
      <c r="F126" s="34"/>
      <c r="G126" s="34"/>
      <c r="H126" s="35">
        <v>85</v>
      </c>
      <c r="I126" s="33"/>
      <c r="J126" s="82">
        <f>SUBTOTAL(9,I126:I126)</f>
        <v>0</v>
      </c>
      <c r="K126" s="83">
        <f>J126+IF($B122=2,0,K122)</f>
        <v>0</v>
      </c>
      <c r="L126" s="38">
        <v>19.43</v>
      </c>
      <c r="M126" s="33"/>
      <c r="N126" s="34">
        <f>SUBTOTAL(9,M126:M126)</f>
        <v>0</v>
      </c>
      <c r="O126" s="37">
        <f>N126+IF($B122=2,0,O122)</f>
        <v>9.2836119173</v>
      </c>
      <c r="P126" s="39">
        <f>SUMIF($A$5:O$5,"Накопленный эффект, т/сут",$A126:O126)+SUMIF($A$5:O$5,"Нараст.  по потенциалу",$A126:O126)-SUMIF($A$5:O$5,"Нараст. по остановкам",$A126:O126)-SUMIF($A$5:O$5,"ИТОГО перевод в ППД",$A126:O126)-SUMIF($A$5:O$5,"ИТОГО  нерент, по распоряж.",$A126:O126)-SUMIF($A$5:O$5,"ИТОГО ост. дебит от ЗБС, Углуб., ПВЛГ/ПНЛГ",$A126:O126)</f>
        <v>75.716388082700007</v>
      </c>
      <c r="Q126" s="99" t="s">
        <v>2</v>
      </c>
      <c r="R126" s="40">
        <f>R$4+SUMIF($C$5:P$5,"Нараст. по остановкам",$C126:P126)-SUMIF($C$5:P$5,"Нараст.  по потенциалу",$C126:P126)</f>
        <v>9.4017230284111104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13"/>
    </row>
    <row r="127" spans="1:35" ht="0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13"/>
    </row>
    <row r="128" spans="1:35" ht="11.25" customHeight="1" x14ac:dyDescent="0.3">
      <c r="A128" s="114">
        <v>43585</v>
      </c>
      <c r="B128" s="14" t="s">
        <v>25</v>
      </c>
      <c r="C128" s="15"/>
      <c r="D128" s="16"/>
      <c r="E128" s="15"/>
      <c r="F128" s="16"/>
      <c r="G128" s="16"/>
      <c r="H128" s="17"/>
      <c r="I128" s="15"/>
      <c r="J128" s="73"/>
      <c r="K128" s="74"/>
      <c r="L128" s="20"/>
      <c r="M128" s="15"/>
      <c r="N128" s="76"/>
      <c r="O128" s="77"/>
      <c r="P128" s="21"/>
      <c r="Q128" s="115">
        <f>Q$4+SUMIF($A$5:P$5,"Нараст. баланс",$A130:P130)+SUMIF($A$7:N$7,"Итого (с ВНР)",$A130:N130)-SUMIF($A$5:P$5,"Геол. снижение,  т/сут",$A130:P130)-SUMIF(O$7:P$7,"Итого",O130:P130)-SUMIF($A$7:P$7,"Итого (с ВСП)",$A130:P130)</f>
        <v>298.52615033569998</v>
      </c>
      <c r="R128" s="2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13"/>
    </row>
    <row r="129" spans="1:35" ht="11.25" customHeight="1" x14ac:dyDescent="0.3">
      <c r="A129" s="99" t="s">
        <v>2</v>
      </c>
      <c r="B129" s="23" t="s">
        <v>26</v>
      </c>
      <c r="C129" s="24"/>
      <c r="D129" s="25"/>
      <c r="E129" s="24"/>
      <c r="F129" s="25"/>
      <c r="G129" s="25"/>
      <c r="H129" s="26"/>
      <c r="I129" s="24"/>
      <c r="J129" s="78">
        <f>SUBTOTAL(9,I131:I131)</f>
        <v>0</v>
      </c>
      <c r="K129" s="79"/>
      <c r="L129" s="29"/>
      <c r="M129" s="24"/>
      <c r="N129" s="25">
        <f>SUBTOTAL(9,M131:M131)</f>
        <v>0</v>
      </c>
      <c r="O129" s="81"/>
      <c r="P129" s="30"/>
      <c r="Q129" s="99" t="s">
        <v>2</v>
      </c>
      <c r="R129" s="3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13"/>
    </row>
    <row r="130" spans="1:35" ht="11.25" customHeight="1" x14ac:dyDescent="0.3">
      <c r="A130" s="99" t="s">
        <v>2</v>
      </c>
      <c r="B130" s="32" t="s">
        <v>24</v>
      </c>
      <c r="C130" s="33"/>
      <c r="D130" s="34"/>
      <c r="E130" s="33"/>
      <c r="F130" s="34"/>
      <c r="G130" s="34"/>
      <c r="H130" s="35">
        <v>85</v>
      </c>
      <c r="I130" s="33"/>
      <c r="J130" s="82">
        <f>SUBTOTAL(9,I130:I130)</f>
        <v>0</v>
      </c>
      <c r="K130" s="83">
        <f>J130+IF($B126=2,0,K126)</f>
        <v>0</v>
      </c>
      <c r="L130" s="38">
        <v>20.100000000000001</v>
      </c>
      <c r="M130" s="33"/>
      <c r="N130" s="34">
        <f>SUBTOTAL(9,M130:M130)</f>
        <v>0</v>
      </c>
      <c r="O130" s="37">
        <f>N130+IF($B126=2,0,O126)</f>
        <v>9.2836119173</v>
      </c>
      <c r="P130" s="39">
        <f>SUMIF($A$5:O$5,"Накопленный эффект, т/сут",$A130:O130)+SUMIF($A$5:O$5,"Нараст.  по потенциалу",$A130:O130)-SUMIF($A$5:O$5,"Нараст. по остановкам",$A130:O130)-SUMIF($A$5:O$5,"ИТОГО перевод в ППД",$A130:O130)-SUMIF($A$5:O$5,"ИТОГО  нерент, по распоряж.",$A130:O130)-SUMIF($A$5:O$5,"ИТОГО ост. дебит от ЗБС, Углуб., ПВЛГ/ПНЛГ",$A130:O130)</f>
        <v>75.716388082700007</v>
      </c>
      <c r="Q130" s="99" t="s">
        <v>2</v>
      </c>
      <c r="R130" s="40">
        <f>R$4+SUMIF($C$5:P$5,"Нараст. по остановкам",$C130:P130)-SUMIF($C$5:P$5,"Нараст.  по потенциалу",$C130:P130)</f>
        <v>9.4017230284111104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13"/>
    </row>
    <row r="131" spans="1:35" ht="0.75" customHeight="1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13"/>
    </row>
    <row r="132" spans="1:35" ht="24" customHeight="1" x14ac:dyDescent="0.3">
      <c r="A132" s="120" t="s">
        <v>27</v>
      </c>
      <c r="B132" s="121" t="s">
        <v>2</v>
      </c>
      <c r="C132" s="41"/>
      <c r="D132" s="42">
        <v>1</v>
      </c>
      <c r="E132" s="41"/>
      <c r="F132" s="42">
        <v>1</v>
      </c>
      <c r="G132" s="43">
        <v>2</v>
      </c>
      <c r="H132" s="44"/>
      <c r="I132" s="41"/>
      <c r="J132" s="42">
        <v>1</v>
      </c>
      <c r="K132" s="85"/>
      <c r="L132" s="47"/>
      <c r="M132" s="86"/>
      <c r="N132" s="45">
        <v>0</v>
      </c>
      <c r="O132" s="87"/>
      <c r="P132" s="48"/>
      <c r="Q132" s="49"/>
      <c r="R132" s="50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13"/>
    </row>
    <row r="133" spans="1:35" ht="24" customHeight="1" x14ac:dyDescent="0.3">
      <c r="A133" s="116" t="s">
        <v>28</v>
      </c>
      <c r="B133" s="117" t="s">
        <v>2</v>
      </c>
      <c r="C133" s="51"/>
      <c r="D133" s="52">
        <v>60</v>
      </c>
      <c r="E133" s="51"/>
      <c r="F133" s="52">
        <v>25</v>
      </c>
      <c r="G133" s="53">
        <v>85</v>
      </c>
      <c r="H133" s="54"/>
      <c r="I133" s="51"/>
      <c r="J133" s="52">
        <v>0</v>
      </c>
      <c r="K133" s="88"/>
      <c r="L133" s="57"/>
      <c r="M133" s="89"/>
      <c r="N133" s="55">
        <v>9.2836119173</v>
      </c>
      <c r="O133" s="90"/>
      <c r="P133" s="58"/>
      <c r="Q133" s="59" t="s">
        <v>29</v>
      </c>
      <c r="R133" s="60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13"/>
    </row>
    <row r="134" spans="1:35" ht="24" customHeight="1" x14ac:dyDescent="0.3">
      <c r="A134" s="116" t="s">
        <v>30</v>
      </c>
      <c r="B134" s="117" t="s">
        <v>2</v>
      </c>
      <c r="C134" s="51"/>
      <c r="D134" s="61">
        <v>600</v>
      </c>
      <c r="E134" s="51"/>
      <c r="F134" s="61">
        <v>475</v>
      </c>
      <c r="G134" s="62">
        <v>1075</v>
      </c>
      <c r="H134" s="62">
        <f>SUM(H$12:H130)</f>
        <v>1075</v>
      </c>
      <c r="I134" s="51"/>
      <c r="J134" s="61">
        <f>K134</f>
        <v>0</v>
      </c>
      <c r="K134" s="91">
        <f>SUM(K$12:K130)</f>
        <v>0</v>
      </c>
      <c r="L134" s="65">
        <f>SUM(L$12:L130)</f>
        <v>311.55000000000007</v>
      </c>
      <c r="M134" s="89"/>
      <c r="N134" s="63">
        <f>O134</f>
        <v>236.73210389099987</v>
      </c>
      <c r="O134" s="92">
        <f>SUM(O$12:O130)</f>
        <v>236.73210389099987</v>
      </c>
      <c r="P134" s="66">
        <f>SUM(P$12:P130)</f>
        <v>838.26789610899982</v>
      </c>
      <c r="Q134" s="64">
        <f>Q$4*DAY($A128)+SUMIF($A$5:P$5,"Нараст. баланс",$A134:P134)+SUMIF($A$7:N$7,"Итого (с ВНР)",$A134:N134)-SUMIF($A$5:P$5,"Геол. снижение,  т/сут",$A134:P134)-SUMIF(O$7:P$7,"Итого",O134:P134)-SUMIF($A$7:P$7,"Итого (с ВСП)",$A134:P134)</f>
        <v>7814.0107636989997</v>
      </c>
      <c r="R134" s="55">
        <f>SUBTOTAL(1,R$12:R130)</f>
        <v>8.0091812408111114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13"/>
    </row>
    <row r="135" spans="1:35" ht="26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19" t="s">
        <v>42</v>
      </c>
      <c r="M135" s="94" t="s">
        <v>2</v>
      </c>
      <c r="N135" s="94" t="s">
        <v>2</v>
      </c>
      <c r="O135" s="94" t="s">
        <v>2</v>
      </c>
      <c r="P135" s="94" t="s">
        <v>2</v>
      </c>
      <c r="Q135" s="67">
        <f>Q128-SUMIF($A$7:N$7,"Итого (с ВНР)",$A130:N130)+SUMIF($A$7:P$7,"Итого (с ВСП)",$A130:P130)+SUMIF(O$7:P$7,"Итого",O130:P130)</f>
        <v>298.52615033569998</v>
      </c>
      <c r="R135" s="68" t="s">
        <v>33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69"/>
      <c r="AG135" s="68"/>
      <c r="AH135" s="2"/>
      <c r="AI135" s="13"/>
    </row>
    <row r="136" spans="1:35" ht="15" customHeight="1" x14ac:dyDescent="0.3">
      <c r="A136" s="2"/>
      <c r="B136" s="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 spans="1:35" ht="15" customHeight="1" x14ac:dyDescent="0.3">
      <c r="A137" s="2"/>
      <c r="B137" s="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 spans="1:35" ht="15" customHeight="1" x14ac:dyDescent="0.3">
      <c r="A138" s="2"/>
      <c r="B138" s="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</sheetData>
  <mergeCells count="89">
    <mergeCell ref="A134:B134"/>
    <mergeCell ref="L135:P135"/>
    <mergeCell ref="A124:A126"/>
    <mergeCell ref="Q124:Q126"/>
    <mergeCell ref="A128:A130"/>
    <mergeCell ref="Q128:Q130"/>
    <mergeCell ref="A132:B132"/>
    <mergeCell ref="A133:B133"/>
    <mergeCell ref="A112:A114"/>
    <mergeCell ref="Q112:Q114"/>
    <mergeCell ref="A116:A118"/>
    <mergeCell ref="Q116:Q118"/>
    <mergeCell ref="A120:A122"/>
    <mergeCell ref="Q120:Q122"/>
    <mergeCell ref="A100:A102"/>
    <mergeCell ref="Q100:Q102"/>
    <mergeCell ref="A104:A106"/>
    <mergeCell ref="Q104:Q106"/>
    <mergeCell ref="A108:A110"/>
    <mergeCell ref="Q108:Q110"/>
    <mergeCell ref="A88:A90"/>
    <mergeCell ref="Q88:Q90"/>
    <mergeCell ref="A92:A94"/>
    <mergeCell ref="Q92:Q94"/>
    <mergeCell ref="A96:A98"/>
    <mergeCell ref="Q96:Q98"/>
    <mergeCell ref="A76:A78"/>
    <mergeCell ref="Q76:Q78"/>
    <mergeCell ref="A80:A82"/>
    <mergeCell ref="Q80:Q82"/>
    <mergeCell ref="A84:A86"/>
    <mergeCell ref="Q84:Q86"/>
    <mergeCell ref="A64:A66"/>
    <mergeCell ref="Q64:Q66"/>
    <mergeCell ref="A68:A70"/>
    <mergeCell ref="Q68:Q70"/>
    <mergeCell ref="A72:A74"/>
    <mergeCell ref="Q72:Q74"/>
    <mergeCell ref="A52:A54"/>
    <mergeCell ref="Q52:Q54"/>
    <mergeCell ref="A56:A58"/>
    <mergeCell ref="Q56:Q58"/>
    <mergeCell ref="A60:A62"/>
    <mergeCell ref="Q60:Q62"/>
    <mergeCell ref="A40:A42"/>
    <mergeCell ref="Q40:Q42"/>
    <mergeCell ref="A44:A46"/>
    <mergeCell ref="Q44:Q46"/>
    <mergeCell ref="A48:A50"/>
    <mergeCell ref="Q48:Q50"/>
    <mergeCell ref="A28:A30"/>
    <mergeCell ref="Q28:Q30"/>
    <mergeCell ref="A32:A34"/>
    <mergeCell ref="Q32:Q34"/>
    <mergeCell ref="A36:A38"/>
    <mergeCell ref="Q36:Q38"/>
    <mergeCell ref="A16:A18"/>
    <mergeCell ref="Q16:Q18"/>
    <mergeCell ref="A20:A22"/>
    <mergeCell ref="Q20:Q22"/>
    <mergeCell ref="A24:A26"/>
    <mergeCell ref="Q24:Q26"/>
    <mergeCell ref="C10:D10"/>
    <mergeCell ref="E10:F10"/>
    <mergeCell ref="I10:J10"/>
    <mergeCell ref="M10:N10"/>
    <mergeCell ref="A12:A14"/>
    <mergeCell ref="Q12:Q14"/>
    <mergeCell ref="L5:L9"/>
    <mergeCell ref="M5:N7"/>
    <mergeCell ref="O5:O9"/>
    <mergeCell ref="P5:P9"/>
    <mergeCell ref="Q5:Q9"/>
    <mergeCell ref="R5:R9"/>
    <mergeCell ref="A5:A9"/>
    <mergeCell ref="B5:B9"/>
    <mergeCell ref="C5:G5"/>
    <mergeCell ref="H5:H9"/>
    <mergeCell ref="I5:J7"/>
    <mergeCell ref="K5:K9"/>
    <mergeCell ref="C6:D7"/>
    <mergeCell ref="E6:F7"/>
    <mergeCell ref="G6:G9"/>
    <mergeCell ref="C1:AC1"/>
    <mergeCell ref="C2:AB2"/>
    <mergeCell ref="C3:K3"/>
    <mergeCell ref="A4:B4"/>
    <mergeCell ref="C4:K4"/>
    <mergeCell ref="L4:P4"/>
  </mergeCells>
  <pageMargins left="0" right="0" top="0" bottom="0" header="0" footer="0"/>
  <pageSetup paperSize="8" scale="75" orientation="landscape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E1D6-8DA2-4E2B-AA01-DEEB90590B26}">
  <sheetPr>
    <pageSetUpPr fitToPage="1"/>
  </sheetPr>
  <dimension ref="A1:AI142"/>
  <sheetViews>
    <sheetView tabSelected="1" zoomScale="70" zoomScaleNormal="70" workbookViewId="0">
      <pane xSplit="2" ySplit="11" topLeftCell="C12" activePane="bottomRight" state="frozen"/>
      <selection pane="topRight"/>
      <selection pane="bottomLeft"/>
      <selection pane="bottomRight" activeCell="H28" sqref="H28"/>
    </sheetView>
  </sheetViews>
  <sheetFormatPr defaultRowHeight="14.4" x14ac:dyDescent="0.3"/>
  <cols>
    <col min="1" max="1" width="4.109375" style="3" customWidth="1"/>
    <col min="2" max="2" width="14.33203125" style="3" customWidth="1"/>
    <col min="3" max="14" width="8.5546875" style="3" customWidth="1"/>
    <col min="15" max="15" width="11.33203125" style="3" customWidth="1"/>
    <col min="16" max="16" width="9" style="3" customWidth="1"/>
    <col min="17" max="18" width="8.5546875" style="3" customWidth="1"/>
    <col min="19" max="19" width="8.6640625" style="3" customWidth="1"/>
    <col min="20" max="20" width="9.109375" style="3" customWidth="1"/>
    <col min="21" max="21" width="9.88671875" style="3" customWidth="1"/>
    <col min="22" max="31" width="8.5546875" style="3" customWidth="1"/>
    <col min="32" max="32" width="11.33203125" style="3" customWidth="1"/>
    <col min="33" max="33" width="9" style="3" customWidth="1"/>
    <col min="34" max="35" width="5.6640625" style="3" customWidth="1"/>
    <col min="36" max="16384" width="8.88671875" style="3"/>
  </cols>
  <sheetData>
    <row r="1" spans="1:35" ht="18.75" customHeight="1" x14ac:dyDescent="0.3">
      <c r="A1" s="1" t="s">
        <v>0</v>
      </c>
      <c r="B1" s="1">
        <v>0</v>
      </c>
      <c r="C1" s="93" t="s">
        <v>1</v>
      </c>
      <c r="D1" s="94" t="s">
        <v>2</v>
      </c>
      <c r="E1" s="94" t="s">
        <v>2</v>
      </c>
      <c r="F1" s="94" t="s">
        <v>2</v>
      </c>
      <c r="G1" s="94" t="s">
        <v>2</v>
      </c>
      <c r="H1" s="94" t="s">
        <v>2</v>
      </c>
      <c r="I1" s="94" t="s">
        <v>2</v>
      </c>
      <c r="J1" s="94" t="s">
        <v>2</v>
      </c>
      <c r="K1" s="94" t="s">
        <v>2</v>
      </c>
      <c r="L1" s="94" t="s">
        <v>2</v>
      </c>
      <c r="M1" s="94" t="s">
        <v>2</v>
      </c>
      <c r="N1" s="94" t="s">
        <v>2</v>
      </c>
      <c r="O1" s="94" t="s">
        <v>2</v>
      </c>
      <c r="P1" s="94" t="s">
        <v>2</v>
      </c>
      <c r="Q1" s="94" t="s">
        <v>2</v>
      </c>
      <c r="R1" s="94" t="s">
        <v>2</v>
      </c>
      <c r="S1" s="94" t="s">
        <v>2</v>
      </c>
      <c r="T1" s="94" t="s">
        <v>2</v>
      </c>
      <c r="U1" s="94" t="s">
        <v>2</v>
      </c>
      <c r="V1" s="94" t="s">
        <v>2</v>
      </c>
      <c r="W1" s="94" t="s">
        <v>2</v>
      </c>
      <c r="X1" s="94" t="s">
        <v>2</v>
      </c>
      <c r="Y1" s="94" t="s">
        <v>2</v>
      </c>
      <c r="Z1" s="94" t="s">
        <v>2</v>
      </c>
      <c r="AA1" s="94" t="s">
        <v>2</v>
      </c>
      <c r="AB1" s="94" t="s">
        <v>2</v>
      </c>
      <c r="AC1" s="94" t="s">
        <v>2</v>
      </c>
      <c r="AD1" s="2"/>
      <c r="AE1" s="2"/>
      <c r="AF1" s="2"/>
      <c r="AG1" s="2"/>
      <c r="AH1" s="2"/>
      <c r="AI1" s="2"/>
    </row>
    <row r="2" spans="1:35" ht="34.5" customHeight="1" x14ac:dyDescent="0.3">
      <c r="A2" s="2"/>
      <c r="B2" s="2"/>
      <c r="C2" s="95" t="s">
        <v>43</v>
      </c>
      <c r="D2" s="94" t="s">
        <v>2</v>
      </c>
      <c r="E2" s="94" t="s">
        <v>2</v>
      </c>
      <c r="F2" s="94" t="s">
        <v>2</v>
      </c>
      <c r="G2" s="94" t="s">
        <v>2</v>
      </c>
      <c r="H2" s="94" t="s">
        <v>2</v>
      </c>
      <c r="I2" s="94" t="s">
        <v>2</v>
      </c>
      <c r="J2" s="94" t="s">
        <v>2</v>
      </c>
      <c r="K2" s="94" t="s">
        <v>2</v>
      </c>
      <c r="L2" s="94" t="s">
        <v>2</v>
      </c>
      <c r="M2" s="94" t="s">
        <v>2</v>
      </c>
      <c r="N2" s="94" t="s">
        <v>2</v>
      </c>
      <c r="O2" s="94" t="s">
        <v>2</v>
      </c>
      <c r="P2" s="94" t="s">
        <v>2</v>
      </c>
      <c r="Q2" s="94" t="s">
        <v>2</v>
      </c>
      <c r="R2" s="94" t="s">
        <v>2</v>
      </c>
      <c r="S2" s="94" t="s">
        <v>2</v>
      </c>
      <c r="T2" s="94" t="s">
        <v>2</v>
      </c>
      <c r="U2" s="94" t="s">
        <v>2</v>
      </c>
      <c r="V2" s="94" t="s">
        <v>2</v>
      </c>
      <c r="W2" s="94" t="s">
        <v>2</v>
      </c>
      <c r="X2" s="94" t="s">
        <v>2</v>
      </c>
      <c r="Y2" s="94" t="s">
        <v>2</v>
      </c>
      <c r="Z2" s="94" t="s">
        <v>2</v>
      </c>
      <c r="AA2" s="94" t="s">
        <v>2</v>
      </c>
      <c r="AB2" s="94" t="s">
        <v>2</v>
      </c>
      <c r="AC2" s="2"/>
      <c r="AD2" s="2"/>
      <c r="AE2" s="2"/>
      <c r="AF2" s="2"/>
      <c r="AG2" s="2"/>
      <c r="AH2" s="2"/>
      <c r="AI2" s="2"/>
    </row>
    <row r="3" spans="1:35" ht="22.5" customHeight="1" x14ac:dyDescent="0.4">
      <c r="A3" s="2"/>
      <c r="B3" s="4"/>
      <c r="C3" s="96" t="s">
        <v>4</v>
      </c>
      <c r="D3" s="94" t="s">
        <v>2</v>
      </c>
      <c r="E3" s="94" t="s">
        <v>2</v>
      </c>
      <c r="F3" s="94" t="s">
        <v>2</v>
      </c>
      <c r="G3" s="94" t="s">
        <v>2</v>
      </c>
      <c r="H3" s="94" t="s">
        <v>2</v>
      </c>
      <c r="I3" s="94" t="s">
        <v>2</v>
      </c>
      <c r="J3" s="94" t="s">
        <v>2</v>
      </c>
      <c r="K3" s="94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0.25" customHeight="1" x14ac:dyDescent="0.3">
      <c r="A4" s="97" t="s">
        <v>5</v>
      </c>
      <c r="B4" s="94" t="s">
        <v>2</v>
      </c>
      <c r="C4" s="98" t="s">
        <v>6</v>
      </c>
      <c r="D4" s="99" t="s">
        <v>2</v>
      </c>
      <c r="E4" s="99" t="s">
        <v>2</v>
      </c>
      <c r="F4" s="99" t="s">
        <v>2</v>
      </c>
      <c r="G4" s="99" t="s">
        <v>2</v>
      </c>
      <c r="H4" s="99" t="s">
        <v>2</v>
      </c>
      <c r="I4" s="99" t="s">
        <v>2</v>
      </c>
      <c r="J4" s="100" t="s">
        <v>7</v>
      </c>
      <c r="K4" s="99" t="s">
        <v>2</v>
      </c>
      <c r="L4" s="99" t="s">
        <v>2</v>
      </c>
      <c r="M4" s="99" t="s">
        <v>2</v>
      </c>
      <c r="N4" s="99" t="s">
        <v>2</v>
      </c>
      <c r="O4" s="5">
        <v>298.52615033569998</v>
      </c>
      <c r="P4" s="6">
        <v>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.75" customHeight="1" x14ac:dyDescent="0.3">
      <c r="A5" s="101" t="s">
        <v>8</v>
      </c>
      <c r="B5" s="102" t="s">
        <v>9</v>
      </c>
      <c r="C5" s="104" t="s">
        <v>10</v>
      </c>
      <c r="D5" s="103" t="s">
        <v>2</v>
      </c>
      <c r="E5" s="103" t="s">
        <v>2</v>
      </c>
      <c r="F5" s="105" t="s">
        <v>11</v>
      </c>
      <c r="G5" s="122" t="s">
        <v>36</v>
      </c>
      <c r="H5" s="123" t="s">
        <v>2</v>
      </c>
      <c r="I5" s="124" t="s">
        <v>11</v>
      </c>
      <c r="J5" s="107" t="s">
        <v>14</v>
      </c>
      <c r="K5" s="109" t="s">
        <v>37</v>
      </c>
      <c r="L5" s="103" t="s">
        <v>2</v>
      </c>
      <c r="M5" s="109" t="s">
        <v>38</v>
      </c>
      <c r="N5" s="108" t="s">
        <v>15</v>
      </c>
      <c r="O5" s="109" t="s">
        <v>16</v>
      </c>
      <c r="P5" s="109" t="s">
        <v>17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">
      <c r="A6" s="99" t="s">
        <v>2</v>
      </c>
      <c r="B6" s="103" t="s">
        <v>2</v>
      </c>
      <c r="C6" s="110" t="s">
        <v>18</v>
      </c>
      <c r="D6" s="111" t="s">
        <v>2</v>
      </c>
      <c r="E6" s="112" t="s">
        <v>19</v>
      </c>
      <c r="F6" s="99" t="s">
        <v>2</v>
      </c>
      <c r="G6" s="123" t="s">
        <v>2</v>
      </c>
      <c r="H6" s="123" t="s">
        <v>2</v>
      </c>
      <c r="I6" s="99" t="s">
        <v>2</v>
      </c>
      <c r="J6" s="103" t="s">
        <v>2</v>
      </c>
      <c r="K6" s="103" t="s">
        <v>2</v>
      </c>
      <c r="L6" s="103" t="s">
        <v>2</v>
      </c>
      <c r="M6" s="103" t="s">
        <v>2</v>
      </c>
      <c r="N6" s="103" t="s">
        <v>2</v>
      </c>
      <c r="O6" s="103" t="s">
        <v>2</v>
      </c>
      <c r="P6" s="103" t="s">
        <v>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1.25" customHeight="1" x14ac:dyDescent="0.3">
      <c r="A7" s="99" t="s">
        <v>2</v>
      </c>
      <c r="B7" s="103" t="s">
        <v>2</v>
      </c>
      <c r="C7" s="111" t="s">
        <v>2</v>
      </c>
      <c r="D7" s="111" t="s">
        <v>2</v>
      </c>
      <c r="E7" s="99" t="s">
        <v>2</v>
      </c>
      <c r="F7" s="99" t="s">
        <v>2</v>
      </c>
      <c r="G7" s="123" t="s">
        <v>2</v>
      </c>
      <c r="H7" s="123" t="s">
        <v>2</v>
      </c>
      <c r="I7" s="99" t="s">
        <v>2</v>
      </c>
      <c r="J7" s="103" t="s">
        <v>2</v>
      </c>
      <c r="K7" s="103" t="s">
        <v>2</v>
      </c>
      <c r="L7" s="103" t="s">
        <v>2</v>
      </c>
      <c r="M7" s="103" t="s">
        <v>2</v>
      </c>
      <c r="N7" s="103" t="s">
        <v>2</v>
      </c>
      <c r="O7" s="103" t="s">
        <v>2</v>
      </c>
      <c r="P7" s="103" t="s">
        <v>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1.25" customHeight="1" x14ac:dyDescent="0.3">
      <c r="A8" s="99" t="s">
        <v>2</v>
      </c>
      <c r="B8" s="103" t="s">
        <v>2</v>
      </c>
      <c r="C8" s="7" t="s">
        <v>21</v>
      </c>
      <c r="D8" s="7" t="s">
        <v>22</v>
      </c>
      <c r="E8" s="99" t="s">
        <v>2</v>
      </c>
      <c r="F8" s="99" t="s">
        <v>2</v>
      </c>
      <c r="G8" s="71" t="s">
        <v>21</v>
      </c>
      <c r="H8" s="71" t="s">
        <v>22</v>
      </c>
      <c r="I8" s="99" t="s">
        <v>2</v>
      </c>
      <c r="J8" s="103" t="s">
        <v>2</v>
      </c>
      <c r="K8" s="7" t="s">
        <v>21</v>
      </c>
      <c r="L8" s="7"/>
      <c r="M8" s="103" t="s">
        <v>2</v>
      </c>
      <c r="N8" s="103" t="s">
        <v>2</v>
      </c>
      <c r="O8" s="103" t="s">
        <v>2</v>
      </c>
      <c r="P8" s="103" t="s">
        <v>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2.75" customHeight="1" x14ac:dyDescent="0.3">
      <c r="A9" s="99" t="s">
        <v>2</v>
      </c>
      <c r="B9" s="103" t="s">
        <v>2</v>
      </c>
      <c r="C9" s="8" t="s">
        <v>23</v>
      </c>
      <c r="D9" s="8" t="s">
        <v>24</v>
      </c>
      <c r="E9" s="99" t="s">
        <v>2</v>
      </c>
      <c r="F9" s="99" t="s">
        <v>2</v>
      </c>
      <c r="G9" s="72" t="s">
        <v>22</v>
      </c>
      <c r="H9" s="72" t="s">
        <v>24</v>
      </c>
      <c r="I9" s="99" t="s">
        <v>2</v>
      </c>
      <c r="J9" s="103" t="s">
        <v>2</v>
      </c>
      <c r="K9" s="8" t="s">
        <v>22</v>
      </c>
      <c r="L9" s="8"/>
      <c r="M9" s="103" t="s">
        <v>2</v>
      </c>
      <c r="N9" s="103" t="s">
        <v>2</v>
      </c>
      <c r="O9" s="103" t="s">
        <v>2</v>
      </c>
      <c r="P9" s="103" t="s">
        <v>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7.25" customHeight="1" x14ac:dyDescent="0.3">
      <c r="A10" s="9">
        <v>1</v>
      </c>
      <c r="B10" s="10">
        <v>2</v>
      </c>
      <c r="C10" s="113">
        <v>3</v>
      </c>
      <c r="D10" s="111" t="s">
        <v>2</v>
      </c>
      <c r="E10" s="10">
        <v>4</v>
      </c>
      <c r="F10" s="11">
        <v>5</v>
      </c>
      <c r="G10" s="113">
        <v>6</v>
      </c>
      <c r="H10" s="111" t="s">
        <v>2</v>
      </c>
      <c r="I10" s="10">
        <v>7</v>
      </c>
      <c r="J10" s="10">
        <v>8</v>
      </c>
      <c r="K10" s="113">
        <v>9</v>
      </c>
      <c r="L10" s="111" t="s">
        <v>2</v>
      </c>
      <c r="M10" s="10">
        <v>10</v>
      </c>
      <c r="N10" s="10">
        <v>11</v>
      </c>
      <c r="O10" s="10">
        <v>12</v>
      </c>
      <c r="P10" s="10">
        <v>13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0.7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11.25" customHeight="1" x14ac:dyDescent="0.3">
      <c r="A12" s="114">
        <v>43586</v>
      </c>
      <c r="B12" s="14" t="s">
        <v>25</v>
      </c>
      <c r="C12" s="15"/>
      <c r="D12" s="16">
        <v>0</v>
      </c>
      <c r="E12" s="16">
        <v>0</v>
      </c>
      <c r="F12" s="17"/>
      <c r="G12" s="15"/>
      <c r="H12" s="73"/>
      <c r="I12" s="74"/>
      <c r="J12" s="20"/>
      <c r="K12" s="75"/>
      <c r="L12" s="76"/>
      <c r="M12" s="77"/>
      <c r="N12" s="21"/>
      <c r="O12" s="115">
        <f>O$4+SUMIF($A$5:N$5,"Нараст. баланс",$A14:N14)+SUMIF($A$7:L$7,"Итого (с ВНР)",$A14:L14)-SUMIF($A$5:N$5,"Геол. снижение,  т/сут",$A14:N14)-SUMIF(M$7:N$7,"Итого",M14:N14)-SUMIF($A$7:N$7,"Итого (с ВСП)",$A14:N14)</f>
        <v>297.45615033569999</v>
      </c>
      <c r="P12" s="2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3"/>
    </row>
    <row r="13" spans="1:35" ht="11.25" customHeight="1" x14ac:dyDescent="0.3">
      <c r="A13" s="99" t="s">
        <v>2</v>
      </c>
      <c r="B13" s="23" t="s">
        <v>26</v>
      </c>
      <c r="C13" s="24"/>
      <c r="D13" s="25">
        <v>0</v>
      </c>
      <c r="E13" s="25">
        <v>0</v>
      </c>
      <c r="F13" s="26"/>
      <c r="G13" s="24"/>
      <c r="H13" s="78">
        <f>SUBTOTAL(9,G15:G15)</f>
        <v>0</v>
      </c>
      <c r="I13" s="79"/>
      <c r="J13" s="29"/>
      <c r="K13" s="80"/>
      <c r="L13" s="25">
        <f>SUBTOTAL(9,K15:K15)</f>
        <v>0</v>
      </c>
      <c r="M13" s="81"/>
      <c r="N13" s="30"/>
      <c r="O13" s="99" t="s">
        <v>2</v>
      </c>
      <c r="P13" s="3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3"/>
    </row>
    <row r="14" spans="1:35" ht="11.25" customHeight="1" x14ac:dyDescent="0.3">
      <c r="A14" s="99" t="s">
        <v>2</v>
      </c>
      <c r="B14" s="32" t="s">
        <v>24</v>
      </c>
      <c r="C14" s="33"/>
      <c r="D14" s="34">
        <f>SUBTOTAL(9,C14:C14)</f>
        <v>0</v>
      </c>
      <c r="E14" s="34">
        <f>SUBTOTAL(9,C14:C14)</f>
        <v>0</v>
      </c>
      <c r="F14" s="35">
        <v>0</v>
      </c>
      <c r="G14" s="33"/>
      <c r="H14" s="82">
        <f>SUBTOTAL(9,G14:G14)</f>
        <v>0</v>
      </c>
      <c r="I14" s="83">
        <f>H14+IF($B10=2,0,I10)</f>
        <v>0</v>
      </c>
      <c r="J14" s="38">
        <v>0.67</v>
      </c>
      <c r="K14" s="84">
        <v>0.4</v>
      </c>
      <c r="L14" s="34">
        <f>SUBTOTAL(9,K14:K14)</f>
        <v>0.4</v>
      </c>
      <c r="M14" s="37">
        <f>L14+IF($B10=2,0,M10)</f>
        <v>0.4</v>
      </c>
      <c r="N14" s="39">
        <f>SUMIF($A$5:M$5,"Накопленный эффект, т/сут",$A14:M14)+SUMIF($A$5:M$5,"Нараст.  по потенциалу",$A14:M14)-SUMIF($A$5:M$5,"Нараст. по остановкам",$A14:M14)-SUMIF($A$5:M$5,"ИТОГО перевод в ППД",$A14:M14)-SUMIF($A$5:M$5,"ИТОГО  нерент, по распоряж.",$A14:M14)-SUMIF($A$5:M$5,"ИТОГО ост. дебит от ЗБС, Углуб., ПВЛГ/ПНЛГ",$A14:M14)</f>
        <v>-0.4</v>
      </c>
      <c r="O14" s="99" t="s">
        <v>2</v>
      </c>
      <c r="P14" s="40">
        <f>P$4+SUMIF($C$5:N$5,"Нараст. по остановкам",$C14:N14)-SUMIF($C$5:N$5,"Нараст.  по потенциалу",$C14:N14)</f>
        <v>0.4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3"/>
    </row>
    <row r="15" spans="1:35" ht="0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3"/>
    </row>
    <row r="16" spans="1:35" ht="11.25" customHeight="1" x14ac:dyDescent="0.3">
      <c r="A16" s="114">
        <v>43587</v>
      </c>
      <c r="B16" s="14" t="s">
        <v>25</v>
      </c>
      <c r="C16" s="15"/>
      <c r="D16" s="16">
        <v>0</v>
      </c>
      <c r="E16" s="16">
        <v>0</v>
      </c>
      <c r="F16" s="17"/>
      <c r="G16" s="15"/>
      <c r="H16" s="73"/>
      <c r="I16" s="74"/>
      <c r="J16" s="20"/>
      <c r="K16" s="75"/>
      <c r="L16" s="76"/>
      <c r="M16" s="77"/>
      <c r="N16" s="21"/>
      <c r="O16" s="115">
        <f>O$4+SUMIF($A$5:N$5,"Нараст. баланс",$A18:N18)+SUMIF($A$7:L$7,"Итого (с ВНР)",$A18:L18)-SUMIF($A$5:N$5,"Геол. снижение,  т/сут",$A18:N18)-SUMIF(M$7:N$7,"Итого",M18:N18)-SUMIF($A$7:N$7,"Итого (с ВСП)",$A18:N18)</f>
        <v>296.38615033569999</v>
      </c>
      <c r="P16" s="2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3"/>
    </row>
    <row r="17" spans="1:35" ht="11.25" customHeight="1" x14ac:dyDescent="0.3">
      <c r="A17" s="99" t="s">
        <v>2</v>
      </c>
      <c r="B17" s="23" t="s">
        <v>26</v>
      </c>
      <c r="C17" s="24"/>
      <c r="D17" s="25">
        <v>0</v>
      </c>
      <c r="E17" s="25">
        <v>0</v>
      </c>
      <c r="F17" s="26"/>
      <c r="G17" s="24"/>
      <c r="H17" s="78">
        <f>SUBTOTAL(9,G19:G19)</f>
        <v>0</v>
      </c>
      <c r="I17" s="79"/>
      <c r="J17" s="29"/>
      <c r="K17" s="80"/>
      <c r="L17" s="25">
        <f>SUBTOTAL(9,K19:K19)</f>
        <v>0</v>
      </c>
      <c r="M17" s="81"/>
      <c r="N17" s="30"/>
      <c r="O17" s="99" t="s">
        <v>2</v>
      </c>
      <c r="P17" s="3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3"/>
    </row>
    <row r="18" spans="1:35" ht="11.25" customHeight="1" x14ac:dyDescent="0.3">
      <c r="A18" s="99" t="s">
        <v>2</v>
      </c>
      <c r="B18" s="32" t="s">
        <v>24</v>
      </c>
      <c r="C18" s="33"/>
      <c r="D18" s="34">
        <f>SUBTOTAL(9,C18:C18)</f>
        <v>0</v>
      </c>
      <c r="E18" s="34">
        <f>SUBTOTAL(9,C18:C18)</f>
        <v>0</v>
      </c>
      <c r="F18" s="35">
        <v>0</v>
      </c>
      <c r="G18" s="33"/>
      <c r="H18" s="82">
        <f>SUBTOTAL(9,G18:G18)</f>
        <v>0</v>
      </c>
      <c r="I18" s="83">
        <f>H18+IF($B14=2,0,I14)</f>
        <v>0</v>
      </c>
      <c r="J18" s="38">
        <v>1.34</v>
      </c>
      <c r="K18" s="84">
        <v>0.4</v>
      </c>
      <c r="L18" s="34">
        <f>SUBTOTAL(9,K18:K18)</f>
        <v>0.4</v>
      </c>
      <c r="M18" s="37">
        <f>L18+IF($B14=2,0,M14)</f>
        <v>0.8</v>
      </c>
      <c r="N18" s="39">
        <f>SUMIF($A$5:M$5,"Накопленный эффект, т/сут",$A18:M18)+SUMIF($A$5:M$5,"Нараст.  по потенциалу",$A18:M18)-SUMIF($A$5:M$5,"Нараст. по остановкам",$A18:M18)-SUMIF($A$5:M$5,"ИТОГО перевод в ППД",$A18:M18)-SUMIF($A$5:M$5,"ИТОГО  нерент, по распоряж.",$A18:M18)-SUMIF($A$5:M$5,"ИТОГО ост. дебит от ЗБС, Углуб., ПВЛГ/ПНЛГ",$A18:M18)</f>
        <v>-0.8</v>
      </c>
      <c r="O18" s="99" t="s">
        <v>2</v>
      </c>
      <c r="P18" s="40">
        <f>P$4+SUMIF($C$5:N$5,"Нараст. по остановкам",$C18:N18)-SUMIF($C$5:N$5,"Нараст.  по потенциалу",$C18:N18)</f>
        <v>0.8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3"/>
    </row>
    <row r="19" spans="1:35" ht="0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3"/>
    </row>
    <row r="20" spans="1:35" ht="11.25" customHeight="1" x14ac:dyDescent="0.3">
      <c r="A20" s="114">
        <v>43588</v>
      </c>
      <c r="B20" s="14" t="s">
        <v>25</v>
      </c>
      <c r="C20" s="15"/>
      <c r="D20" s="16">
        <v>0</v>
      </c>
      <c r="E20" s="16">
        <v>0</v>
      </c>
      <c r="F20" s="17"/>
      <c r="G20" s="15"/>
      <c r="H20" s="73"/>
      <c r="I20" s="74"/>
      <c r="J20" s="20"/>
      <c r="K20" s="75"/>
      <c r="L20" s="76"/>
      <c r="M20" s="77"/>
      <c r="N20" s="21"/>
      <c r="O20" s="115">
        <f>O$4+SUMIF($A$5:N$5,"Нараст. баланс",$A22:N22)+SUMIF($A$7:L$7,"Итого (с ВНР)",$A22:L22)-SUMIF($A$5:N$5,"Геол. снижение,  т/сут",$A22:N22)-SUMIF(M$7:N$7,"Итого",M22:N22)-SUMIF($A$7:N$7,"Итого (с ВСП)",$A22:N22)</f>
        <v>295.3161503357</v>
      </c>
      <c r="P20" s="2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3"/>
    </row>
    <row r="21" spans="1:35" ht="11.25" customHeight="1" x14ac:dyDescent="0.3">
      <c r="A21" s="99" t="s">
        <v>2</v>
      </c>
      <c r="B21" s="23" t="s">
        <v>26</v>
      </c>
      <c r="C21" s="24"/>
      <c r="D21" s="25">
        <v>0</v>
      </c>
      <c r="E21" s="25">
        <v>0</v>
      </c>
      <c r="F21" s="26"/>
      <c r="G21" s="24"/>
      <c r="H21" s="78">
        <f>SUBTOTAL(9,G23:G23)</f>
        <v>0</v>
      </c>
      <c r="I21" s="79"/>
      <c r="J21" s="29"/>
      <c r="K21" s="80"/>
      <c r="L21" s="25">
        <f>SUBTOTAL(9,K23:K23)</f>
        <v>0</v>
      </c>
      <c r="M21" s="81"/>
      <c r="N21" s="30"/>
      <c r="O21" s="99" t="s">
        <v>2</v>
      </c>
      <c r="P21" s="3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3"/>
    </row>
    <row r="22" spans="1:35" ht="11.25" customHeight="1" x14ac:dyDescent="0.3">
      <c r="A22" s="99" t="s">
        <v>2</v>
      </c>
      <c r="B22" s="32" t="s">
        <v>24</v>
      </c>
      <c r="C22" s="33"/>
      <c r="D22" s="34">
        <f>SUBTOTAL(9,C22:C22)</f>
        <v>0</v>
      </c>
      <c r="E22" s="34">
        <f>SUBTOTAL(9,C22:C22)</f>
        <v>0</v>
      </c>
      <c r="F22" s="35">
        <v>0</v>
      </c>
      <c r="G22" s="33"/>
      <c r="H22" s="82">
        <f>SUBTOTAL(9,G22:G22)</f>
        <v>0</v>
      </c>
      <c r="I22" s="83">
        <f>H22+IF($B18=2,0,I18)</f>
        <v>0</v>
      </c>
      <c r="J22" s="38">
        <v>2.0099999999999998</v>
      </c>
      <c r="K22" s="84">
        <v>0.4</v>
      </c>
      <c r="L22" s="34">
        <f>SUBTOTAL(9,K22:K22)</f>
        <v>0.4</v>
      </c>
      <c r="M22" s="37">
        <f>L22+IF($B18=2,0,M18)</f>
        <v>1.2000000000000002</v>
      </c>
      <c r="N22" s="39">
        <f>SUMIF($A$5:M$5,"Накопленный эффект, т/сут",$A22:M22)+SUMIF($A$5:M$5,"Нараст.  по потенциалу",$A22:M22)-SUMIF($A$5:M$5,"Нараст. по остановкам",$A22:M22)-SUMIF($A$5:M$5,"ИТОГО перевод в ППД",$A22:M22)-SUMIF($A$5:M$5,"ИТОГО  нерент, по распоряж.",$A22:M22)-SUMIF($A$5:M$5,"ИТОГО ост. дебит от ЗБС, Углуб., ПВЛГ/ПНЛГ",$A22:M22)</f>
        <v>-1.2000000000000002</v>
      </c>
      <c r="O22" s="99" t="s">
        <v>2</v>
      </c>
      <c r="P22" s="40">
        <f>P$4+SUMIF($C$5:N$5,"Нараст. по остановкам",$C22:N22)-SUMIF($C$5:N$5,"Нараст.  по потенциалу",$C22:N22)</f>
        <v>1.2000000000000002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3"/>
    </row>
    <row r="23" spans="1:35" ht="0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3"/>
    </row>
    <row r="24" spans="1:35" ht="11.25" customHeight="1" x14ac:dyDescent="0.3">
      <c r="A24" s="114">
        <v>43589</v>
      </c>
      <c r="B24" s="14" t="s">
        <v>25</v>
      </c>
      <c r="C24" s="15"/>
      <c r="D24" s="16">
        <v>0</v>
      </c>
      <c r="E24" s="16">
        <v>0</v>
      </c>
      <c r="F24" s="17"/>
      <c r="G24" s="15"/>
      <c r="H24" s="73"/>
      <c r="I24" s="74"/>
      <c r="J24" s="20"/>
      <c r="K24" s="75"/>
      <c r="L24" s="76"/>
      <c r="M24" s="77"/>
      <c r="N24" s="21"/>
      <c r="O24" s="115">
        <f>O$4+SUMIF($A$5:N$5,"Нараст. баланс",$A26:N26)+SUMIF($A$7:L$7,"Итого (с ВНР)",$A26:L26)-SUMIF($A$5:N$5,"Геол. снижение,  т/сут",$A26:N26)-SUMIF(M$7:N$7,"Итого",M26:N26)-SUMIF($A$7:N$7,"Итого (с ВСП)",$A26:N26)</f>
        <v>294.24615033569995</v>
      </c>
      <c r="P24" s="2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3"/>
    </row>
    <row r="25" spans="1:35" ht="11.25" customHeight="1" x14ac:dyDescent="0.3">
      <c r="A25" s="99" t="s">
        <v>2</v>
      </c>
      <c r="B25" s="23" t="s">
        <v>26</v>
      </c>
      <c r="C25" s="24"/>
      <c r="D25" s="25">
        <v>0</v>
      </c>
      <c r="E25" s="25">
        <v>0</v>
      </c>
      <c r="F25" s="26"/>
      <c r="G25" s="24"/>
      <c r="H25" s="78">
        <f>SUBTOTAL(9,G27:G27)</f>
        <v>0</v>
      </c>
      <c r="I25" s="79"/>
      <c r="J25" s="29"/>
      <c r="K25" s="80"/>
      <c r="L25" s="25">
        <f>SUBTOTAL(9,K27:K27)</f>
        <v>0</v>
      </c>
      <c r="M25" s="81"/>
      <c r="N25" s="30"/>
      <c r="O25" s="99" t="s">
        <v>2</v>
      </c>
      <c r="P25" s="3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3"/>
    </row>
    <row r="26" spans="1:35" ht="11.25" customHeight="1" x14ac:dyDescent="0.3">
      <c r="A26" s="99" t="s">
        <v>2</v>
      </c>
      <c r="B26" s="32" t="s">
        <v>24</v>
      </c>
      <c r="C26" s="33"/>
      <c r="D26" s="34">
        <f>SUBTOTAL(9,C26:C26)</f>
        <v>0</v>
      </c>
      <c r="E26" s="34">
        <f>SUBTOTAL(9,C26:C26)</f>
        <v>0</v>
      </c>
      <c r="F26" s="35">
        <v>0</v>
      </c>
      <c r="G26" s="33"/>
      <c r="H26" s="82">
        <f>SUBTOTAL(9,G26:G26)</f>
        <v>0</v>
      </c>
      <c r="I26" s="83">
        <f>H26+IF($B22=2,0,I22)</f>
        <v>0</v>
      </c>
      <c r="J26" s="38">
        <v>2.68</v>
      </c>
      <c r="K26" s="84">
        <v>0.4</v>
      </c>
      <c r="L26" s="34">
        <f>SUBTOTAL(9,K26:K26)</f>
        <v>0.4</v>
      </c>
      <c r="M26" s="37">
        <f>L26+IF($B22=2,0,M22)</f>
        <v>1.6</v>
      </c>
      <c r="N26" s="39">
        <f>SUMIF($A$5:M$5,"Накопленный эффект, т/сут",$A26:M26)+SUMIF($A$5:M$5,"Нараст.  по потенциалу",$A26:M26)-SUMIF($A$5:M$5,"Нараст. по остановкам",$A26:M26)-SUMIF($A$5:M$5,"ИТОГО перевод в ППД",$A26:M26)-SUMIF($A$5:M$5,"ИТОГО  нерент, по распоряж.",$A26:M26)-SUMIF($A$5:M$5,"ИТОГО ост. дебит от ЗБС, Углуб., ПВЛГ/ПНЛГ",$A26:M26)</f>
        <v>-1.6</v>
      </c>
      <c r="O26" s="99" t="s">
        <v>2</v>
      </c>
      <c r="P26" s="40">
        <f>P$4+SUMIF($C$5:N$5,"Нараст. по остановкам",$C26:N26)-SUMIF($C$5:N$5,"Нараст.  по потенциалу",$C26:N26)</f>
        <v>1.6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3"/>
    </row>
    <row r="27" spans="1:35" ht="0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3"/>
    </row>
    <row r="28" spans="1:35" ht="11.25" customHeight="1" x14ac:dyDescent="0.3">
      <c r="A28" s="114">
        <v>43590</v>
      </c>
      <c r="B28" s="14" t="s">
        <v>25</v>
      </c>
      <c r="C28" s="15"/>
      <c r="D28" s="16">
        <v>0</v>
      </c>
      <c r="E28" s="16">
        <v>0</v>
      </c>
      <c r="F28" s="17"/>
      <c r="G28" s="15"/>
      <c r="H28" s="73"/>
      <c r="I28" s="74"/>
      <c r="J28" s="20"/>
      <c r="K28" s="75"/>
      <c r="L28" s="76"/>
      <c r="M28" s="77"/>
      <c r="N28" s="21"/>
      <c r="O28" s="115">
        <f>O$4+SUMIF($A$5:N$5,"Нараст. баланс",$A30:N30)+SUMIF($A$7:L$7,"Итого (с ВНР)",$A30:L30)-SUMIF($A$5:N$5,"Геол. снижение,  т/сут",$A30:N30)-SUMIF(M$7:N$7,"Итого",M30:N30)-SUMIF($A$7:N$7,"Итого (с ВСП)",$A30:N30)</f>
        <v>293.17615033569996</v>
      </c>
      <c r="P28" s="2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3"/>
    </row>
    <row r="29" spans="1:35" ht="11.25" customHeight="1" x14ac:dyDescent="0.3">
      <c r="A29" s="99" t="s">
        <v>2</v>
      </c>
      <c r="B29" s="23" t="s">
        <v>26</v>
      </c>
      <c r="C29" s="24"/>
      <c r="D29" s="25">
        <v>0</v>
      </c>
      <c r="E29" s="25">
        <v>0</v>
      </c>
      <c r="F29" s="26"/>
      <c r="G29" s="24"/>
      <c r="H29" s="78">
        <f>SUBTOTAL(9,G31:G31)</f>
        <v>0</v>
      </c>
      <c r="I29" s="79"/>
      <c r="J29" s="29"/>
      <c r="K29" s="80"/>
      <c r="L29" s="25">
        <f>SUBTOTAL(9,K31:K31)</f>
        <v>0</v>
      </c>
      <c r="M29" s="81"/>
      <c r="N29" s="30"/>
      <c r="O29" s="99" t="s">
        <v>2</v>
      </c>
      <c r="P29" s="3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3"/>
    </row>
    <row r="30" spans="1:35" ht="11.25" customHeight="1" x14ac:dyDescent="0.3">
      <c r="A30" s="99" t="s">
        <v>2</v>
      </c>
      <c r="B30" s="32" t="s">
        <v>24</v>
      </c>
      <c r="C30" s="33"/>
      <c r="D30" s="34">
        <f>SUBTOTAL(9,C30:C30)</f>
        <v>0</v>
      </c>
      <c r="E30" s="34">
        <f>SUBTOTAL(9,C30:C30)</f>
        <v>0</v>
      </c>
      <c r="F30" s="35">
        <v>0</v>
      </c>
      <c r="G30" s="33"/>
      <c r="H30" s="82">
        <f>SUBTOTAL(9,G30:G30)</f>
        <v>0</v>
      </c>
      <c r="I30" s="83">
        <f>H30+IF($B26=2,0,I26)</f>
        <v>0</v>
      </c>
      <c r="J30" s="38">
        <v>3.35</v>
      </c>
      <c r="K30" s="84">
        <v>0.4</v>
      </c>
      <c r="L30" s="34">
        <f>SUBTOTAL(9,K30:K30)</f>
        <v>0.4</v>
      </c>
      <c r="M30" s="37">
        <f>L30+IF($B26=2,0,M26)</f>
        <v>2</v>
      </c>
      <c r="N30" s="39">
        <f>SUMIF($A$5:M$5,"Накопленный эффект, т/сут",$A30:M30)+SUMIF($A$5:M$5,"Нараст.  по потенциалу",$A30:M30)-SUMIF($A$5:M$5,"Нараст. по остановкам",$A30:M30)-SUMIF($A$5:M$5,"ИТОГО перевод в ППД",$A30:M30)-SUMIF($A$5:M$5,"ИТОГО  нерент, по распоряж.",$A30:M30)-SUMIF($A$5:M$5,"ИТОГО ост. дебит от ЗБС, Углуб., ПВЛГ/ПНЛГ",$A30:M30)</f>
        <v>-2</v>
      </c>
      <c r="O30" s="99" t="s">
        <v>2</v>
      </c>
      <c r="P30" s="40">
        <f>P$4+SUMIF($C$5:N$5,"Нараст. по остановкам",$C30:N30)-SUMIF($C$5:N$5,"Нараст.  по потенциалу",$C30:N30)</f>
        <v>2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3"/>
    </row>
    <row r="31" spans="1:35" ht="0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3"/>
    </row>
    <row r="32" spans="1:35" ht="11.25" customHeight="1" x14ac:dyDescent="0.3">
      <c r="A32" s="114">
        <v>43591</v>
      </c>
      <c r="B32" s="14" t="s">
        <v>25</v>
      </c>
      <c r="C32" s="15"/>
      <c r="D32" s="16">
        <v>0</v>
      </c>
      <c r="E32" s="16">
        <v>0</v>
      </c>
      <c r="F32" s="17"/>
      <c r="G32" s="15"/>
      <c r="H32" s="73"/>
      <c r="I32" s="74"/>
      <c r="J32" s="20"/>
      <c r="K32" s="75"/>
      <c r="L32" s="76"/>
      <c r="M32" s="77"/>
      <c r="N32" s="21"/>
      <c r="O32" s="115">
        <f>O$4+SUMIF($A$5:N$5,"Нараст. баланс",$A34:N34)+SUMIF($A$7:L$7,"Итого (с ВНР)",$A34:L34)-SUMIF($A$5:N$5,"Геол. снижение,  т/сут",$A34:N34)-SUMIF(M$7:N$7,"Итого",M34:N34)-SUMIF($A$7:N$7,"Итого (с ВСП)",$A34:N34)</f>
        <v>292.10615033570002</v>
      </c>
      <c r="P32" s="2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3"/>
    </row>
    <row r="33" spans="1:35" ht="11.25" customHeight="1" x14ac:dyDescent="0.3">
      <c r="A33" s="99" t="s">
        <v>2</v>
      </c>
      <c r="B33" s="23" t="s">
        <v>26</v>
      </c>
      <c r="C33" s="24"/>
      <c r="D33" s="25">
        <v>0</v>
      </c>
      <c r="E33" s="25">
        <v>0</v>
      </c>
      <c r="F33" s="26"/>
      <c r="G33" s="24"/>
      <c r="H33" s="78">
        <f>SUBTOTAL(9,G35:G35)</f>
        <v>0</v>
      </c>
      <c r="I33" s="79"/>
      <c r="J33" s="29"/>
      <c r="K33" s="80"/>
      <c r="L33" s="25">
        <f>SUBTOTAL(9,K35:K35)</f>
        <v>0</v>
      </c>
      <c r="M33" s="81"/>
      <c r="N33" s="30"/>
      <c r="O33" s="99" t="s">
        <v>2</v>
      </c>
      <c r="P33" s="3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3"/>
    </row>
    <row r="34" spans="1:35" ht="11.25" customHeight="1" x14ac:dyDescent="0.3">
      <c r="A34" s="99" t="s">
        <v>2</v>
      </c>
      <c r="B34" s="32" t="s">
        <v>24</v>
      </c>
      <c r="C34" s="33"/>
      <c r="D34" s="34">
        <f>SUBTOTAL(9,C34:C34)</f>
        <v>0</v>
      </c>
      <c r="E34" s="34">
        <f>SUBTOTAL(9,C34:C34)</f>
        <v>0</v>
      </c>
      <c r="F34" s="35">
        <v>0</v>
      </c>
      <c r="G34" s="33"/>
      <c r="H34" s="82">
        <f>SUBTOTAL(9,G34:G34)</f>
        <v>0</v>
      </c>
      <c r="I34" s="83">
        <f>H34+IF($B30=2,0,I30)</f>
        <v>0</v>
      </c>
      <c r="J34" s="38">
        <v>4.0199999999999996</v>
      </c>
      <c r="K34" s="84">
        <v>0.4</v>
      </c>
      <c r="L34" s="34">
        <f>SUBTOTAL(9,K34:K34)</f>
        <v>0.4</v>
      </c>
      <c r="M34" s="37">
        <f>L34+IF($B30=2,0,M30)</f>
        <v>2.4</v>
      </c>
      <c r="N34" s="39">
        <f>SUMIF($A$5:M$5,"Накопленный эффект, т/сут",$A34:M34)+SUMIF($A$5:M$5,"Нараст.  по потенциалу",$A34:M34)-SUMIF($A$5:M$5,"Нараст. по остановкам",$A34:M34)-SUMIF($A$5:M$5,"ИТОГО перевод в ППД",$A34:M34)-SUMIF($A$5:M$5,"ИТОГО  нерент, по распоряж.",$A34:M34)-SUMIF($A$5:M$5,"ИТОГО ост. дебит от ЗБС, Углуб., ПВЛГ/ПНЛГ",$A34:M34)</f>
        <v>-2.4</v>
      </c>
      <c r="O34" s="99" t="s">
        <v>2</v>
      </c>
      <c r="P34" s="40">
        <f>P$4+SUMIF($C$5:N$5,"Нараст. по остановкам",$C34:N34)-SUMIF($C$5:N$5,"Нараст.  по потенциалу",$C34:N34)</f>
        <v>2.4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3"/>
    </row>
    <row r="35" spans="1:35" ht="0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3"/>
    </row>
    <row r="36" spans="1:35" ht="11.25" customHeight="1" x14ac:dyDescent="0.3">
      <c r="A36" s="114">
        <v>43592</v>
      </c>
      <c r="B36" s="14" t="s">
        <v>25</v>
      </c>
      <c r="C36" s="15"/>
      <c r="D36" s="16">
        <v>0</v>
      </c>
      <c r="E36" s="16">
        <v>0</v>
      </c>
      <c r="F36" s="17"/>
      <c r="G36" s="15"/>
      <c r="H36" s="73"/>
      <c r="I36" s="74"/>
      <c r="J36" s="20"/>
      <c r="K36" s="75"/>
      <c r="L36" s="76"/>
      <c r="M36" s="77"/>
      <c r="N36" s="21"/>
      <c r="O36" s="115">
        <f>O$4+SUMIF($A$5:N$5,"Нараст. баланс",$A38:N38)+SUMIF($A$7:L$7,"Итого (с ВНР)",$A38:L38)-SUMIF($A$5:N$5,"Геол. снижение,  т/сут",$A38:N38)-SUMIF(M$7:N$7,"Итого",M38:N38)-SUMIF($A$7:N$7,"Итого (с ВСП)",$A38:N38)</f>
        <v>291.03615033569997</v>
      </c>
      <c r="P36" s="2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3"/>
    </row>
    <row r="37" spans="1:35" ht="11.25" customHeight="1" x14ac:dyDescent="0.3">
      <c r="A37" s="99" t="s">
        <v>2</v>
      </c>
      <c r="B37" s="23" t="s">
        <v>26</v>
      </c>
      <c r="C37" s="24"/>
      <c r="D37" s="25">
        <v>0</v>
      </c>
      <c r="E37" s="25">
        <v>0</v>
      </c>
      <c r="F37" s="26"/>
      <c r="G37" s="24"/>
      <c r="H37" s="78">
        <f>SUBTOTAL(9,G39:G39)</f>
        <v>0</v>
      </c>
      <c r="I37" s="79"/>
      <c r="J37" s="29"/>
      <c r="K37" s="80"/>
      <c r="L37" s="25">
        <f>SUBTOTAL(9,K39:K39)</f>
        <v>0</v>
      </c>
      <c r="M37" s="81"/>
      <c r="N37" s="30"/>
      <c r="O37" s="99" t="s">
        <v>2</v>
      </c>
      <c r="P37" s="3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3"/>
    </row>
    <row r="38" spans="1:35" ht="11.25" customHeight="1" x14ac:dyDescent="0.3">
      <c r="A38" s="99" t="s">
        <v>2</v>
      </c>
      <c r="B38" s="32" t="s">
        <v>24</v>
      </c>
      <c r="C38" s="33"/>
      <c r="D38" s="34">
        <f>SUBTOTAL(9,C38:C38)</f>
        <v>0</v>
      </c>
      <c r="E38" s="34">
        <f>SUBTOTAL(9,C38:C38)</f>
        <v>0</v>
      </c>
      <c r="F38" s="35">
        <v>0</v>
      </c>
      <c r="G38" s="33"/>
      <c r="H38" s="82">
        <f>SUBTOTAL(9,G38:G38)</f>
        <v>0</v>
      </c>
      <c r="I38" s="83">
        <f>H38+IF($B34=2,0,I34)</f>
        <v>0</v>
      </c>
      <c r="J38" s="38">
        <v>4.6900000000000004</v>
      </c>
      <c r="K38" s="84">
        <v>0.4</v>
      </c>
      <c r="L38" s="34">
        <f>SUBTOTAL(9,K38:K38)</f>
        <v>0.4</v>
      </c>
      <c r="M38" s="37">
        <f>L38+IF($B34=2,0,M34)</f>
        <v>2.8</v>
      </c>
      <c r="N38" s="39">
        <f>SUMIF($A$5:M$5,"Накопленный эффект, т/сут",$A38:M38)+SUMIF($A$5:M$5,"Нараст.  по потенциалу",$A38:M38)-SUMIF($A$5:M$5,"Нараст. по остановкам",$A38:M38)-SUMIF($A$5:M$5,"ИТОГО перевод в ППД",$A38:M38)-SUMIF($A$5:M$5,"ИТОГО  нерент, по распоряж.",$A38:M38)-SUMIF($A$5:M$5,"ИТОГО ост. дебит от ЗБС, Углуб., ПВЛГ/ПНЛГ",$A38:M38)</f>
        <v>-2.8</v>
      </c>
      <c r="O38" s="99" t="s">
        <v>2</v>
      </c>
      <c r="P38" s="40">
        <f>P$4+SUMIF($C$5:N$5,"Нараст. по остановкам",$C38:N38)-SUMIF($C$5:N$5,"Нараст.  по потенциалу",$C38:N38)</f>
        <v>2.8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3"/>
    </row>
    <row r="39" spans="1:35" ht="0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3"/>
    </row>
    <row r="40" spans="1:35" ht="11.25" customHeight="1" x14ac:dyDescent="0.3">
      <c r="A40" s="114">
        <v>43593</v>
      </c>
      <c r="B40" s="14" t="s">
        <v>25</v>
      </c>
      <c r="C40" s="15"/>
      <c r="D40" s="16">
        <v>0</v>
      </c>
      <c r="E40" s="16">
        <v>0</v>
      </c>
      <c r="F40" s="17"/>
      <c r="G40" s="18" t="s">
        <v>40</v>
      </c>
      <c r="H40" s="73"/>
      <c r="I40" s="74"/>
      <c r="J40" s="20"/>
      <c r="K40" s="75"/>
      <c r="L40" s="76"/>
      <c r="M40" s="77"/>
      <c r="N40" s="21"/>
      <c r="O40" s="115">
        <f>O$4+SUMIF($A$5:N$5,"Нараст. баланс",$A42:N42)+SUMIF($A$7:L$7,"Итого (с ВНР)",$A42:L42)-SUMIF($A$5:N$5,"Геол. снижение,  т/сут",$A42:N42)-SUMIF(M$7:N$7,"Итого",M42:N42)-SUMIF($A$7:N$7,"Итого (с ВСП)",$A42:N42)</f>
        <v>296.96615033569998</v>
      </c>
      <c r="P40" s="2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3"/>
    </row>
    <row r="41" spans="1:35" ht="11.25" customHeight="1" x14ac:dyDescent="0.3">
      <c r="A41" s="99" t="s">
        <v>2</v>
      </c>
      <c r="B41" s="23" t="s">
        <v>26</v>
      </c>
      <c r="C41" s="24"/>
      <c r="D41" s="25">
        <v>0</v>
      </c>
      <c r="E41" s="25">
        <v>0</v>
      </c>
      <c r="F41" s="26"/>
      <c r="G41" s="27" t="s">
        <v>44</v>
      </c>
      <c r="H41" s="78">
        <f>SUBTOTAL(9,G43:G43)</f>
        <v>1</v>
      </c>
      <c r="I41" s="79"/>
      <c r="J41" s="29"/>
      <c r="K41" s="80"/>
      <c r="L41" s="25">
        <f>SUBTOTAL(9,K43:K43)</f>
        <v>0</v>
      </c>
      <c r="M41" s="81"/>
      <c r="N41" s="30"/>
      <c r="O41" s="99" t="s">
        <v>2</v>
      </c>
      <c r="P41" s="3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13"/>
    </row>
    <row r="42" spans="1:35" ht="11.25" customHeight="1" x14ac:dyDescent="0.3">
      <c r="A42" s="99" t="s">
        <v>2</v>
      </c>
      <c r="B42" s="32" t="s">
        <v>24</v>
      </c>
      <c r="C42" s="33"/>
      <c r="D42" s="34">
        <f>SUBTOTAL(9,C42:C42)</f>
        <v>0</v>
      </c>
      <c r="E42" s="34">
        <f>SUBTOTAL(9,C42:C42)</f>
        <v>0</v>
      </c>
      <c r="F42" s="35">
        <v>0</v>
      </c>
      <c r="G42" s="36">
        <v>7</v>
      </c>
      <c r="H42" s="82">
        <f>SUBTOTAL(9,G42:G42)</f>
        <v>7</v>
      </c>
      <c r="I42" s="83">
        <f>H42+IF($B38=2,0,I38)</f>
        <v>7</v>
      </c>
      <c r="J42" s="38">
        <v>5.36</v>
      </c>
      <c r="K42" s="84">
        <v>0.4</v>
      </c>
      <c r="L42" s="34">
        <f>SUBTOTAL(9,K42:K42)</f>
        <v>0.4</v>
      </c>
      <c r="M42" s="37">
        <f>L42+IF($B38=2,0,M38)</f>
        <v>3.1999999999999997</v>
      </c>
      <c r="N42" s="39">
        <f>SUMIF($A$5:M$5,"Накопленный эффект, т/сут",$A42:M42)+SUMIF($A$5:M$5,"Нараст.  по потенциалу",$A42:M42)-SUMIF($A$5:M$5,"Нараст. по остановкам",$A42:M42)-SUMIF($A$5:M$5,"ИТОГО перевод в ППД",$A42:M42)-SUMIF($A$5:M$5,"ИТОГО  нерент, по распоряж.",$A42:M42)-SUMIF($A$5:M$5,"ИТОГО ост. дебит от ЗБС, Углуб., ПВЛГ/ПНЛГ",$A42:M42)</f>
        <v>3.8000000000000003</v>
      </c>
      <c r="O42" s="99" t="s">
        <v>2</v>
      </c>
      <c r="P42" s="40">
        <f>P$4+SUMIF($C$5:N$5,"Нараст. по остановкам",$C42:N42)-SUMIF($C$5:N$5,"Нараст.  по потенциалу",$C42:N42)</f>
        <v>3.1999999999999997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13"/>
    </row>
    <row r="43" spans="1:35" ht="0.75" customHeight="1" x14ac:dyDescent="0.3">
      <c r="A43" s="2"/>
      <c r="B43" s="2"/>
      <c r="C43" s="2"/>
      <c r="D43" s="2"/>
      <c r="E43" s="2"/>
      <c r="F43" s="2"/>
      <c r="G43" s="2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3"/>
    </row>
    <row r="44" spans="1:35" ht="11.25" customHeight="1" x14ac:dyDescent="0.3">
      <c r="A44" s="114">
        <v>43594</v>
      </c>
      <c r="B44" s="14" t="s">
        <v>25</v>
      </c>
      <c r="C44" s="15"/>
      <c r="D44" s="16">
        <v>0</v>
      </c>
      <c r="E44" s="16">
        <v>0</v>
      </c>
      <c r="F44" s="17"/>
      <c r="G44" s="15"/>
      <c r="H44" s="73"/>
      <c r="I44" s="74"/>
      <c r="J44" s="20"/>
      <c r="K44" s="75"/>
      <c r="L44" s="76"/>
      <c r="M44" s="77"/>
      <c r="N44" s="21"/>
      <c r="O44" s="115">
        <f>O$4+SUMIF($A$5:N$5,"Нараст. баланс",$A46:N46)+SUMIF($A$7:L$7,"Итого (с ВНР)",$A46:L46)-SUMIF($A$5:N$5,"Геол. снижение,  т/сут",$A46:N46)-SUMIF(M$7:N$7,"Итого",M46:N46)-SUMIF($A$7:N$7,"Итого (с ВСП)",$A46:N46)</f>
        <v>295.89615033569999</v>
      </c>
      <c r="P44" s="2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3"/>
    </row>
    <row r="45" spans="1:35" ht="11.25" customHeight="1" x14ac:dyDescent="0.3">
      <c r="A45" s="99" t="s">
        <v>2</v>
      </c>
      <c r="B45" s="23" t="s">
        <v>26</v>
      </c>
      <c r="C45" s="24"/>
      <c r="D45" s="25">
        <v>0</v>
      </c>
      <c r="E45" s="25">
        <v>0</v>
      </c>
      <c r="F45" s="26"/>
      <c r="G45" s="24"/>
      <c r="H45" s="78">
        <f>SUBTOTAL(9,G47:G47)</f>
        <v>0</v>
      </c>
      <c r="I45" s="79"/>
      <c r="J45" s="29"/>
      <c r="K45" s="80"/>
      <c r="L45" s="25">
        <f>SUBTOTAL(9,K47:K47)</f>
        <v>0</v>
      </c>
      <c r="M45" s="81"/>
      <c r="N45" s="30"/>
      <c r="O45" s="99" t="s">
        <v>2</v>
      </c>
      <c r="P45" s="3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13"/>
    </row>
    <row r="46" spans="1:35" ht="11.25" customHeight="1" x14ac:dyDescent="0.3">
      <c r="A46" s="99" t="s">
        <v>2</v>
      </c>
      <c r="B46" s="32" t="s">
        <v>24</v>
      </c>
      <c r="C46" s="33"/>
      <c r="D46" s="34">
        <f>SUBTOTAL(9,C46:C46)</f>
        <v>0</v>
      </c>
      <c r="E46" s="34">
        <f>SUBTOTAL(9,C46:C46)</f>
        <v>0</v>
      </c>
      <c r="F46" s="35">
        <v>0</v>
      </c>
      <c r="G46" s="33"/>
      <c r="H46" s="82">
        <f>SUBTOTAL(9,G46:G46)</f>
        <v>0</v>
      </c>
      <c r="I46" s="83">
        <f>H46+IF($B42=2,0,I42)</f>
        <v>7</v>
      </c>
      <c r="J46" s="38">
        <v>6.03</v>
      </c>
      <c r="K46" s="84">
        <v>0.4</v>
      </c>
      <c r="L46" s="34">
        <f>SUBTOTAL(9,K46:K46)</f>
        <v>0.4</v>
      </c>
      <c r="M46" s="37">
        <f>L46+IF($B42=2,0,M42)</f>
        <v>3.5999999999999996</v>
      </c>
      <c r="N46" s="39">
        <f>SUMIF($A$5:M$5,"Накопленный эффект, т/сут",$A46:M46)+SUMIF($A$5:M$5,"Нараст.  по потенциалу",$A46:M46)-SUMIF($A$5:M$5,"Нараст. по остановкам",$A46:M46)-SUMIF($A$5:M$5,"ИТОГО перевод в ППД",$A46:M46)-SUMIF($A$5:M$5,"ИТОГО  нерент, по распоряж.",$A46:M46)-SUMIF($A$5:M$5,"ИТОГО ост. дебит от ЗБС, Углуб., ПВЛГ/ПНЛГ",$A46:M46)</f>
        <v>3.4000000000000004</v>
      </c>
      <c r="O46" s="99" t="s">
        <v>2</v>
      </c>
      <c r="P46" s="40">
        <f>P$4+SUMIF($C$5:N$5,"Нараст. по остановкам",$C46:N46)-SUMIF($C$5:N$5,"Нараст.  по потенциалу",$C46:N46)</f>
        <v>3.5999999999999996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13"/>
    </row>
    <row r="47" spans="1:35" ht="0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13"/>
    </row>
    <row r="48" spans="1:35" ht="11.25" customHeight="1" x14ac:dyDescent="0.3">
      <c r="A48" s="114">
        <v>43595</v>
      </c>
      <c r="B48" s="14" t="s">
        <v>25</v>
      </c>
      <c r="C48" s="15"/>
      <c r="D48" s="16">
        <v>0</v>
      </c>
      <c r="E48" s="16">
        <v>0</v>
      </c>
      <c r="F48" s="17"/>
      <c r="G48" s="15"/>
      <c r="H48" s="73"/>
      <c r="I48" s="74"/>
      <c r="J48" s="20"/>
      <c r="K48" s="75"/>
      <c r="L48" s="76"/>
      <c r="M48" s="77"/>
      <c r="N48" s="21"/>
      <c r="O48" s="115">
        <f>O$4+SUMIF($A$5:N$5,"Нараст. баланс",$A50:N50)+SUMIF($A$7:L$7,"Итого (с ВНР)",$A50:L50)-SUMIF($A$5:N$5,"Геол. снижение,  т/сут",$A50:N50)-SUMIF(M$7:N$7,"Итого",M50:N50)-SUMIF($A$7:N$7,"Итого (с ВСП)",$A50:N50)</f>
        <v>294.82615033569999</v>
      </c>
      <c r="P48" s="2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13"/>
    </row>
    <row r="49" spans="1:35" ht="11.25" customHeight="1" x14ac:dyDescent="0.3">
      <c r="A49" s="99" t="s">
        <v>2</v>
      </c>
      <c r="B49" s="23" t="s">
        <v>26</v>
      </c>
      <c r="C49" s="24"/>
      <c r="D49" s="25">
        <v>0</v>
      </c>
      <c r="E49" s="25">
        <v>0</v>
      </c>
      <c r="F49" s="26"/>
      <c r="G49" s="24"/>
      <c r="H49" s="78">
        <f>SUBTOTAL(9,G51:G51)</f>
        <v>0</v>
      </c>
      <c r="I49" s="79"/>
      <c r="J49" s="29"/>
      <c r="K49" s="80"/>
      <c r="L49" s="25">
        <f>SUBTOTAL(9,K51:K51)</f>
        <v>0</v>
      </c>
      <c r="M49" s="81"/>
      <c r="N49" s="30"/>
      <c r="O49" s="99" t="s">
        <v>2</v>
      </c>
      <c r="P49" s="3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13"/>
    </row>
    <row r="50" spans="1:35" ht="11.25" customHeight="1" x14ac:dyDescent="0.3">
      <c r="A50" s="99" t="s">
        <v>2</v>
      </c>
      <c r="B50" s="32" t="s">
        <v>24</v>
      </c>
      <c r="C50" s="33"/>
      <c r="D50" s="34">
        <f>SUBTOTAL(9,C50:C50)</f>
        <v>0</v>
      </c>
      <c r="E50" s="34">
        <f>SUBTOTAL(9,C50:C50)</f>
        <v>0</v>
      </c>
      <c r="F50" s="35">
        <v>0</v>
      </c>
      <c r="G50" s="33"/>
      <c r="H50" s="82">
        <f>SUBTOTAL(9,G50:G50)</f>
        <v>0</v>
      </c>
      <c r="I50" s="83">
        <f>H50+IF($B46=2,0,I46)</f>
        <v>7</v>
      </c>
      <c r="J50" s="38">
        <v>6.7</v>
      </c>
      <c r="K50" s="84">
        <v>0.4</v>
      </c>
      <c r="L50" s="34">
        <f>SUBTOTAL(9,K50:K50)</f>
        <v>0.4</v>
      </c>
      <c r="M50" s="37">
        <f>L50+IF($B46=2,0,M46)</f>
        <v>3.9999999999999996</v>
      </c>
      <c r="N50" s="39">
        <f>SUMIF($A$5:M$5,"Накопленный эффект, т/сут",$A50:M50)+SUMIF($A$5:M$5,"Нараст.  по потенциалу",$A50:M50)-SUMIF($A$5:M$5,"Нараст. по остановкам",$A50:M50)-SUMIF($A$5:M$5,"ИТОГО перевод в ППД",$A50:M50)-SUMIF($A$5:M$5,"ИТОГО  нерент, по распоряж.",$A50:M50)-SUMIF($A$5:M$5,"ИТОГО ост. дебит от ЗБС, Углуб., ПВЛГ/ПНЛГ",$A50:M50)</f>
        <v>3.0000000000000004</v>
      </c>
      <c r="O50" s="99" t="s">
        <v>2</v>
      </c>
      <c r="P50" s="40">
        <f>P$4+SUMIF($C$5:N$5,"Нараст. по остановкам",$C50:N50)-SUMIF($C$5:N$5,"Нараст.  по потенциалу",$C50:N50)</f>
        <v>3.9999999999999996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3"/>
    </row>
    <row r="51" spans="1:35" ht="0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3"/>
    </row>
    <row r="52" spans="1:35" ht="11.25" customHeight="1" x14ac:dyDescent="0.3">
      <c r="A52" s="114">
        <v>43596</v>
      </c>
      <c r="B52" s="14" t="s">
        <v>25</v>
      </c>
      <c r="C52" s="15"/>
      <c r="D52" s="16">
        <v>0</v>
      </c>
      <c r="E52" s="16">
        <v>0</v>
      </c>
      <c r="F52" s="17"/>
      <c r="G52" s="15"/>
      <c r="H52" s="73"/>
      <c r="I52" s="74"/>
      <c r="J52" s="20"/>
      <c r="K52" s="15"/>
      <c r="L52" s="76"/>
      <c r="M52" s="77"/>
      <c r="N52" s="21"/>
      <c r="O52" s="115">
        <f>O$4+SUMIF($A$5:N$5,"Нараст. баланс",$A54:N54)+SUMIF($A$7:L$7,"Итого (с ВНР)",$A54:L54)-SUMIF($A$5:N$5,"Геол. снижение,  т/сут",$A54:N54)-SUMIF(M$7:N$7,"Итого",M54:N54)-SUMIF($A$7:N$7,"Итого (с ВСП)",$A54:N54)</f>
        <v>294.15615033569998</v>
      </c>
      <c r="P52" s="2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3"/>
    </row>
    <row r="53" spans="1:35" ht="11.25" customHeight="1" x14ac:dyDescent="0.3">
      <c r="A53" s="99" t="s">
        <v>2</v>
      </c>
      <c r="B53" s="23" t="s">
        <v>26</v>
      </c>
      <c r="C53" s="24"/>
      <c r="D53" s="25">
        <v>0</v>
      </c>
      <c r="E53" s="25">
        <v>0</v>
      </c>
      <c r="F53" s="26"/>
      <c r="G53" s="24"/>
      <c r="H53" s="78">
        <f>SUBTOTAL(9,G55:G55)</f>
        <v>0</v>
      </c>
      <c r="I53" s="79"/>
      <c r="J53" s="29"/>
      <c r="K53" s="24"/>
      <c r="L53" s="25">
        <f>SUBTOTAL(9,K55:K55)</f>
        <v>0</v>
      </c>
      <c r="M53" s="81"/>
      <c r="N53" s="30"/>
      <c r="O53" s="99" t="s">
        <v>2</v>
      </c>
      <c r="P53" s="3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3"/>
    </row>
    <row r="54" spans="1:35" ht="11.25" customHeight="1" x14ac:dyDescent="0.3">
      <c r="A54" s="99" t="s">
        <v>2</v>
      </c>
      <c r="B54" s="32" t="s">
        <v>24</v>
      </c>
      <c r="C54" s="33"/>
      <c r="D54" s="34">
        <f>SUBTOTAL(9,C54:C54)</f>
        <v>0</v>
      </c>
      <c r="E54" s="34">
        <f>SUBTOTAL(9,C54:C54)</f>
        <v>0</v>
      </c>
      <c r="F54" s="35">
        <v>0</v>
      </c>
      <c r="G54" s="33"/>
      <c r="H54" s="82">
        <f>SUBTOTAL(9,G54:G54)</f>
        <v>0</v>
      </c>
      <c r="I54" s="83">
        <f>H54+IF($B50=2,0,I50)</f>
        <v>7</v>
      </c>
      <c r="J54" s="38">
        <v>7.37</v>
      </c>
      <c r="K54" s="33"/>
      <c r="L54" s="34">
        <f>SUBTOTAL(9,K54:K54)</f>
        <v>0</v>
      </c>
      <c r="M54" s="37">
        <f>L54+IF($B50=2,0,M50)</f>
        <v>3.9999999999999996</v>
      </c>
      <c r="N54" s="39">
        <f>SUMIF($A$5:M$5,"Накопленный эффект, т/сут",$A54:M54)+SUMIF($A$5:M$5,"Нараст.  по потенциалу",$A54:M54)-SUMIF($A$5:M$5,"Нараст. по остановкам",$A54:M54)-SUMIF($A$5:M$5,"ИТОГО перевод в ППД",$A54:M54)-SUMIF($A$5:M$5,"ИТОГО  нерент, по распоряж.",$A54:M54)-SUMIF($A$5:M$5,"ИТОГО ост. дебит от ЗБС, Углуб., ПВЛГ/ПНЛГ",$A54:M54)</f>
        <v>3.0000000000000004</v>
      </c>
      <c r="O54" s="99" t="s">
        <v>2</v>
      </c>
      <c r="P54" s="40">
        <f>P$4+SUMIF($C$5:N$5,"Нараст. по остановкам",$C54:N54)-SUMIF($C$5:N$5,"Нараст.  по потенциалу",$C54:N54)</f>
        <v>3.9999999999999996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3"/>
    </row>
    <row r="55" spans="1:35" ht="0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3"/>
    </row>
    <row r="56" spans="1:35" ht="11.25" customHeight="1" x14ac:dyDescent="0.3">
      <c r="A56" s="114">
        <v>43597</v>
      </c>
      <c r="B56" s="14" t="s">
        <v>25</v>
      </c>
      <c r="C56" s="15"/>
      <c r="D56" s="16">
        <v>0</v>
      </c>
      <c r="E56" s="16">
        <v>0</v>
      </c>
      <c r="F56" s="17"/>
      <c r="G56" s="15"/>
      <c r="H56" s="73"/>
      <c r="I56" s="74"/>
      <c r="J56" s="20"/>
      <c r="K56" s="15"/>
      <c r="L56" s="76"/>
      <c r="M56" s="77"/>
      <c r="N56" s="21"/>
      <c r="O56" s="115">
        <f>O$4+SUMIF($A$5:N$5,"Нараст. баланс",$A58:N58)+SUMIF($A$7:L$7,"Итого (с ВНР)",$A58:L58)-SUMIF($A$5:N$5,"Геол. снижение,  т/сут",$A58:N58)-SUMIF(M$7:N$7,"Итого",M58:N58)-SUMIF($A$7:N$7,"Итого (с ВСП)",$A58:N58)</f>
        <v>293.48615033569996</v>
      </c>
      <c r="P56" s="2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13"/>
    </row>
    <row r="57" spans="1:35" ht="11.25" customHeight="1" x14ac:dyDescent="0.3">
      <c r="A57" s="99" t="s">
        <v>2</v>
      </c>
      <c r="B57" s="23" t="s">
        <v>26</v>
      </c>
      <c r="C57" s="24"/>
      <c r="D57" s="25">
        <v>0</v>
      </c>
      <c r="E57" s="25">
        <v>0</v>
      </c>
      <c r="F57" s="26"/>
      <c r="G57" s="24"/>
      <c r="H57" s="78">
        <f>SUBTOTAL(9,G59:G59)</f>
        <v>0</v>
      </c>
      <c r="I57" s="79"/>
      <c r="J57" s="29"/>
      <c r="K57" s="24"/>
      <c r="L57" s="25">
        <f>SUBTOTAL(9,K59:K59)</f>
        <v>0</v>
      </c>
      <c r="M57" s="81"/>
      <c r="N57" s="30"/>
      <c r="O57" s="99" t="s">
        <v>2</v>
      </c>
      <c r="P57" s="31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3"/>
    </row>
    <row r="58" spans="1:35" ht="11.25" customHeight="1" x14ac:dyDescent="0.3">
      <c r="A58" s="99" t="s">
        <v>2</v>
      </c>
      <c r="B58" s="32" t="s">
        <v>24</v>
      </c>
      <c r="C58" s="33"/>
      <c r="D58" s="34">
        <f>SUBTOTAL(9,C58:C58)</f>
        <v>0</v>
      </c>
      <c r="E58" s="34">
        <f>SUBTOTAL(9,C58:C58)</f>
        <v>0</v>
      </c>
      <c r="F58" s="35">
        <v>0</v>
      </c>
      <c r="G58" s="33"/>
      <c r="H58" s="82">
        <f>SUBTOTAL(9,G58:G58)</f>
        <v>0</v>
      </c>
      <c r="I58" s="83">
        <f>H58+IF($B54=2,0,I54)</f>
        <v>7</v>
      </c>
      <c r="J58" s="38">
        <v>8.0399999999999991</v>
      </c>
      <c r="K58" s="33"/>
      <c r="L58" s="34">
        <f>SUBTOTAL(9,K58:K58)</f>
        <v>0</v>
      </c>
      <c r="M58" s="37">
        <f>L58+IF($B54=2,0,M54)</f>
        <v>3.9999999999999996</v>
      </c>
      <c r="N58" s="39">
        <f>SUMIF($A$5:M$5,"Накопленный эффект, т/сут",$A58:M58)+SUMIF($A$5:M$5,"Нараст.  по потенциалу",$A58:M58)-SUMIF($A$5:M$5,"Нараст. по остановкам",$A58:M58)-SUMIF($A$5:M$5,"ИТОГО перевод в ППД",$A58:M58)-SUMIF($A$5:M$5,"ИТОГО  нерент, по распоряж.",$A58:M58)-SUMIF($A$5:M$5,"ИТОГО ост. дебит от ЗБС, Углуб., ПВЛГ/ПНЛГ",$A58:M58)</f>
        <v>3.0000000000000004</v>
      </c>
      <c r="O58" s="99" t="s">
        <v>2</v>
      </c>
      <c r="P58" s="40">
        <f>P$4+SUMIF($C$5:N$5,"Нараст. по остановкам",$C58:N58)-SUMIF($C$5:N$5,"Нараст.  по потенциалу",$C58:N58)</f>
        <v>3.9999999999999996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3"/>
    </row>
    <row r="59" spans="1:35" ht="0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3"/>
    </row>
    <row r="60" spans="1:35" ht="11.25" customHeight="1" x14ac:dyDescent="0.3">
      <c r="A60" s="114">
        <v>43598</v>
      </c>
      <c r="B60" s="14" t="s">
        <v>25</v>
      </c>
      <c r="C60" s="15"/>
      <c r="D60" s="16">
        <v>0</v>
      </c>
      <c r="E60" s="16">
        <v>0</v>
      </c>
      <c r="F60" s="17"/>
      <c r="G60" s="15"/>
      <c r="H60" s="73"/>
      <c r="I60" s="74"/>
      <c r="J60" s="20"/>
      <c r="K60" s="15"/>
      <c r="L60" s="76"/>
      <c r="M60" s="77"/>
      <c r="N60" s="21"/>
      <c r="O60" s="115">
        <f>O$4+SUMIF($A$5:N$5,"Нараст. баланс",$A62:N62)+SUMIF($A$7:L$7,"Итого (с ВНР)",$A62:L62)-SUMIF($A$5:N$5,"Геол. снижение,  т/сут",$A62:N62)-SUMIF(M$7:N$7,"Итого",M62:N62)-SUMIF($A$7:N$7,"Итого (с ВСП)",$A62:N62)</f>
        <v>292.8161503357</v>
      </c>
      <c r="P60" s="2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3"/>
    </row>
    <row r="61" spans="1:35" ht="11.25" customHeight="1" x14ac:dyDescent="0.3">
      <c r="A61" s="99" t="s">
        <v>2</v>
      </c>
      <c r="B61" s="23" t="s">
        <v>26</v>
      </c>
      <c r="C61" s="24"/>
      <c r="D61" s="25">
        <v>0</v>
      </c>
      <c r="E61" s="25">
        <v>0</v>
      </c>
      <c r="F61" s="26"/>
      <c r="G61" s="24"/>
      <c r="H61" s="78">
        <f>SUBTOTAL(9,G63:G63)</f>
        <v>0</v>
      </c>
      <c r="I61" s="79"/>
      <c r="J61" s="29"/>
      <c r="K61" s="24"/>
      <c r="L61" s="25">
        <f>SUBTOTAL(9,K63:K63)</f>
        <v>0</v>
      </c>
      <c r="M61" s="81"/>
      <c r="N61" s="30"/>
      <c r="O61" s="99" t="s">
        <v>2</v>
      </c>
      <c r="P61" s="3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13"/>
    </row>
    <row r="62" spans="1:35" ht="11.25" customHeight="1" x14ac:dyDescent="0.3">
      <c r="A62" s="99" t="s">
        <v>2</v>
      </c>
      <c r="B62" s="32" t="s">
        <v>24</v>
      </c>
      <c r="C62" s="33"/>
      <c r="D62" s="34">
        <f>SUBTOTAL(9,C62:C62)</f>
        <v>0</v>
      </c>
      <c r="E62" s="34">
        <f>SUBTOTAL(9,C62:C62)</f>
        <v>0</v>
      </c>
      <c r="F62" s="35">
        <v>0</v>
      </c>
      <c r="G62" s="33"/>
      <c r="H62" s="82">
        <f>SUBTOTAL(9,G62:G62)</f>
        <v>0</v>
      </c>
      <c r="I62" s="83">
        <f>H62+IF($B58=2,0,I58)</f>
        <v>7</v>
      </c>
      <c r="J62" s="38">
        <v>8.7100000000000009</v>
      </c>
      <c r="K62" s="33"/>
      <c r="L62" s="34">
        <f>SUBTOTAL(9,K62:K62)</f>
        <v>0</v>
      </c>
      <c r="M62" s="37">
        <f>L62+IF($B58=2,0,M58)</f>
        <v>3.9999999999999996</v>
      </c>
      <c r="N62" s="39">
        <f>SUMIF($A$5:M$5,"Накопленный эффект, т/сут",$A62:M62)+SUMIF($A$5:M$5,"Нараст.  по потенциалу",$A62:M62)-SUMIF($A$5:M$5,"Нараст. по остановкам",$A62:M62)-SUMIF($A$5:M$5,"ИТОГО перевод в ППД",$A62:M62)-SUMIF($A$5:M$5,"ИТОГО  нерент, по распоряж.",$A62:M62)-SUMIF($A$5:M$5,"ИТОГО ост. дебит от ЗБС, Углуб., ПВЛГ/ПНЛГ",$A62:M62)</f>
        <v>3.0000000000000004</v>
      </c>
      <c r="O62" s="99" t="s">
        <v>2</v>
      </c>
      <c r="P62" s="40">
        <f>P$4+SUMIF($C$5:N$5,"Нараст. по остановкам",$C62:N62)-SUMIF($C$5:N$5,"Нараст.  по потенциалу",$C62:N62)</f>
        <v>3.9999999999999996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3"/>
    </row>
    <row r="63" spans="1:35" ht="0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3"/>
    </row>
    <row r="64" spans="1:35" ht="11.25" customHeight="1" x14ac:dyDescent="0.3">
      <c r="A64" s="114">
        <v>43599</v>
      </c>
      <c r="B64" s="14" t="s">
        <v>25</v>
      </c>
      <c r="C64" s="15"/>
      <c r="D64" s="16">
        <v>0</v>
      </c>
      <c r="E64" s="16">
        <v>0</v>
      </c>
      <c r="F64" s="17"/>
      <c r="G64" s="15"/>
      <c r="H64" s="73"/>
      <c r="I64" s="74"/>
      <c r="J64" s="20"/>
      <c r="K64" s="15"/>
      <c r="L64" s="76"/>
      <c r="M64" s="77"/>
      <c r="N64" s="21"/>
      <c r="O64" s="115">
        <f>O$4+SUMIF($A$5:N$5,"Нараст. баланс",$A66:N66)+SUMIF($A$7:L$7,"Итого (с ВНР)",$A66:L66)-SUMIF($A$5:N$5,"Геол. снижение,  т/сут",$A66:N66)-SUMIF(M$7:N$7,"Итого",M66:N66)-SUMIF($A$7:N$7,"Итого (с ВСП)",$A66:N66)</f>
        <v>292.14615033569999</v>
      </c>
      <c r="P64" s="2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3"/>
    </row>
    <row r="65" spans="1:35" ht="11.25" customHeight="1" x14ac:dyDescent="0.3">
      <c r="A65" s="99" t="s">
        <v>2</v>
      </c>
      <c r="B65" s="23" t="s">
        <v>26</v>
      </c>
      <c r="C65" s="24"/>
      <c r="D65" s="25">
        <v>0</v>
      </c>
      <c r="E65" s="25">
        <v>0</v>
      </c>
      <c r="F65" s="26"/>
      <c r="G65" s="24"/>
      <c r="H65" s="78">
        <f>SUBTOTAL(9,G67:G67)</f>
        <v>0</v>
      </c>
      <c r="I65" s="79"/>
      <c r="J65" s="29"/>
      <c r="K65" s="24"/>
      <c r="L65" s="25">
        <f>SUBTOTAL(9,K67:K67)</f>
        <v>0</v>
      </c>
      <c r="M65" s="81"/>
      <c r="N65" s="30"/>
      <c r="O65" s="99" t="s">
        <v>2</v>
      </c>
      <c r="P65" s="3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3"/>
    </row>
    <row r="66" spans="1:35" ht="11.25" customHeight="1" x14ac:dyDescent="0.3">
      <c r="A66" s="99" t="s">
        <v>2</v>
      </c>
      <c r="B66" s="32" t="s">
        <v>24</v>
      </c>
      <c r="C66" s="33"/>
      <c r="D66" s="34">
        <f>SUBTOTAL(9,C66:C66)</f>
        <v>0</v>
      </c>
      <c r="E66" s="34">
        <f>SUBTOTAL(9,C66:C66)</f>
        <v>0</v>
      </c>
      <c r="F66" s="35">
        <v>0</v>
      </c>
      <c r="G66" s="33"/>
      <c r="H66" s="82">
        <f>SUBTOTAL(9,G66:G66)</f>
        <v>0</v>
      </c>
      <c r="I66" s="83">
        <f>H66+IF($B62=2,0,I62)</f>
        <v>7</v>
      </c>
      <c r="J66" s="38">
        <v>9.3800000000000008</v>
      </c>
      <c r="K66" s="33"/>
      <c r="L66" s="34">
        <f>SUBTOTAL(9,K66:K66)</f>
        <v>0</v>
      </c>
      <c r="M66" s="37">
        <f>L66+IF($B62=2,0,M62)</f>
        <v>3.9999999999999996</v>
      </c>
      <c r="N66" s="39">
        <f>SUMIF($A$5:M$5,"Накопленный эффект, т/сут",$A66:M66)+SUMIF($A$5:M$5,"Нараст.  по потенциалу",$A66:M66)-SUMIF($A$5:M$5,"Нараст. по остановкам",$A66:M66)-SUMIF($A$5:M$5,"ИТОГО перевод в ППД",$A66:M66)-SUMIF($A$5:M$5,"ИТОГО  нерент, по распоряж.",$A66:M66)-SUMIF($A$5:M$5,"ИТОГО ост. дебит от ЗБС, Углуб., ПВЛГ/ПНЛГ",$A66:M66)</f>
        <v>3.0000000000000004</v>
      </c>
      <c r="O66" s="99" t="s">
        <v>2</v>
      </c>
      <c r="P66" s="40">
        <f>P$4+SUMIF($C$5:N$5,"Нараст. по остановкам",$C66:N66)-SUMIF($C$5:N$5,"Нараст.  по потенциалу",$C66:N66)</f>
        <v>3.9999999999999996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3"/>
    </row>
    <row r="67" spans="1:35" ht="0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3"/>
    </row>
    <row r="68" spans="1:35" ht="11.25" customHeight="1" x14ac:dyDescent="0.3">
      <c r="A68" s="114">
        <v>43600</v>
      </c>
      <c r="B68" s="14" t="s">
        <v>25</v>
      </c>
      <c r="C68" s="15"/>
      <c r="D68" s="16">
        <v>0</v>
      </c>
      <c r="E68" s="16">
        <v>0</v>
      </c>
      <c r="F68" s="17"/>
      <c r="G68" s="15"/>
      <c r="H68" s="73"/>
      <c r="I68" s="74"/>
      <c r="J68" s="20"/>
      <c r="K68" s="15"/>
      <c r="L68" s="76"/>
      <c r="M68" s="77"/>
      <c r="N68" s="21"/>
      <c r="O68" s="115">
        <f>O$4+SUMIF($A$5:N$5,"Нараст. баланс",$A70:N70)+SUMIF($A$7:L$7,"Итого (с ВНР)",$A70:L70)-SUMIF($A$5:N$5,"Геол. снижение,  т/сут",$A70:N70)-SUMIF(M$7:N$7,"Итого",M70:N70)-SUMIF($A$7:N$7,"Итого (с ВСП)",$A70:N70)</f>
        <v>291.47615033569997</v>
      </c>
      <c r="P68" s="2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3"/>
    </row>
    <row r="69" spans="1:35" ht="11.25" customHeight="1" x14ac:dyDescent="0.3">
      <c r="A69" s="99" t="s">
        <v>2</v>
      </c>
      <c r="B69" s="23" t="s">
        <v>26</v>
      </c>
      <c r="C69" s="24"/>
      <c r="D69" s="25">
        <v>0</v>
      </c>
      <c r="E69" s="25">
        <v>0</v>
      </c>
      <c r="F69" s="26"/>
      <c r="G69" s="24"/>
      <c r="H69" s="78">
        <f>SUBTOTAL(9,G71:G71)</f>
        <v>0</v>
      </c>
      <c r="I69" s="79"/>
      <c r="J69" s="29"/>
      <c r="K69" s="24"/>
      <c r="L69" s="25">
        <f>SUBTOTAL(9,K71:K71)</f>
        <v>0</v>
      </c>
      <c r="M69" s="81"/>
      <c r="N69" s="30"/>
      <c r="O69" s="99" t="s">
        <v>2</v>
      </c>
      <c r="P69" s="3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3"/>
    </row>
    <row r="70" spans="1:35" ht="11.25" customHeight="1" x14ac:dyDescent="0.3">
      <c r="A70" s="99" t="s">
        <v>2</v>
      </c>
      <c r="B70" s="32" t="s">
        <v>24</v>
      </c>
      <c r="C70" s="33"/>
      <c r="D70" s="34">
        <f>SUBTOTAL(9,C70:C70)</f>
        <v>0</v>
      </c>
      <c r="E70" s="34">
        <f>SUBTOTAL(9,C70:C70)</f>
        <v>0</v>
      </c>
      <c r="F70" s="35">
        <v>0</v>
      </c>
      <c r="G70" s="33"/>
      <c r="H70" s="82">
        <f>SUBTOTAL(9,G70:G70)</f>
        <v>0</v>
      </c>
      <c r="I70" s="83">
        <f>H70+IF($B66=2,0,I66)</f>
        <v>7</v>
      </c>
      <c r="J70" s="38">
        <v>10.050000000000001</v>
      </c>
      <c r="K70" s="33"/>
      <c r="L70" s="34">
        <f>SUBTOTAL(9,K70:K70)</f>
        <v>0</v>
      </c>
      <c r="M70" s="37">
        <f>L70+IF($B66=2,0,M66)</f>
        <v>3.9999999999999996</v>
      </c>
      <c r="N70" s="39">
        <f>SUMIF($A$5:M$5,"Накопленный эффект, т/сут",$A70:M70)+SUMIF($A$5:M$5,"Нараст.  по потенциалу",$A70:M70)-SUMIF($A$5:M$5,"Нараст. по остановкам",$A70:M70)-SUMIF($A$5:M$5,"ИТОГО перевод в ППД",$A70:M70)-SUMIF($A$5:M$5,"ИТОГО  нерент, по распоряж.",$A70:M70)-SUMIF($A$5:M$5,"ИТОГО ост. дебит от ЗБС, Углуб., ПВЛГ/ПНЛГ",$A70:M70)</f>
        <v>3.0000000000000004</v>
      </c>
      <c r="O70" s="99" t="s">
        <v>2</v>
      </c>
      <c r="P70" s="40">
        <f>P$4+SUMIF($C$5:N$5,"Нараст. по остановкам",$C70:N70)-SUMIF($C$5:N$5,"Нараст.  по потенциалу",$C70:N70)</f>
        <v>3.9999999999999996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3"/>
    </row>
    <row r="71" spans="1:35" ht="0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3"/>
    </row>
    <row r="72" spans="1:35" ht="11.25" customHeight="1" x14ac:dyDescent="0.3">
      <c r="A72" s="114">
        <v>43601</v>
      </c>
      <c r="B72" s="14" t="s">
        <v>25</v>
      </c>
      <c r="C72" s="15"/>
      <c r="D72" s="16">
        <v>0</v>
      </c>
      <c r="E72" s="16">
        <v>0</v>
      </c>
      <c r="F72" s="17"/>
      <c r="G72" s="15"/>
      <c r="H72" s="73"/>
      <c r="I72" s="74"/>
      <c r="J72" s="20"/>
      <c r="K72" s="15"/>
      <c r="L72" s="76"/>
      <c r="M72" s="77"/>
      <c r="N72" s="21"/>
      <c r="O72" s="115">
        <f>O$4+SUMIF($A$5:N$5,"Нараст. баланс",$A74:N74)+SUMIF($A$7:L$7,"Итого (с ВНР)",$A74:L74)-SUMIF($A$5:N$5,"Геол. снижение,  т/сут",$A74:N74)-SUMIF(M$7:N$7,"Итого",M74:N74)-SUMIF($A$7:N$7,"Итого (с ВСП)",$A74:N74)</f>
        <v>290.80615033569995</v>
      </c>
      <c r="P72" s="2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3"/>
    </row>
    <row r="73" spans="1:35" ht="11.25" customHeight="1" x14ac:dyDescent="0.3">
      <c r="A73" s="99" t="s">
        <v>2</v>
      </c>
      <c r="B73" s="23" t="s">
        <v>26</v>
      </c>
      <c r="C73" s="24"/>
      <c r="D73" s="25">
        <v>0</v>
      </c>
      <c r="E73" s="25">
        <v>0</v>
      </c>
      <c r="F73" s="26"/>
      <c r="G73" s="24"/>
      <c r="H73" s="78">
        <f>SUBTOTAL(9,G75:G75)</f>
        <v>0</v>
      </c>
      <c r="I73" s="79"/>
      <c r="J73" s="29"/>
      <c r="K73" s="24"/>
      <c r="L73" s="25">
        <f>SUBTOTAL(9,K75:K75)</f>
        <v>0</v>
      </c>
      <c r="M73" s="81"/>
      <c r="N73" s="30"/>
      <c r="O73" s="99" t="s">
        <v>2</v>
      </c>
      <c r="P73" s="3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3"/>
    </row>
    <row r="74" spans="1:35" ht="11.25" customHeight="1" x14ac:dyDescent="0.3">
      <c r="A74" s="99" t="s">
        <v>2</v>
      </c>
      <c r="B74" s="32" t="s">
        <v>24</v>
      </c>
      <c r="C74" s="33"/>
      <c r="D74" s="34">
        <f>SUBTOTAL(9,C74:C74)</f>
        <v>0</v>
      </c>
      <c r="E74" s="34">
        <f>SUBTOTAL(9,C74:C74)</f>
        <v>0</v>
      </c>
      <c r="F74" s="35">
        <v>0</v>
      </c>
      <c r="G74" s="33"/>
      <c r="H74" s="82">
        <f>SUBTOTAL(9,G74:G74)</f>
        <v>0</v>
      </c>
      <c r="I74" s="83">
        <f>H74+IF($B70=2,0,I70)</f>
        <v>7</v>
      </c>
      <c r="J74" s="38">
        <v>10.72</v>
      </c>
      <c r="K74" s="33"/>
      <c r="L74" s="34">
        <f>SUBTOTAL(9,K74:K74)</f>
        <v>0</v>
      </c>
      <c r="M74" s="37">
        <f>L74+IF($B70=2,0,M70)</f>
        <v>3.9999999999999996</v>
      </c>
      <c r="N74" s="39">
        <f>SUMIF($A$5:M$5,"Накопленный эффект, т/сут",$A74:M74)+SUMIF($A$5:M$5,"Нараст.  по потенциалу",$A74:M74)-SUMIF($A$5:M$5,"Нараст. по остановкам",$A74:M74)-SUMIF($A$5:M$5,"ИТОГО перевод в ППД",$A74:M74)-SUMIF($A$5:M$5,"ИТОГО  нерент, по распоряж.",$A74:M74)-SUMIF($A$5:M$5,"ИТОГО ост. дебит от ЗБС, Углуб., ПВЛГ/ПНЛГ",$A74:M74)</f>
        <v>3.0000000000000004</v>
      </c>
      <c r="O74" s="99" t="s">
        <v>2</v>
      </c>
      <c r="P74" s="40">
        <f>P$4+SUMIF($C$5:N$5,"Нараст. по остановкам",$C74:N74)-SUMIF($C$5:N$5,"Нараст.  по потенциалу",$C74:N74)</f>
        <v>3.9999999999999996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3"/>
    </row>
    <row r="75" spans="1:35" ht="0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3"/>
    </row>
    <row r="76" spans="1:35" ht="11.25" customHeight="1" x14ac:dyDescent="0.3">
      <c r="A76" s="114">
        <v>43602</v>
      </c>
      <c r="B76" s="14" t="s">
        <v>25</v>
      </c>
      <c r="C76" s="15"/>
      <c r="D76" s="16">
        <v>0</v>
      </c>
      <c r="E76" s="16">
        <v>0</v>
      </c>
      <c r="F76" s="17"/>
      <c r="G76" s="15"/>
      <c r="H76" s="73"/>
      <c r="I76" s="74"/>
      <c r="J76" s="20"/>
      <c r="K76" s="15"/>
      <c r="L76" s="76"/>
      <c r="M76" s="77"/>
      <c r="N76" s="21"/>
      <c r="O76" s="115">
        <f>O$4+SUMIF($A$5:N$5,"Нараст. баланс",$A78:N78)+SUMIF($A$7:L$7,"Итого (с ВНР)",$A78:L78)-SUMIF($A$5:N$5,"Геол. снижение,  т/сут",$A78:N78)-SUMIF(M$7:N$7,"Итого",M78:N78)-SUMIF($A$7:N$7,"Итого (с ВСП)",$A78:N78)</f>
        <v>290.13615033569999</v>
      </c>
      <c r="P76" s="2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3"/>
    </row>
    <row r="77" spans="1:35" ht="11.25" customHeight="1" x14ac:dyDescent="0.3">
      <c r="A77" s="99" t="s">
        <v>2</v>
      </c>
      <c r="B77" s="23" t="s">
        <v>26</v>
      </c>
      <c r="C77" s="24"/>
      <c r="D77" s="25">
        <v>0</v>
      </c>
      <c r="E77" s="25">
        <v>0</v>
      </c>
      <c r="F77" s="26"/>
      <c r="G77" s="24"/>
      <c r="H77" s="78">
        <f>SUBTOTAL(9,G79:G79)</f>
        <v>0</v>
      </c>
      <c r="I77" s="79"/>
      <c r="J77" s="29"/>
      <c r="K77" s="24"/>
      <c r="L77" s="25">
        <f>SUBTOTAL(9,K79:K79)</f>
        <v>0</v>
      </c>
      <c r="M77" s="81"/>
      <c r="N77" s="30"/>
      <c r="O77" s="99" t="s">
        <v>2</v>
      </c>
      <c r="P77" s="3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3"/>
    </row>
    <row r="78" spans="1:35" ht="11.25" customHeight="1" x14ac:dyDescent="0.3">
      <c r="A78" s="99" t="s">
        <v>2</v>
      </c>
      <c r="B78" s="32" t="s">
        <v>24</v>
      </c>
      <c r="C78" s="33"/>
      <c r="D78" s="34">
        <f>SUBTOTAL(9,C78:C78)</f>
        <v>0</v>
      </c>
      <c r="E78" s="34">
        <f>SUBTOTAL(9,C78:C78)</f>
        <v>0</v>
      </c>
      <c r="F78" s="35">
        <v>0</v>
      </c>
      <c r="G78" s="33"/>
      <c r="H78" s="82">
        <f>SUBTOTAL(9,G78:G78)</f>
        <v>0</v>
      </c>
      <c r="I78" s="83">
        <f>H78+IF($B74=2,0,I74)</f>
        <v>7</v>
      </c>
      <c r="J78" s="38">
        <v>11.39</v>
      </c>
      <c r="K78" s="33"/>
      <c r="L78" s="34">
        <f>SUBTOTAL(9,K78:K78)</f>
        <v>0</v>
      </c>
      <c r="M78" s="37">
        <f>L78+IF($B74=2,0,M74)</f>
        <v>3.9999999999999996</v>
      </c>
      <c r="N78" s="39">
        <f>SUMIF($A$5:M$5,"Накопленный эффект, т/сут",$A78:M78)+SUMIF($A$5:M$5,"Нараст.  по потенциалу",$A78:M78)-SUMIF($A$5:M$5,"Нараст. по остановкам",$A78:M78)-SUMIF($A$5:M$5,"ИТОГО перевод в ППД",$A78:M78)-SUMIF($A$5:M$5,"ИТОГО  нерент, по распоряж.",$A78:M78)-SUMIF($A$5:M$5,"ИТОГО ост. дебит от ЗБС, Углуб., ПВЛГ/ПНЛГ",$A78:M78)</f>
        <v>3.0000000000000004</v>
      </c>
      <c r="O78" s="99" t="s">
        <v>2</v>
      </c>
      <c r="P78" s="40">
        <f>P$4+SUMIF($C$5:N$5,"Нараст. по остановкам",$C78:N78)-SUMIF($C$5:N$5,"Нараст.  по потенциалу",$C78:N78)</f>
        <v>3.9999999999999996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3"/>
    </row>
    <row r="79" spans="1:35" ht="0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3"/>
    </row>
    <row r="80" spans="1:35" ht="11.25" customHeight="1" x14ac:dyDescent="0.3">
      <c r="A80" s="114">
        <v>43603</v>
      </c>
      <c r="B80" s="14" t="s">
        <v>25</v>
      </c>
      <c r="C80" s="15"/>
      <c r="D80" s="16">
        <v>0</v>
      </c>
      <c r="E80" s="16">
        <v>0</v>
      </c>
      <c r="F80" s="17"/>
      <c r="G80" s="15"/>
      <c r="H80" s="73"/>
      <c r="I80" s="74"/>
      <c r="J80" s="20"/>
      <c r="K80" s="15"/>
      <c r="L80" s="76"/>
      <c r="M80" s="77"/>
      <c r="N80" s="21"/>
      <c r="O80" s="115">
        <f>O$4+SUMIF($A$5:N$5,"Нараст. баланс",$A82:N82)+SUMIF($A$7:L$7,"Итого (с ВНР)",$A82:L82)-SUMIF($A$5:N$5,"Геол. снижение,  т/сут",$A82:N82)-SUMIF(M$7:N$7,"Итого",M82:N82)-SUMIF($A$7:N$7,"Итого (с ВСП)",$A82:N82)</f>
        <v>289.46615033569998</v>
      </c>
      <c r="P80" s="2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3"/>
    </row>
    <row r="81" spans="1:35" ht="11.25" customHeight="1" x14ac:dyDescent="0.3">
      <c r="A81" s="99" t="s">
        <v>2</v>
      </c>
      <c r="B81" s="23" t="s">
        <v>26</v>
      </c>
      <c r="C81" s="24"/>
      <c r="D81" s="25">
        <v>0</v>
      </c>
      <c r="E81" s="25">
        <v>0</v>
      </c>
      <c r="F81" s="26"/>
      <c r="G81" s="24"/>
      <c r="H81" s="78">
        <f>SUBTOTAL(9,G83:G83)</f>
        <v>0</v>
      </c>
      <c r="I81" s="79"/>
      <c r="J81" s="29"/>
      <c r="K81" s="24"/>
      <c r="L81" s="25">
        <f>SUBTOTAL(9,K83:K83)</f>
        <v>0</v>
      </c>
      <c r="M81" s="81"/>
      <c r="N81" s="30"/>
      <c r="O81" s="99" t="s">
        <v>2</v>
      </c>
      <c r="P81" s="3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13"/>
    </row>
    <row r="82" spans="1:35" ht="11.25" customHeight="1" x14ac:dyDescent="0.3">
      <c r="A82" s="99" t="s">
        <v>2</v>
      </c>
      <c r="B82" s="32" t="s">
        <v>24</v>
      </c>
      <c r="C82" s="33"/>
      <c r="D82" s="34">
        <f>SUBTOTAL(9,C82:C82)</f>
        <v>0</v>
      </c>
      <c r="E82" s="34">
        <f>SUBTOTAL(9,C82:C82)</f>
        <v>0</v>
      </c>
      <c r="F82" s="35">
        <v>0</v>
      </c>
      <c r="G82" s="33"/>
      <c r="H82" s="82">
        <f>SUBTOTAL(9,G82:G82)</f>
        <v>0</v>
      </c>
      <c r="I82" s="83">
        <f>H82+IF($B78=2,0,I78)</f>
        <v>7</v>
      </c>
      <c r="J82" s="38">
        <v>12.06</v>
      </c>
      <c r="K82" s="33"/>
      <c r="L82" s="34">
        <f>SUBTOTAL(9,K82:K82)</f>
        <v>0</v>
      </c>
      <c r="M82" s="37">
        <f>L82+IF($B78=2,0,M78)</f>
        <v>3.9999999999999996</v>
      </c>
      <c r="N82" s="39">
        <f>SUMIF($A$5:M$5,"Накопленный эффект, т/сут",$A82:M82)+SUMIF($A$5:M$5,"Нараст.  по потенциалу",$A82:M82)-SUMIF($A$5:M$5,"Нараст. по остановкам",$A82:M82)-SUMIF($A$5:M$5,"ИТОГО перевод в ППД",$A82:M82)-SUMIF($A$5:M$5,"ИТОГО  нерент, по распоряж.",$A82:M82)-SUMIF($A$5:M$5,"ИТОГО ост. дебит от ЗБС, Углуб., ПВЛГ/ПНЛГ",$A82:M82)</f>
        <v>3.0000000000000004</v>
      </c>
      <c r="O82" s="99" t="s">
        <v>2</v>
      </c>
      <c r="P82" s="40">
        <f>P$4+SUMIF($C$5:N$5,"Нараст. по остановкам",$C82:N82)-SUMIF($C$5:N$5,"Нараст.  по потенциалу",$C82:N82)</f>
        <v>3.9999999999999996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13"/>
    </row>
    <row r="83" spans="1:35" ht="0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13"/>
    </row>
    <row r="84" spans="1:35" ht="11.25" customHeight="1" x14ac:dyDescent="0.3">
      <c r="A84" s="114">
        <v>43604</v>
      </c>
      <c r="B84" s="14" t="s">
        <v>25</v>
      </c>
      <c r="C84" s="15"/>
      <c r="D84" s="16">
        <v>0</v>
      </c>
      <c r="E84" s="16">
        <v>0</v>
      </c>
      <c r="F84" s="17"/>
      <c r="G84" s="15"/>
      <c r="H84" s="73"/>
      <c r="I84" s="74"/>
      <c r="J84" s="20"/>
      <c r="K84" s="15"/>
      <c r="L84" s="76"/>
      <c r="M84" s="77"/>
      <c r="N84" s="21"/>
      <c r="O84" s="115">
        <f>O$4+SUMIF($A$5:N$5,"Нараст. баланс",$A86:N86)+SUMIF($A$7:L$7,"Итого (с ВНР)",$A86:L86)-SUMIF($A$5:N$5,"Геол. снижение,  т/сут",$A86:N86)-SUMIF(M$7:N$7,"Итого",M86:N86)-SUMIF($A$7:N$7,"Итого (с ВСП)",$A86:N86)</f>
        <v>288.79615033569996</v>
      </c>
      <c r="P84" s="2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13"/>
    </row>
    <row r="85" spans="1:35" ht="11.25" customHeight="1" x14ac:dyDescent="0.3">
      <c r="A85" s="99" t="s">
        <v>2</v>
      </c>
      <c r="B85" s="23" t="s">
        <v>26</v>
      </c>
      <c r="C85" s="24"/>
      <c r="D85" s="25">
        <v>0</v>
      </c>
      <c r="E85" s="25">
        <v>0</v>
      </c>
      <c r="F85" s="26"/>
      <c r="G85" s="24"/>
      <c r="H85" s="78">
        <f>SUBTOTAL(9,G87:G87)</f>
        <v>0</v>
      </c>
      <c r="I85" s="79"/>
      <c r="J85" s="29"/>
      <c r="K85" s="24"/>
      <c r="L85" s="25">
        <f>SUBTOTAL(9,K87:K87)</f>
        <v>0</v>
      </c>
      <c r="M85" s="81"/>
      <c r="N85" s="30"/>
      <c r="O85" s="99" t="s">
        <v>2</v>
      </c>
      <c r="P85" s="3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13"/>
    </row>
    <row r="86" spans="1:35" ht="11.25" customHeight="1" x14ac:dyDescent="0.3">
      <c r="A86" s="99" t="s">
        <v>2</v>
      </c>
      <c r="B86" s="32" t="s">
        <v>24</v>
      </c>
      <c r="C86" s="33"/>
      <c r="D86" s="34">
        <f>SUBTOTAL(9,C86:C86)</f>
        <v>0</v>
      </c>
      <c r="E86" s="34">
        <f>SUBTOTAL(9,C86:C86)</f>
        <v>0</v>
      </c>
      <c r="F86" s="35">
        <v>0</v>
      </c>
      <c r="G86" s="33"/>
      <c r="H86" s="82">
        <f>SUBTOTAL(9,G86:G86)</f>
        <v>0</v>
      </c>
      <c r="I86" s="83">
        <f>H86+IF($B82=2,0,I82)</f>
        <v>7</v>
      </c>
      <c r="J86" s="38">
        <v>12.73</v>
      </c>
      <c r="K86" s="33"/>
      <c r="L86" s="34">
        <f>SUBTOTAL(9,K86:K86)</f>
        <v>0</v>
      </c>
      <c r="M86" s="37">
        <f>L86+IF($B82=2,0,M82)</f>
        <v>3.9999999999999996</v>
      </c>
      <c r="N86" s="39">
        <f>SUMIF($A$5:M$5,"Накопленный эффект, т/сут",$A86:M86)+SUMIF($A$5:M$5,"Нараст.  по потенциалу",$A86:M86)-SUMIF($A$5:M$5,"Нараст. по остановкам",$A86:M86)-SUMIF($A$5:M$5,"ИТОГО перевод в ППД",$A86:M86)-SUMIF($A$5:M$5,"ИТОГО  нерент, по распоряж.",$A86:M86)-SUMIF($A$5:M$5,"ИТОГО ост. дебит от ЗБС, Углуб., ПВЛГ/ПНЛГ",$A86:M86)</f>
        <v>3.0000000000000004</v>
      </c>
      <c r="O86" s="99" t="s">
        <v>2</v>
      </c>
      <c r="P86" s="40">
        <f>P$4+SUMIF($C$5:N$5,"Нараст. по остановкам",$C86:N86)-SUMIF($C$5:N$5,"Нараст.  по потенциалу",$C86:N86)</f>
        <v>3.9999999999999996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13"/>
    </row>
    <row r="87" spans="1:35" ht="0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13"/>
    </row>
    <row r="88" spans="1:35" ht="11.25" customHeight="1" x14ac:dyDescent="0.3">
      <c r="A88" s="114">
        <v>43605</v>
      </c>
      <c r="B88" s="14" t="s">
        <v>25</v>
      </c>
      <c r="C88" s="15"/>
      <c r="D88" s="16">
        <v>0</v>
      </c>
      <c r="E88" s="16">
        <v>0</v>
      </c>
      <c r="F88" s="17"/>
      <c r="G88" s="15"/>
      <c r="H88" s="73"/>
      <c r="I88" s="74"/>
      <c r="J88" s="20"/>
      <c r="K88" s="15"/>
      <c r="L88" s="76"/>
      <c r="M88" s="77"/>
      <c r="N88" s="21"/>
      <c r="O88" s="115">
        <f>O$4+SUMIF($A$5:N$5,"Нараст. баланс",$A90:N90)+SUMIF($A$7:L$7,"Итого (с ВНР)",$A90:L90)-SUMIF($A$5:N$5,"Геол. снижение,  т/сут",$A90:N90)-SUMIF(M$7:N$7,"Итого",M90:N90)-SUMIF($A$7:N$7,"Итого (с ВСП)",$A90:N90)</f>
        <v>288.1261503357</v>
      </c>
      <c r="P88" s="2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13"/>
    </row>
    <row r="89" spans="1:35" ht="11.25" customHeight="1" x14ac:dyDescent="0.3">
      <c r="A89" s="99" t="s">
        <v>2</v>
      </c>
      <c r="B89" s="23" t="s">
        <v>26</v>
      </c>
      <c r="C89" s="24"/>
      <c r="D89" s="25">
        <v>0</v>
      </c>
      <c r="E89" s="25">
        <v>0</v>
      </c>
      <c r="F89" s="26"/>
      <c r="G89" s="24"/>
      <c r="H89" s="78">
        <f>SUBTOTAL(9,G91:G91)</f>
        <v>0</v>
      </c>
      <c r="I89" s="79"/>
      <c r="J89" s="29"/>
      <c r="K89" s="24"/>
      <c r="L89" s="25">
        <f>SUBTOTAL(9,K91:K91)</f>
        <v>0</v>
      </c>
      <c r="M89" s="81"/>
      <c r="N89" s="30"/>
      <c r="O89" s="99" t="s">
        <v>2</v>
      </c>
      <c r="P89" s="3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3"/>
    </row>
    <row r="90" spans="1:35" ht="11.25" customHeight="1" x14ac:dyDescent="0.3">
      <c r="A90" s="99" t="s">
        <v>2</v>
      </c>
      <c r="B90" s="32" t="s">
        <v>24</v>
      </c>
      <c r="C90" s="33"/>
      <c r="D90" s="34">
        <f>SUBTOTAL(9,C90:C90)</f>
        <v>0</v>
      </c>
      <c r="E90" s="34">
        <f>SUBTOTAL(9,C90:C90)</f>
        <v>0</v>
      </c>
      <c r="F90" s="35">
        <v>0</v>
      </c>
      <c r="G90" s="33"/>
      <c r="H90" s="82">
        <f>SUBTOTAL(9,G90:G90)</f>
        <v>0</v>
      </c>
      <c r="I90" s="83">
        <f>H90+IF($B86=2,0,I86)</f>
        <v>7</v>
      </c>
      <c r="J90" s="38">
        <v>13.4</v>
      </c>
      <c r="K90" s="33"/>
      <c r="L90" s="34">
        <f>SUBTOTAL(9,K90:K90)</f>
        <v>0</v>
      </c>
      <c r="M90" s="37">
        <f>L90+IF($B86=2,0,M86)</f>
        <v>3.9999999999999996</v>
      </c>
      <c r="N90" s="39">
        <f>SUMIF($A$5:M$5,"Накопленный эффект, т/сут",$A90:M90)+SUMIF($A$5:M$5,"Нараст.  по потенциалу",$A90:M90)-SUMIF($A$5:M$5,"Нараст. по остановкам",$A90:M90)-SUMIF($A$5:M$5,"ИТОГО перевод в ППД",$A90:M90)-SUMIF($A$5:M$5,"ИТОГО  нерент, по распоряж.",$A90:M90)-SUMIF($A$5:M$5,"ИТОГО ост. дебит от ЗБС, Углуб., ПВЛГ/ПНЛГ",$A90:M90)</f>
        <v>3.0000000000000004</v>
      </c>
      <c r="O90" s="99" t="s">
        <v>2</v>
      </c>
      <c r="P90" s="40">
        <f>P$4+SUMIF($C$5:N$5,"Нараст. по остановкам",$C90:N90)-SUMIF($C$5:N$5,"Нараст.  по потенциалу",$C90:N90)</f>
        <v>3.9999999999999996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13"/>
    </row>
    <row r="91" spans="1:35" ht="0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3"/>
    </row>
    <row r="92" spans="1:35" ht="11.25" customHeight="1" x14ac:dyDescent="0.3">
      <c r="A92" s="114">
        <v>43606</v>
      </c>
      <c r="B92" s="14" t="s">
        <v>25</v>
      </c>
      <c r="C92" s="18"/>
      <c r="D92" s="16"/>
      <c r="E92" s="16"/>
      <c r="F92" s="17"/>
      <c r="G92" s="15"/>
      <c r="H92" s="73"/>
      <c r="I92" s="74"/>
      <c r="J92" s="20"/>
      <c r="K92" s="15"/>
      <c r="L92" s="76"/>
      <c r="M92" s="77"/>
      <c r="N92" s="21"/>
      <c r="O92" s="115">
        <f>O$4+SUMIF($A$5:N$5,"Нараст. баланс",$A94:N94)+SUMIF($A$7:L$7,"Итого (с ВНР)",$A94:L94)-SUMIF($A$5:N$5,"Геол. снижение,  т/сут",$A94:N94)-SUMIF(M$7:N$7,"Итого",M94:N94)-SUMIF($A$7:N$7,"Итого (с ВСП)",$A94:N94)</f>
        <v>287.45615033569999</v>
      </c>
      <c r="P92" s="2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3"/>
    </row>
    <row r="93" spans="1:35" ht="11.25" customHeight="1" x14ac:dyDescent="0.3">
      <c r="A93" s="99" t="s">
        <v>2</v>
      </c>
      <c r="B93" s="23" t="s">
        <v>26</v>
      </c>
      <c r="C93" s="27"/>
      <c r="D93" s="25"/>
      <c r="E93" s="25"/>
      <c r="F93" s="26"/>
      <c r="G93" s="24"/>
      <c r="H93" s="78">
        <f>SUBTOTAL(9,G95:G95)</f>
        <v>0</v>
      </c>
      <c r="I93" s="79"/>
      <c r="J93" s="29"/>
      <c r="K93" s="24"/>
      <c r="L93" s="25">
        <f>SUBTOTAL(9,K95:K95)</f>
        <v>0</v>
      </c>
      <c r="M93" s="81"/>
      <c r="N93" s="30"/>
      <c r="O93" s="99" t="s">
        <v>2</v>
      </c>
      <c r="P93" s="3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13"/>
    </row>
    <row r="94" spans="1:35" ht="11.25" customHeight="1" x14ac:dyDescent="0.3">
      <c r="A94" s="99" t="s">
        <v>2</v>
      </c>
      <c r="B94" s="32" t="s">
        <v>24</v>
      </c>
      <c r="C94" s="36"/>
      <c r="D94" s="34"/>
      <c r="E94" s="34"/>
      <c r="F94" s="35"/>
      <c r="G94" s="33"/>
      <c r="H94" s="82">
        <f>SUBTOTAL(9,G94:G94)</f>
        <v>0</v>
      </c>
      <c r="I94" s="83">
        <f>H94+IF($B90=2,0,I90)</f>
        <v>7</v>
      </c>
      <c r="J94" s="38">
        <v>14.07</v>
      </c>
      <c r="K94" s="33"/>
      <c r="L94" s="34">
        <f>SUBTOTAL(9,K94:K94)</f>
        <v>0</v>
      </c>
      <c r="M94" s="37">
        <f>L94+IF($B90=2,0,M90)</f>
        <v>3.9999999999999996</v>
      </c>
      <c r="N94" s="39">
        <f>SUMIF($A$5:M$5,"Накопленный эффект, т/сут",$A94:M94)+SUMIF($A$5:M$5,"Нараст.  по потенциалу",$A94:M94)-SUMIF($A$5:M$5,"Нараст. по остановкам",$A94:M94)-SUMIF($A$5:M$5,"ИТОГО перевод в ППД",$A94:M94)-SUMIF($A$5:M$5,"ИТОГО  нерент, по распоряж.",$A94:M94)-SUMIF($A$5:M$5,"ИТОГО ост. дебит от ЗБС, Углуб., ПВЛГ/ПНЛГ",$A94:M94)</f>
        <v>3.0000000000000004</v>
      </c>
      <c r="O94" s="99" t="s">
        <v>2</v>
      </c>
      <c r="P94" s="40">
        <f>P$4+SUMIF($C$5:N$5,"Нараст. по остановкам",$C94:N94)-SUMIF($C$5:N$5,"Нараст.  по потенциалу",$C94:N94)</f>
        <v>3.9999999999999996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13"/>
    </row>
    <row r="95" spans="1:35" ht="0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3"/>
    </row>
    <row r="96" spans="1:35" ht="11.25" customHeight="1" x14ac:dyDescent="0.3">
      <c r="A96" s="114">
        <v>43607</v>
      </c>
      <c r="B96" s="14" t="s">
        <v>25</v>
      </c>
      <c r="C96" s="15"/>
      <c r="D96" s="16"/>
      <c r="E96" s="16"/>
      <c r="F96" s="17"/>
      <c r="G96" s="15"/>
      <c r="H96" s="73"/>
      <c r="I96" s="74"/>
      <c r="J96" s="20"/>
      <c r="K96" s="15"/>
      <c r="L96" s="76"/>
      <c r="M96" s="77"/>
      <c r="N96" s="21"/>
      <c r="O96" s="115">
        <f>O$4+SUMIF($A$5:N$5,"Нараст. баланс",$A98:N98)+SUMIF($A$7:L$7,"Итого (с ВНР)",$A98:L98)-SUMIF($A$5:N$5,"Геол. снижение,  т/сут",$A98:N98)-SUMIF(M$7:N$7,"Итого",M98:N98)-SUMIF($A$7:N$7,"Итого (с ВСП)",$A98:N98)</f>
        <v>286.78615033569997</v>
      </c>
      <c r="P96" s="2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13"/>
    </row>
    <row r="97" spans="1:35" ht="11.25" customHeight="1" x14ac:dyDescent="0.3">
      <c r="A97" s="99" t="s">
        <v>2</v>
      </c>
      <c r="B97" s="23" t="s">
        <v>26</v>
      </c>
      <c r="C97" s="24"/>
      <c r="D97" s="25"/>
      <c r="E97" s="25"/>
      <c r="F97" s="26"/>
      <c r="G97" s="24"/>
      <c r="H97" s="78">
        <f>SUBTOTAL(9,G99:G99)</f>
        <v>0</v>
      </c>
      <c r="I97" s="79"/>
      <c r="J97" s="29"/>
      <c r="K97" s="24"/>
      <c r="L97" s="25">
        <f>SUBTOTAL(9,K99:K99)</f>
        <v>0</v>
      </c>
      <c r="M97" s="81"/>
      <c r="N97" s="30"/>
      <c r="O97" s="99" t="s">
        <v>2</v>
      </c>
      <c r="P97" s="31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13"/>
    </row>
    <row r="98" spans="1:35" ht="11.25" customHeight="1" x14ac:dyDescent="0.3">
      <c r="A98" s="99" t="s">
        <v>2</v>
      </c>
      <c r="B98" s="32" t="s">
        <v>24</v>
      </c>
      <c r="C98" s="33"/>
      <c r="D98" s="34"/>
      <c r="E98" s="34"/>
      <c r="F98" s="35"/>
      <c r="G98" s="33"/>
      <c r="H98" s="82">
        <f>SUBTOTAL(9,G98:G98)</f>
        <v>0</v>
      </c>
      <c r="I98" s="83">
        <f>H98+IF($B94=2,0,I94)</f>
        <v>7</v>
      </c>
      <c r="J98" s="38">
        <v>14.74</v>
      </c>
      <c r="K98" s="33"/>
      <c r="L98" s="34">
        <f>SUBTOTAL(9,K98:K98)</f>
        <v>0</v>
      </c>
      <c r="M98" s="37">
        <f>L98+IF($B94=2,0,M94)</f>
        <v>3.9999999999999996</v>
      </c>
      <c r="N98" s="39">
        <f>SUMIF($A$5:M$5,"Накопленный эффект, т/сут",$A98:M98)+SUMIF($A$5:M$5,"Нараст.  по потенциалу",$A98:M98)-SUMIF($A$5:M$5,"Нараст. по остановкам",$A98:M98)-SUMIF($A$5:M$5,"ИТОГО перевод в ППД",$A98:M98)-SUMIF($A$5:M$5,"ИТОГО  нерент, по распоряж.",$A98:M98)-SUMIF($A$5:M$5,"ИТОГО ост. дебит от ЗБС, Углуб., ПВЛГ/ПНЛГ",$A98:M98)</f>
        <v>3.0000000000000004</v>
      </c>
      <c r="O98" s="99" t="s">
        <v>2</v>
      </c>
      <c r="P98" s="40">
        <f>P$4+SUMIF($C$5:N$5,"Нараст. по остановкам",$C98:N98)-SUMIF($C$5:N$5,"Нараст.  по потенциалу",$C98:N98)</f>
        <v>3.9999999999999996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13"/>
    </row>
    <row r="99" spans="1:35" ht="0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3"/>
    </row>
    <row r="100" spans="1:35" ht="11.25" customHeight="1" x14ac:dyDescent="0.3">
      <c r="A100" s="114">
        <v>43608</v>
      </c>
      <c r="B100" s="14" t="s">
        <v>25</v>
      </c>
      <c r="C100" s="15"/>
      <c r="D100" s="16"/>
      <c r="E100" s="16"/>
      <c r="F100" s="17"/>
      <c r="G100" s="15"/>
      <c r="H100" s="73"/>
      <c r="I100" s="74"/>
      <c r="J100" s="20"/>
      <c r="K100" s="15"/>
      <c r="L100" s="76"/>
      <c r="M100" s="77"/>
      <c r="N100" s="21"/>
      <c r="O100" s="115">
        <f>O$4+SUMIF($A$5:N$5,"Нараст. баланс",$A102:N102)+SUMIF($A$7:L$7,"Итого (с ВНР)",$A102:L102)-SUMIF($A$5:N$5,"Геол. снижение,  т/сут",$A102:N102)-SUMIF(M$7:N$7,"Итого",M102:N102)-SUMIF($A$7:N$7,"Итого (с ВСП)",$A102:N102)</f>
        <v>286.11615033569996</v>
      </c>
      <c r="P100" s="2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13"/>
    </row>
    <row r="101" spans="1:35" ht="11.25" customHeight="1" x14ac:dyDescent="0.3">
      <c r="A101" s="99" t="s">
        <v>2</v>
      </c>
      <c r="B101" s="23" t="s">
        <v>26</v>
      </c>
      <c r="C101" s="24"/>
      <c r="D101" s="25"/>
      <c r="E101" s="25"/>
      <c r="F101" s="26"/>
      <c r="G101" s="24"/>
      <c r="H101" s="78">
        <f>SUBTOTAL(9,G103:G103)</f>
        <v>0</v>
      </c>
      <c r="I101" s="79"/>
      <c r="J101" s="29"/>
      <c r="K101" s="24"/>
      <c r="L101" s="25">
        <f>SUBTOTAL(9,K103:K103)</f>
        <v>0</v>
      </c>
      <c r="M101" s="81"/>
      <c r="N101" s="30"/>
      <c r="O101" s="99" t="s">
        <v>2</v>
      </c>
      <c r="P101" s="31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13"/>
    </row>
    <row r="102" spans="1:35" ht="11.25" customHeight="1" x14ac:dyDescent="0.3">
      <c r="A102" s="99" t="s">
        <v>2</v>
      </c>
      <c r="B102" s="32" t="s">
        <v>24</v>
      </c>
      <c r="C102" s="33"/>
      <c r="D102" s="34"/>
      <c r="E102" s="34"/>
      <c r="F102" s="35"/>
      <c r="G102" s="33"/>
      <c r="H102" s="82">
        <f>SUBTOTAL(9,G102:G102)</f>
        <v>0</v>
      </c>
      <c r="I102" s="83">
        <f>H102+IF($B98=2,0,I98)</f>
        <v>7</v>
      </c>
      <c r="J102" s="38">
        <v>15.41</v>
      </c>
      <c r="K102" s="33"/>
      <c r="L102" s="34">
        <f>SUBTOTAL(9,K102:K102)</f>
        <v>0</v>
      </c>
      <c r="M102" s="37">
        <f>L102+IF($B98=2,0,M98)</f>
        <v>3.9999999999999996</v>
      </c>
      <c r="N102" s="39">
        <f>SUMIF($A$5:M$5,"Накопленный эффект, т/сут",$A102:M102)+SUMIF($A$5:M$5,"Нараст.  по потенциалу",$A102:M102)-SUMIF($A$5:M$5,"Нараст. по остановкам",$A102:M102)-SUMIF($A$5:M$5,"ИТОГО перевод в ППД",$A102:M102)-SUMIF($A$5:M$5,"ИТОГО  нерент, по распоряж.",$A102:M102)-SUMIF($A$5:M$5,"ИТОГО ост. дебит от ЗБС, Углуб., ПВЛГ/ПНЛГ",$A102:M102)</f>
        <v>3.0000000000000004</v>
      </c>
      <c r="O102" s="99" t="s">
        <v>2</v>
      </c>
      <c r="P102" s="40">
        <f>P$4+SUMIF($C$5:N$5,"Нараст. по остановкам",$C102:N102)-SUMIF($C$5:N$5,"Нараст.  по потенциалу",$C102:N102)</f>
        <v>3.9999999999999996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3"/>
    </row>
    <row r="103" spans="1:35" ht="0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13"/>
    </row>
    <row r="104" spans="1:35" ht="11.25" customHeight="1" x14ac:dyDescent="0.3">
      <c r="A104" s="114">
        <v>43609</v>
      </c>
      <c r="B104" s="14" t="s">
        <v>25</v>
      </c>
      <c r="C104" s="15"/>
      <c r="D104" s="16"/>
      <c r="E104" s="16"/>
      <c r="F104" s="17"/>
      <c r="G104" s="15"/>
      <c r="H104" s="73"/>
      <c r="I104" s="74"/>
      <c r="J104" s="20"/>
      <c r="K104" s="15"/>
      <c r="L104" s="76"/>
      <c r="M104" s="77"/>
      <c r="N104" s="21"/>
      <c r="O104" s="115">
        <f>O$4+SUMIF($A$5:N$5,"Нараст. баланс",$A106:N106)+SUMIF($A$7:L$7,"Итого (с ВНР)",$A106:L106)-SUMIF($A$5:N$5,"Геол. снижение,  т/сут",$A106:N106)-SUMIF(M$7:N$7,"Итого",M106:N106)-SUMIF($A$7:N$7,"Итого (с ВСП)",$A106:N106)</f>
        <v>285.4461503357</v>
      </c>
      <c r="P104" s="2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13"/>
    </row>
    <row r="105" spans="1:35" ht="11.25" customHeight="1" x14ac:dyDescent="0.3">
      <c r="A105" s="99" t="s">
        <v>2</v>
      </c>
      <c r="B105" s="23" t="s">
        <v>26</v>
      </c>
      <c r="C105" s="24"/>
      <c r="D105" s="25"/>
      <c r="E105" s="25"/>
      <c r="F105" s="26"/>
      <c r="G105" s="24"/>
      <c r="H105" s="78">
        <f>SUBTOTAL(9,G107:G107)</f>
        <v>0</v>
      </c>
      <c r="I105" s="79"/>
      <c r="J105" s="29"/>
      <c r="K105" s="24"/>
      <c r="L105" s="25">
        <f>SUBTOTAL(9,K107:K107)</f>
        <v>0</v>
      </c>
      <c r="M105" s="81"/>
      <c r="N105" s="30"/>
      <c r="O105" s="99" t="s">
        <v>2</v>
      </c>
      <c r="P105" s="31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13"/>
    </row>
    <row r="106" spans="1:35" ht="11.25" customHeight="1" x14ac:dyDescent="0.3">
      <c r="A106" s="99" t="s">
        <v>2</v>
      </c>
      <c r="B106" s="32" t="s">
        <v>24</v>
      </c>
      <c r="C106" s="33"/>
      <c r="D106" s="34"/>
      <c r="E106" s="34"/>
      <c r="F106" s="35"/>
      <c r="G106" s="33"/>
      <c r="H106" s="82">
        <f>SUBTOTAL(9,G106:G106)</f>
        <v>0</v>
      </c>
      <c r="I106" s="83">
        <f>H106+IF($B102=2,0,I102)</f>
        <v>7</v>
      </c>
      <c r="J106" s="38">
        <v>16.079999999999998</v>
      </c>
      <c r="K106" s="33"/>
      <c r="L106" s="34">
        <f>SUBTOTAL(9,K106:K106)</f>
        <v>0</v>
      </c>
      <c r="M106" s="37">
        <f>L106+IF($B102=2,0,M102)</f>
        <v>3.9999999999999996</v>
      </c>
      <c r="N106" s="39">
        <f>SUMIF($A$5:M$5,"Накопленный эффект, т/сут",$A106:M106)+SUMIF($A$5:M$5,"Нараст.  по потенциалу",$A106:M106)-SUMIF($A$5:M$5,"Нараст. по остановкам",$A106:M106)-SUMIF($A$5:M$5,"ИТОГО перевод в ППД",$A106:M106)-SUMIF($A$5:M$5,"ИТОГО  нерент, по распоряж.",$A106:M106)-SUMIF($A$5:M$5,"ИТОГО ост. дебит от ЗБС, Углуб., ПВЛГ/ПНЛГ",$A106:M106)</f>
        <v>3.0000000000000004</v>
      </c>
      <c r="O106" s="99" t="s">
        <v>2</v>
      </c>
      <c r="P106" s="40">
        <f>P$4+SUMIF($C$5:N$5,"Нараст. по остановкам",$C106:N106)-SUMIF($C$5:N$5,"Нараст.  по потенциалу",$C106:N106)</f>
        <v>3.9999999999999996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3"/>
    </row>
    <row r="107" spans="1:35" ht="0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13"/>
    </row>
    <row r="108" spans="1:35" ht="11.25" customHeight="1" x14ac:dyDescent="0.3">
      <c r="A108" s="114">
        <v>43610</v>
      </c>
      <c r="B108" s="14" t="s">
        <v>25</v>
      </c>
      <c r="C108" s="15"/>
      <c r="D108" s="16"/>
      <c r="E108" s="16"/>
      <c r="F108" s="17"/>
      <c r="G108" s="15"/>
      <c r="H108" s="73"/>
      <c r="I108" s="74"/>
      <c r="J108" s="20"/>
      <c r="K108" s="15"/>
      <c r="L108" s="76"/>
      <c r="M108" s="77"/>
      <c r="N108" s="21"/>
      <c r="O108" s="115">
        <f>O$4+SUMIF($A$5:N$5,"Нараст. баланс",$A110:N110)+SUMIF($A$7:L$7,"Итого (с ВНР)",$A110:L110)-SUMIF($A$5:N$5,"Геол. снижение,  т/сут",$A110:N110)-SUMIF(M$7:N$7,"Итого",M110:N110)-SUMIF($A$7:N$7,"Итого (с ВСП)",$A110:N110)</f>
        <v>284.77615033569998</v>
      </c>
      <c r="P108" s="2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13"/>
    </row>
    <row r="109" spans="1:35" ht="11.25" customHeight="1" x14ac:dyDescent="0.3">
      <c r="A109" s="99" t="s">
        <v>2</v>
      </c>
      <c r="B109" s="23" t="s">
        <v>26</v>
      </c>
      <c r="C109" s="24"/>
      <c r="D109" s="25"/>
      <c r="E109" s="25"/>
      <c r="F109" s="26"/>
      <c r="G109" s="24"/>
      <c r="H109" s="78">
        <f>SUBTOTAL(9,G111:G111)</f>
        <v>0</v>
      </c>
      <c r="I109" s="79"/>
      <c r="J109" s="29"/>
      <c r="K109" s="24"/>
      <c r="L109" s="25">
        <f>SUBTOTAL(9,K111:K111)</f>
        <v>0</v>
      </c>
      <c r="M109" s="81"/>
      <c r="N109" s="30"/>
      <c r="O109" s="99" t="s">
        <v>2</v>
      </c>
      <c r="P109" s="31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13"/>
    </row>
    <row r="110" spans="1:35" ht="11.25" customHeight="1" x14ac:dyDescent="0.3">
      <c r="A110" s="99" t="s">
        <v>2</v>
      </c>
      <c r="B110" s="32" t="s">
        <v>24</v>
      </c>
      <c r="C110" s="33"/>
      <c r="D110" s="34"/>
      <c r="E110" s="34"/>
      <c r="F110" s="35"/>
      <c r="G110" s="33"/>
      <c r="H110" s="82">
        <f>SUBTOTAL(9,G110:G110)</f>
        <v>0</v>
      </c>
      <c r="I110" s="83">
        <f>H110+IF($B106=2,0,I106)</f>
        <v>7</v>
      </c>
      <c r="J110" s="38">
        <v>16.75</v>
      </c>
      <c r="K110" s="33"/>
      <c r="L110" s="34">
        <f>SUBTOTAL(9,K110:K110)</f>
        <v>0</v>
      </c>
      <c r="M110" s="37">
        <f>L110+IF($B106=2,0,M106)</f>
        <v>3.9999999999999996</v>
      </c>
      <c r="N110" s="39">
        <f>SUMIF($A$5:M$5,"Накопленный эффект, т/сут",$A110:M110)+SUMIF($A$5:M$5,"Нараст.  по потенциалу",$A110:M110)-SUMIF($A$5:M$5,"Нараст. по остановкам",$A110:M110)-SUMIF($A$5:M$5,"ИТОГО перевод в ППД",$A110:M110)-SUMIF($A$5:M$5,"ИТОГО  нерент, по распоряж.",$A110:M110)-SUMIF($A$5:M$5,"ИТОГО ост. дебит от ЗБС, Углуб., ПВЛГ/ПНЛГ",$A110:M110)</f>
        <v>3.0000000000000004</v>
      </c>
      <c r="O110" s="99" t="s">
        <v>2</v>
      </c>
      <c r="P110" s="40">
        <f>P$4+SUMIF($C$5:N$5,"Нараст. по остановкам",$C110:N110)-SUMIF($C$5:N$5,"Нараст.  по потенциалу",$C110:N110)</f>
        <v>3.9999999999999996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13"/>
    </row>
    <row r="111" spans="1:35" ht="0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13"/>
    </row>
    <row r="112" spans="1:35" ht="11.25" customHeight="1" x14ac:dyDescent="0.3">
      <c r="A112" s="114">
        <v>43611</v>
      </c>
      <c r="B112" s="14" t="s">
        <v>25</v>
      </c>
      <c r="C112" s="15"/>
      <c r="D112" s="16"/>
      <c r="E112" s="16"/>
      <c r="F112" s="17"/>
      <c r="G112" s="15"/>
      <c r="H112" s="73"/>
      <c r="I112" s="74"/>
      <c r="J112" s="20"/>
      <c r="K112" s="15"/>
      <c r="L112" s="76"/>
      <c r="M112" s="77"/>
      <c r="N112" s="21"/>
      <c r="O112" s="115">
        <f>O$4+SUMIF($A$5:N$5,"Нараст. баланс",$A114:N114)+SUMIF($A$7:L$7,"Итого (с ВНР)",$A114:L114)-SUMIF($A$5:N$5,"Геол. снижение,  т/сут",$A114:N114)-SUMIF(M$7:N$7,"Итого",M114:N114)-SUMIF($A$7:N$7,"Итого (с ВСП)",$A114:N114)</f>
        <v>284.10615033569997</v>
      </c>
      <c r="P112" s="2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13"/>
    </row>
    <row r="113" spans="1:35" ht="11.25" customHeight="1" x14ac:dyDescent="0.3">
      <c r="A113" s="99" t="s">
        <v>2</v>
      </c>
      <c r="B113" s="23" t="s">
        <v>26</v>
      </c>
      <c r="C113" s="24"/>
      <c r="D113" s="25"/>
      <c r="E113" s="25"/>
      <c r="F113" s="26"/>
      <c r="G113" s="24"/>
      <c r="H113" s="78">
        <f>SUBTOTAL(9,G115:G115)</f>
        <v>0</v>
      </c>
      <c r="I113" s="79"/>
      <c r="J113" s="29"/>
      <c r="K113" s="24"/>
      <c r="L113" s="25">
        <f>SUBTOTAL(9,K115:K115)</f>
        <v>0</v>
      </c>
      <c r="M113" s="81"/>
      <c r="N113" s="30"/>
      <c r="O113" s="99" t="s">
        <v>2</v>
      </c>
      <c r="P113" s="3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13"/>
    </row>
    <row r="114" spans="1:35" ht="11.25" customHeight="1" x14ac:dyDescent="0.3">
      <c r="A114" s="99" t="s">
        <v>2</v>
      </c>
      <c r="B114" s="32" t="s">
        <v>24</v>
      </c>
      <c r="C114" s="33"/>
      <c r="D114" s="34"/>
      <c r="E114" s="34"/>
      <c r="F114" s="35"/>
      <c r="G114" s="33"/>
      <c r="H114" s="82">
        <f>SUBTOTAL(9,G114:G114)</f>
        <v>0</v>
      </c>
      <c r="I114" s="83">
        <f>H114+IF($B110=2,0,I110)</f>
        <v>7</v>
      </c>
      <c r="J114" s="38">
        <v>17.420000000000002</v>
      </c>
      <c r="K114" s="33"/>
      <c r="L114" s="34">
        <f>SUBTOTAL(9,K114:K114)</f>
        <v>0</v>
      </c>
      <c r="M114" s="37">
        <f>L114+IF($B110=2,0,M110)</f>
        <v>3.9999999999999996</v>
      </c>
      <c r="N114" s="39">
        <f>SUMIF($A$5:M$5,"Накопленный эффект, т/сут",$A114:M114)+SUMIF($A$5:M$5,"Нараст.  по потенциалу",$A114:M114)-SUMIF($A$5:M$5,"Нараст. по остановкам",$A114:M114)-SUMIF($A$5:M$5,"ИТОГО перевод в ППД",$A114:M114)-SUMIF($A$5:M$5,"ИТОГО  нерент, по распоряж.",$A114:M114)-SUMIF($A$5:M$5,"ИТОГО ост. дебит от ЗБС, Углуб., ПВЛГ/ПНЛГ",$A114:M114)</f>
        <v>3.0000000000000004</v>
      </c>
      <c r="O114" s="99" t="s">
        <v>2</v>
      </c>
      <c r="P114" s="40">
        <f>P$4+SUMIF($C$5:N$5,"Нараст. по остановкам",$C114:N114)-SUMIF($C$5:N$5,"Нараст.  по потенциалу",$C114:N114)</f>
        <v>3.9999999999999996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3"/>
    </row>
    <row r="115" spans="1:35" ht="0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13"/>
    </row>
    <row r="116" spans="1:35" ht="11.25" customHeight="1" x14ac:dyDescent="0.3">
      <c r="A116" s="114">
        <v>43612</v>
      </c>
      <c r="B116" s="14" t="s">
        <v>25</v>
      </c>
      <c r="C116" s="15"/>
      <c r="D116" s="16"/>
      <c r="E116" s="16"/>
      <c r="F116" s="17"/>
      <c r="G116" s="15"/>
      <c r="H116" s="73"/>
      <c r="I116" s="74"/>
      <c r="J116" s="20"/>
      <c r="K116" s="15"/>
      <c r="L116" s="76"/>
      <c r="M116" s="77"/>
      <c r="N116" s="21"/>
      <c r="O116" s="115">
        <f>O$4+SUMIF($A$5:N$5,"Нараст. баланс",$A118:N118)+SUMIF($A$7:L$7,"Итого (с ВНР)",$A118:L118)-SUMIF($A$5:N$5,"Геол. снижение,  т/сут",$A118:N118)-SUMIF(M$7:N$7,"Итого",M118:N118)-SUMIF($A$7:N$7,"Итого (с ВСП)",$A118:N118)</f>
        <v>283.43615033570001</v>
      </c>
      <c r="P116" s="2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13"/>
    </row>
    <row r="117" spans="1:35" ht="11.25" customHeight="1" x14ac:dyDescent="0.3">
      <c r="A117" s="99" t="s">
        <v>2</v>
      </c>
      <c r="B117" s="23" t="s">
        <v>26</v>
      </c>
      <c r="C117" s="24"/>
      <c r="D117" s="25"/>
      <c r="E117" s="25"/>
      <c r="F117" s="26"/>
      <c r="G117" s="24"/>
      <c r="H117" s="78">
        <f>SUBTOTAL(9,G119:G119)</f>
        <v>0</v>
      </c>
      <c r="I117" s="79"/>
      <c r="J117" s="29"/>
      <c r="K117" s="24"/>
      <c r="L117" s="25">
        <f>SUBTOTAL(9,K119:K119)</f>
        <v>0</v>
      </c>
      <c r="M117" s="81"/>
      <c r="N117" s="30"/>
      <c r="O117" s="99" t="s">
        <v>2</v>
      </c>
      <c r="P117" s="3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13"/>
    </row>
    <row r="118" spans="1:35" ht="11.25" customHeight="1" x14ac:dyDescent="0.3">
      <c r="A118" s="99" t="s">
        <v>2</v>
      </c>
      <c r="B118" s="32" t="s">
        <v>24</v>
      </c>
      <c r="C118" s="33"/>
      <c r="D118" s="34"/>
      <c r="E118" s="34"/>
      <c r="F118" s="35"/>
      <c r="G118" s="33"/>
      <c r="H118" s="82">
        <f>SUBTOTAL(9,G118:G118)</f>
        <v>0</v>
      </c>
      <c r="I118" s="83">
        <f>H118+IF($B114=2,0,I114)</f>
        <v>7</v>
      </c>
      <c r="J118" s="38">
        <v>18.09</v>
      </c>
      <c r="K118" s="33"/>
      <c r="L118" s="34">
        <f>SUBTOTAL(9,K118:K118)</f>
        <v>0</v>
      </c>
      <c r="M118" s="37">
        <f>L118+IF($B114=2,0,M114)</f>
        <v>3.9999999999999996</v>
      </c>
      <c r="N118" s="39">
        <f>SUMIF($A$5:M$5,"Накопленный эффект, т/сут",$A118:M118)+SUMIF($A$5:M$5,"Нараст.  по потенциалу",$A118:M118)-SUMIF($A$5:M$5,"Нараст. по остановкам",$A118:M118)-SUMIF($A$5:M$5,"ИТОГО перевод в ППД",$A118:M118)-SUMIF($A$5:M$5,"ИТОГО  нерент, по распоряж.",$A118:M118)-SUMIF($A$5:M$5,"ИТОГО ост. дебит от ЗБС, Углуб., ПВЛГ/ПНЛГ",$A118:M118)</f>
        <v>3.0000000000000004</v>
      </c>
      <c r="O118" s="99" t="s">
        <v>2</v>
      </c>
      <c r="P118" s="40">
        <f>P$4+SUMIF($C$5:N$5,"Нараст. по остановкам",$C118:N118)-SUMIF($C$5:N$5,"Нараст.  по потенциалу",$C118:N118)</f>
        <v>3.9999999999999996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13"/>
    </row>
    <row r="119" spans="1:35" ht="0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13"/>
    </row>
    <row r="120" spans="1:35" ht="11.25" customHeight="1" x14ac:dyDescent="0.3">
      <c r="A120" s="114">
        <v>43613</v>
      </c>
      <c r="B120" s="14" t="s">
        <v>25</v>
      </c>
      <c r="C120" s="15"/>
      <c r="D120" s="16"/>
      <c r="E120" s="16"/>
      <c r="F120" s="17"/>
      <c r="G120" s="15"/>
      <c r="H120" s="73"/>
      <c r="I120" s="74"/>
      <c r="J120" s="20"/>
      <c r="K120" s="15"/>
      <c r="L120" s="76"/>
      <c r="M120" s="77"/>
      <c r="N120" s="21"/>
      <c r="O120" s="115">
        <f>O$4+SUMIF($A$5:N$5,"Нараст. баланс",$A122:N122)+SUMIF($A$7:L$7,"Итого (с ВНР)",$A122:L122)-SUMIF($A$5:N$5,"Геол. снижение,  т/сут",$A122:N122)-SUMIF(M$7:N$7,"Итого",M122:N122)-SUMIF($A$7:N$7,"Итого (с ВСП)",$A122:N122)</f>
        <v>282.76615033569999</v>
      </c>
      <c r="P120" s="2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13"/>
    </row>
    <row r="121" spans="1:35" ht="11.25" customHeight="1" x14ac:dyDescent="0.3">
      <c r="A121" s="99" t="s">
        <v>2</v>
      </c>
      <c r="B121" s="23" t="s">
        <v>26</v>
      </c>
      <c r="C121" s="24"/>
      <c r="D121" s="25"/>
      <c r="E121" s="25"/>
      <c r="F121" s="26"/>
      <c r="G121" s="24"/>
      <c r="H121" s="78">
        <f>SUBTOTAL(9,G123:G123)</f>
        <v>0</v>
      </c>
      <c r="I121" s="79"/>
      <c r="J121" s="29"/>
      <c r="K121" s="24"/>
      <c r="L121" s="25">
        <f>SUBTOTAL(9,K123:K123)</f>
        <v>0</v>
      </c>
      <c r="M121" s="81"/>
      <c r="N121" s="30"/>
      <c r="O121" s="99" t="s">
        <v>2</v>
      </c>
      <c r="P121" s="31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13"/>
    </row>
    <row r="122" spans="1:35" ht="11.25" customHeight="1" x14ac:dyDescent="0.3">
      <c r="A122" s="99" t="s">
        <v>2</v>
      </c>
      <c r="B122" s="32" t="s">
        <v>24</v>
      </c>
      <c r="C122" s="33"/>
      <c r="D122" s="34"/>
      <c r="E122" s="34"/>
      <c r="F122" s="35"/>
      <c r="G122" s="33"/>
      <c r="H122" s="82">
        <f>SUBTOTAL(9,G122:G122)</f>
        <v>0</v>
      </c>
      <c r="I122" s="83">
        <f>H122+IF($B118=2,0,I118)</f>
        <v>7</v>
      </c>
      <c r="J122" s="38">
        <v>18.760000000000002</v>
      </c>
      <c r="K122" s="33"/>
      <c r="L122" s="34">
        <f>SUBTOTAL(9,K122:K122)</f>
        <v>0</v>
      </c>
      <c r="M122" s="37">
        <f>L122+IF($B118=2,0,M118)</f>
        <v>3.9999999999999996</v>
      </c>
      <c r="N122" s="39">
        <f>SUMIF($A$5:M$5,"Накопленный эффект, т/сут",$A122:M122)+SUMIF($A$5:M$5,"Нараст.  по потенциалу",$A122:M122)-SUMIF($A$5:M$5,"Нараст. по остановкам",$A122:M122)-SUMIF($A$5:M$5,"ИТОГО перевод в ППД",$A122:M122)-SUMIF($A$5:M$5,"ИТОГО  нерент, по распоряж.",$A122:M122)-SUMIF($A$5:M$5,"ИТОГО ост. дебит от ЗБС, Углуб., ПВЛГ/ПНЛГ",$A122:M122)</f>
        <v>3.0000000000000004</v>
      </c>
      <c r="O122" s="99" t="s">
        <v>2</v>
      </c>
      <c r="P122" s="40">
        <f>P$4+SUMIF($C$5:N$5,"Нараст. по остановкам",$C122:N122)-SUMIF($C$5:N$5,"Нараст.  по потенциалу",$C122:N122)</f>
        <v>3.9999999999999996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13"/>
    </row>
    <row r="123" spans="1:35" ht="0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13"/>
    </row>
    <row r="124" spans="1:35" ht="11.25" customHeight="1" x14ac:dyDescent="0.3">
      <c r="A124" s="114">
        <v>43614</v>
      </c>
      <c r="B124" s="14" t="s">
        <v>25</v>
      </c>
      <c r="C124" s="15"/>
      <c r="D124" s="16"/>
      <c r="E124" s="16"/>
      <c r="F124" s="17"/>
      <c r="G124" s="15"/>
      <c r="H124" s="73"/>
      <c r="I124" s="74"/>
      <c r="J124" s="20"/>
      <c r="K124" s="15"/>
      <c r="L124" s="76"/>
      <c r="M124" s="77"/>
      <c r="N124" s="21"/>
      <c r="O124" s="115">
        <f>O$4+SUMIF($A$5:N$5,"Нараст. баланс",$A126:N126)+SUMIF($A$7:L$7,"Итого (с ВНР)",$A126:L126)-SUMIF($A$5:N$5,"Геол. снижение,  т/сут",$A126:N126)-SUMIF(M$7:N$7,"Итого",M126:N126)-SUMIF($A$7:N$7,"Итого (с ВСП)",$A126:N126)</f>
        <v>282.09615033569997</v>
      </c>
      <c r="P124" s="2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13"/>
    </row>
    <row r="125" spans="1:35" ht="11.25" customHeight="1" x14ac:dyDescent="0.3">
      <c r="A125" s="99" t="s">
        <v>2</v>
      </c>
      <c r="B125" s="23" t="s">
        <v>26</v>
      </c>
      <c r="C125" s="24"/>
      <c r="D125" s="25"/>
      <c r="E125" s="25"/>
      <c r="F125" s="26"/>
      <c r="G125" s="24"/>
      <c r="H125" s="78">
        <f>SUBTOTAL(9,G127:G127)</f>
        <v>0</v>
      </c>
      <c r="I125" s="79"/>
      <c r="J125" s="29"/>
      <c r="K125" s="24"/>
      <c r="L125" s="25">
        <f>SUBTOTAL(9,K127:K127)</f>
        <v>0</v>
      </c>
      <c r="M125" s="81"/>
      <c r="N125" s="30"/>
      <c r="O125" s="99" t="s">
        <v>2</v>
      </c>
      <c r="P125" s="31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13"/>
    </row>
    <row r="126" spans="1:35" ht="11.25" customHeight="1" x14ac:dyDescent="0.3">
      <c r="A126" s="99" t="s">
        <v>2</v>
      </c>
      <c r="B126" s="32" t="s">
        <v>24</v>
      </c>
      <c r="C126" s="33"/>
      <c r="D126" s="34"/>
      <c r="E126" s="34"/>
      <c r="F126" s="35"/>
      <c r="G126" s="33"/>
      <c r="H126" s="82">
        <f>SUBTOTAL(9,G126:G126)</f>
        <v>0</v>
      </c>
      <c r="I126" s="83">
        <f>H126+IF($B122=2,0,I122)</f>
        <v>7</v>
      </c>
      <c r="J126" s="38">
        <v>19.43</v>
      </c>
      <c r="K126" s="33"/>
      <c r="L126" s="34">
        <f>SUBTOTAL(9,K126:K126)</f>
        <v>0</v>
      </c>
      <c r="M126" s="37">
        <f>L126+IF($B122=2,0,M122)</f>
        <v>3.9999999999999996</v>
      </c>
      <c r="N126" s="39">
        <f>SUMIF($A$5:M$5,"Накопленный эффект, т/сут",$A126:M126)+SUMIF($A$5:M$5,"Нараст.  по потенциалу",$A126:M126)-SUMIF($A$5:M$5,"Нараст. по остановкам",$A126:M126)-SUMIF($A$5:M$5,"ИТОГО перевод в ППД",$A126:M126)-SUMIF($A$5:M$5,"ИТОГО  нерент, по распоряж.",$A126:M126)-SUMIF($A$5:M$5,"ИТОГО ост. дебит от ЗБС, Углуб., ПВЛГ/ПНЛГ",$A126:M126)</f>
        <v>3.0000000000000004</v>
      </c>
      <c r="O126" s="99" t="s">
        <v>2</v>
      </c>
      <c r="P126" s="40">
        <f>P$4+SUMIF($C$5:N$5,"Нараст. по остановкам",$C126:N126)-SUMIF($C$5:N$5,"Нараст.  по потенциалу",$C126:N126)</f>
        <v>3.9999999999999996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13"/>
    </row>
    <row r="127" spans="1:35" ht="0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13"/>
    </row>
    <row r="128" spans="1:35" ht="11.25" customHeight="1" x14ac:dyDescent="0.3">
      <c r="A128" s="114">
        <v>43615</v>
      </c>
      <c r="B128" s="14" t="s">
        <v>25</v>
      </c>
      <c r="C128" s="15"/>
      <c r="D128" s="16"/>
      <c r="E128" s="16"/>
      <c r="F128" s="17"/>
      <c r="G128" s="15"/>
      <c r="H128" s="73"/>
      <c r="I128" s="74"/>
      <c r="J128" s="20"/>
      <c r="K128" s="15"/>
      <c r="L128" s="76"/>
      <c r="M128" s="77"/>
      <c r="N128" s="21"/>
      <c r="O128" s="115">
        <f>O$4+SUMIF($A$5:N$5,"Нараст. баланс",$A130:N130)+SUMIF($A$7:L$7,"Итого (с ВНР)",$A130:L130)-SUMIF($A$5:N$5,"Геол. снижение,  т/сут",$A130:N130)-SUMIF(M$7:N$7,"Итого",M130:N130)-SUMIF($A$7:N$7,"Итого (с ВСП)",$A130:N130)</f>
        <v>281.42615033569996</v>
      </c>
      <c r="P128" s="2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13"/>
    </row>
    <row r="129" spans="1:35" ht="11.25" customHeight="1" x14ac:dyDescent="0.3">
      <c r="A129" s="99" t="s">
        <v>2</v>
      </c>
      <c r="B129" s="23" t="s">
        <v>26</v>
      </c>
      <c r="C129" s="24"/>
      <c r="D129" s="25"/>
      <c r="E129" s="25"/>
      <c r="F129" s="26"/>
      <c r="G129" s="24"/>
      <c r="H129" s="78">
        <f>SUBTOTAL(9,G131:G131)</f>
        <v>0</v>
      </c>
      <c r="I129" s="79"/>
      <c r="J129" s="29"/>
      <c r="K129" s="24"/>
      <c r="L129" s="25">
        <f>SUBTOTAL(9,K131:K131)</f>
        <v>0</v>
      </c>
      <c r="M129" s="81"/>
      <c r="N129" s="30"/>
      <c r="O129" s="99" t="s">
        <v>2</v>
      </c>
      <c r="P129" s="31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13"/>
    </row>
    <row r="130" spans="1:35" ht="11.25" customHeight="1" x14ac:dyDescent="0.3">
      <c r="A130" s="99" t="s">
        <v>2</v>
      </c>
      <c r="B130" s="32" t="s">
        <v>24</v>
      </c>
      <c r="C130" s="33"/>
      <c r="D130" s="34"/>
      <c r="E130" s="34"/>
      <c r="F130" s="35"/>
      <c r="G130" s="33"/>
      <c r="H130" s="82">
        <f>SUBTOTAL(9,G130:G130)</f>
        <v>0</v>
      </c>
      <c r="I130" s="83">
        <f>H130+IF($B126=2,0,I126)</f>
        <v>7</v>
      </c>
      <c r="J130" s="38">
        <v>20.100000000000001</v>
      </c>
      <c r="K130" s="33"/>
      <c r="L130" s="34">
        <f>SUBTOTAL(9,K130:K130)</f>
        <v>0</v>
      </c>
      <c r="M130" s="37">
        <f>L130+IF($B126=2,0,M126)</f>
        <v>3.9999999999999996</v>
      </c>
      <c r="N130" s="39">
        <f>SUMIF($A$5:M$5,"Накопленный эффект, т/сут",$A130:M130)+SUMIF($A$5:M$5,"Нараст.  по потенциалу",$A130:M130)-SUMIF($A$5:M$5,"Нараст. по остановкам",$A130:M130)-SUMIF($A$5:M$5,"ИТОГО перевод в ППД",$A130:M130)-SUMIF($A$5:M$5,"ИТОГО  нерент, по распоряж.",$A130:M130)-SUMIF($A$5:M$5,"ИТОГО ост. дебит от ЗБС, Углуб., ПВЛГ/ПНЛГ",$A130:M130)</f>
        <v>3.0000000000000004</v>
      </c>
      <c r="O130" s="99" t="s">
        <v>2</v>
      </c>
      <c r="P130" s="40">
        <f>P$4+SUMIF($C$5:N$5,"Нараст. по остановкам",$C130:N130)-SUMIF($C$5:N$5,"Нараст.  по потенциалу",$C130:N130)</f>
        <v>3.9999999999999996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13"/>
    </row>
    <row r="131" spans="1:35" ht="0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13"/>
    </row>
    <row r="132" spans="1:35" ht="11.25" customHeight="1" x14ac:dyDescent="0.3">
      <c r="A132" s="114">
        <v>43616</v>
      </c>
      <c r="B132" s="14" t="s">
        <v>25</v>
      </c>
      <c r="C132" s="15"/>
      <c r="D132" s="16"/>
      <c r="E132" s="16"/>
      <c r="F132" s="17"/>
      <c r="G132" s="15"/>
      <c r="H132" s="73"/>
      <c r="I132" s="74"/>
      <c r="J132" s="20"/>
      <c r="K132" s="15"/>
      <c r="L132" s="76"/>
      <c r="M132" s="77"/>
      <c r="N132" s="21"/>
      <c r="O132" s="115">
        <f>O$4+SUMIF($A$5:N$5,"Нараст. баланс",$A134:N134)+SUMIF($A$7:L$7,"Итого (с ВНР)",$A134:L134)-SUMIF($A$5:N$5,"Геол. снижение,  т/сут",$A134:N134)-SUMIF(M$7:N$7,"Итого",M134:N134)-SUMIF($A$7:N$7,"Итого (с ВСП)",$A134:N134)</f>
        <v>280.7561503357</v>
      </c>
      <c r="P132" s="2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13"/>
    </row>
    <row r="133" spans="1:35" ht="11.25" customHeight="1" x14ac:dyDescent="0.3">
      <c r="A133" s="99" t="s">
        <v>2</v>
      </c>
      <c r="B133" s="23" t="s">
        <v>26</v>
      </c>
      <c r="C133" s="24"/>
      <c r="D133" s="25"/>
      <c r="E133" s="25"/>
      <c r="F133" s="26"/>
      <c r="G133" s="24"/>
      <c r="H133" s="78">
        <f>SUBTOTAL(9,G135:G135)</f>
        <v>0</v>
      </c>
      <c r="I133" s="79"/>
      <c r="J133" s="29"/>
      <c r="K133" s="24"/>
      <c r="L133" s="25">
        <f>SUBTOTAL(9,K135:K135)</f>
        <v>0</v>
      </c>
      <c r="M133" s="81"/>
      <c r="N133" s="30"/>
      <c r="O133" s="99" t="s">
        <v>2</v>
      </c>
      <c r="P133" s="31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13"/>
    </row>
    <row r="134" spans="1:35" ht="11.25" customHeight="1" x14ac:dyDescent="0.3">
      <c r="A134" s="99" t="s">
        <v>2</v>
      </c>
      <c r="B134" s="32" t="s">
        <v>24</v>
      </c>
      <c r="C134" s="33"/>
      <c r="D134" s="34"/>
      <c r="E134" s="34"/>
      <c r="F134" s="35"/>
      <c r="G134" s="33"/>
      <c r="H134" s="82">
        <f>SUBTOTAL(9,G134:G134)</f>
        <v>0</v>
      </c>
      <c r="I134" s="83">
        <f>H134+IF($B130=2,0,I130)</f>
        <v>7</v>
      </c>
      <c r="J134" s="38">
        <v>20.77</v>
      </c>
      <c r="K134" s="33"/>
      <c r="L134" s="34">
        <f>SUBTOTAL(9,K134:K134)</f>
        <v>0</v>
      </c>
      <c r="M134" s="37">
        <f>L134+IF($B130=2,0,M130)</f>
        <v>3.9999999999999996</v>
      </c>
      <c r="N134" s="39">
        <f>SUMIF($A$5:M$5,"Накопленный эффект, т/сут",$A134:M134)+SUMIF($A$5:M$5,"Нараст.  по потенциалу",$A134:M134)-SUMIF($A$5:M$5,"Нараст. по остановкам",$A134:M134)-SUMIF($A$5:M$5,"ИТОГО перевод в ППД",$A134:M134)-SUMIF($A$5:M$5,"ИТОГО  нерент, по распоряж.",$A134:M134)-SUMIF($A$5:M$5,"ИТОГО ост. дебит от ЗБС, Углуб., ПВЛГ/ПНЛГ",$A134:M134)</f>
        <v>3.0000000000000004</v>
      </c>
      <c r="O134" s="99" t="s">
        <v>2</v>
      </c>
      <c r="P134" s="40">
        <f>P$4+SUMIF($C$5:N$5,"Нараст. по остановкам",$C134:N134)-SUMIF($C$5:N$5,"Нараст.  по потенциалу",$C134:N134)</f>
        <v>3.9999999999999996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13"/>
    </row>
    <row r="135" spans="1:35" ht="0.75" customHeight="1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13"/>
    </row>
    <row r="136" spans="1:35" ht="24" customHeight="1" x14ac:dyDescent="0.3">
      <c r="A136" s="120" t="s">
        <v>27</v>
      </c>
      <c r="B136" s="121" t="s">
        <v>2</v>
      </c>
      <c r="C136" s="41"/>
      <c r="D136" s="42">
        <v>1</v>
      </c>
      <c r="E136" s="43">
        <v>1</v>
      </c>
      <c r="F136" s="44"/>
      <c r="G136" s="41"/>
      <c r="H136" s="42">
        <v>1</v>
      </c>
      <c r="I136" s="85"/>
      <c r="J136" s="47"/>
      <c r="K136" s="86"/>
      <c r="L136" s="45">
        <v>0</v>
      </c>
      <c r="M136" s="87"/>
      <c r="N136" s="48"/>
      <c r="O136" s="49"/>
      <c r="P136" s="50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13"/>
    </row>
    <row r="137" spans="1:35" ht="24" customHeight="1" x14ac:dyDescent="0.3">
      <c r="A137" s="116" t="s">
        <v>28</v>
      </c>
      <c r="B137" s="117" t="s">
        <v>2</v>
      </c>
      <c r="C137" s="51"/>
      <c r="D137" s="52">
        <v>60</v>
      </c>
      <c r="E137" s="53">
        <v>60</v>
      </c>
      <c r="F137" s="54"/>
      <c r="G137" s="51"/>
      <c r="H137" s="52">
        <v>7</v>
      </c>
      <c r="I137" s="88"/>
      <c r="J137" s="57"/>
      <c r="K137" s="89"/>
      <c r="L137" s="55">
        <v>4</v>
      </c>
      <c r="M137" s="90"/>
      <c r="N137" s="58"/>
      <c r="O137" s="59" t="s">
        <v>29</v>
      </c>
      <c r="P137" s="60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13"/>
    </row>
    <row r="138" spans="1:35" ht="24" customHeight="1" x14ac:dyDescent="0.3">
      <c r="A138" s="116" t="s">
        <v>30</v>
      </c>
      <c r="B138" s="117" t="s">
        <v>2</v>
      </c>
      <c r="C138" s="51"/>
      <c r="D138" s="61">
        <v>660</v>
      </c>
      <c r="E138" s="62">
        <v>660</v>
      </c>
      <c r="F138" s="62">
        <f>SUM(F$12:F134)</f>
        <v>0</v>
      </c>
      <c r="G138" s="51"/>
      <c r="H138" s="61">
        <f>I138</f>
        <v>168</v>
      </c>
      <c r="I138" s="91">
        <f>SUM(I$12:I134)</f>
        <v>168</v>
      </c>
      <c r="J138" s="65">
        <f>SUM(J$12:J134)</f>
        <v>332.32000000000005</v>
      </c>
      <c r="K138" s="89"/>
      <c r="L138" s="63">
        <f>M138</f>
        <v>106</v>
      </c>
      <c r="M138" s="92">
        <f>SUM(M$12:M134)</f>
        <v>106</v>
      </c>
      <c r="N138" s="66">
        <f>SUM(N$12:N134)</f>
        <v>62.000000000000007</v>
      </c>
      <c r="O138" s="64">
        <f>O$4*DAY($A132)+SUMIF($A$5:N$5,"Нараст. баланс",$A138:N138)+SUMIF($A$7:L$7,"Итого (с ВНР)",$A138:L138)-SUMIF($A$5:N$5,"Геол. снижение,  т/сут",$A138:N138)-SUMIF(M$7:N$7,"Итого",M138:N138)-SUMIF($A$7:N$7,"Итого (с ВСП)",$A138:N138)</f>
        <v>8983.9906604067</v>
      </c>
      <c r="P138" s="55">
        <f>SUBTOTAL(1,P$12:P134)</f>
        <v>3.4193548387096775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13"/>
    </row>
    <row r="139" spans="1:35" ht="26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119" t="s">
        <v>45</v>
      </c>
      <c r="K139" s="94" t="s">
        <v>2</v>
      </c>
      <c r="L139" s="94" t="s">
        <v>2</v>
      </c>
      <c r="M139" s="94" t="s">
        <v>2</v>
      </c>
      <c r="N139" s="94" t="s">
        <v>2</v>
      </c>
      <c r="O139" s="67">
        <f>O132-SUMIF($A$7:L$7,"Итого (с ВНР)",$A134:L134)+SUMIF($A$7:N$7,"Итого (с ВСП)",$A134:N134)+SUMIF(M$7:N$7,"Итого",M134:N134)</f>
        <v>280.7561503357</v>
      </c>
      <c r="P139" s="68" t="s">
        <v>33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69"/>
      <c r="AG139" s="68"/>
      <c r="AH139" s="2"/>
      <c r="AI139" s="13"/>
    </row>
    <row r="140" spans="1:35" ht="15" customHeight="1" x14ac:dyDescent="0.3">
      <c r="A140" s="2"/>
      <c r="B140" s="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 spans="1:35" ht="15" customHeight="1" x14ac:dyDescent="0.3">
      <c r="A141" s="2"/>
      <c r="B141" s="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 spans="1:35" ht="15" customHeight="1" x14ac:dyDescent="0.3">
      <c r="A142" s="2"/>
      <c r="B142" s="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</sheetData>
  <mergeCells count="89">
    <mergeCell ref="A138:B138"/>
    <mergeCell ref="J139:N139"/>
    <mergeCell ref="A128:A130"/>
    <mergeCell ref="O128:O130"/>
    <mergeCell ref="A132:A134"/>
    <mergeCell ref="O132:O134"/>
    <mergeCell ref="A136:B136"/>
    <mergeCell ref="A137:B137"/>
    <mergeCell ref="A116:A118"/>
    <mergeCell ref="O116:O118"/>
    <mergeCell ref="A120:A122"/>
    <mergeCell ref="O120:O122"/>
    <mergeCell ref="A124:A126"/>
    <mergeCell ref="O124:O126"/>
    <mergeCell ref="A104:A106"/>
    <mergeCell ref="O104:O106"/>
    <mergeCell ref="A108:A110"/>
    <mergeCell ref="O108:O110"/>
    <mergeCell ref="A112:A114"/>
    <mergeCell ref="O112:O114"/>
    <mergeCell ref="A92:A94"/>
    <mergeCell ref="O92:O94"/>
    <mergeCell ref="A96:A98"/>
    <mergeCell ref="O96:O98"/>
    <mergeCell ref="A100:A102"/>
    <mergeCell ref="O100:O102"/>
    <mergeCell ref="A80:A82"/>
    <mergeCell ref="O80:O82"/>
    <mergeCell ref="A84:A86"/>
    <mergeCell ref="O84:O86"/>
    <mergeCell ref="A88:A90"/>
    <mergeCell ref="O88:O90"/>
    <mergeCell ref="A68:A70"/>
    <mergeCell ref="O68:O70"/>
    <mergeCell ref="A72:A74"/>
    <mergeCell ref="O72:O74"/>
    <mergeCell ref="A76:A78"/>
    <mergeCell ref="O76:O78"/>
    <mergeCell ref="A56:A58"/>
    <mergeCell ref="O56:O58"/>
    <mergeCell ref="A60:A62"/>
    <mergeCell ref="O60:O62"/>
    <mergeCell ref="A64:A66"/>
    <mergeCell ref="O64:O66"/>
    <mergeCell ref="A44:A46"/>
    <mergeCell ref="O44:O46"/>
    <mergeCell ref="A48:A50"/>
    <mergeCell ref="O48:O50"/>
    <mergeCell ref="A52:A54"/>
    <mergeCell ref="O52:O54"/>
    <mergeCell ref="A32:A34"/>
    <mergeCell ref="O32:O34"/>
    <mergeCell ref="A36:A38"/>
    <mergeCell ref="O36:O38"/>
    <mergeCell ref="A40:A42"/>
    <mergeCell ref="O40:O42"/>
    <mergeCell ref="A20:A22"/>
    <mergeCell ref="O20:O22"/>
    <mergeCell ref="A24:A26"/>
    <mergeCell ref="O24:O26"/>
    <mergeCell ref="A28:A30"/>
    <mergeCell ref="O28:O30"/>
    <mergeCell ref="A16:A18"/>
    <mergeCell ref="O16:O18"/>
    <mergeCell ref="J5:J9"/>
    <mergeCell ref="K5:L7"/>
    <mergeCell ref="M5:M9"/>
    <mergeCell ref="N5:N9"/>
    <mergeCell ref="O5:O9"/>
    <mergeCell ref="C10:D10"/>
    <mergeCell ref="G10:H10"/>
    <mergeCell ref="K10:L10"/>
    <mergeCell ref="A12:A14"/>
    <mergeCell ref="O12:O14"/>
    <mergeCell ref="P5:P9"/>
    <mergeCell ref="A5:A9"/>
    <mergeCell ref="B5:B9"/>
    <mergeCell ref="C5:E5"/>
    <mergeCell ref="F5:F9"/>
    <mergeCell ref="G5:H7"/>
    <mergeCell ref="I5:I9"/>
    <mergeCell ref="C6:D7"/>
    <mergeCell ref="E6:E9"/>
    <mergeCell ref="C1:AC1"/>
    <mergeCell ref="C2:AB2"/>
    <mergeCell ref="C3:K3"/>
    <mergeCell ref="A4:B4"/>
    <mergeCell ref="C4:I4"/>
    <mergeCell ref="J4:N4"/>
  </mergeCells>
  <pageMargins left="0" right="0" top="0" bottom="0" header="0" footer="0"/>
  <pageSetup paperSize="8" scale="75" orientation="landscape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Март</vt:lpstr>
      <vt:lpstr>Апрель</vt:lpstr>
      <vt:lpstr>Май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moskovskiy</dc:creator>
  <cp:lastModifiedBy>Кречетов Константин</cp:lastModifiedBy>
  <dcterms:created xsi:type="dcterms:W3CDTF">2015-06-05T18:19:34Z</dcterms:created>
  <dcterms:modified xsi:type="dcterms:W3CDTF">2021-03-31T21:07:30Z</dcterms:modified>
</cp:coreProperties>
</file>