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yh-1\Desktop\gtm_test_actual\data\vyngayakhinskoe\"/>
    </mc:Choice>
  </mc:AlternateContent>
  <xr:revisionPtr revIDLastSave="0" documentId="13_ncr:1_{2A6F1F4A-21A5-4C3B-979F-3E8B9A69049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Апрель" sheetId="2" r:id="rId1"/>
    <sheet name="Май" sheetId="3" r:id="rId2"/>
    <sheet name="Июнь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34" i="4" l="1"/>
  <c r="AK134" i="4"/>
  <c r="AJ134" i="4"/>
  <c r="AH134" i="4"/>
  <c r="AA134" i="4"/>
  <c r="Z134" i="4"/>
  <c r="L134" i="4"/>
  <c r="AM130" i="4"/>
  <c r="AF130" i="4"/>
  <c r="AC130" i="4"/>
  <c r="W130" i="4"/>
  <c r="U130" i="4"/>
  <c r="X130" i="4" s="1"/>
  <c r="R130" i="4"/>
  <c r="N130" i="4"/>
  <c r="AF129" i="4"/>
  <c r="AC129" i="4"/>
  <c r="X129" i="4"/>
  <c r="W129" i="4"/>
  <c r="U129" i="4"/>
  <c r="R129" i="4"/>
  <c r="N129" i="4"/>
  <c r="AM126" i="4"/>
  <c r="AF126" i="4"/>
  <c r="AC126" i="4"/>
  <c r="W126" i="4"/>
  <c r="U126" i="4"/>
  <c r="X126" i="4" s="1"/>
  <c r="R126" i="4"/>
  <c r="N126" i="4"/>
  <c r="AF125" i="4"/>
  <c r="AC125" i="4"/>
  <c r="X125" i="4"/>
  <c r="W125" i="4"/>
  <c r="U125" i="4"/>
  <c r="R125" i="4"/>
  <c r="N125" i="4"/>
  <c r="AM122" i="4"/>
  <c r="AF122" i="4"/>
  <c r="AC122" i="4"/>
  <c r="W122" i="4"/>
  <c r="U122" i="4"/>
  <c r="X122" i="4" s="1"/>
  <c r="R122" i="4"/>
  <c r="N122" i="4"/>
  <c r="AF121" i="4"/>
  <c r="AC121" i="4"/>
  <c r="X121" i="4"/>
  <c r="W121" i="4"/>
  <c r="U121" i="4"/>
  <c r="R121" i="4"/>
  <c r="N121" i="4"/>
  <c r="AM118" i="4"/>
  <c r="AF118" i="4"/>
  <c r="AC118" i="4"/>
  <c r="X118" i="4"/>
  <c r="W118" i="4"/>
  <c r="U118" i="4"/>
  <c r="R118" i="4"/>
  <c r="N118" i="4"/>
  <c r="AF117" i="4"/>
  <c r="AC117" i="4"/>
  <c r="X117" i="4"/>
  <c r="W117" i="4"/>
  <c r="U117" i="4"/>
  <c r="R117" i="4"/>
  <c r="N117" i="4"/>
  <c r="AM114" i="4"/>
  <c r="AF114" i="4"/>
  <c r="AC114" i="4"/>
  <c r="W114" i="4"/>
  <c r="U114" i="4"/>
  <c r="X114" i="4" s="1"/>
  <c r="R114" i="4"/>
  <c r="N114" i="4"/>
  <c r="AF113" i="4"/>
  <c r="AC113" i="4"/>
  <c r="X113" i="4"/>
  <c r="W113" i="4"/>
  <c r="U113" i="4"/>
  <c r="R113" i="4"/>
  <c r="N113" i="4"/>
  <c r="AM110" i="4"/>
  <c r="AF110" i="4"/>
  <c r="AC110" i="4"/>
  <c r="X110" i="4"/>
  <c r="W110" i="4"/>
  <c r="U110" i="4"/>
  <c r="R110" i="4"/>
  <c r="N110" i="4"/>
  <c r="AF109" i="4"/>
  <c r="AC109" i="4"/>
  <c r="X109" i="4"/>
  <c r="W109" i="4"/>
  <c r="U109" i="4"/>
  <c r="R109" i="4"/>
  <c r="N109" i="4"/>
  <c r="AM106" i="4"/>
  <c r="AF106" i="4"/>
  <c r="AC106" i="4"/>
  <c r="W106" i="4"/>
  <c r="U106" i="4"/>
  <c r="X106" i="4" s="1"/>
  <c r="R106" i="4"/>
  <c r="N106" i="4"/>
  <c r="AF105" i="4"/>
  <c r="AC105" i="4"/>
  <c r="X105" i="4"/>
  <c r="W105" i="4"/>
  <c r="U105" i="4"/>
  <c r="R105" i="4"/>
  <c r="N105" i="4"/>
  <c r="AM102" i="4"/>
  <c r="AF102" i="4"/>
  <c r="AC102" i="4"/>
  <c r="X102" i="4"/>
  <c r="W102" i="4"/>
  <c r="U102" i="4"/>
  <c r="R102" i="4"/>
  <c r="N102" i="4"/>
  <c r="AF101" i="4"/>
  <c r="AC101" i="4"/>
  <c r="X101" i="4"/>
  <c r="W101" i="4"/>
  <c r="U101" i="4"/>
  <c r="R101" i="4"/>
  <c r="N101" i="4"/>
  <c r="AM98" i="4"/>
  <c r="AF98" i="4"/>
  <c r="AC98" i="4"/>
  <c r="W98" i="4"/>
  <c r="U98" i="4"/>
  <c r="X98" i="4" s="1"/>
  <c r="R98" i="4"/>
  <c r="N98" i="4"/>
  <c r="AF97" i="4"/>
  <c r="AC97" i="4"/>
  <c r="X97" i="4"/>
  <c r="W97" i="4"/>
  <c r="U97" i="4"/>
  <c r="R97" i="4"/>
  <c r="N97" i="4"/>
  <c r="AM94" i="4"/>
  <c r="AF94" i="4"/>
  <c r="AC94" i="4"/>
  <c r="X94" i="4"/>
  <c r="W94" i="4"/>
  <c r="U94" i="4"/>
  <c r="R94" i="4"/>
  <c r="N94" i="4"/>
  <c r="AF93" i="4"/>
  <c r="AC93" i="4"/>
  <c r="X93" i="4"/>
  <c r="W93" i="4"/>
  <c r="U93" i="4"/>
  <c r="R93" i="4"/>
  <c r="N93" i="4"/>
  <c r="AM90" i="4"/>
  <c r="AF90" i="4"/>
  <c r="AC90" i="4"/>
  <c r="W90" i="4"/>
  <c r="U90" i="4"/>
  <c r="X90" i="4" s="1"/>
  <c r="R90" i="4"/>
  <c r="N90" i="4"/>
  <c r="AF89" i="4"/>
  <c r="AC89" i="4"/>
  <c r="X89" i="4"/>
  <c r="W89" i="4"/>
  <c r="U89" i="4"/>
  <c r="R89" i="4"/>
  <c r="N89" i="4"/>
  <c r="AM86" i="4"/>
  <c r="AF86" i="4"/>
  <c r="AC86" i="4"/>
  <c r="X86" i="4"/>
  <c r="W86" i="4"/>
  <c r="U86" i="4"/>
  <c r="R86" i="4"/>
  <c r="N86" i="4"/>
  <c r="AF85" i="4"/>
  <c r="AC85" i="4"/>
  <c r="X85" i="4"/>
  <c r="W85" i="4"/>
  <c r="U85" i="4"/>
  <c r="R85" i="4"/>
  <c r="N85" i="4"/>
  <c r="AM82" i="4"/>
  <c r="AF82" i="4"/>
  <c r="AC82" i="4"/>
  <c r="W82" i="4"/>
  <c r="U82" i="4"/>
  <c r="X82" i="4" s="1"/>
  <c r="R82" i="4"/>
  <c r="N82" i="4"/>
  <c r="AF81" i="4"/>
  <c r="AC81" i="4"/>
  <c r="X81" i="4"/>
  <c r="W81" i="4"/>
  <c r="U81" i="4"/>
  <c r="R81" i="4"/>
  <c r="N81" i="4"/>
  <c r="AM78" i="4"/>
  <c r="AF78" i="4"/>
  <c r="AC78" i="4"/>
  <c r="X78" i="4"/>
  <c r="W78" i="4"/>
  <c r="U78" i="4"/>
  <c r="R78" i="4"/>
  <c r="N78" i="4"/>
  <c r="AF77" i="4"/>
  <c r="AC77" i="4"/>
  <c r="X77" i="4"/>
  <c r="W77" i="4"/>
  <c r="U77" i="4"/>
  <c r="R77" i="4"/>
  <c r="N77" i="4"/>
  <c r="AM74" i="4"/>
  <c r="AF74" i="4"/>
  <c r="AC74" i="4"/>
  <c r="W74" i="4"/>
  <c r="U74" i="4"/>
  <c r="X74" i="4" s="1"/>
  <c r="R74" i="4"/>
  <c r="N74" i="4"/>
  <c r="AF73" i="4"/>
  <c r="AC73" i="4"/>
  <c r="X73" i="4"/>
  <c r="W73" i="4"/>
  <c r="U73" i="4"/>
  <c r="R73" i="4"/>
  <c r="N73" i="4"/>
  <c r="AM70" i="4"/>
  <c r="AF70" i="4"/>
  <c r="AC70" i="4"/>
  <c r="X70" i="4"/>
  <c r="W70" i="4"/>
  <c r="U70" i="4"/>
  <c r="R70" i="4"/>
  <c r="N70" i="4"/>
  <c r="AF69" i="4"/>
  <c r="AC69" i="4"/>
  <c r="X69" i="4"/>
  <c r="W69" i="4"/>
  <c r="U69" i="4"/>
  <c r="R69" i="4"/>
  <c r="N69" i="4"/>
  <c r="AM66" i="4"/>
  <c r="AF66" i="4"/>
  <c r="AC66" i="4"/>
  <c r="W66" i="4"/>
  <c r="U66" i="4"/>
  <c r="X66" i="4" s="1"/>
  <c r="R66" i="4"/>
  <c r="N66" i="4"/>
  <c r="AF65" i="4"/>
  <c r="AC65" i="4"/>
  <c r="X65" i="4"/>
  <c r="W65" i="4"/>
  <c r="U65" i="4"/>
  <c r="R65" i="4"/>
  <c r="N65" i="4"/>
  <c r="AM62" i="4"/>
  <c r="AF62" i="4"/>
  <c r="AC62" i="4"/>
  <c r="X62" i="4"/>
  <c r="W62" i="4"/>
  <c r="U62" i="4"/>
  <c r="R62" i="4"/>
  <c r="N62" i="4"/>
  <c r="AF61" i="4"/>
  <c r="AC61" i="4"/>
  <c r="X61" i="4"/>
  <c r="W61" i="4"/>
  <c r="U61" i="4"/>
  <c r="R61" i="4"/>
  <c r="N61" i="4"/>
  <c r="AM58" i="4"/>
  <c r="AF58" i="4"/>
  <c r="AC58" i="4"/>
  <c r="W58" i="4"/>
  <c r="U58" i="4"/>
  <c r="X58" i="4" s="1"/>
  <c r="R58" i="4"/>
  <c r="N58" i="4"/>
  <c r="AF57" i="4"/>
  <c r="AC57" i="4"/>
  <c r="X57" i="4"/>
  <c r="W57" i="4"/>
  <c r="U57" i="4"/>
  <c r="R57" i="4"/>
  <c r="N57" i="4"/>
  <c r="AM54" i="4"/>
  <c r="AF54" i="4"/>
  <c r="AC54" i="4"/>
  <c r="X54" i="4"/>
  <c r="W54" i="4"/>
  <c r="U54" i="4"/>
  <c r="R54" i="4"/>
  <c r="N54" i="4"/>
  <c r="AF53" i="4"/>
  <c r="AC53" i="4"/>
  <c r="X53" i="4"/>
  <c r="W53" i="4"/>
  <c r="U53" i="4"/>
  <c r="R53" i="4"/>
  <c r="N53" i="4"/>
  <c r="AM50" i="4"/>
  <c r="AF50" i="4"/>
  <c r="AC50" i="4"/>
  <c r="W50" i="4"/>
  <c r="U50" i="4"/>
  <c r="X50" i="4" s="1"/>
  <c r="R50" i="4"/>
  <c r="N50" i="4"/>
  <c r="AF49" i="4"/>
  <c r="AC49" i="4"/>
  <c r="X49" i="4"/>
  <c r="W49" i="4"/>
  <c r="U49" i="4"/>
  <c r="R49" i="4"/>
  <c r="N49" i="4"/>
  <c r="AM46" i="4"/>
  <c r="AF46" i="4"/>
  <c r="AC46" i="4"/>
  <c r="X46" i="4"/>
  <c r="W46" i="4"/>
  <c r="U46" i="4"/>
  <c r="R46" i="4"/>
  <c r="N46" i="4"/>
  <c r="AF45" i="4"/>
  <c r="AC45" i="4"/>
  <c r="X45" i="4"/>
  <c r="W45" i="4"/>
  <c r="U45" i="4"/>
  <c r="R45" i="4"/>
  <c r="N45" i="4"/>
  <c r="AM42" i="4"/>
  <c r="AF42" i="4"/>
  <c r="AC42" i="4"/>
  <c r="W42" i="4"/>
  <c r="U42" i="4"/>
  <c r="X42" i="4" s="1"/>
  <c r="R42" i="4"/>
  <c r="N42" i="4"/>
  <c r="AF41" i="4"/>
  <c r="AC41" i="4"/>
  <c r="X41" i="4"/>
  <c r="W41" i="4"/>
  <c r="U41" i="4"/>
  <c r="R41" i="4"/>
  <c r="N41" i="4"/>
  <c r="AM38" i="4"/>
  <c r="AF38" i="4"/>
  <c r="AC38" i="4"/>
  <c r="X38" i="4"/>
  <c r="W38" i="4"/>
  <c r="U38" i="4"/>
  <c r="R38" i="4"/>
  <c r="N38" i="4"/>
  <c r="AF37" i="4"/>
  <c r="AC37" i="4"/>
  <c r="X37" i="4"/>
  <c r="W37" i="4"/>
  <c r="U37" i="4"/>
  <c r="R37" i="4"/>
  <c r="N37" i="4"/>
  <c r="AM34" i="4"/>
  <c r="AF34" i="4"/>
  <c r="AC34" i="4"/>
  <c r="W34" i="4"/>
  <c r="U34" i="4"/>
  <c r="X34" i="4" s="1"/>
  <c r="R34" i="4"/>
  <c r="N34" i="4"/>
  <c r="AF33" i="4"/>
  <c r="AC33" i="4"/>
  <c r="X33" i="4"/>
  <c r="W33" i="4"/>
  <c r="U33" i="4"/>
  <c r="R33" i="4"/>
  <c r="N33" i="4"/>
  <c r="AM30" i="4"/>
  <c r="AF30" i="4"/>
  <c r="AC30" i="4"/>
  <c r="X30" i="4"/>
  <c r="W30" i="4"/>
  <c r="U30" i="4"/>
  <c r="R30" i="4"/>
  <c r="N30" i="4"/>
  <c r="AF29" i="4"/>
  <c r="AC29" i="4"/>
  <c r="X29" i="4"/>
  <c r="W29" i="4"/>
  <c r="U29" i="4"/>
  <c r="R29" i="4"/>
  <c r="N29" i="4"/>
  <c r="AM26" i="4"/>
  <c r="AF26" i="4"/>
  <c r="AC26" i="4"/>
  <c r="W26" i="4"/>
  <c r="U26" i="4"/>
  <c r="X26" i="4" s="1"/>
  <c r="R26" i="4"/>
  <c r="N26" i="4"/>
  <c r="AF25" i="4"/>
  <c r="AC25" i="4"/>
  <c r="X25" i="4"/>
  <c r="W25" i="4"/>
  <c r="U25" i="4"/>
  <c r="R25" i="4"/>
  <c r="N25" i="4"/>
  <c r="AM22" i="4"/>
  <c r="AF22" i="4"/>
  <c r="AC22" i="4"/>
  <c r="X22" i="4"/>
  <c r="W22" i="4"/>
  <c r="U22" i="4"/>
  <c r="R22" i="4"/>
  <c r="N22" i="4"/>
  <c r="AF21" i="4"/>
  <c r="AC21" i="4"/>
  <c r="X21" i="4"/>
  <c r="W21" i="4"/>
  <c r="U21" i="4"/>
  <c r="R21" i="4"/>
  <c r="N21" i="4"/>
  <c r="AM18" i="4"/>
  <c r="AF18" i="4"/>
  <c r="AG18" i="4" s="1"/>
  <c r="AC18" i="4"/>
  <c r="W18" i="4"/>
  <c r="U18" i="4"/>
  <c r="X18" i="4" s="1"/>
  <c r="R18" i="4"/>
  <c r="S18" i="4" s="1"/>
  <c r="N18" i="4"/>
  <c r="AF17" i="4"/>
  <c r="AC17" i="4"/>
  <c r="X17" i="4"/>
  <c r="W17" i="4"/>
  <c r="U17" i="4"/>
  <c r="R17" i="4"/>
  <c r="N17" i="4"/>
  <c r="AM14" i="4"/>
  <c r="AF14" i="4"/>
  <c r="AG14" i="4" s="1"/>
  <c r="AD14" i="4"/>
  <c r="AC14" i="4"/>
  <c r="X14" i="4"/>
  <c r="Y14" i="4" s="1"/>
  <c r="W14" i="4"/>
  <c r="U14" i="4"/>
  <c r="R14" i="4"/>
  <c r="S14" i="4" s="1"/>
  <c r="N14" i="4"/>
  <c r="O14" i="4" s="1"/>
  <c r="AF13" i="4"/>
  <c r="AC13" i="4"/>
  <c r="X13" i="4"/>
  <c r="W13" i="4"/>
  <c r="U13" i="4"/>
  <c r="R13" i="4"/>
  <c r="N13" i="4"/>
  <c r="AL6" i="4"/>
  <c r="AK6" i="4"/>
  <c r="AJ6" i="4"/>
  <c r="AM6" i="4" s="1"/>
  <c r="AI14" i="4" l="1"/>
  <c r="AM134" i="4"/>
  <c r="AO14" i="4"/>
  <c r="Y18" i="4"/>
  <c r="Y22" i="4" s="1"/>
  <c r="Y26" i="4" s="1"/>
  <c r="Y30" i="4" s="1"/>
  <c r="Y34" i="4" s="1"/>
  <c r="Y38" i="4" s="1"/>
  <c r="Y42" i="4" s="1"/>
  <c r="Y46" i="4" s="1"/>
  <c r="Y50" i="4" s="1"/>
  <c r="Y54" i="4" s="1"/>
  <c r="Y58" i="4" s="1"/>
  <c r="Y62" i="4" s="1"/>
  <c r="Y66" i="4" s="1"/>
  <c r="Y70" i="4" s="1"/>
  <c r="Y74" i="4" s="1"/>
  <c r="Y78" i="4" s="1"/>
  <c r="Y82" i="4" s="1"/>
  <c r="Y86" i="4" s="1"/>
  <c r="Y90" i="4" s="1"/>
  <c r="Y94" i="4" s="1"/>
  <c r="Y98" i="4" s="1"/>
  <c r="Y102" i="4" s="1"/>
  <c r="Y106" i="4" s="1"/>
  <c r="Y110" i="4" s="1"/>
  <c r="Y114" i="4" s="1"/>
  <c r="Y118" i="4" s="1"/>
  <c r="Y122" i="4" s="1"/>
  <c r="Y126" i="4" s="1"/>
  <c r="Y130" i="4" s="1"/>
  <c r="S22" i="4"/>
  <c r="S26" i="4" s="1"/>
  <c r="S30" i="4" s="1"/>
  <c r="AD18" i="4"/>
  <c r="AO18" i="4" s="1"/>
  <c r="O18" i="4"/>
  <c r="AI18" i="4" s="1"/>
  <c r="AN16" i="4" s="1"/>
  <c r="AG22" i="4"/>
  <c r="AG26" i="4" s="1"/>
  <c r="AG30" i="4" s="1"/>
  <c r="AG34" i="4" s="1"/>
  <c r="AG38" i="4" s="1"/>
  <c r="AG42" i="4" s="1"/>
  <c r="AG46" i="4" s="1"/>
  <c r="AG50" i="4" s="1"/>
  <c r="AG54" i="4" s="1"/>
  <c r="AG58" i="4" s="1"/>
  <c r="AG62" i="4" s="1"/>
  <c r="AG66" i="4" s="1"/>
  <c r="AG70" i="4" s="1"/>
  <c r="AG74" i="4" s="1"/>
  <c r="AG78" i="4" s="1"/>
  <c r="AG82" i="4" s="1"/>
  <c r="AG86" i="4" s="1"/>
  <c r="AG90" i="4" s="1"/>
  <c r="AG94" i="4" s="1"/>
  <c r="AG98" i="4" s="1"/>
  <c r="AG102" i="4" s="1"/>
  <c r="AG106" i="4" s="1"/>
  <c r="AG110" i="4" s="1"/>
  <c r="AG114" i="4" s="1"/>
  <c r="AG118" i="4" s="1"/>
  <c r="AG122" i="4" s="1"/>
  <c r="AG126" i="4" s="1"/>
  <c r="AG130" i="4" s="1"/>
  <c r="S34" i="4" l="1"/>
  <c r="S38" i="4" s="1"/>
  <c r="S42" i="4" s="1"/>
  <c r="S46" i="4" s="1"/>
  <c r="S50" i="4" s="1"/>
  <c r="S54" i="4" s="1"/>
  <c r="S58" i="4" s="1"/>
  <c r="S62" i="4" s="1"/>
  <c r="S66" i="4" s="1"/>
  <c r="S70" i="4" s="1"/>
  <c r="S74" i="4" s="1"/>
  <c r="S78" i="4" s="1"/>
  <c r="S82" i="4" s="1"/>
  <c r="S86" i="4" s="1"/>
  <c r="S90" i="4" s="1"/>
  <c r="S94" i="4" s="1"/>
  <c r="S98" i="4" s="1"/>
  <c r="S102" i="4" s="1"/>
  <c r="S106" i="4" s="1"/>
  <c r="S110" i="4" s="1"/>
  <c r="S114" i="4" s="1"/>
  <c r="S118" i="4" s="1"/>
  <c r="S122" i="4" s="1"/>
  <c r="S126" i="4" s="1"/>
  <c r="S130" i="4" s="1"/>
  <c r="O22" i="4"/>
  <c r="AN12" i="4"/>
  <c r="AD22" i="4"/>
  <c r="AG134" i="4"/>
  <c r="AF134" i="4" s="1"/>
  <c r="Y134" i="4"/>
  <c r="AI22" i="4" l="1"/>
  <c r="O26" i="4"/>
  <c r="AO22" i="4"/>
  <c r="AD26" i="4"/>
  <c r="S134" i="4"/>
  <c r="R134" i="4" s="1"/>
  <c r="AO26" i="4" l="1"/>
  <c r="AD30" i="4"/>
  <c r="AI26" i="4"/>
  <c r="AN24" i="4" s="1"/>
  <c r="O30" i="4"/>
  <c r="AN20" i="4"/>
  <c r="AI30" i="4" l="1"/>
  <c r="AN28" i="4" s="1"/>
  <c r="O34" i="4"/>
  <c r="AO30" i="4"/>
  <c r="AD34" i="4"/>
  <c r="AO34" i="4" l="1"/>
  <c r="AD38" i="4"/>
  <c r="AI34" i="4"/>
  <c r="AN32" i="4" s="1"/>
  <c r="O38" i="4"/>
  <c r="AO38" i="4" l="1"/>
  <c r="AD42" i="4"/>
  <c r="AI38" i="4"/>
  <c r="AN36" i="4" s="1"/>
  <c r="O42" i="4"/>
  <c r="AI42" i="4" l="1"/>
  <c r="AN40" i="4" s="1"/>
  <c r="O46" i="4"/>
  <c r="AO42" i="4"/>
  <c r="AD46" i="4"/>
  <c r="AO46" i="4" l="1"/>
  <c r="AD50" i="4"/>
  <c r="AI46" i="4"/>
  <c r="AN44" i="4" s="1"/>
  <c r="O50" i="4"/>
  <c r="AI50" i="4" l="1"/>
  <c r="AN48" i="4" s="1"/>
  <c r="O54" i="4"/>
  <c r="AO50" i="4"/>
  <c r="AD54" i="4"/>
  <c r="AO54" i="4" l="1"/>
  <c r="AD58" i="4"/>
  <c r="AI54" i="4"/>
  <c r="AN52" i="4" s="1"/>
  <c r="O58" i="4"/>
  <c r="AI58" i="4" l="1"/>
  <c r="AN56" i="4" s="1"/>
  <c r="O62" i="4"/>
  <c r="AO58" i="4"/>
  <c r="AD62" i="4"/>
  <c r="AO62" i="4" l="1"/>
  <c r="AD66" i="4"/>
  <c r="AI62" i="4"/>
  <c r="AN60" i="4" s="1"/>
  <c r="O66" i="4"/>
  <c r="AI66" i="4" l="1"/>
  <c r="AN64" i="4" s="1"/>
  <c r="O70" i="4"/>
  <c r="AO66" i="4"/>
  <c r="AD70" i="4"/>
  <c r="AO70" i="4" l="1"/>
  <c r="AD74" i="4"/>
  <c r="AI70" i="4"/>
  <c r="AN68" i="4" s="1"/>
  <c r="O74" i="4"/>
  <c r="AI74" i="4" l="1"/>
  <c r="AN72" i="4" s="1"/>
  <c r="O78" i="4"/>
  <c r="AO74" i="4"/>
  <c r="AD78" i="4"/>
  <c r="AO78" i="4" l="1"/>
  <c r="AD82" i="4"/>
  <c r="AI78" i="4"/>
  <c r="AN76" i="4" s="1"/>
  <c r="O82" i="4"/>
  <c r="AI82" i="4" l="1"/>
  <c r="AN80" i="4" s="1"/>
  <c r="O86" i="4"/>
  <c r="AO82" i="4"/>
  <c r="AD86" i="4"/>
  <c r="AO86" i="4" l="1"/>
  <c r="AD90" i="4"/>
  <c r="AI86" i="4"/>
  <c r="AN84" i="4" s="1"/>
  <c r="O90" i="4"/>
  <c r="AO90" i="4" l="1"/>
  <c r="AD94" i="4"/>
  <c r="AI90" i="4"/>
  <c r="AN88" i="4" s="1"/>
  <c r="O94" i="4"/>
  <c r="AI94" i="4" l="1"/>
  <c r="AN92" i="4" s="1"/>
  <c r="O98" i="4"/>
  <c r="AO94" i="4"/>
  <c r="AD98" i="4"/>
  <c r="AO98" i="4" l="1"/>
  <c r="AD102" i="4"/>
  <c r="AI98" i="4"/>
  <c r="AN96" i="4" s="1"/>
  <c r="O102" i="4"/>
  <c r="AI102" i="4" l="1"/>
  <c r="AN100" i="4" s="1"/>
  <c r="O106" i="4"/>
  <c r="AO102" i="4"/>
  <c r="AD106" i="4"/>
  <c r="AO106" i="4" l="1"/>
  <c r="AD110" i="4"/>
  <c r="AI106" i="4"/>
  <c r="AN104" i="4" s="1"/>
  <c r="O110" i="4"/>
  <c r="AI110" i="4" l="1"/>
  <c r="AN108" i="4" s="1"/>
  <c r="O114" i="4"/>
  <c r="AO110" i="4"/>
  <c r="AD114" i="4"/>
  <c r="AO114" i="4" l="1"/>
  <c r="AD118" i="4"/>
  <c r="AI114" i="4"/>
  <c r="AN112" i="4" s="1"/>
  <c r="O118" i="4"/>
  <c r="O122" i="4" l="1"/>
  <c r="AI118" i="4"/>
  <c r="AN116" i="4" s="1"/>
  <c r="AO118" i="4"/>
  <c r="AD122" i="4"/>
  <c r="AO122" i="4" l="1"/>
  <c r="AD126" i="4"/>
  <c r="AI122" i="4"/>
  <c r="AN120" i="4" s="1"/>
  <c r="O126" i="4"/>
  <c r="O130" i="4" l="1"/>
  <c r="AI126" i="4"/>
  <c r="AN124" i="4" s="1"/>
  <c r="AO126" i="4"/>
  <c r="AD130" i="4"/>
  <c r="AO130" i="4" l="1"/>
  <c r="AO134" i="4" s="1"/>
  <c r="AD134" i="4"/>
  <c r="AC134" i="4" s="1"/>
  <c r="AI130" i="4"/>
  <c r="O134" i="4"/>
  <c r="N134" i="4" s="1"/>
  <c r="AN128" i="4" l="1"/>
  <c r="AN135" i="4" s="1"/>
  <c r="AI134" i="4"/>
  <c r="AN134" i="4" s="1"/>
  <c r="AG138" i="3"/>
  <c r="AF138" i="3"/>
  <c r="AE138" i="3"/>
  <c r="Y138" i="3"/>
  <c r="L138" i="3"/>
  <c r="AH134" i="3"/>
  <c r="AB134" i="3"/>
  <c r="W134" i="3"/>
  <c r="V134" i="3"/>
  <c r="T134" i="3"/>
  <c r="Q134" i="3"/>
  <c r="N134" i="3"/>
  <c r="AB133" i="3"/>
  <c r="W133" i="3"/>
  <c r="V133" i="3"/>
  <c r="T133" i="3"/>
  <c r="Q133" i="3"/>
  <c r="N133" i="3"/>
  <c r="AH130" i="3"/>
  <c r="AB130" i="3"/>
  <c r="V130" i="3"/>
  <c r="T130" i="3"/>
  <c r="W130" i="3" s="1"/>
  <c r="Q130" i="3"/>
  <c r="N130" i="3"/>
  <c r="AB129" i="3"/>
  <c r="W129" i="3"/>
  <c r="V129" i="3"/>
  <c r="T129" i="3"/>
  <c r="Q129" i="3"/>
  <c r="N129" i="3"/>
  <c r="AH126" i="3"/>
  <c r="AB126" i="3"/>
  <c r="V126" i="3"/>
  <c r="T126" i="3"/>
  <c r="W126" i="3" s="1"/>
  <c r="Q126" i="3"/>
  <c r="N126" i="3"/>
  <c r="AB125" i="3"/>
  <c r="W125" i="3"/>
  <c r="V125" i="3"/>
  <c r="T125" i="3"/>
  <c r="Q125" i="3"/>
  <c r="N125" i="3"/>
  <c r="AH122" i="3"/>
  <c r="AB122" i="3"/>
  <c r="W122" i="3"/>
  <c r="V122" i="3"/>
  <c r="T122" i="3"/>
  <c r="Q122" i="3"/>
  <c r="N122" i="3"/>
  <c r="AB121" i="3"/>
  <c r="W121" i="3"/>
  <c r="V121" i="3"/>
  <c r="T121" i="3"/>
  <c r="Q121" i="3"/>
  <c r="N121" i="3"/>
  <c r="AH118" i="3"/>
  <c r="AB118" i="3"/>
  <c r="W118" i="3"/>
  <c r="V118" i="3"/>
  <c r="T118" i="3"/>
  <c r="Q118" i="3"/>
  <c r="N118" i="3"/>
  <c r="AB117" i="3"/>
  <c r="W117" i="3"/>
  <c r="V117" i="3"/>
  <c r="T117" i="3"/>
  <c r="Q117" i="3"/>
  <c r="N117" i="3"/>
  <c r="AH114" i="3"/>
  <c r="AB114" i="3"/>
  <c r="W114" i="3"/>
  <c r="V114" i="3"/>
  <c r="T114" i="3"/>
  <c r="Q114" i="3"/>
  <c r="N114" i="3"/>
  <c r="AB113" i="3"/>
  <c r="W113" i="3"/>
  <c r="V113" i="3"/>
  <c r="T113" i="3"/>
  <c r="Q113" i="3"/>
  <c r="N113" i="3"/>
  <c r="AH110" i="3"/>
  <c r="AB110" i="3"/>
  <c r="V110" i="3"/>
  <c r="T110" i="3"/>
  <c r="W110" i="3" s="1"/>
  <c r="Q110" i="3"/>
  <c r="N110" i="3"/>
  <c r="AB109" i="3"/>
  <c r="W109" i="3"/>
  <c r="V109" i="3"/>
  <c r="T109" i="3"/>
  <c r="Q109" i="3"/>
  <c r="N109" i="3"/>
  <c r="AH106" i="3"/>
  <c r="AB106" i="3"/>
  <c r="V106" i="3"/>
  <c r="T106" i="3"/>
  <c r="W106" i="3" s="1"/>
  <c r="Q106" i="3"/>
  <c r="N106" i="3"/>
  <c r="AB105" i="3"/>
  <c r="W105" i="3"/>
  <c r="V105" i="3"/>
  <c r="T105" i="3"/>
  <c r="Q105" i="3"/>
  <c r="N105" i="3"/>
  <c r="AH102" i="3"/>
  <c r="AB102" i="3"/>
  <c r="W102" i="3"/>
  <c r="V102" i="3"/>
  <c r="T102" i="3"/>
  <c r="Q102" i="3"/>
  <c r="N102" i="3"/>
  <c r="AB101" i="3"/>
  <c r="W101" i="3"/>
  <c r="V101" i="3"/>
  <c r="T101" i="3"/>
  <c r="Q101" i="3"/>
  <c r="N101" i="3"/>
  <c r="AH98" i="3"/>
  <c r="AB98" i="3"/>
  <c r="V98" i="3"/>
  <c r="T98" i="3"/>
  <c r="W98" i="3" s="1"/>
  <c r="Q98" i="3"/>
  <c r="N98" i="3"/>
  <c r="AB97" i="3"/>
  <c r="W97" i="3"/>
  <c r="V97" i="3"/>
  <c r="T97" i="3"/>
  <c r="Q97" i="3"/>
  <c r="N97" i="3"/>
  <c r="AH94" i="3"/>
  <c r="AB94" i="3"/>
  <c r="V94" i="3"/>
  <c r="T94" i="3"/>
  <c r="W94" i="3" s="1"/>
  <c r="Q94" i="3"/>
  <c r="N94" i="3"/>
  <c r="AB93" i="3"/>
  <c r="W93" i="3"/>
  <c r="V93" i="3"/>
  <c r="T93" i="3"/>
  <c r="Q93" i="3"/>
  <c r="N93" i="3"/>
  <c r="AH90" i="3"/>
  <c r="AB90" i="3"/>
  <c r="W90" i="3"/>
  <c r="V90" i="3"/>
  <c r="T90" i="3"/>
  <c r="Q90" i="3"/>
  <c r="N90" i="3"/>
  <c r="AB89" i="3"/>
  <c r="W89" i="3"/>
  <c r="V89" i="3"/>
  <c r="T89" i="3"/>
  <c r="Q89" i="3"/>
  <c r="N89" i="3"/>
  <c r="AH86" i="3"/>
  <c r="AB86" i="3"/>
  <c r="W86" i="3"/>
  <c r="V86" i="3"/>
  <c r="T86" i="3"/>
  <c r="Q86" i="3"/>
  <c r="N86" i="3"/>
  <c r="AB85" i="3"/>
  <c r="W85" i="3"/>
  <c r="V85" i="3"/>
  <c r="T85" i="3"/>
  <c r="Q85" i="3"/>
  <c r="N85" i="3"/>
  <c r="AH82" i="3"/>
  <c r="AB82" i="3"/>
  <c r="W82" i="3"/>
  <c r="V82" i="3"/>
  <c r="T82" i="3"/>
  <c r="Q82" i="3"/>
  <c r="N82" i="3"/>
  <c r="AB81" i="3"/>
  <c r="W81" i="3"/>
  <c r="V81" i="3"/>
  <c r="T81" i="3"/>
  <c r="Q81" i="3"/>
  <c r="N81" i="3"/>
  <c r="AH78" i="3"/>
  <c r="AB78" i="3"/>
  <c r="V78" i="3"/>
  <c r="T78" i="3"/>
  <c r="W78" i="3" s="1"/>
  <c r="Q78" i="3"/>
  <c r="N78" i="3"/>
  <c r="AB77" i="3"/>
  <c r="W77" i="3"/>
  <c r="V77" i="3"/>
  <c r="T77" i="3"/>
  <c r="Q77" i="3"/>
  <c r="N77" i="3"/>
  <c r="AH74" i="3"/>
  <c r="AB74" i="3"/>
  <c r="V74" i="3"/>
  <c r="T74" i="3"/>
  <c r="W74" i="3" s="1"/>
  <c r="Q74" i="3"/>
  <c r="N74" i="3"/>
  <c r="AB73" i="3"/>
  <c r="W73" i="3"/>
  <c r="V73" i="3"/>
  <c r="T73" i="3"/>
  <c r="Q73" i="3"/>
  <c r="N73" i="3"/>
  <c r="AH70" i="3"/>
  <c r="AB70" i="3"/>
  <c r="W70" i="3"/>
  <c r="V70" i="3"/>
  <c r="T70" i="3"/>
  <c r="Q70" i="3"/>
  <c r="N70" i="3"/>
  <c r="AB69" i="3"/>
  <c r="W69" i="3"/>
  <c r="V69" i="3"/>
  <c r="T69" i="3"/>
  <c r="Q69" i="3"/>
  <c r="N69" i="3"/>
  <c r="AH66" i="3"/>
  <c r="AB66" i="3"/>
  <c r="V66" i="3"/>
  <c r="T66" i="3"/>
  <c r="W66" i="3" s="1"/>
  <c r="Q66" i="3"/>
  <c r="N66" i="3"/>
  <c r="K66" i="3"/>
  <c r="J66" i="3"/>
  <c r="H66" i="3"/>
  <c r="F66" i="3"/>
  <c r="D66" i="3"/>
  <c r="AB65" i="3"/>
  <c r="W65" i="3"/>
  <c r="V65" i="3"/>
  <c r="T65" i="3"/>
  <c r="Q65" i="3"/>
  <c r="N65" i="3"/>
  <c r="AH62" i="3"/>
  <c r="AB62" i="3"/>
  <c r="V62" i="3"/>
  <c r="T62" i="3"/>
  <c r="W62" i="3" s="1"/>
  <c r="Q62" i="3"/>
  <c r="N62" i="3"/>
  <c r="J62" i="3"/>
  <c r="H62" i="3"/>
  <c r="F62" i="3"/>
  <c r="D62" i="3"/>
  <c r="K62" i="3" s="1"/>
  <c r="AB61" i="3"/>
  <c r="W61" i="3"/>
  <c r="V61" i="3"/>
  <c r="T61" i="3"/>
  <c r="Q61" i="3"/>
  <c r="N61" i="3"/>
  <c r="AH58" i="3"/>
  <c r="AB58" i="3"/>
  <c r="W58" i="3"/>
  <c r="V58" i="3"/>
  <c r="T58" i="3"/>
  <c r="Q58" i="3"/>
  <c r="N58" i="3"/>
  <c r="J58" i="3"/>
  <c r="H58" i="3"/>
  <c r="K58" i="3" s="1"/>
  <c r="F58" i="3"/>
  <c r="D58" i="3"/>
  <c r="AB57" i="3"/>
  <c r="W57" i="3"/>
  <c r="V57" i="3"/>
  <c r="T57" i="3"/>
  <c r="Q57" i="3"/>
  <c r="N57" i="3"/>
  <c r="AH54" i="3"/>
  <c r="AB54" i="3"/>
  <c r="W54" i="3"/>
  <c r="V54" i="3"/>
  <c r="T54" i="3"/>
  <c r="Q54" i="3"/>
  <c r="N54" i="3"/>
  <c r="K54" i="3"/>
  <c r="J54" i="3"/>
  <c r="H54" i="3"/>
  <c r="F54" i="3"/>
  <c r="D54" i="3"/>
  <c r="AB53" i="3"/>
  <c r="W53" i="3"/>
  <c r="V53" i="3"/>
  <c r="T53" i="3"/>
  <c r="Q53" i="3"/>
  <c r="N53" i="3"/>
  <c r="AH50" i="3"/>
  <c r="AB50" i="3"/>
  <c r="W50" i="3"/>
  <c r="V50" i="3"/>
  <c r="T50" i="3"/>
  <c r="Q50" i="3"/>
  <c r="N50" i="3"/>
  <c r="K50" i="3"/>
  <c r="J50" i="3"/>
  <c r="H50" i="3"/>
  <c r="F50" i="3"/>
  <c r="D50" i="3"/>
  <c r="AB49" i="3"/>
  <c r="W49" i="3"/>
  <c r="V49" i="3"/>
  <c r="T49" i="3"/>
  <c r="Q49" i="3"/>
  <c r="N49" i="3"/>
  <c r="AH46" i="3"/>
  <c r="AB46" i="3"/>
  <c r="V46" i="3"/>
  <c r="T46" i="3"/>
  <c r="W46" i="3" s="1"/>
  <c r="Q46" i="3"/>
  <c r="N46" i="3"/>
  <c r="J46" i="3"/>
  <c r="H46" i="3"/>
  <c r="F46" i="3"/>
  <c r="K46" i="3" s="1"/>
  <c r="D46" i="3"/>
  <c r="AB45" i="3"/>
  <c r="W45" i="3"/>
  <c r="V45" i="3"/>
  <c r="T45" i="3"/>
  <c r="Q45" i="3"/>
  <c r="N45" i="3"/>
  <c r="AH42" i="3"/>
  <c r="AB42" i="3"/>
  <c r="V42" i="3"/>
  <c r="T42" i="3"/>
  <c r="W42" i="3" s="1"/>
  <c r="Q42" i="3"/>
  <c r="N42" i="3"/>
  <c r="J42" i="3"/>
  <c r="H42" i="3"/>
  <c r="F42" i="3"/>
  <c r="D42" i="3"/>
  <c r="K42" i="3" s="1"/>
  <c r="AB41" i="3"/>
  <c r="W41" i="3"/>
  <c r="V41" i="3"/>
  <c r="T41" i="3"/>
  <c r="Q41" i="3"/>
  <c r="N41" i="3"/>
  <c r="AH38" i="3"/>
  <c r="AB38" i="3"/>
  <c r="V38" i="3"/>
  <c r="T38" i="3"/>
  <c r="W38" i="3" s="1"/>
  <c r="Q38" i="3"/>
  <c r="N38" i="3"/>
  <c r="J38" i="3"/>
  <c r="H38" i="3"/>
  <c r="F38" i="3"/>
  <c r="D38" i="3"/>
  <c r="K38" i="3" s="1"/>
  <c r="AB37" i="3"/>
  <c r="W37" i="3"/>
  <c r="V37" i="3"/>
  <c r="T37" i="3"/>
  <c r="Q37" i="3"/>
  <c r="N37" i="3"/>
  <c r="AH34" i="3"/>
  <c r="AB34" i="3"/>
  <c r="V34" i="3"/>
  <c r="T34" i="3"/>
  <c r="W34" i="3" s="1"/>
  <c r="Q34" i="3"/>
  <c r="N34" i="3"/>
  <c r="J34" i="3"/>
  <c r="H34" i="3"/>
  <c r="F34" i="3"/>
  <c r="D34" i="3"/>
  <c r="K34" i="3" s="1"/>
  <c r="AB33" i="3"/>
  <c r="W33" i="3"/>
  <c r="V33" i="3"/>
  <c r="T33" i="3"/>
  <c r="Q33" i="3"/>
  <c r="N33" i="3"/>
  <c r="AH30" i="3"/>
  <c r="AB30" i="3"/>
  <c r="V30" i="3"/>
  <c r="T30" i="3"/>
  <c r="W30" i="3" s="1"/>
  <c r="Q30" i="3"/>
  <c r="N30" i="3"/>
  <c r="J30" i="3"/>
  <c r="H30" i="3"/>
  <c r="F30" i="3"/>
  <c r="D30" i="3"/>
  <c r="K30" i="3" s="1"/>
  <c r="AB29" i="3"/>
  <c r="W29" i="3"/>
  <c r="V29" i="3"/>
  <c r="T29" i="3"/>
  <c r="Q29" i="3"/>
  <c r="N29" i="3"/>
  <c r="AH26" i="3"/>
  <c r="AB26" i="3"/>
  <c r="W26" i="3"/>
  <c r="V26" i="3"/>
  <c r="T26" i="3"/>
  <c r="Q26" i="3"/>
  <c r="N26" i="3"/>
  <c r="J26" i="3"/>
  <c r="H26" i="3"/>
  <c r="F26" i="3"/>
  <c r="K26" i="3" s="1"/>
  <c r="D26" i="3"/>
  <c r="AB25" i="3"/>
  <c r="W25" i="3"/>
  <c r="V25" i="3"/>
  <c r="T25" i="3"/>
  <c r="Q25" i="3"/>
  <c r="N25" i="3"/>
  <c r="AH22" i="3"/>
  <c r="AB22" i="3"/>
  <c r="W22" i="3"/>
  <c r="V22" i="3"/>
  <c r="T22" i="3"/>
  <c r="Q22" i="3"/>
  <c r="N22" i="3"/>
  <c r="O22" i="3" s="1"/>
  <c r="J22" i="3"/>
  <c r="H22" i="3"/>
  <c r="K22" i="3" s="1"/>
  <c r="F22" i="3"/>
  <c r="D22" i="3"/>
  <c r="AB21" i="3"/>
  <c r="W21" i="3"/>
  <c r="V21" i="3"/>
  <c r="T21" i="3"/>
  <c r="Q21" i="3"/>
  <c r="N21" i="3"/>
  <c r="AH18" i="3"/>
  <c r="AB18" i="3"/>
  <c r="AC18" i="3" s="1"/>
  <c r="W18" i="3"/>
  <c r="X18" i="3" s="1"/>
  <c r="V18" i="3"/>
  <c r="T18" i="3"/>
  <c r="Q18" i="3"/>
  <c r="N18" i="3"/>
  <c r="O18" i="3" s="1"/>
  <c r="K18" i="3"/>
  <c r="J18" i="3"/>
  <c r="H18" i="3"/>
  <c r="F18" i="3"/>
  <c r="D18" i="3"/>
  <c r="AB17" i="3"/>
  <c r="W17" i="3"/>
  <c r="V17" i="3"/>
  <c r="T17" i="3"/>
  <c r="Q17" i="3"/>
  <c r="N17" i="3"/>
  <c r="AH14" i="3"/>
  <c r="AH138" i="3" s="1"/>
  <c r="AB14" i="3"/>
  <c r="AC14" i="3" s="1"/>
  <c r="V14" i="3"/>
  <c r="T14" i="3"/>
  <c r="W14" i="3" s="1"/>
  <c r="X14" i="3" s="1"/>
  <c r="Q14" i="3"/>
  <c r="R14" i="3" s="1"/>
  <c r="N14" i="3"/>
  <c r="O14" i="3" s="1"/>
  <c r="K14" i="3"/>
  <c r="J14" i="3"/>
  <c r="H14" i="3"/>
  <c r="F14" i="3"/>
  <c r="D14" i="3"/>
  <c r="AB13" i="3"/>
  <c r="W13" i="3"/>
  <c r="V13" i="3"/>
  <c r="T13" i="3"/>
  <c r="Q13" i="3"/>
  <c r="N13" i="3"/>
  <c r="AG6" i="3"/>
  <c r="AF6" i="3"/>
  <c r="AE6" i="3"/>
  <c r="AH6" i="3" s="1"/>
  <c r="R18" i="3" l="1"/>
  <c r="O26" i="3"/>
  <c r="R22" i="3"/>
  <c r="R26" i="3" s="1"/>
  <c r="R30" i="3" s="1"/>
  <c r="R34" i="3" s="1"/>
  <c r="AJ14" i="3"/>
  <c r="O30" i="3"/>
  <c r="R38" i="3"/>
  <c r="R42" i="3" s="1"/>
  <c r="R46" i="3" s="1"/>
  <c r="R50" i="3" s="1"/>
  <c r="R54" i="3" s="1"/>
  <c r="R58" i="3" s="1"/>
  <c r="R62" i="3" s="1"/>
  <c r="R66" i="3" s="1"/>
  <c r="R70" i="3" s="1"/>
  <c r="R74" i="3" s="1"/>
  <c r="R78" i="3" s="1"/>
  <c r="R82" i="3" s="1"/>
  <c r="R86" i="3" s="1"/>
  <c r="R90" i="3" s="1"/>
  <c r="R94" i="3" s="1"/>
  <c r="R98" i="3" s="1"/>
  <c r="R102" i="3" s="1"/>
  <c r="R106" i="3" s="1"/>
  <c r="R110" i="3" s="1"/>
  <c r="R114" i="3" s="1"/>
  <c r="R118" i="3" s="1"/>
  <c r="R122" i="3" s="1"/>
  <c r="R126" i="3" s="1"/>
  <c r="R130" i="3" s="1"/>
  <c r="R134" i="3" s="1"/>
  <c r="AJ18" i="3"/>
  <c r="X22" i="3"/>
  <c r="AC22" i="3"/>
  <c r="X26" i="3"/>
  <c r="X30" i="3" s="1"/>
  <c r="X34" i="3" s="1"/>
  <c r="X38" i="3" s="1"/>
  <c r="X42" i="3" s="1"/>
  <c r="X46" i="3" s="1"/>
  <c r="X50" i="3" s="1"/>
  <c r="X54" i="3" s="1"/>
  <c r="X58" i="3" s="1"/>
  <c r="X62" i="3" s="1"/>
  <c r="X66" i="3" s="1"/>
  <c r="X70" i="3" s="1"/>
  <c r="X74" i="3" s="1"/>
  <c r="X78" i="3" s="1"/>
  <c r="X82" i="3" s="1"/>
  <c r="X86" i="3" s="1"/>
  <c r="X90" i="3" s="1"/>
  <c r="X94" i="3" s="1"/>
  <c r="X98" i="3" s="1"/>
  <c r="X102" i="3" s="1"/>
  <c r="X106" i="3" s="1"/>
  <c r="X110" i="3" s="1"/>
  <c r="X114" i="3" s="1"/>
  <c r="X118" i="3" s="1"/>
  <c r="X122" i="3" s="1"/>
  <c r="X126" i="3" s="1"/>
  <c r="X130" i="3" s="1"/>
  <c r="X134" i="3" s="1"/>
  <c r="AD14" i="3"/>
  <c r="AD18" i="3"/>
  <c r="AI16" i="3" s="1"/>
  <c r="X138" i="3" l="1"/>
  <c r="AJ22" i="3"/>
  <c r="AC26" i="3"/>
  <c r="AD22" i="3"/>
  <c r="AI20" i="3" s="1"/>
  <c r="AD26" i="3"/>
  <c r="AI24" i="3" s="1"/>
  <c r="O34" i="3"/>
  <c r="AI12" i="3"/>
  <c r="R138" i="3"/>
  <c r="Q138" i="3" s="1"/>
  <c r="AJ26" i="3" l="1"/>
  <c r="AC30" i="3"/>
  <c r="O38" i="3"/>
  <c r="O42" i="3" l="1"/>
  <c r="AJ30" i="3"/>
  <c r="AC34" i="3"/>
  <c r="AD30" i="3"/>
  <c r="AI28" i="3" l="1"/>
  <c r="AJ34" i="3"/>
  <c r="AC38" i="3"/>
  <c r="AD34" i="3"/>
  <c r="AI32" i="3" s="1"/>
  <c r="O46" i="3"/>
  <c r="O50" i="3" l="1"/>
  <c r="AJ38" i="3"/>
  <c r="AC42" i="3"/>
  <c r="AD38" i="3"/>
  <c r="AI36" i="3" s="1"/>
  <c r="AJ42" i="3" l="1"/>
  <c r="AC46" i="3"/>
  <c r="AD42" i="3"/>
  <c r="AI40" i="3" s="1"/>
  <c r="O54" i="3"/>
  <c r="O58" i="3" l="1"/>
  <c r="AJ46" i="3"/>
  <c r="AC50" i="3"/>
  <c r="AD46" i="3"/>
  <c r="AI44" i="3" s="1"/>
  <c r="AJ50" i="3" l="1"/>
  <c r="AC54" i="3"/>
  <c r="AD50" i="3"/>
  <c r="AI48" i="3" s="1"/>
  <c r="O62" i="3"/>
  <c r="O66" i="3" l="1"/>
  <c r="AJ54" i="3"/>
  <c r="AC58" i="3"/>
  <c r="AD54" i="3"/>
  <c r="AI52" i="3" s="1"/>
  <c r="AJ58" i="3" l="1"/>
  <c r="AC62" i="3"/>
  <c r="AD58" i="3"/>
  <c r="AI56" i="3" s="1"/>
  <c r="O70" i="3"/>
  <c r="O74" i="3" l="1"/>
  <c r="AJ62" i="3"/>
  <c r="AC66" i="3"/>
  <c r="AD62" i="3"/>
  <c r="AI60" i="3" s="1"/>
  <c r="AJ66" i="3" l="1"/>
  <c r="AC70" i="3"/>
  <c r="AD66" i="3"/>
  <c r="AI64" i="3" s="1"/>
  <c r="O78" i="3"/>
  <c r="O82" i="3" l="1"/>
  <c r="AJ70" i="3"/>
  <c r="AC74" i="3"/>
  <c r="AD70" i="3"/>
  <c r="AI68" i="3" s="1"/>
  <c r="AJ74" i="3" l="1"/>
  <c r="AC78" i="3"/>
  <c r="AD74" i="3"/>
  <c r="AI72" i="3" s="1"/>
  <c r="O86" i="3"/>
  <c r="O90" i="3" l="1"/>
  <c r="AJ78" i="3"/>
  <c r="AC82" i="3"/>
  <c r="AD78" i="3"/>
  <c r="AI76" i="3" s="1"/>
  <c r="AJ82" i="3" l="1"/>
  <c r="AC86" i="3"/>
  <c r="AD82" i="3"/>
  <c r="AI80" i="3" s="1"/>
  <c r="O94" i="3"/>
  <c r="O98" i="3" l="1"/>
  <c r="AJ86" i="3"/>
  <c r="AC90" i="3"/>
  <c r="AD86" i="3"/>
  <c r="AI84" i="3" s="1"/>
  <c r="AJ90" i="3" l="1"/>
  <c r="AC94" i="3"/>
  <c r="AD90" i="3"/>
  <c r="AI88" i="3" s="1"/>
  <c r="O102" i="3"/>
  <c r="O106" i="3" l="1"/>
  <c r="AJ94" i="3"/>
  <c r="AC98" i="3"/>
  <c r="AD94" i="3"/>
  <c r="AI92" i="3" s="1"/>
  <c r="AJ98" i="3" l="1"/>
  <c r="AC102" i="3"/>
  <c r="AD98" i="3"/>
  <c r="AI96" i="3" s="1"/>
  <c r="O110" i="3"/>
  <c r="O114" i="3" l="1"/>
  <c r="AJ102" i="3"/>
  <c r="AC106" i="3"/>
  <c r="AD102" i="3"/>
  <c r="AI100" i="3" s="1"/>
  <c r="AJ106" i="3" l="1"/>
  <c r="AC110" i="3"/>
  <c r="AD106" i="3"/>
  <c r="AI104" i="3" s="1"/>
  <c r="O118" i="3"/>
  <c r="O122" i="3" l="1"/>
  <c r="AJ110" i="3"/>
  <c r="AC114" i="3"/>
  <c r="AD110" i="3"/>
  <c r="AI108" i="3" s="1"/>
  <c r="AJ114" i="3" l="1"/>
  <c r="AC118" i="3"/>
  <c r="AD114" i="3"/>
  <c r="AI112" i="3" s="1"/>
  <c r="O126" i="3"/>
  <c r="O130" i="3" l="1"/>
  <c r="AJ118" i="3"/>
  <c r="AC122" i="3"/>
  <c r="AD118" i="3"/>
  <c r="AI116" i="3" s="1"/>
  <c r="AJ122" i="3" l="1"/>
  <c r="AC126" i="3"/>
  <c r="AD122" i="3"/>
  <c r="AI120" i="3" s="1"/>
  <c r="O134" i="3"/>
  <c r="O138" i="3" l="1"/>
  <c r="N138" i="3" s="1"/>
  <c r="AJ126" i="3"/>
  <c r="AC130" i="3"/>
  <c r="AD126" i="3"/>
  <c r="AI124" i="3" s="1"/>
  <c r="AJ130" i="3" l="1"/>
  <c r="AC134" i="3"/>
  <c r="AD130" i="3"/>
  <c r="AI128" i="3" s="1"/>
  <c r="AJ134" i="3" l="1"/>
  <c r="AJ138" i="3" s="1"/>
  <c r="AC138" i="3"/>
  <c r="AB138" i="3" s="1"/>
  <c r="AD134" i="3"/>
  <c r="AI132" i="3" l="1"/>
  <c r="AI139" i="3" s="1"/>
  <c r="AD138" i="3"/>
  <c r="AI138" i="3" s="1"/>
  <c r="AE134" i="2" l="1"/>
  <c r="AC134" i="2"/>
  <c r="W134" i="2"/>
  <c r="M134" i="2"/>
  <c r="AF130" i="2"/>
  <c r="AA130" i="2"/>
  <c r="T130" i="2"/>
  <c r="R130" i="2"/>
  <c r="U130" i="2" s="1"/>
  <c r="O130" i="2"/>
  <c r="AA129" i="2"/>
  <c r="U129" i="2"/>
  <c r="T129" i="2"/>
  <c r="R129" i="2"/>
  <c r="O129" i="2"/>
  <c r="AF126" i="2"/>
  <c r="AA126" i="2"/>
  <c r="U126" i="2"/>
  <c r="T126" i="2"/>
  <c r="R126" i="2"/>
  <c r="O126" i="2"/>
  <c r="AA125" i="2"/>
  <c r="U125" i="2"/>
  <c r="T125" i="2"/>
  <c r="R125" i="2"/>
  <c r="O125" i="2"/>
  <c r="AF122" i="2"/>
  <c r="AA122" i="2"/>
  <c r="T122" i="2"/>
  <c r="R122" i="2"/>
  <c r="U122" i="2" s="1"/>
  <c r="O122" i="2"/>
  <c r="AA121" i="2"/>
  <c r="U121" i="2"/>
  <c r="T121" i="2"/>
  <c r="R121" i="2"/>
  <c r="O121" i="2"/>
  <c r="AF118" i="2"/>
  <c r="AA118" i="2"/>
  <c r="U118" i="2"/>
  <c r="T118" i="2"/>
  <c r="R118" i="2"/>
  <c r="O118" i="2"/>
  <c r="AA117" i="2"/>
  <c r="U117" i="2"/>
  <c r="T117" i="2"/>
  <c r="R117" i="2"/>
  <c r="O117" i="2"/>
  <c r="AF114" i="2"/>
  <c r="AA114" i="2"/>
  <c r="T114" i="2"/>
  <c r="R114" i="2"/>
  <c r="U114" i="2" s="1"/>
  <c r="O114" i="2"/>
  <c r="AA113" i="2"/>
  <c r="U113" i="2"/>
  <c r="T113" i="2"/>
  <c r="R113" i="2"/>
  <c r="O113" i="2"/>
  <c r="AF110" i="2"/>
  <c r="AA110" i="2"/>
  <c r="U110" i="2"/>
  <c r="T110" i="2"/>
  <c r="R110" i="2"/>
  <c r="O110" i="2"/>
  <c r="AA109" i="2"/>
  <c r="U109" i="2"/>
  <c r="T109" i="2"/>
  <c r="R109" i="2"/>
  <c r="O109" i="2"/>
  <c r="AF106" i="2"/>
  <c r="AA106" i="2"/>
  <c r="T106" i="2"/>
  <c r="R106" i="2"/>
  <c r="U106" i="2" s="1"/>
  <c r="O106" i="2"/>
  <c r="AA105" i="2"/>
  <c r="U105" i="2"/>
  <c r="T105" i="2"/>
  <c r="R105" i="2"/>
  <c r="O105" i="2"/>
  <c r="AF102" i="2"/>
  <c r="AA102" i="2"/>
  <c r="U102" i="2"/>
  <c r="T102" i="2"/>
  <c r="R102" i="2"/>
  <c r="O102" i="2"/>
  <c r="AA101" i="2"/>
  <c r="U101" i="2"/>
  <c r="T101" i="2"/>
  <c r="R101" i="2"/>
  <c r="O101" i="2"/>
  <c r="AF98" i="2"/>
  <c r="AA98" i="2"/>
  <c r="T98" i="2"/>
  <c r="R98" i="2"/>
  <c r="U98" i="2" s="1"/>
  <c r="O98" i="2"/>
  <c r="AA97" i="2"/>
  <c r="U97" i="2"/>
  <c r="T97" i="2"/>
  <c r="R97" i="2"/>
  <c r="O97" i="2"/>
  <c r="AF94" i="2"/>
  <c r="AA94" i="2"/>
  <c r="U94" i="2"/>
  <c r="T94" i="2"/>
  <c r="R94" i="2"/>
  <c r="O94" i="2"/>
  <c r="AA93" i="2"/>
  <c r="U93" i="2"/>
  <c r="T93" i="2"/>
  <c r="R93" i="2"/>
  <c r="O93" i="2"/>
  <c r="AF90" i="2"/>
  <c r="AA90" i="2"/>
  <c r="T90" i="2"/>
  <c r="R90" i="2"/>
  <c r="U90" i="2" s="1"/>
  <c r="O90" i="2"/>
  <c r="AA89" i="2"/>
  <c r="U89" i="2"/>
  <c r="T89" i="2"/>
  <c r="R89" i="2"/>
  <c r="O89" i="2"/>
  <c r="AF86" i="2"/>
  <c r="AA86" i="2"/>
  <c r="U86" i="2"/>
  <c r="T86" i="2"/>
  <c r="R86" i="2"/>
  <c r="O86" i="2"/>
  <c r="AA85" i="2"/>
  <c r="U85" i="2"/>
  <c r="T85" i="2"/>
  <c r="R85" i="2"/>
  <c r="O85" i="2"/>
  <c r="AF82" i="2"/>
  <c r="AA82" i="2"/>
  <c r="U82" i="2"/>
  <c r="T82" i="2"/>
  <c r="R82" i="2"/>
  <c r="O82" i="2"/>
  <c r="AA81" i="2"/>
  <c r="U81" i="2"/>
  <c r="T81" i="2"/>
  <c r="R81" i="2"/>
  <c r="O81" i="2"/>
  <c r="AF78" i="2"/>
  <c r="AA78" i="2"/>
  <c r="U78" i="2"/>
  <c r="T78" i="2"/>
  <c r="R78" i="2"/>
  <c r="O78" i="2"/>
  <c r="AA77" i="2"/>
  <c r="U77" i="2"/>
  <c r="T77" i="2"/>
  <c r="R77" i="2"/>
  <c r="O77" i="2"/>
  <c r="AF74" i="2"/>
  <c r="AA74" i="2"/>
  <c r="T74" i="2"/>
  <c r="R74" i="2"/>
  <c r="U74" i="2" s="1"/>
  <c r="O74" i="2"/>
  <c r="AA73" i="2"/>
  <c r="U73" i="2"/>
  <c r="T73" i="2"/>
  <c r="R73" i="2"/>
  <c r="O73" i="2"/>
  <c r="AF70" i="2"/>
  <c r="AA70" i="2"/>
  <c r="U70" i="2"/>
  <c r="T70" i="2"/>
  <c r="R70" i="2"/>
  <c r="O70" i="2"/>
  <c r="AA69" i="2"/>
  <c r="U69" i="2"/>
  <c r="T69" i="2"/>
  <c r="R69" i="2"/>
  <c r="O69" i="2"/>
  <c r="AF66" i="2"/>
  <c r="AA66" i="2"/>
  <c r="U66" i="2"/>
  <c r="T66" i="2"/>
  <c r="R66" i="2"/>
  <c r="O66" i="2"/>
  <c r="AA65" i="2"/>
  <c r="U65" i="2"/>
  <c r="T65" i="2"/>
  <c r="R65" i="2"/>
  <c r="O65" i="2"/>
  <c r="AF62" i="2"/>
  <c r="AA62" i="2"/>
  <c r="U62" i="2"/>
  <c r="T62" i="2"/>
  <c r="R62" i="2"/>
  <c r="O62" i="2"/>
  <c r="AA61" i="2"/>
  <c r="U61" i="2"/>
  <c r="T61" i="2"/>
  <c r="R61" i="2"/>
  <c r="O61" i="2"/>
  <c r="AF58" i="2"/>
  <c r="AA58" i="2"/>
  <c r="T58" i="2"/>
  <c r="R58" i="2"/>
  <c r="U58" i="2" s="1"/>
  <c r="O58" i="2"/>
  <c r="AA57" i="2"/>
  <c r="U57" i="2"/>
  <c r="T57" i="2"/>
  <c r="R57" i="2"/>
  <c r="O57" i="2"/>
  <c r="AF54" i="2"/>
  <c r="AA54" i="2"/>
  <c r="U54" i="2"/>
  <c r="T54" i="2"/>
  <c r="R54" i="2"/>
  <c r="O54" i="2"/>
  <c r="AA53" i="2"/>
  <c r="U53" i="2"/>
  <c r="T53" i="2"/>
  <c r="R53" i="2"/>
  <c r="O53" i="2"/>
  <c r="AF50" i="2"/>
  <c r="AA50" i="2"/>
  <c r="U50" i="2"/>
  <c r="T50" i="2"/>
  <c r="R50" i="2"/>
  <c r="O50" i="2"/>
  <c r="AA49" i="2"/>
  <c r="U49" i="2"/>
  <c r="T49" i="2"/>
  <c r="R49" i="2"/>
  <c r="O49" i="2"/>
  <c r="AF46" i="2"/>
  <c r="AA46" i="2"/>
  <c r="U46" i="2"/>
  <c r="T46" i="2"/>
  <c r="R46" i="2"/>
  <c r="O46" i="2"/>
  <c r="AA45" i="2"/>
  <c r="U45" i="2"/>
  <c r="T45" i="2"/>
  <c r="R45" i="2"/>
  <c r="O45" i="2"/>
  <c r="AF42" i="2"/>
  <c r="AA42" i="2"/>
  <c r="T42" i="2"/>
  <c r="R42" i="2"/>
  <c r="U42" i="2" s="1"/>
  <c r="O42" i="2"/>
  <c r="AA41" i="2"/>
  <c r="U41" i="2"/>
  <c r="T41" i="2"/>
  <c r="R41" i="2"/>
  <c r="O41" i="2"/>
  <c r="AF38" i="2"/>
  <c r="AA38" i="2"/>
  <c r="U38" i="2"/>
  <c r="T38" i="2"/>
  <c r="R38" i="2"/>
  <c r="O38" i="2"/>
  <c r="AA37" i="2"/>
  <c r="U37" i="2"/>
  <c r="T37" i="2"/>
  <c r="R37" i="2"/>
  <c r="O37" i="2"/>
  <c r="AF34" i="2"/>
  <c r="AA34" i="2"/>
  <c r="U34" i="2"/>
  <c r="T34" i="2"/>
  <c r="R34" i="2"/>
  <c r="O34" i="2"/>
  <c r="AA33" i="2"/>
  <c r="U33" i="2"/>
  <c r="T33" i="2"/>
  <c r="R33" i="2"/>
  <c r="O33" i="2"/>
  <c r="AF30" i="2"/>
  <c r="AA30" i="2"/>
  <c r="U30" i="2"/>
  <c r="T30" i="2"/>
  <c r="R30" i="2"/>
  <c r="O30" i="2"/>
  <c r="AA29" i="2"/>
  <c r="U29" i="2"/>
  <c r="T29" i="2"/>
  <c r="R29" i="2"/>
  <c r="O29" i="2"/>
  <c r="AF26" i="2"/>
  <c r="AA26" i="2"/>
  <c r="AB26" i="2" s="1"/>
  <c r="T26" i="2"/>
  <c r="R26" i="2"/>
  <c r="U26" i="2" s="1"/>
  <c r="O26" i="2"/>
  <c r="AA25" i="2"/>
  <c r="U25" i="2"/>
  <c r="T25" i="2"/>
  <c r="R25" i="2"/>
  <c r="O25" i="2"/>
  <c r="AF22" i="2"/>
  <c r="AA22" i="2"/>
  <c r="AB22" i="2" s="1"/>
  <c r="U22" i="2"/>
  <c r="T22" i="2"/>
  <c r="R22" i="2"/>
  <c r="O22" i="2"/>
  <c r="AA21" i="2"/>
  <c r="U21" i="2"/>
  <c r="T21" i="2"/>
  <c r="R21" i="2"/>
  <c r="O21" i="2"/>
  <c r="AF18" i="2"/>
  <c r="AA18" i="2"/>
  <c r="AB18" i="2" s="1"/>
  <c r="T18" i="2"/>
  <c r="R18" i="2"/>
  <c r="U18" i="2" s="1"/>
  <c r="V18" i="2" s="1"/>
  <c r="O18" i="2"/>
  <c r="AA17" i="2"/>
  <c r="U17" i="2"/>
  <c r="T17" i="2"/>
  <c r="R17" i="2"/>
  <c r="O17" i="2"/>
  <c r="AF14" i="2"/>
  <c r="AF134" i="2" s="1"/>
  <c r="AB14" i="2"/>
  <c r="AH14" i="2" s="1"/>
  <c r="AA14" i="2"/>
  <c r="U14" i="2"/>
  <c r="V14" i="2" s="1"/>
  <c r="T14" i="2"/>
  <c r="R14" i="2"/>
  <c r="O14" i="2"/>
  <c r="P14" i="2" s="1"/>
  <c r="AA13" i="2"/>
  <c r="U13" i="2"/>
  <c r="T13" i="2"/>
  <c r="R13" i="2"/>
  <c r="O13" i="2"/>
  <c r="AF6" i="2"/>
  <c r="AE6" i="2"/>
  <c r="V22" i="2" l="1"/>
  <c r="AH22" i="2"/>
  <c r="AH18" i="2"/>
  <c r="P22" i="2"/>
  <c r="AD22" i="2" s="1"/>
  <c r="AG20" i="2" s="1"/>
  <c r="P26" i="2"/>
  <c r="AD26" i="2" s="1"/>
  <c r="AG24" i="2" s="1"/>
  <c r="V26" i="2"/>
  <c r="V30" i="2" s="1"/>
  <c r="V34" i="2" s="1"/>
  <c r="V38" i="2" s="1"/>
  <c r="V42" i="2" s="1"/>
  <c r="V46" i="2" s="1"/>
  <c r="V50" i="2" s="1"/>
  <c r="V54" i="2" s="1"/>
  <c r="V58" i="2" s="1"/>
  <c r="V62" i="2" s="1"/>
  <c r="V66" i="2" s="1"/>
  <c r="V70" i="2" s="1"/>
  <c r="V74" i="2" s="1"/>
  <c r="V78" i="2" s="1"/>
  <c r="V82" i="2" s="1"/>
  <c r="V86" i="2" s="1"/>
  <c r="V90" i="2" s="1"/>
  <c r="V94" i="2" s="1"/>
  <c r="V98" i="2" s="1"/>
  <c r="V102" i="2" s="1"/>
  <c r="V106" i="2" s="1"/>
  <c r="V110" i="2" s="1"/>
  <c r="V114" i="2" s="1"/>
  <c r="V118" i="2" s="1"/>
  <c r="V122" i="2" s="1"/>
  <c r="V126" i="2" s="1"/>
  <c r="V130" i="2" s="1"/>
  <c r="P18" i="2"/>
  <c r="AD18" i="2" s="1"/>
  <c r="AG16" i="2" s="1"/>
  <c r="AD14" i="2"/>
  <c r="AH26" i="2"/>
  <c r="AB30" i="2"/>
  <c r="P30" i="2" l="1"/>
  <c r="AH30" i="2"/>
  <c r="V134" i="2"/>
  <c r="AG12" i="2"/>
  <c r="AB34" i="2"/>
  <c r="AH34" i="2" l="1"/>
  <c r="AB38" i="2"/>
  <c r="AD30" i="2"/>
  <c r="P34" i="2"/>
  <c r="AG28" i="2" l="1"/>
  <c r="AD34" i="2"/>
  <c r="AG32" i="2" s="1"/>
  <c r="P38" i="2"/>
  <c r="AH38" i="2"/>
  <c r="AB42" i="2"/>
  <c r="AH42" i="2" l="1"/>
  <c r="AB46" i="2"/>
  <c r="AD38" i="2"/>
  <c r="AG36" i="2" s="1"/>
  <c r="P42" i="2"/>
  <c r="AD42" i="2" l="1"/>
  <c r="AG40" i="2" s="1"/>
  <c r="P46" i="2"/>
  <c r="AH46" i="2"/>
  <c r="AB50" i="2"/>
  <c r="AH50" i="2" l="1"/>
  <c r="AB54" i="2"/>
  <c r="AD46" i="2"/>
  <c r="AG44" i="2" s="1"/>
  <c r="P50" i="2"/>
  <c r="AD50" i="2" l="1"/>
  <c r="AG48" i="2" s="1"/>
  <c r="P54" i="2"/>
  <c r="AH54" i="2"/>
  <c r="AB58" i="2"/>
  <c r="AH58" i="2" l="1"/>
  <c r="AB62" i="2"/>
  <c r="AD54" i="2"/>
  <c r="AG52" i="2" s="1"/>
  <c r="P58" i="2"/>
  <c r="AD58" i="2" l="1"/>
  <c r="AG56" i="2" s="1"/>
  <c r="P62" i="2"/>
  <c r="AH62" i="2"/>
  <c r="AB66" i="2"/>
  <c r="AH66" i="2" l="1"/>
  <c r="AB70" i="2"/>
  <c r="AD62" i="2"/>
  <c r="AG60" i="2" s="1"/>
  <c r="P66" i="2"/>
  <c r="AH70" i="2" l="1"/>
  <c r="AB74" i="2"/>
  <c r="AD66" i="2"/>
  <c r="AG64" i="2" s="1"/>
  <c r="P70" i="2"/>
  <c r="AH74" i="2" l="1"/>
  <c r="AB78" i="2"/>
  <c r="AD70" i="2"/>
  <c r="AG68" i="2" s="1"/>
  <c r="P74" i="2"/>
  <c r="AH78" i="2" l="1"/>
  <c r="AB82" i="2"/>
  <c r="AD74" i="2"/>
  <c r="AG72" i="2" s="1"/>
  <c r="P78" i="2"/>
  <c r="AH82" i="2" l="1"/>
  <c r="AB86" i="2"/>
  <c r="AD78" i="2"/>
  <c r="AG76" i="2" s="1"/>
  <c r="P82" i="2"/>
  <c r="AH86" i="2" l="1"/>
  <c r="AB90" i="2"/>
  <c r="AD82" i="2"/>
  <c r="AG80" i="2" s="1"/>
  <c r="P86" i="2"/>
  <c r="AH90" i="2" l="1"/>
  <c r="AB94" i="2"/>
  <c r="AD86" i="2"/>
  <c r="AG84" i="2" s="1"/>
  <c r="P90" i="2"/>
  <c r="AB98" i="2" l="1"/>
  <c r="AH94" i="2"/>
  <c r="AD90" i="2"/>
  <c r="AG88" i="2" s="1"/>
  <c r="P94" i="2"/>
  <c r="AH98" i="2" l="1"/>
  <c r="AB102" i="2"/>
  <c r="AD94" i="2"/>
  <c r="AG92" i="2" s="1"/>
  <c r="P98" i="2"/>
  <c r="AH102" i="2" l="1"/>
  <c r="AB106" i="2"/>
  <c r="AD98" i="2"/>
  <c r="AG96" i="2" s="1"/>
  <c r="P102" i="2"/>
  <c r="AH106" i="2" l="1"/>
  <c r="AB110" i="2"/>
  <c r="AD102" i="2"/>
  <c r="AG100" i="2" s="1"/>
  <c r="P106" i="2"/>
  <c r="AB114" i="2" l="1"/>
  <c r="AH110" i="2"/>
  <c r="AD106" i="2"/>
  <c r="AG104" i="2" s="1"/>
  <c r="P110" i="2"/>
  <c r="AH114" i="2" l="1"/>
  <c r="AB118" i="2"/>
  <c r="AD110" i="2"/>
  <c r="AG108" i="2" s="1"/>
  <c r="P114" i="2"/>
  <c r="AD114" i="2" l="1"/>
  <c r="AG112" i="2" s="1"/>
  <c r="P118" i="2"/>
  <c r="AH118" i="2"/>
  <c r="AB122" i="2"/>
  <c r="AH122" i="2" l="1"/>
  <c r="AB126" i="2"/>
  <c r="AD118" i="2"/>
  <c r="AG116" i="2" s="1"/>
  <c r="P122" i="2"/>
  <c r="AH126" i="2" l="1"/>
  <c r="AB130" i="2"/>
  <c r="AD122" i="2"/>
  <c r="AG120" i="2" s="1"/>
  <c r="P126" i="2"/>
  <c r="AH130" i="2" l="1"/>
  <c r="AH134" i="2" s="1"/>
  <c r="AB134" i="2"/>
  <c r="AA134" i="2" s="1"/>
  <c r="AD126" i="2"/>
  <c r="AG124" i="2" s="1"/>
  <c r="P130" i="2"/>
  <c r="AD130" i="2" l="1"/>
  <c r="P134" i="2"/>
  <c r="O134" i="2" s="1"/>
  <c r="AG128" i="2" l="1"/>
  <c r="AG135" i="2" s="1"/>
  <c r="AD134" i="2"/>
  <c r="AG134" i="2" s="1"/>
</calcChain>
</file>

<file path=xl/sharedStrings.xml><?xml version="1.0" encoding="utf-8"?>
<sst xmlns="http://schemas.openxmlformats.org/spreadsheetml/2006/main" count="1637" uniqueCount="82">
  <si>
    <t>v.2</t>
  </si>
  <si>
    <t>Расчет суточной добычи нефти по датам</t>
  </si>
  <si>
    <t/>
  </si>
  <si>
    <t>Апрель   2019 ННГ (Регион Запад) ЦДНГ-10</t>
  </si>
  <si>
    <t>АО Газпромнефть - ННГ (Регион Запад)</t>
  </si>
  <si>
    <t>5,8 тн/сут</t>
  </si>
  <si>
    <t>Входная добыча</t>
  </si>
  <si>
    <t>Прирост добычи нефти</t>
  </si>
  <si>
    <t>Потери добычи нефти</t>
  </si>
  <si>
    <t>День месяца</t>
  </si>
  <si>
    <t>Наименование</t>
  </si>
  <si>
    <t>ГЕОЛОГО - ТЕХНИЧЕСКИЕ МЕРОПРИЯТИЯ</t>
  </si>
  <si>
    <t>Накопленный эффект, т/сут</t>
  </si>
  <si>
    <t>Оптимизация</t>
  </si>
  <si>
    <t>Восстановление потенциала простоя</t>
  </si>
  <si>
    <t>Нараст.  по потенциалу</t>
  </si>
  <si>
    <t>Геол. снижение,  т/сут</t>
  </si>
  <si>
    <t>Рост потенциала простоя (в т.ч.остановки скв. для ГТМ, оптимизацию, нерентабельный фонд, по распоряжению)</t>
  </si>
  <si>
    <t>Нараст. по остановкам</t>
  </si>
  <si>
    <t>Прочие потери</t>
  </si>
  <si>
    <t>Нараст. баланс</t>
  </si>
  <si>
    <t>Потери нефти по ОТМ</t>
  </si>
  <si>
    <t>Расчетный график добычи, т/сут</t>
  </si>
  <si>
    <t>Потенциал по графику</t>
  </si>
  <si>
    <t>Ввод новых скважин</t>
  </si>
  <si>
    <t>ГРП</t>
  </si>
  <si>
    <t>Зарезка бокового ствола</t>
  </si>
  <si>
    <t>Возврат</t>
  </si>
  <si>
    <t>Итого</t>
  </si>
  <si>
    <t>Базовый дебит ГТМ и Оптимизация скважин</t>
  </si>
  <si>
    <t>Текущий простой</t>
  </si>
  <si>
    <t>Итого (с ВСП)</t>
  </si>
  <si>
    <t>Откл. Эл.Эн., т/сут</t>
  </si>
  <si>
    <t>№</t>
  </si>
  <si>
    <t>Скв.</t>
  </si>
  <si>
    <t>Cкв.</t>
  </si>
  <si>
    <t>Эффект</t>
  </si>
  <si>
    <t>Местор.</t>
  </si>
  <si>
    <t>N,N скважин</t>
  </si>
  <si>
    <t>Вынг</t>
  </si>
  <si>
    <t>2241</t>
  </si>
  <si>
    <t>2411</t>
  </si>
  <si>
    <t>2247</t>
  </si>
  <si>
    <t>2027</t>
  </si>
  <si>
    <t>612</t>
  </si>
  <si>
    <t>846</t>
  </si>
  <si>
    <t>ИТОГО: мер-тий</t>
  </si>
  <si>
    <t>Сум.прир. деб.тн/сут.</t>
  </si>
  <si>
    <t>Итого:</t>
  </si>
  <si>
    <t>Накопленная добыча,тн.</t>
  </si>
  <si>
    <t>Изменение потенциала простоя, +,- к 1 числу</t>
  </si>
  <si>
    <t>Входная на Май</t>
  </si>
  <si>
    <t>т/сут</t>
  </si>
  <si>
    <t>Май      2019 ННГ (Регион Запад) ЦДНГ-10</t>
  </si>
  <si>
    <t>Работа с переходящим фондом</t>
  </si>
  <si>
    <t>Ввод из БД ТГ (без инвест.)</t>
  </si>
  <si>
    <t>Исследования, т/сут</t>
  </si>
  <si>
    <t>УЭТ, т/сут</t>
  </si>
  <si>
    <t>2396</t>
  </si>
  <si>
    <t>2605</t>
  </si>
  <si>
    <t>2412</t>
  </si>
  <si>
    <t>2607</t>
  </si>
  <si>
    <t>2007</t>
  </si>
  <si>
    <t>4201</t>
  </si>
  <si>
    <t>Входная на Июнь</t>
  </si>
  <si>
    <t>Июнь     2019 ННГ (Регион Запад) ЦДНГ-10</t>
  </si>
  <si>
    <t>5,4 тн/сут</t>
  </si>
  <si>
    <t>Прочая добыча</t>
  </si>
  <si>
    <t>Ост. дебит от ЗБС, Углуб., ПВЛГ/ПНЛГ</t>
  </si>
  <si>
    <t>ИТОГО ост. дебит от ЗБС, Углуб., ПВЛГ/ПНЛГ</t>
  </si>
  <si>
    <t>Итого (с ВНР)</t>
  </si>
  <si>
    <t>2702</t>
  </si>
  <si>
    <t>1981</t>
  </si>
  <si>
    <t>2492</t>
  </si>
  <si>
    <t>2508</t>
  </si>
  <si>
    <t>1922</t>
  </si>
  <si>
    <t>847</t>
  </si>
  <si>
    <t>4243</t>
  </si>
  <si>
    <t>1921</t>
  </si>
  <si>
    <t>4272</t>
  </si>
  <si>
    <t>2397</t>
  </si>
  <si>
    <t>Входная на Июль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</si>
</sst>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"/>
    <numFmt numFmtId="166" formatCode="dd"/>
    <numFmt numFmtId="167" formatCode="#,##0.0;\-#,##0.0;;@"/>
    <numFmt numFmtId="168" formatCode="0;\-0;;@"/>
    <numFmt numFmtId="169" formatCode="0.0;\-0.0;;@"/>
  </numFmts>
  <fonts count="20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color rgb="FFFFFFFF"/>
      <name val="Arial"/>
    </font>
    <font>
      <b/>
      <sz val="12"/>
      <color rgb="FF000000"/>
      <name val="Arial"/>
    </font>
    <font>
      <sz val="10"/>
      <color rgb="FF000000"/>
      <name val="Arial"/>
    </font>
    <font>
      <b/>
      <sz val="11"/>
      <color rgb="FF000000"/>
      <name val="Arial"/>
    </font>
    <font>
      <b/>
      <sz val="16"/>
      <color rgb="FF800000"/>
      <name val="Arial"/>
    </font>
    <font>
      <b/>
      <sz val="12"/>
      <color rgb="FF800000"/>
      <name val="Arial"/>
    </font>
    <font>
      <b/>
      <sz val="8"/>
      <color rgb="FF000000"/>
      <name val="Arial"/>
    </font>
    <font>
      <b/>
      <sz val="8"/>
      <color rgb="FFFF0000"/>
      <name val="Arial"/>
    </font>
    <font>
      <sz val="8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b/>
      <sz val="9"/>
      <color rgb="FFCCFFCC"/>
      <name val="Arial"/>
    </font>
    <font>
      <b/>
      <sz val="9"/>
      <color rgb="FFCCFFFF"/>
      <name val="Arial"/>
    </font>
    <font>
      <b/>
      <sz val="9"/>
      <color rgb="FFFF0000"/>
      <name val="Arial"/>
    </font>
    <font>
      <sz val="10"/>
      <color rgb="FFFF0000"/>
      <name val="Arial"/>
    </font>
    <font>
      <sz val="9"/>
      <color rgb="FFFF0000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E4E1"/>
      </patternFill>
    </fill>
    <fill>
      <patternFill patternType="solid">
        <fgColor rgb="FFFFDEAD"/>
      </patternFill>
    </fill>
    <fill>
      <patternFill patternType="solid">
        <fgColor rgb="FFCCFFFF"/>
      </patternFill>
    </fill>
    <fill>
      <patternFill patternType="solid">
        <fgColor rgb="FFFFF8DC"/>
      </patternFill>
    </fill>
    <fill>
      <patternFill patternType="solid">
        <fgColor rgb="FFCCFFCC"/>
      </patternFill>
    </fill>
    <fill>
      <patternFill patternType="solid">
        <fgColor rgb="FFE0FFFF"/>
      </patternFill>
    </fill>
    <fill>
      <patternFill patternType="solid">
        <fgColor rgb="FFAFEEEE"/>
      </patternFill>
    </fill>
    <fill>
      <patternFill patternType="solid">
        <fgColor rgb="FFFAEBD7"/>
      </patternFill>
    </fill>
    <fill>
      <patternFill patternType="solid">
        <fgColor rgb="FFE6E6FA"/>
      </patternFill>
    </fill>
    <fill>
      <patternFill patternType="solid">
        <fgColor rgb="FFF0FFF0"/>
      </patternFill>
    </fill>
    <fill>
      <patternFill patternType="solid">
        <fgColor rgb="FFFFFACD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44">
    <xf numFmtId="0" fontId="0" fillId="0" borderId="0" xfId="0"/>
    <xf numFmtId="0" fontId="2" fillId="0" borderId="0" xfId="1" applyFont="1" applyAlignment="1">
      <alignment horizontal="left" wrapText="1"/>
    </xf>
    <xf numFmtId="0" fontId="4" fillId="0" borderId="0" xfId="1" applyFont="1" applyAlignment="1">
      <alignment horizontal="left" vertical="top" wrapText="1"/>
    </xf>
    <xf numFmtId="0" fontId="1" fillId="0" borderId="0" xfId="1"/>
    <xf numFmtId="0" fontId="6" fillId="0" borderId="0" xfId="1" applyFont="1" applyAlignment="1">
      <alignment horizontal="center" wrapText="1"/>
    </xf>
    <xf numFmtId="0" fontId="8" fillId="2" borderId="0" xfId="1" applyFont="1" applyFill="1" applyAlignment="1">
      <alignment horizontal="center" wrapText="1"/>
    </xf>
    <xf numFmtId="164" fontId="8" fillId="5" borderId="1" xfId="1" applyNumberFormat="1" applyFont="1" applyFill="1" applyBorder="1" applyAlignment="1">
      <alignment horizontal="center" vertical="center" wrapText="1"/>
    </xf>
    <xf numFmtId="165" fontId="8" fillId="5" borderId="2" xfId="1" applyNumberFormat="1" applyFont="1" applyFill="1" applyBorder="1" applyAlignment="1">
      <alignment horizontal="center" vertical="center" wrapText="1"/>
    </xf>
    <xf numFmtId="165" fontId="10" fillId="5" borderId="4" xfId="1" applyNumberFormat="1" applyFont="1" applyFill="1" applyBorder="1" applyAlignment="1">
      <alignment horizontal="center" wrapText="1"/>
    </xf>
    <xf numFmtId="0" fontId="11" fillId="6" borderId="5" xfId="1" applyFont="1" applyFill="1" applyBorder="1" applyAlignment="1">
      <alignment horizontal="center" wrapText="1"/>
    </xf>
    <xf numFmtId="0" fontId="11" fillId="7" borderId="5" xfId="1" applyFont="1" applyFill="1" applyBorder="1" applyAlignment="1">
      <alignment horizontal="center" wrapText="1"/>
    </xf>
    <xf numFmtId="0" fontId="11" fillId="6" borderId="6" xfId="1" applyFont="1" applyFill="1" applyBorder="1" applyAlignment="1">
      <alignment horizontal="center" wrapText="1"/>
    </xf>
    <xf numFmtId="0" fontId="11" fillId="7" borderId="6" xfId="1" applyFont="1" applyFill="1" applyBorder="1" applyAlignment="1">
      <alignment horizontal="center" wrapText="1"/>
    </xf>
    <xf numFmtId="0" fontId="8" fillId="0" borderId="6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/>
    </xf>
    <xf numFmtId="0" fontId="4" fillId="0" borderId="0" xfId="1" applyFont="1" applyAlignment="1">
      <alignment horizontal="left" wrapText="1"/>
    </xf>
    <xf numFmtId="0" fontId="8" fillId="6" borderId="7" xfId="1" applyFont="1" applyFill="1" applyBorder="1" applyAlignment="1">
      <alignment horizontal="left" vertical="center" wrapText="1"/>
    </xf>
    <xf numFmtId="0" fontId="4" fillId="0" borderId="8" xfId="1" applyFont="1" applyBorder="1" applyAlignment="1">
      <alignment horizontal="left" wrapText="1"/>
    </xf>
    <xf numFmtId="165" fontId="13" fillId="6" borderId="5" xfId="1" applyNumberFormat="1" applyFont="1" applyFill="1" applyBorder="1" applyAlignment="1">
      <alignment horizontal="center" wrapText="1"/>
    </xf>
    <xf numFmtId="165" fontId="12" fillId="6" borderId="7" xfId="1" applyNumberFormat="1" applyFont="1" applyFill="1" applyBorder="1" applyAlignment="1">
      <alignment horizontal="center" wrapText="1"/>
    </xf>
    <xf numFmtId="165" fontId="14" fillId="11" borderId="5" xfId="1" applyNumberFormat="1" applyFont="1" applyFill="1" applyBorder="1" applyAlignment="1">
      <alignment horizontal="center" wrapText="1"/>
    </xf>
    <xf numFmtId="165" fontId="11" fillId="8" borderId="9" xfId="1" applyNumberFormat="1" applyFont="1" applyFill="1" applyBorder="1" applyAlignment="1">
      <alignment horizontal="left" wrapText="1"/>
    </xf>
    <xf numFmtId="165" fontId="13" fillId="6" borderId="9" xfId="1" applyNumberFormat="1" applyFont="1" applyFill="1" applyBorder="1" applyAlignment="1">
      <alignment horizontal="center" wrapText="1"/>
    </xf>
    <xf numFmtId="165" fontId="11" fillId="11" borderId="5" xfId="1" applyNumberFormat="1" applyFont="1" applyFill="1" applyBorder="1" applyAlignment="1">
      <alignment horizontal="center" wrapText="1"/>
    </xf>
    <xf numFmtId="165" fontId="12" fillId="2" borderId="5" xfId="1" applyNumberFormat="1" applyFont="1" applyFill="1" applyBorder="1" applyAlignment="1">
      <alignment horizontal="left" wrapText="1"/>
    </xf>
    <xf numFmtId="165" fontId="11" fillId="8" borderId="5" xfId="1" applyNumberFormat="1" applyFont="1" applyFill="1" applyBorder="1" applyAlignment="1">
      <alignment horizontal="center" wrapText="1"/>
    </xf>
    <xf numFmtId="165" fontId="15" fillId="6" borderId="5" xfId="1" applyNumberFormat="1" applyFont="1" applyFill="1" applyBorder="1" applyAlignment="1">
      <alignment horizontal="center" wrapText="1"/>
    </xf>
    <xf numFmtId="165" fontId="15" fillId="6" borderId="9" xfId="1" applyNumberFormat="1" applyFont="1" applyFill="1" applyBorder="1" applyAlignment="1">
      <alignment horizontal="center" wrapText="1"/>
    </xf>
    <xf numFmtId="165" fontId="15" fillId="9" borderId="5" xfId="1" applyNumberFormat="1" applyFont="1" applyFill="1" applyBorder="1" applyAlignment="1">
      <alignment horizontal="center" wrapText="1"/>
    </xf>
    <xf numFmtId="165" fontId="15" fillId="10" borderId="5" xfId="1" applyNumberFormat="1" applyFont="1" applyFill="1" applyBorder="1" applyAlignment="1">
      <alignment horizontal="center" wrapText="1"/>
    </xf>
    <xf numFmtId="0" fontId="16" fillId="6" borderId="5" xfId="1" applyFont="1" applyFill="1" applyBorder="1" applyAlignment="1">
      <alignment horizontal="left" wrapText="1"/>
    </xf>
    <xf numFmtId="165" fontId="17" fillId="6" borderId="5" xfId="1" applyNumberFormat="1" applyFont="1" applyFill="1" applyBorder="1" applyAlignment="1">
      <alignment horizontal="left" wrapText="1"/>
    </xf>
    <xf numFmtId="165" fontId="12" fillId="12" borderId="5" xfId="1" applyNumberFormat="1" applyFont="1" applyFill="1" applyBorder="1" applyAlignment="1">
      <alignment horizontal="center" wrapText="1"/>
    </xf>
    <xf numFmtId="0" fontId="8" fillId="6" borderId="10" xfId="1" applyFont="1" applyFill="1" applyBorder="1" applyAlignment="1">
      <alignment horizontal="left" vertical="center" wrapText="1"/>
    </xf>
    <xf numFmtId="0" fontId="4" fillId="0" borderId="11" xfId="1" applyFont="1" applyBorder="1" applyAlignment="1">
      <alignment horizontal="left" wrapText="1"/>
    </xf>
    <xf numFmtId="168" fontId="12" fillId="6" borderId="12" xfId="1" applyNumberFormat="1" applyFont="1" applyFill="1" applyBorder="1" applyAlignment="1">
      <alignment horizontal="center" wrapText="1"/>
    </xf>
    <xf numFmtId="165" fontId="12" fillId="6" borderId="10" xfId="1" applyNumberFormat="1" applyFont="1" applyFill="1" applyBorder="1" applyAlignment="1">
      <alignment horizontal="center" wrapText="1"/>
    </xf>
    <xf numFmtId="168" fontId="12" fillId="11" borderId="12" xfId="1" applyNumberFormat="1" applyFont="1" applyFill="1" applyBorder="1" applyAlignment="1">
      <alignment horizontal="center" wrapText="1"/>
    </xf>
    <xf numFmtId="165" fontId="11" fillId="8" borderId="0" xfId="1" applyNumberFormat="1" applyFont="1" applyFill="1" applyAlignment="1">
      <alignment horizontal="left" wrapText="1"/>
    </xf>
    <xf numFmtId="168" fontId="12" fillId="6" borderId="0" xfId="1" applyNumberFormat="1" applyFont="1" applyFill="1" applyAlignment="1">
      <alignment horizontal="center" wrapText="1"/>
    </xf>
    <xf numFmtId="165" fontId="11" fillId="11" borderId="12" xfId="1" applyNumberFormat="1" applyFont="1" applyFill="1" applyBorder="1" applyAlignment="1">
      <alignment horizontal="center" wrapText="1"/>
    </xf>
    <xf numFmtId="165" fontId="12" fillId="2" borderId="12" xfId="1" applyNumberFormat="1" applyFont="1" applyFill="1" applyBorder="1" applyAlignment="1">
      <alignment horizontal="left" wrapText="1"/>
    </xf>
    <xf numFmtId="165" fontId="11" fillId="8" borderId="12" xfId="1" applyNumberFormat="1" applyFont="1" applyFill="1" applyBorder="1" applyAlignment="1">
      <alignment horizontal="center" wrapText="1"/>
    </xf>
    <xf numFmtId="165" fontId="15" fillId="6" borderId="0" xfId="1" applyNumberFormat="1" applyFont="1" applyFill="1" applyAlignment="1">
      <alignment horizontal="center" wrapText="1"/>
    </xf>
    <xf numFmtId="165" fontId="12" fillId="9" borderId="12" xfId="1" applyNumberFormat="1" applyFont="1" applyFill="1" applyBorder="1" applyAlignment="1">
      <alignment horizontal="center" wrapText="1"/>
    </xf>
    <xf numFmtId="165" fontId="12" fillId="10" borderId="12" xfId="1" applyNumberFormat="1" applyFont="1" applyFill="1" applyBorder="1" applyAlignment="1">
      <alignment horizontal="center" wrapText="1"/>
    </xf>
    <xf numFmtId="0" fontId="18" fillId="6" borderId="12" xfId="1" applyFont="1" applyFill="1" applyBorder="1" applyAlignment="1">
      <alignment horizontal="left" wrapText="1"/>
    </xf>
    <xf numFmtId="165" fontId="12" fillId="6" borderId="12" xfId="1" applyNumberFormat="1" applyFont="1" applyFill="1" applyBorder="1" applyAlignment="1">
      <alignment horizontal="left" wrapText="1"/>
    </xf>
    <xf numFmtId="165" fontId="12" fillId="12" borderId="12" xfId="1" applyNumberFormat="1" applyFont="1" applyFill="1" applyBorder="1" applyAlignment="1">
      <alignment horizontal="center" wrapText="1"/>
    </xf>
    <xf numFmtId="0" fontId="8" fillId="6" borderId="4" xfId="1" applyFont="1" applyFill="1" applyBorder="1" applyAlignment="1">
      <alignment horizontal="left" vertical="center" wrapText="1"/>
    </xf>
    <xf numFmtId="0" fontId="4" fillId="0" borderId="6" xfId="1" applyFont="1" applyBorder="1" applyAlignment="1">
      <alignment horizontal="left" wrapText="1"/>
    </xf>
    <xf numFmtId="167" fontId="12" fillId="6" borderId="6" xfId="1" applyNumberFormat="1" applyFont="1" applyFill="1" applyBorder="1" applyAlignment="1">
      <alignment horizontal="center" wrapText="1"/>
    </xf>
    <xf numFmtId="167" fontId="12" fillId="6" borderId="4" xfId="1" applyNumberFormat="1" applyFont="1" applyFill="1" applyBorder="1" applyAlignment="1">
      <alignment horizontal="center" wrapText="1"/>
    </xf>
    <xf numFmtId="167" fontId="12" fillId="11" borderId="6" xfId="1" applyNumberFormat="1" applyFont="1" applyFill="1" applyBorder="1" applyAlignment="1">
      <alignment horizontal="center" wrapText="1"/>
    </xf>
    <xf numFmtId="167" fontId="12" fillId="8" borderId="13" xfId="1" applyNumberFormat="1" applyFont="1" applyFill="1" applyBorder="1" applyAlignment="1">
      <alignment horizontal="center" wrapText="1"/>
    </xf>
    <xf numFmtId="167" fontId="12" fillId="6" borderId="13" xfId="1" applyNumberFormat="1" applyFont="1" applyFill="1" applyBorder="1" applyAlignment="1">
      <alignment horizontal="center" wrapText="1"/>
    </xf>
    <xf numFmtId="167" fontId="11" fillId="11" borderId="6" xfId="1" applyNumberFormat="1" applyFont="1" applyFill="1" applyBorder="1" applyAlignment="1">
      <alignment horizontal="center" wrapText="1"/>
    </xf>
    <xf numFmtId="165" fontId="12" fillId="2" borderId="6" xfId="1" applyNumberFormat="1" applyFont="1" applyFill="1" applyBorder="1" applyAlignment="1">
      <alignment horizontal="center" wrapText="1"/>
    </xf>
    <xf numFmtId="167" fontId="11" fillId="8" borderId="6" xfId="1" applyNumberFormat="1" applyFont="1" applyFill="1" applyBorder="1" applyAlignment="1">
      <alignment horizontal="center" wrapText="1"/>
    </xf>
    <xf numFmtId="167" fontId="12" fillId="9" borderId="6" xfId="1" applyNumberFormat="1" applyFont="1" applyFill="1" applyBorder="1" applyAlignment="1">
      <alignment horizontal="center" wrapText="1"/>
    </xf>
    <xf numFmtId="167" fontId="12" fillId="10" borderId="6" xfId="1" applyNumberFormat="1" applyFont="1" applyFill="1" applyBorder="1" applyAlignment="1">
      <alignment horizontal="center" wrapText="1"/>
    </xf>
    <xf numFmtId="1" fontId="18" fillId="6" borderId="6" xfId="1" applyNumberFormat="1" applyFont="1" applyFill="1" applyBorder="1" applyAlignment="1">
      <alignment horizontal="center" wrapText="1"/>
    </xf>
    <xf numFmtId="167" fontId="12" fillId="12" borderId="6" xfId="1" applyNumberFormat="1" applyFont="1" applyFill="1" applyBorder="1" applyAlignment="1">
      <alignment horizontal="center" wrapText="1"/>
    </xf>
    <xf numFmtId="0" fontId="11" fillId="0" borderId="14" xfId="1" applyFont="1" applyBorder="1" applyAlignment="1">
      <alignment horizontal="left" wrapText="1"/>
    </xf>
    <xf numFmtId="168" fontId="12" fillId="12" borderId="14" xfId="1" applyNumberFormat="1" applyFont="1" applyFill="1" applyBorder="1" applyAlignment="1">
      <alignment horizontal="center" wrapText="1"/>
    </xf>
    <xf numFmtId="168" fontId="12" fillId="6" borderId="14" xfId="1" applyNumberFormat="1" applyFont="1" applyFill="1" applyBorder="1" applyAlignment="1">
      <alignment horizontal="center" wrapText="1"/>
    </xf>
    <xf numFmtId="165" fontId="11" fillId="6" borderId="14" xfId="1" applyNumberFormat="1" applyFont="1" applyFill="1" applyBorder="1" applyAlignment="1">
      <alignment horizontal="left" wrapText="1"/>
    </xf>
    <xf numFmtId="165" fontId="11" fillId="8" borderId="14" xfId="1" applyNumberFormat="1" applyFont="1" applyFill="1" applyBorder="1" applyAlignment="1">
      <alignment horizontal="left" wrapText="1"/>
    </xf>
    <xf numFmtId="168" fontId="12" fillId="12" borderId="15" xfId="1" applyNumberFormat="1" applyFont="1" applyFill="1" applyBorder="1" applyAlignment="1">
      <alignment horizontal="center" wrapText="1"/>
    </xf>
    <xf numFmtId="165" fontId="12" fillId="6" borderId="15" xfId="1" applyNumberFormat="1" applyFont="1" applyFill="1" applyBorder="1" applyAlignment="1">
      <alignment horizontal="center" wrapText="1"/>
    </xf>
    <xf numFmtId="165" fontId="12" fillId="2" borderId="15" xfId="1" applyNumberFormat="1" applyFont="1" applyFill="1" applyBorder="1" applyAlignment="1">
      <alignment horizontal="left" wrapText="1"/>
    </xf>
    <xf numFmtId="0" fontId="11" fillId="0" borderId="15" xfId="1" applyFont="1" applyBorder="1" applyAlignment="1">
      <alignment horizontal="left" wrapText="1"/>
    </xf>
    <xf numFmtId="165" fontId="12" fillId="8" borderId="15" xfId="1" applyNumberFormat="1" applyFont="1" applyFill="1" applyBorder="1" applyAlignment="1">
      <alignment horizontal="right" wrapText="1"/>
    </xf>
    <xf numFmtId="165" fontId="12" fillId="9" borderId="14" xfId="1" applyNumberFormat="1" applyFont="1" applyFill="1" applyBorder="1" applyAlignment="1">
      <alignment horizontal="center" wrapText="1"/>
    </xf>
    <xf numFmtId="165" fontId="12" fillId="10" borderId="15" xfId="1" applyNumberFormat="1" applyFont="1" applyFill="1" applyBorder="1" applyAlignment="1">
      <alignment horizontal="center" wrapText="1"/>
    </xf>
    <xf numFmtId="165" fontId="12" fillId="6" borderId="15" xfId="1" applyNumberFormat="1" applyFont="1" applyFill="1" applyBorder="1" applyAlignment="1">
      <alignment horizontal="left" wrapText="1"/>
    </xf>
    <xf numFmtId="165" fontId="11" fillId="12" borderId="15" xfId="1" applyNumberFormat="1" applyFont="1" applyFill="1" applyBorder="1" applyAlignment="1">
      <alignment horizontal="center" wrapText="1"/>
    </xf>
    <xf numFmtId="0" fontId="11" fillId="0" borderId="6" xfId="1" applyFont="1" applyBorder="1" applyAlignment="1">
      <alignment horizontal="left" wrapText="1"/>
    </xf>
    <xf numFmtId="169" fontId="12" fillId="12" borderId="6" xfId="1" applyNumberFormat="1" applyFont="1" applyFill="1" applyBorder="1" applyAlignment="1">
      <alignment horizontal="center" wrapText="1"/>
    </xf>
    <xf numFmtId="169" fontId="12" fillId="6" borderId="6" xfId="1" applyNumberFormat="1" applyFont="1" applyFill="1" applyBorder="1" applyAlignment="1">
      <alignment horizontal="center" wrapText="1"/>
    </xf>
    <xf numFmtId="165" fontId="12" fillId="6" borderId="6" xfId="1" applyNumberFormat="1" applyFont="1" applyFill="1" applyBorder="1" applyAlignment="1">
      <alignment horizontal="center" wrapText="1"/>
    </xf>
    <xf numFmtId="165" fontId="12" fillId="8" borderId="6" xfId="1" applyNumberFormat="1" applyFont="1" applyFill="1" applyBorder="1" applyAlignment="1">
      <alignment horizontal="center" wrapText="1"/>
    </xf>
    <xf numFmtId="169" fontId="12" fillId="12" borderId="4" xfId="1" applyNumberFormat="1" applyFont="1" applyFill="1" applyBorder="1" applyAlignment="1">
      <alignment horizontal="center" wrapText="1"/>
    </xf>
    <xf numFmtId="165" fontId="12" fillId="6" borderId="4" xfId="1" applyNumberFormat="1" applyFont="1" applyFill="1" applyBorder="1" applyAlignment="1">
      <alignment horizontal="center" wrapText="1"/>
    </xf>
    <xf numFmtId="165" fontId="12" fillId="2" borderId="4" xfId="1" applyNumberFormat="1" applyFont="1" applyFill="1" applyBorder="1" applyAlignment="1">
      <alignment horizontal="left" wrapText="1"/>
    </xf>
    <xf numFmtId="0" fontId="11" fillId="0" borderId="4" xfId="1" applyFont="1" applyBorder="1" applyAlignment="1">
      <alignment horizontal="left" wrapText="1"/>
    </xf>
    <xf numFmtId="165" fontId="12" fillId="8" borderId="4" xfId="1" applyNumberFormat="1" applyFont="1" applyFill="1" applyBorder="1" applyAlignment="1">
      <alignment horizontal="right" wrapText="1"/>
    </xf>
    <xf numFmtId="165" fontId="12" fillId="9" borderId="6" xfId="1" applyNumberFormat="1" applyFont="1" applyFill="1" applyBorder="1" applyAlignment="1">
      <alignment horizontal="center" wrapText="1"/>
    </xf>
    <xf numFmtId="165" fontId="12" fillId="10" borderId="4" xfId="1" applyNumberFormat="1" applyFont="1" applyFill="1" applyBorder="1" applyAlignment="1">
      <alignment horizontal="center" wrapText="1"/>
    </xf>
    <xf numFmtId="165" fontId="12" fillId="6" borderId="4" xfId="1" applyNumberFormat="1" applyFont="1" applyFill="1" applyBorder="1" applyAlignment="1">
      <alignment horizontal="left" wrapText="1"/>
    </xf>
    <xf numFmtId="165" fontId="12" fillId="12" borderId="4" xfId="1" applyNumberFormat="1" applyFont="1" applyFill="1" applyBorder="1" applyAlignment="1">
      <alignment horizontal="center" wrapText="1"/>
    </xf>
    <xf numFmtId="164" fontId="12" fillId="12" borderId="6" xfId="1" applyNumberFormat="1" applyFont="1" applyFill="1" applyBorder="1" applyAlignment="1">
      <alignment horizontal="center" wrapText="1"/>
    </xf>
    <xf numFmtId="164" fontId="12" fillId="6" borderId="6" xfId="1" applyNumberFormat="1" applyFont="1" applyFill="1" applyBorder="1" applyAlignment="1">
      <alignment horizontal="center" wrapText="1"/>
    </xf>
    <xf numFmtId="164" fontId="12" fillId="8" borderId="6" xfId="1" applyNumberFormat="1" applyFont="1" applyFill="1" applyBorder="1" applyAlignment="1">
      <alignment horizontal="center" wrapText="1"/>
    </xf>
    <xf numFmtId="164" fontId="12" fillId="12" borderId="4" xfId="1" applyNumberFormat="1" applyFont="1" applyFill="1" applyBorder="1" applyAlignment="1">
      <alignment horizontal="center" wrapText="1"/>
    </xf>
    <xf numFmtId="164" fontId="12" fillId="6" borderId="4" xfId="1" applyNumberFormat="1" applyFont="1" applyFill="1" applyBorder="1" applyAlignment="1">
      <alignment horizontal="center" wrapText="1"/>
    </xf>
    <xf numFmtId="164" fontId="12" fillId="2" borderId="4" xfId="1" applyNumberFormat="1" applyFont="1" applyFill="1" applyBorder="1" applyAlignment="1">
      <alignment horizontal="center" wrapText="1"/>
    </xf>
    <xf numFmtId="164" fontId="12" fillId="8" borderId="4" xfId="1" applyNumberFormat="1" applyFont="1" applyFill="1" applyBorder="1" applyAlignment="1">
      <alignment horizontal="center" wrapText="1"/>
    </xf>
    <xf numFmtId="169" fontId="12" fillId="9" borderId="6" xfId="1" applyNumberFormat="1" applyFont="1" applyFill="1" applyBorder="1" applyAlignment="1">
      <alignment horizontal="center" wrapText="1"/>
    </xf>
    <xf numFmtId="164" fontId="12" fillId="10" borderId="4" xfId="1" applyNumberFormat="1" applyFont="1" applyFill="1" applyBorder="1" applyAlignment="1">
      <alignment horizontal="center" wrapText="1"/>
    </xf>
    <xf numFmtId="169" fontId="12" fillId="6" borderId="4" xfId="1" applyNumberFormat="1" applyFont="1" applyFill="1" applyBorder="1" applyAlignment="1">
      <alignment horizontal="center" wrapText="1"/>
    </xf>
    <xf numFmtId="164" fontId="12" fillId="0" borderId="4" xfId="1" applyNumberFormat="1" applyFont="1" applyBorder="1" applyAlignment="1">
      <alignment horizontal="center" wrapText="1"/>
    </xf>
    <xf numFmtId="164" fontId="12" fillId="0" borderId="0" xfId="1" applyNumberFormat="1" applyFont="1" applyAlignment="1">
      <alignment horizontal="center" wrapText="1"/>
    </xf>
    <xf numFmtId="0" fontId="11" fillId="0" borderId="0" xfId="1" applyFont="1" applyAlignment="1">
      <alignment horizontal="left" wrapText="1"/>
    </xf>
    <xf numFmtId="0" fontId="19" fillId="9" borderId="5" xfId="1" applyFont="1" applyFill="1" applyBorder="1" applyAlignment="1">
      <alignment horizontal="center" wrapText="1"/>
    </xf>
    <xf numFmtId="0" fontId="18" fillId="9" borderId="12" xfId="1" applyFont="1" applyFill="1" applyBorder="1" applyAlignment="1">
      <alignment horizontal="center" wrapText="1"/>
    </xf>
    <xf numFmtId="0" fontId="18" fillId="9" borderId="6" xfId="1" applyFont="1" applyFill="1" applyBorder="1" applyAlignment="1">
      <alignment horizontal="center" wrapText="1"/>
    </xf>
    <xf numFmtId="0" fontId="12" fillId="6" borderId="14" xfId="1" applyFont="1" applyFill="1" applyBorder="1" applyAlignment="1">
      <alignment horizontal="left" wrapText="1"/>
    </xf>
    <xf numFmtId="0" fontId="1" fillId="0" borderId="14" xfId="1" applyBorder="1"/>
    <xf numFmtId="0" fontId="12" fillId="6" borderId="6" xfId="1" applyFont="1" applyFill="1" applyBorder="1" applyAlignment="1">
      <alignment horizontal="left" wrapText="1"/>
    </xf>
    <xf numFmtId="0" fontId="1" fillId="0" borderId="6" xfId="1" applyBorder="1"/>
    <xf numFmtId="49" fontId="18" fillId="6" borderId="0" xfId="1" applyNumberFormat="1" applyFont="1" applyFill="1" applyAlignment="1">
      <alignment horizontal="left" wrapText="1"/>
    </xf>
    <xf numFmtId="0" fontId="1" fillId="0" borderId="0" xfId="1"/>
    <xf numFmtId="0" fontId="11" fillId="0" borderId="0" xfId="1" applyFont="1" applyAlignment="1">
      <alignment horizontal="right" wrapText="1"/>
    </xf>
    <xf numFmtId="166" fontId="12" fillId="6" borderId="1" xfId="1" applyNumberFormat="1" applyFont="1" applyFill="1" applyBorder="1" applyAlignment="1">
      <alignment horizontal="center" vertical="center" wrapText="1"/>
    </xf>
    <xf numFmtId="0" fontId="1" fillId="0" borderId="1" xfId="1" applyBorder="1"/>
    <xf numFmtId="167" fontId="12" fillId="0" borderId="1" xfId="1" applyNumberFormat="1" applyFont="1" applyBorder="1" applyAlignment="1">
      <alignment horizontal="center" wrapText="1"/>
    </xf>
    <xf numFmtId="0" fontId="8" fillId="7" borderId="3" xfId="1" applyFont="1" applyFill="1" applyBorder="1" applyAlignment="1">
      <alignment horizontal="center" vertical="center" wrapText="1"/>
    </xf>
    <xf numFmtId="0" fontId="1" fillId="0" borderId="3" xfId="1" applyBorder="1"/>
    <xf numFmtId="49" fontId="8" fillId="8" borderId="1" xfId="1" applyNumberFormat="1" applyFont="1" applyFill="1" applyBorder="1" applyAlignment="1">
      <alignment horizontal="center" vertical="center" wrapText="1"/>
    </xf>
    <xf numFmtId="0" fontId="8" fillId="6" borderId="4" xfId="1" applyFont="1" applyFill="1" applyBorder="1" applyAlignment="1">
      <alignment horizontal="center" vertical="center" wrapText="1"/>
    </xf>
    <xf numFmtId="0" fontId="1" fillId="0" borderId="4" xfId="1" applyBorder="1"/>
    <xf numFmtId="0" fontId="12" fillId="0" borderId="4" xfId="1" applyFont="1" applyBorder="1" applyAlignment="1">
      <alignment horizontal="center" vertical="center" wrapText="1"/>
    </xf>
    <xf numFmtId="0" fontId="8" fillId="10" borderId="2" xfId="1" applyFont="1" applyFill="1" applyBorder="1" applyAlignment="1">
      <alignment horizontal="center" vertical="center" wrapText="1"/>
    </xf>
    <xf numFmtId="0" fontId="1" fillId="0" borderId="2" xfId="1" applyBorder="1"/>
    <xf numFmtId="0" fontId="8" fillId="6" borderId="2" xfId="1" applyFont="1" applyFill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center" vertical="center" textRotation="90" wrapText="1"/>
    </xf>
    <xf numFmtId="0" fontId="10" fillId="6" borderId="2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5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wrapText="1"/>
    </xf>
    <xf numFmtId="0" fontId="8" fillId="6" borderId="1" xfId="1" applyFont="1" applyFill="1" applyBorder="1" applyAlignment="1">
      <alignment horizontal="center" vertical="center" wrapText="1"/>
    </xf>
    <xf numFmtId="0" fontId="8" fillId="6" borderId="2" xfId="1" applyFont="1" applyFill="1" applyBorder="1" applyAlignment="1">
      <alignment horizontal="center" wrapText="1"/>
    </xf>
    <xf numFmtId="0" fontId="8" fillId="2" borderId="2" xfId="1" applyFont="1" applyFill="1" applyBorder="1" applyAlignment="1">
      <alignment horizontal="center" vertical="center" wrapText="1"/>
    </xf>
    <xf numFmtId="0" fontId="8" fillId="9" borderId="2" xfId="1" applyFont="1" applyFill="1" applyBorder="1" applyAlignment="1">
      <alignment horizontal="center" vertical="center" wrapText="1"/>
    </xf>
    <xf numFmtId="0" fontId="8" fillId="9" borderId="1" xfId="1" applyFont="1" applyFill="1" applyBorder="1" applyAlignment="1">
      <alignment horizontal="center" vertical="center" wrapText="1"/>
    </xf>
    <xf numFmtId="0" fontId="10" fillId="6" borderId="2" xfId="1" applyFont="1" applyFill="1" applyBorder="1" applyAlignment="1">
      <alignment horizontal="center" wrapText="1"/>
    </xf>
    <xf numFmtId="49" fontId="8" fillId="6" borderId="1" xfId="1" applyNumberFormat="1" applyFont="1" applyFill="1" applyBorder="1" applyAlignment="1">
      <alignment horizontal="center" vertical="center" wrapText="1"/>
    </xf>
    <xf numFmtId="167" fontId="12" fillId="12" borderId="6" xfId="1" applyNumberFormat="1" applyFont="1" applyFill="1" applyBorder="1" applyAlignment="1">
      <alignment horizontal="left" wrapText="1" indent="2"/>
    </xf>
  </cellXfs>
  <cellStyles count="2">
    <cellStyle name="Обычный" xfId="0" builtinId="0"/>
    <cellStyle name="Обычный 2" xfId="1" xr:uid="{DF009E58-A7DF-4A29-AF29-09112CEE31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FFA9D-3C02-4EE6-AB93-AD1F38DC2248}">
  <sheetPr>
    <pageSetUpPr fitToPage="1"/>
  </sheetPr>
  <dimension ref="A1:AI138"/>
  <sheetViews>
    <sheetView tabSelected="1" zoomScale="70" zoomScaleNormal="70" workbookViewId="0">
      <pane xSplit="2" ySplit="11" topLeftCell="E12" activePane="bottomRight" state="frozen"/>
      <selection pane="topRight"/>
      <selection pane="bottomLeft"/>
      <selection pane="bottomRight" activeCell="Z28" sqref="Z28"/>
    </sheetView>
  </sheetViews>
  <sheetFormatPr defaultRowHeight="14.4" x14ac:dyDescent="0.3"/>
  <cols>
    <col min="1" max="1" width="4.109375" style="3" customWidth="1"/>
    <col min="2" max="2" width="14.33203125" style="3" customWidth="1"/>
    <col min="3" max="18" width="8.5546875" style="3" customWidth="1"/>
    <col min="19" max="19" width="8.6640625" style="3" customWidth="1"/>
    <col min="20" max="20" width="9.109375" style="3" customWidth="1"/>
    <col min="21" max="21" width="9.88671875" style="3" customWidth="1"/>
    <col min="22" max="31" width="8.5546875" style="3" customWidth="1"/>
    <col min="32" max="33" width="11.33203125" style="3" customWidth="1"/>
    <col min="34" max="34" width="9" style="3" customWidth="1"/>
    <col min="35" max="35" width="5.6640625" style="3" customWidth="1"/>
    <col min="36" max="16384" width="8.88671875" style="3"/>
  </cols>
  <sheetData>
    <row r="1" spans="1:35" ht="18.75" customHeight="1" x14ac:dyDescent="0.3">
      <c r="A1" s="1" t="s">
        <v>0</v>
      </c>
      <c r="B1" s="1">
        <v>0</v>
      </c>
      <c r="C1" s="130" t="s">
        <v>1</v>
      </c>
      <c r="D1" s="114" t="s">
        <v>2</v>
      </c>
      <c r="E1" s="114" t="s">
        <v>2</v>
      </c>
      <c r="F1" s="114" t="s">
        <v>2</v>
      </c>
      <c r="G1" s="114" t="s">
        <v>2</v>
      </c>
      <c r="H1" s="114" t="s">
        <v>2</v>
      </c>
      <c r="I1" s="114" t="s">
        <v>2</v>
      </c>
      <c r="J1" s="114" t="s">
        <v>2</v>
      </c>
      <c r="K1" s="114" t="s">
        <v>2</v>
      </c>
      <c r="L1" s="114" t="s">
        <v>2</v>
      </c>
      <c r="M1" s="114" t="s">
        <v>2</v>
      </c>
      <c r="N1" s="114" t="s">
        <v>2</v>
      </c>
      <c r="O1" s="114" t="s">
        <v>2</v>
      </c>
      <c r="P1" s="114" t="s">
        <v>2</v>
      </c>
      <c r="Q1" s="114" t="s">
        <v>2</v>
      </c>
      <c r="R1" s="114" t="s">
        <v>2</v>
      </c>
      <c r="S1" s="114" t="s">
        <v>2</v>
      </c>
      <c r="T1" s="114" t="s">
        <v>2</v>
      </c>
      <c r="U1" s="114" t="s">
        <v>2</v>
      </c>
      <c r="V1" s="114" t="s">
        <v>2</v>
      </c>
      <c r="W1" s="114" t="s">
        <v>2</v>
      </c>
      <c r="X1" s="114" t="s">
        <v>2</v>
      </c>
      <c r="Y1" s="114" t="s">
        <v>2</v>
      </c>
      <c r="Z1" s="114" t="s">
        <v>2</v>
      </c>
      <c r="AA1" s="114" t="s">
        <v>2</v>
      </c>
      <c r="AB1" s="114" t="s">
        <v>2</v>
      </c>
      <c r="AC1" s="114" t="s">
        <v>2</v>
      </c>
      <c r="AD1" s="2"/>
      <c r="AE1" s="2"/>
      <c r="AF1" s="2"/>
      <c r="AG1" s="2"/>
      <c r="AH1" s="2"/>
      <c r="AI1" s="2"/>
    </row>
    <row r="2" spans="1:35" ht="34.5" customHeight="1" x14ac:dyDescent="0.3">
      <c r="A2" s="2"/>
      <c r="B2" s="2"/>
      <c r="C2" s="131" t="s">
        <v>3</v>
      </c>
      <c r="D2" s="114" t="s">
        <v>2</v>
      </c>
      <c r="E2" s="114" t="s">
        <v>2</v>
      </c>
      <c r="F2" s="114" t="s">
        <v>2</v>
      </c>
      <c r="G2" s="114" t="s">
        <v>2</v>
      </c>
      <c r="H2" s="114" t="s">
        <v>2</v>
      </c>
      <c r="I2" s="114" t="s">
        <v>2</v>
      </c>
      <c r="J2" s="114" t="s">
        <v>2</v>
      </c>
      <c r="K2" s="114" t="s">
        <v>2</v>
      </c>
      <c r="L2" s="114" t="s">
        <v>2</v>
      </c>
      <c r="M2" s="114" t="s">
        <v>2</v>
      </c>
      <c r="N2" s="114" t="s">
        <v>2</v>
      </c>
      <c r="O2" s="114" t="s">
        <v>2</v>
      </c>
      <c r="P2" s="114" t="s">
        <v>2</v>
      </c>
      <c r="Q2" s="114" t="s">
        <v>2</v>
      </c>
      <c r="R2" s="114" t="s">
        <v>2</v>
      </c>
      <c r="S2" s="114" t="s">
        <v>2</v>
      </c>
      <c r="T2" s="114" t="s">
        <v>2</v>
      </c>
      <c r="U2" s="114" t="s">
        <v>2</v>
      </c>
      <c r="V2" s="114" t="s">
        <v>2</v>
      </c>
      <c r="W2" s="114" t="s">
        <v>2</v>
      </c>
      <c r="X2" s="114" t="s">
        <v>2</v>
      </c>
      <c r="Y2" s="114" t="s">
        <v>2</v>
      </c>
      <c r="Z2" s="114" t="s">
        <v>2</v>
      </c>
      <c r="AA2" s="114" t="s">
        <v>2</v>
      </c>
      <c r="AB2" s="114" t="s">
        <v>2</v>
      </c>
      <c r="AC2" s="2"/>
      <c r="AD2" s="2"/>
      <c r="AE2" s="2"/>
      <c r="AF2" s="2"/>
      <c r="AG2" s="2"/>
      <c r="AH2" s="2"/>
      <c r="AI2" s="2"/>
    </row>
    <row r="3" spans="1:35" ht="22.5" customHeight="1" x14ac:dyDescent="0.4">
      <c r="A3" s="2"/>
      <c r="B3" s="4"/>
      <c r="C3" s="132" t="s">
        <v>4</v>
      </c>
      <c r="D3" s="114" t="s">
        <v>2</v>
      </c>
      <c r="E3" s="114" t="s">
        <v>2</v>
      </c>
      <c r="F3" s="114" t="s">
        <v>2</v>
      </c>
      <c r="G3" s="114" t="s">
        <v>2</v>
      </c>
      <c r="H3" s="114" t="s">
        <v>2</v>
      </c>
      <c r="I3" s="114" t="s">
        <v>2</v>
      </c>
      <c r="J3" s="114" t="s">
        <v>2</v>
      </c>
      <c r="K3" s="114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5" t="s">
        <v>5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20.25" customHeight="1" x14ac:dyDescent="0.3">
      <c r="A4" s="133" t="s">
        <v>6</v>
      </c>
      <c r="B4" s="114" t="s">
        <v>2</v>
      </c>
      <c r="C4" s="134" t="s">
        <v>7</v>
      </c>
      <c r="D4" s="117" t="s">
        <v>2</v>
      </c>
      <c r="E4" s="117" t="s">
        <v>2</v>
      </c>
      <c r="F4" s="117" t="s">
        <v>2</v>
      </c>
      <c r="G4" s="117" t="s">
        <v>2</v>
      </c>
      <c r="H4" s="117" t="s">
        <v>2</v>
      </c>
      <c r="I4" s="117" t="s">
        <v>2</v>
      </c>
      <c r="J4" s="117" t="s">
        <v>2</v>
      </c>
      <c r="K4" s="117" t="s">
        <v>2</v>
      </c>
      <c r="L4" s="117" t="s">
        <v>2</v>
      </c>
      <c r="M4" s="117" t="s">
        <v>2</v>
      </c>
      <c r="N4" s="117" t="s">
        <v>2</v>
      </c>
      <c r="O4" s="117" t="s">
        <v>2</v>
      </c>
      <c r="P4" s="117" t="s">
        <v>2</v>
      </c>
      <c r="Q4" s="117" t="s">
        <v>2</v>
      </c>
      <c r="R4" s="117" t="s">
        <v>2</v>
      </c>
      <c r="S4" s="117" t="s">
        <v>2</v>
      </c>
      <c r="T4" s="117" t="s">
        <v>2</v>
      </c>
      <c r="U4" s="117" t="s">
        <v>2</v>
      </c>
      <c r="V4" s="117" t="s">
        <v>2</v>
      </c>
      <c r="W4" s="135" t="s">
        <v>8</v>
      </c>
      <c r="X4" s="117" t="s">
        <v>2</v>
      </c>
      <c r="Y4" s="117" t="s">
        <v>2</v>
      </c>
      <c r="Z4" s="117" t="s">
        <v>2</v>
      </c>
      <c r="AA4" s="117" t="s">
        <v>2</v>
      </c>
      <c r="AB4" s="117" t="s">
        <v>2</v>
      </c>
      <c r="AC4" s="117" t="s">
        <v>2</v>
      </c>
      <c r="AD4" s="117" t="s">
        <v>2</v>
      </c>
      <c r="AE4" s="117" t="s">
        <v>2</v>
      </c>
      <c r="AF4" s="117" t="s">
        <v>2</v>
      </c>
      <c r="AG4" s="6">
        <v>2635.0309999999999</v>
      </c>
      <c r="AH4" s="7">
        <v>49.373700135210697</v>
      </c>
      <c r="AI4" s="2"/>
    </row>
    <row r="5" spans="1:35" ht="18.75" customHeight="1" x14ac:dyDescent="0.3">
      <c r="A5" s="128" t="s">
        <v>9</v>
      </c>
      <c r="B5" s="129" t="s">
        <v>10</v>
      </c>
      <c r="C5" s="141" t="s">
        <v>11</v>
      </c>
      <c r="D5" s="126" t="s">
        <v>2</v>
      </c>
      <c r="E5" s="126" t="s">
        <v>2</v>
      </c>
      <c r="F5" s="126" t="s">
        <v>2</v>
      </c>
      <c r="G5" s="126" t="s">
        <v>2</v>
      </c>
      <c r="H5" s="126" t="s">
        <v>2</v>
      </c>
      <c r="I5" s="126" t="s">
        <v>2</v>
      </c>
      <c r="J5" s="126" t="s">
        <v>2</v>
      </c>
      <c r="K5" s="126" t="s">
        <v>2</v>
      </c>
      <c r="L5" s="126" t="s">
        <v>2</v>
      </c>
      <c r="M5" s="142" t="s">
        <v>12</v>
      </c>
      <c r="N5" s="119" t="s">
        <v>13</v>
      </c>
      <c r="O5" s="120" t="s">
        <v>2</v>
      </c>
      <c r="P5" s="121" t="s">
        <v>12</v>
      </c>
      <c r="Q5" s="137" t="s">
        <v>14</v>
      </c>
      <c r="R5" s="126" t="s">
        <v>2</v>
      </c>
      <c r="S5" s="126" t="s">
        <v>2</v>
      </c>
      <c r="T5" s="126" t="s">
        <v>2</v>
      </c>
      <c r="U5" s="126" t="s">
        <v>2</v>
      </c>
      <c r="V5" s="127" t="s">
        <v>15</v>
      </c>
      <c r="W5" s="138" t="s">
        <v>16</v>
      </c>
      <c r="X5" s="127" t="s">
        <v>17</v>
      </c>
      <c r="Y5" s="126" t="s">
        <v>2</v>
      </c>
      <c r="Z5" s="126" t="s">
        <v>2</v>
      </c>
      <c r="AA5" s="126" t="s">
        <v>2</v>
      </c>
      <c r="AB5" s="127" t="s">
        <v>18</v>
      </c>
      <c r="AC5" s="139" t="s">
        <v>19</v>
      </c>
      <c r="AD5" s="125" t="s">
        <v>20</v>
      </c>
      <c r="AE5" s="127" t="s">
        <v>21</v>
      </c>
      <c r="AF5" s="126" t="s">
        <v>2</v>
      </c>
      <c r="AG5" s="127" t="s">
        <v>22</v>
      </c>
      <c r="AH5" s="127" t="s">
        <v>23</v>
      </c>
      <c r="AI5" s="2"/>
    </row>
    <row r="6" spans="1:35" ht="14.25" customHeight="1" x14ac:dyDescent="0.3">
      <c r="A6" s="117" t="s">
        <v>2</v>
      </c>
      <c r="B6" s="126" t="s">
        <v>2</v>
      </c>
      <c r="C6" s="122" t="s">
        <v>24</v>
      </c>
      <c r="D6" s="123" t="s">
        <v>2</v>
      </c>
      <c r="E6" s="122" t="s">
        <v>25</v>
      </c>
      <c r="F6" s="123" t="s">
        <v>2</v>
      </c>
      <c r="G6" s="122" t="s">
        <v>26</v>
      </c>
      <c r="H6" s="123" t="s">
        <v>2</v>
      </c>
      <c r="I6" s="123" t="s">
        <v>2</v>
      </c>
      <c r="J6" s="122" t="s">
        <v>27</v>
      </c>
      <c r="K6" s="123" t="s">
        <v>2</v>
      </c>
      <c r="L6" s="136" t="s">
        <v>28</v>
      </c>
      <c r="M6" s="117" t="s">
        <v>2</v>
      </c>
      <c r="N6" s="120" t="s">
        <v>2</v>
      </c>
      <c r="O6" s="120" t="s">
        <v>2</v>
      </c>
      <c r="P6" s="117" t="s">
        <v>2</v>
      </c>
      <c r="Q6" s="122" t="s">
        <v>29</v>
      </c>
      <c r="R6" s="123" t="s">
        <v>2</v>
      </c>
      <c r="S6" s="122" t="s">
        <v>30</v>
      </c>
      <c r="T6" s="123" t="s">
        <v>2</v>
      </c>
      <c r="U6" s="122" t="s">
        <v>28</v>
      </c>
      <c r="V6" s="126" t="s">
        <v>2</v>
      </c>
      <c r="W6" s="126" t="s">
        <v>2</v>
      </c>
      <c r="X6" s="126" t="s">
        <v>2</v>
      </c>
      <c r="Y6" s="126" t="s">
        <v>2</v>
      </c>
      <c r="Z6" s="126" t="s">
        <v>2</v>
      </c>
      <c r="AA6" s="126" t="s">
        <v>2</v>
      </c>
      <c r="AB6" s="126" t="s">
        <v>2</v>
      </c>
      <c r="AC6" s="126" t="s">
        <v>2</v>
      </c>
      <c r="AD6" s="126" t="s">
        <v>2</v>
      </c>
      <c r="AE6" s="8">
        <f>SUBTOTAL(9,AE$14:AE$134)</f>
        <v>37.267141553914527</v>
      </c>
      <c r="AF6" s="8">
        <f>SUM(AE6:AE6)</f>
        <v>37.267141553914527</v>
      </c>
      <c r="AG6" s="126" t="s">
        <v>2</v>
      </c>
      <c r="AH6" s="126" t="s">
        <v>2</v>
      </c>
      <c r="AI6" s="2"/>
    </row>
    <row r="7" spans="1:35" ht="11.25" customHeight="1" x14ac:dyDescent="0.3">
      <c r="A7" s="117" t="s">
        <v>2</v>
      </c>
      <c r="B7" s="126" t="s">
        <v>2</v>
      </c>
      <c r="C7" s="123" t="s">
        <v>2</v>
      </c>
      <c r="D7" s="123" t="s">
        <v>2</v>
      </c>
      <c r="E7" s="123" t="s">
        <v>2</v>
      </c>
      <c r="F7" s="123" t="s">
        <v>2</v>
      </c>
      <c r="G7" s="123" t="s">
        <v>2</v>
      </c>
      <c r="H7" s="123" t="s">
        <v>2</v>
      </c>
      <c r="I7" s="123" t="s">
        <v>2</v>
      </c>
      <c r="J7" s="123" t="s">
        <v>2</v>
      </c>
      <c r="K7" s="123" t="s">
        <v>2</v>
      </c>
      <c r="L7" s="117" t="s">
        <v>2</v>
      </c>
      <c r="M7" s="117" t="s">
        <v>2</v>
      </c>
      <c r="N7" s="120" t="s">
        <v>2</v>
      </c>
      <c r="O7" s="120" t="s">
        <v>2</v>
      </c>
      <c r="P7" s="117" t="s">
        <v>2</v>
      </c>
      <c r="Q7" s="123" t="s">
        <v>2</v>
      </c>
      <c r="R7" s="123" t="s">
        <v>2</v>
      </c>
      <c r="S7" s="123" t="s">
        <v>2</v>
      </c>
      <c r="T7" s="123" t="s">
        <v>2</v>
      </c>
      <c r="U7" s="123" t="s">
        <v>2</v>
      </c>
      <c r="V7" s="126" t="s">
        <v>2</v>
      </c>
      <c r="W7" s="126" t="s">
        <v>2</v>
      </c>
      <c r="X7" s="126" t="s">
        <v>2</v>
      </c>
      <c r="Y7" s="126" t="s">
        <v>2</v>
      </c>
      <c r="Z7" s="126" t="s">
        <v>2</v>
      </c>
      <c r="AA7" s="126" t="s">
        <v>2</v>
      </c>
      <c r="AB7" s="126" t="s">
        <v>2</v>
      </c>
      <c r="AC7" s="140" t="s">
        <v>31</v>
      </c>
      <c r="AD7" s="126" t="s">
        <v>2</v>
      </c>
      <c r="AE7" s="122" t="s">
        <v>32</v>
      </c>
      <c r="AF7" s="122" t="s">
        <v>28</v>
      </c>
      <c r="AG7" s="126" t="s">
        <v>2</v>
      </c>
      <c r="AH7" s="126" t="s">
        <v>2</v>
      </c>
      <c r="AI7" s="2"/>
    </row>
    <row r="8" spans="1:35" ht="11.25" customHeight="1" x14ac:dyDescent="0.3">
      <c r="A8" s="117" t="s">
        <v>2</v>
      </c>
      <c r="B8" s="126" t="s">
        <v>2</v>
      </c>
      <c r="C8" s="9" t="s">
        <v>33</v>
      </c>
      <c r="D8" s="9" t="s">
        <v>34</v>
      </c>
      <c r="E8" s="9" t="s">
        <v>33</v>
      </c>
      <c r="F8" s="9" t="s">
        <v>34</v>
      </c>
      <c r="G8" s="9" t="s">
        <v>33</v>
      </c>
      <c r="H8" s="9" t="s">
        <v>33</v>
      </c>
      <c r="I8" s="9" t="s">
        <v>34</v>
      </c>
      <c r="J8" s="9" t="s">
        <v>33</v>
      </c>
      <c r="K8" s="9" t="s">
        <v>34</v>
      </c>
      <c r="L8" s="117" t="s">
        <v>2</v>
      </c>
      <c r="M8" s="117" t="s">
        <v>2</v>
      </c>
      <c r="N8" s="10" t="s">
        <v>33</v>
      </c>
      <c r="O8" s="10" t="s">
        <v>34</v>
      </c>
      <c r="P8" s="117" t="s">
        <v>2</v>
      </c>
      <c r="Q8" s="9" t="s">
        <v>33</v>
      </c>
      <c r="R8" s="9"/>
      <c r="S8" s="9" t="s">
        <v>33</v>
      </c>
      <c r="T8" s="9"/>
      <c r="U8" s="123" t="s">
        <v>2</v>
      </c>
      <c r="V8" s="126" t="s">
        <v>2</v>
      </c>
      <c r="W8" s="126" t="s">
        <v>2</v>
      </c>
      <c r="X8" s="9" t="s">
        <v>33</v>
      </c>
      <c r="Y8" s="9" t="s">
        <v>33</v>
      </c>
      <c r="Z8" s="9" t="s">
        <v>33</v>
      </c>
      <c r="AA8" s="9"/>
      <c r="AB8" s="126" t="s">
        <v>2</v>
      </c>
      <c r="AC8" s="117" t="s">
        <v>2</v>
      </c>
      <c r="AD8" s="126" t="s">
        <v>2</v>
      </c>
      <c r="AE8" s="123" t="s">
        <v>2</v>
      </c>
      <c r="AF8" s="123" t="s">
        <v>2</v>
      </c>
      <c r="AG8" s="126" t="s">
        <v>2</v>
      </c>
      <c r="AH8" s="126" t="s">
        <v>2</v>
      </c>
      <c r="AI8" s="2"/>
    </row>
    <row r="9" spans="1:35" ht="12.75" customHeight="1" x14ac:dyDescent="0.3">
      <c r="A9" s="117" t="s">
        <v>2</v>
      </c>
      <c r="B9" s="126" t="s">
        <v>2</v>
      </c>
      <c r="C9" s="11" t="s">
        <v>35</v>
      </c>
      <c r="D9" s="11" t="s">
        <v>36</v>
      </c>
      <c r="E9" s="11" t="s">
        <v>35</v>
      </c>
      <c r="F9" s="11" t="s">
        <v>36</v>
      </c>
      <c r="G9" s="11" t="s">
        <v>35</v>
      </c>
      <c r="H9" s="11" t="s">
        <v>35</v>
      </c>
      <c r="I9" s="11" t="s">
        <v>36</v>
      </c>
      <c r="J9" s="11" t="s">
        <v>35</v>
      </c>
      <c r="K9" s="11" t="s">
        <v>36</v>
      </c>
      <c r="L9" s="117" t="s">
        <v>2</v>
      </c>
      <c r="M9" s="117" t="s">
        <v>2</v>
      </c>
      <c r="N9" s="12" t="s">
        <v>34</v>
      </c>
      <c r="O9" s="12" t="s">
        <v>36</v>
      </c>
      <c r="P9" s="117" t="s">
        <v>2</v>
      </c>
      <c r="Q9" s="11" t="s">
        <v>34</v>
      </c>
      <c r="R9" s="11"/>
      <c r="S9" s="11" t="s">
        <v>34</v>
      </c>
      <c r="T9" s="11"/>
      <c r="U9" s="123" t="s">
        <v>2</v>
      </c>
      <c r="V9" s="126" t="s">
        <v>2</v>
      </c>
      <c r="W9" s="126" t="s">
        <v>2</v>
      </c>
      <c r="X9" s="11" t="s">
        <v>34</v>
      </c>
      <c r="Y9" s="11" t="s">
        <v>34</v>
      </c>
      <c r="Z9" s="11" t="s">
        <v>34</v>
      </c>
      <c r="AA9" s="11"/>
      <c r="AB9" s="126" t="s">
        <v>2</v>
      </c>
      <c r="AC9" s="117" t="s">
        <v>2</v>
      </c>
      <c r="AD9" s="126" t="s">
        <v>2</v>
      </c>
      <c r="AE9" s="123" t="s">
        <v>2</v>
      </c>
      <c r="AF9" s="123" t="s">
        <v>2</v>
      </c>
      <c r="AG9" s="126" t="s">
        <v>2</v>
      </c>
      <c r="AH9" s="126" t="s">
        <v>2</v>
      </c>
      <c r="AI9" s="2"/>
    </row>
    <row r="10" spans="1:35" ht="17.25" customHeight="1" x14ac:dyDescent="0.3">
      <c r="A10" s="13">
        <v>1</v>
      </c>
      <c r="B10" s="14">
        <v>2</v>
      </c>
      <c r="C10" s="124">
        <v>3</v>
      </c>
      <c r="D10" s="123" t="s">
        <v>2</v>
      </c>
      <c r="E10" s="124">
        <v>4</v>
      </c>
      <c r="F10" s="123" t="s">
        <v>2</v>
      </c>
      <c r="G10" s="124">
        <v>5</v>
      </c>
      <c r="H10" s="123" t="s">
        <v>2</v>
      </c>
      <c r="I10" s="123" t="s">
        <v>2</v>
      </c>
      <c r="J10" s="124">
        <v>6</v>
      </c>
      <c r="K10" s="123" t="s">
        <v>2</v>
      </c>
      <c r="L10" s="14">
        <v>7</v>
      </c>
      <c r="M10" s="15">
        <v>8</v>
      </c>
      <c r="N10" s="124">
        <v>9</v>
      </c>
      <c r="O10" s="123" t="s">
        <v>2</v>
      </c>
      <c r="P10" s="14">
        <v>10</v>
      </c>
      <c r="Q10" s="124">
        <v>11</v>
      </c>
      <c r="R10" s="123" t="s">
        <v>2</v>
      </c>
      <c r="S10" s="124">
        <v>12</v>
      </c>
      <c r="T10" s="123" t="s">
        <v>2</v>
      </c>
      <c r="U10" s="16">
        <v>13</v>
      </c>
      <c r="V10" s="14">
        <v>14</v>
      </c>
      <c r="W10" s="14">
        <v>15</v>
      </c>
      <c r="X10" s="124">
        <v>16</v>
      </c>
      <c r="Y10" s="123" t="s">
        <v>2</v>
      </c>
      <c r="Z10" s="123" t="s">
        <v>2</v>
      </c>
      <c r="AA10" s="123" t="s">
        <v>2</v>
      </c>
      <c r="AB10" s="14">
        <v>17</v>
      </c>
      <c r="AC10" s="14">
        <v>18</v>
      </c>
      <c r="AD10" s="14">
        <v>19</v>
      </c>
      <c r="AE10" s="14">
        <v>20</v>
      </c>
      <c r="AF10" s="14">
        <v>21</v>
      </c>
      <c r="AG10" s="14">
        <v>22</v>
      </c>
      <c r="AH10" s="14">
        <v>23</v>
      </c>
      <c r="AI10" s="2"/>
    </row>
    <row r="11" spans="1:35" ht="0.75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</row>
    <row r="12" spans="1:35" ht="11.25" customHeight="1" x14ac:dyDescent="0.3">
      <c r="A12" s="116">
        <v>43556</v>
      </c>
      <c r="B12" s="18" t="s">
        <v>37</v>
      </c>
      <c r="C12" s="19"/>
      <c r="D12" s="20"/>
      <c r="E12" s="19"/>
      <c r="F12" s="20"/>
      <c r="G12" s="19"/>
      <c r="H12" s="19"/>
      <c r="I12" s="20"/>
      <c r="J12" s="19"/>
      <c r="K12" s="20"/>
      <c r="L12" s="20"/>
      <c r="M12" s="21"/>
      <c r="N12" s="19"/>
      <c r="O12" s="22"/>
      <c r="P12" s="23"/>
      <c r="Q12" s="19"/>
      <c r="R12" s="24">
        <v>0</v>
      </c>
      <c r="S12" s="25"/>
      <c r="T12" s="24">
        <v>2.7524208295000001</v>
      </c>
      <c r="U12" s="20">
        <v>2.7524208295000001</v>
      </c>
      <c r="V12" s="21"/>
      <c r="W12" s="26"/>
      <c r="X12" s="27"/>
      <c r="Y12" s="19"/>
      <c r="Z12" s="19"/>
      <c r="AA12" s="28"/>
      <c r="AB12" s="29"/>
      <c r="AC12" s="30"/>
      <c r="AD12" s="31"/>
      <c r="AE12" s="32"/>
      <c r="AF12" s="33"/>
      <c r="AG12" s="118">
        <f>AG$4+SUMIF($A$5:AF$5,"Нараст. баланс",$A14:AF14)+SUMIF($A$7:AD$7,"Итого (с ВНР)",$A14:AD14)-SUMIF($A$5:AF$5,"Геол. снижение,  т/сут",$A14:AF14)-SUMIF(AE$7:AF$7,"Итого",AE14:AF14)-SUMIF($A$7:AF$7,"Итого (с ВСП)",$A14:AF14)</f>
        <v>2629.1783778027002</v>
      </c>
      <c r="AH12" s="34"/>
      <c r="AI12" s="17"/>
    </row>
    <row r="13" spans="1:35" ht="11.25" customHeight="1" x14ac:dyDescent="0.3">
      <c r="A13" s="117" t="s">
        <v>2</v>
      </c>
      <c r="B13" s="35" t="s">
        <v>38</v>
      </c>
      <c r="C13" s="36"/>
      <c r="D13" s="37"/>
      <c r="E13" s="36"/>
      <c r="F13" s="37"/>
      <c r="G13" s="36"/>
      <c r="H13" s="36"/>
      <c r="I13" s="37"/>
      <c r="J13" s="36"/>
      <c r="K13" s="37"/>
      <c r="L13" s="37"/>
      <c r="M13" s="38"/>
      <c r="N13" s="36"/>
      <c r="O13" s="39">
        <f>SUBTOTAL(9,N15:N15)</f>
        <v>0</v>
      </c>
      <c r="P13" s="40"/>
      <c r="Q13" s="36"/>
      <c r="R13" s="41">
        <f>SUBTOTAL(9,Q15:Q15)</f>
        <v>0</v>
      </c>
      <c r="S13" s="42"/>
      <c r="T13" s="41">
        <f>SUBTOTAL(9,S15:S15)</f>
        <v>0</v>
      </c>
      <c r="U13" s="37">
        <f>SUBTOTAL(9,Q15:S15)</f>
        <v>0</v>
      </c>
      <c r="V13" s="38"/>
      <c r="W13" s="43"/>
      <c r="X13" s="44"/>
      <c r="Y13" s="36"/>
      <c r="Z13" s="36"/>
      <c r="AA13" s="37">
        <f>SUBTOTAL(9,X15:Z15)</f>
        <v>0</v>
      </c>
      <c r="AB13" s="45"/>
      <c r="AC13" s="46"/>
      <c r="AD13" s="47"/>
      <c r="AE13" s="48"/>
      <c r="AF13" s="49"/>
      <c r="AG13" s="117" t="s">
        <v>2</v>
      </c>
      <c r="AH13" s="50"/>
      <c r="AI13" s="17"/>
    </row>
    <row r="14" spans="1:35" ht="11.25" customHeight="1" x14ac:dyDescent="0.3">
      <c r="A14" s="117" t="s">
        <v>2</v>
      </c>
      <c r="B14" s="51" t="s">
        <v>36</v>
      </c>
      <c r="C14" s="52"/>
      <c r="D14" s="53"/>
      <c r="E14" s="52"/>
      <c r="F14" s="53"/>
      <c r="G14" s="52"/>
      <c r="H14" s="52"/>
      <c r="I14" s="53"/>
      <c r="J14" s="52"/>
      <c r="K14" s="53"/>
      <c r="L14" s="53"/>
      <c r="M14" s="54"/>
      <c r="N14" s="52"/>
      <c r="O14" s="55">
        <f>SUBTOTAL(9,N14:N14)</f>
        <v>0</v>
      </c>
      <c r="P14" s="56">
        <f>O14+IF($B10=2,0,P10)</f>
        <v>0</v>
      </c>
      <c r="Q14" s="52"/>
      <c r="R14" s="57">
        <f>SUBTOTAL(9,Q14:Q14)</f>
        <v>0</v>
      </c>
      <c r="S14" s="58">
        <v>2.7524208295000001</v>
      </c>
      <c r="T14" s="57">
        <f>SUBTOTAL(9,S14:S14)</f>
        <v>2.7524208295000001</v>
      </c>
      <c r="U14" s="53">
        <f>SUBTOTAL(9,Q14:S14)</f>
        <v>2.7524208295000001</v>
      </c>
      <c r="V14" s="54">
        <f>U14+IF($B10=2,0,V10)</f>
        <v>2.7524208295000001</v>
      </c>
      <c r="W14" s="59">
        <v>5.81</v>
      </c>
      <c r="X14" s="60">
        <v>2.7950430268000002</v>
      </c>
      <c r="Y14" s="52"/>
      <c r="Z14" s="52"/>
      <c r="AA14" s="53">
        <f>SUBTOTAL(9,X14:Z14)</f>
        <v>2.7950430268000002</v>
      </c>
      <c r="AB14" s="57">
        <f>AA14+IF($B10=2,0,AB10)</f>
        <v>2.7950430268000002</v>
      </c>
      <c r="AC14" s="61"/>
      <c r="AD14" s="62">
        <f>SUMIF($A$5:AC$5,"Накопленный эффект, т/сут",$A14:AC14)+SUMIF($A$5:AC$5,"Нараст.  по потенциалу",$A14:AC14)-SUMIF($A$5:AC$5,"Нараст. по остановкам",$A14:AC14)-SUMIF($A$5:AC$5,"ИТОГО перевод в ППД",$A14:AC14)-SUMIF($A$5:AC$5,"ИТОГО  нерент, по распоряж.",$A14:AC14)-SUMIF($A$5:AC$5,"ИТОГО ост. дебит от ЗБС, Углуб., ПВЛГ/ПНЛГ",$A14:AC14)</f>
        <v>-4.2622197300000053E-2</v>
      </c>
      <c r="AE14" s="63"/>
      <c r="AF14" s="53">
        <f>SUBTOTAL(9,AE14:AE14)</f>
        <v>0</v>
      </c>
      <c r="AG14" s="117" t="s">
        <v>2</v>
      </c>
      <c r="AH14" s="143">
        <f>AH$4+SUMIF($C$5:AF$5,"Нараст. по остановкам",$C14:AF14)-SUMIF($C$5:AF$5,"Нараст.  по потенциалу",$C14:AF14)</f>
        <v>49.416322332510703</v>
      </c>
      <c r="AI14" s="17"/>
    </row>
    <row r="15" spans="1:35" ht="0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7"/>
    </row>
    <row r="16" spans="1:35" ht="11.25" customHeight="1" x14ac:dyDescent="0.3">
      <c r="A16" s="116">
        <v>43557</v>
      </c>
      <c r="B16" s="18" t="s">
        <v>37</v>
      </c>
      <c r="C16" s="19"/>
      <c r="D16" s="20"/>
      <c r="E16" s="19"/>
      <c r="F16" s="20"/>
      <c r="G16" s="19"/>
      <c r="H16" s="19"/>
      <c r="I16" s="20"/>
      <c r="J16" s="19"/>
      <c r="K16" s="20"/>
      <c r="L16" s="20"/>
      <c r="M16" s="21"/>
      <c r="N16" s="19"/>
      <c r="O16" s="22"/>
      <c r="P16" s="23"/>
      <c r="Q16" s="19"/>
      <c r="R16" s="24">
        <v>0</v>
      </c>
      <c r="S16" s="25"/>
      <c r="T16" s="24">
        <v>2.7524208295000001</v>
      </c>
      <c r="U16" s="20">
        <v>2.7524208295000001</v>
      </c>
      <c r="V16" s="21"/>
      <c r="W16" s="26"/>
      <c r="X16" s="27"/>
      <c r="Y16" s="19"/>
      <c r="Z16" s="19"/>
      <c r="AA16" s="28"/>
      <c r="AB16" s="29"/>
      <c r="AC16" s="30"/>
      <c r="AD16" s="31"/>
      <c r="AE16" s="33"/>
      <c r="AF16" s="33"/>
      <c r="AG16" s="118">
        <f>AG$4+SUMIF($A$5:AF$5,"Нараст. баланс",$A18:AF18)+SUMIF($A$7:AD$7,"Итого (с ВНР)",$A18:AD18)-SUMIF($A$5:AF$5,"Геол. снижение,  т/сут",$A18:AF18)-SUMIF(AE$7:AF$7,"Итого",AE18:AF18)-SUMIF($A$7:AF$7,"Итого (с ВСП)",$A18:AF18)</f>
        <v>2587.4319351036752</v>
      </c>
      <c r="AH16" s="34"/>
      <c r="AI16" s="17"/>
    </row>
    <row r="17" spans="1:35" ht="11.25" customHeight="1" x14ac:dyDescent="0.3">
      <c r="A17" s="117" t="s">
        <v>2</v>
      </c>
      <c r="B17" s="35" t="s">
        <v>38</v>
      </c>
      <c r="C17" s="36"/>
      <c r="D17" s="37"/>
      <c r="E17" s="36"/>
      <c r="F17" s="37"/>
      <c r="G17" s="36"/>
      <c r="H17" s="36"/>
      <c r="I17" s="37"/>
      <c r="J17" s="36"/>
      <c r="K17" s="37"/>
      <c r="L17" s="37"/>
      <c r="M17" s="38"/>
      <c r="N17" s="36"/>
      <c r="O17" s="39">
        <f>SUBTOTAL(9,N19:N19)</f>
        <v>0</v>
      </c>
      <c r="P17" s="40"/>
      <c r="Q17" s="36"/>
      <c r="R17" s="41">
        <f>SUBTOTAL(9,Q19:Q19)</f>
        <v>0</v>
      </c>
      <c r="S17" s="42"/>
      <c r="T17" s="41">
        <f>SUBTOTAL(9,S19:S19)</f>
        <v>0</v>
      </c>
      <c r="U17" s="37">
        <f>SUBTOTAL(9,Q19:S19)</f>
        <v>0</v>
      </c>
      <c r="V17" s="38"/>
      <c r="W17" s="43"/>
      <c r="X17" s="44"/>
      <c r="Y17" s="36"/>
      <c r="Z17" s="36"/>
      <c r="AA17" s="37">
        <f>SUBTOTAL(9,X19:Z19)</f>
        <v>0</v>
      </c>
      <c r="AB17" s="45"/>
      <c r="AC17" s="46"/>
      <c r="AD17" s="47"/>
      <c r="AE17" s="49"/>
      <c r="AF17" s="49"/>
      <c r="AG17" s="117" t="s">
        <v>2</v>
      </c>
      <c r="AH17" s="50"/>
      <c r="AI17" s="17"/>
    </row>
    <row r="18" spans="1:35" ht="11.25" customHeight="1" x14ac:dyDescent="0.3">
      <c r="A18" s="117" t="s">
        <v>2</v>
      </c>
      <c r="B18" s="51" t="s">
        <v>36</v>
      </c>
      <c r="C18" s="52"/>
      <c r="D18" s="53"/>
      <c r="E18" s="52"/>
      <c r="F18" s="53"/>
      <c r="G18" s="52"/>
      <c r="H18" s="52"/>
      <c r="I18" s="53"/>
      <c r="J18" s="52"/>
      <c r="K18" s="53"/>
      <c r="L18" s="53"/>
      <c r="M18" s="54"/>
      <c r="N18" s="52"/>
      <c r="O18" s="55">
        <f>SUBTOTAL(9,N18:N18)</f>
        <v>0</v>
      </c>
      <c r="P18" s="56">
        <f>O18+IF($B14=2,0,P14)</f>
        <v>0</v>
      </c>
      <c r="Q18" s="52"/>
      <c r="R18" s="57">
        <f>SUBTOTAL(9,Q18:Q18)</f>
        <v>0</v>
      </c>
      <c r="S18" s="58"/>
      <c r="T18" s="57">
        <f>SUBTOTAL(9,S18:S18)</f>
        <v>0</v>
      </c>
      <c r="U18" s="53">
        <f>SUBTOTAL(9,Q18:S18)</f>
        <v>0</v>
      </c>
      <c r="V18" s="54">
        <f>U18+IF($B14=2,0,V14)</f>
        <v>2.7524208295000001</v>
      </c>
      <c r="W18" s="59">
        <v>11.62</v>
      </c>
      <c r="X18" s="60">
        <v>4.2426221973000002</v>
      </c>
      <c r="Y18" s="52"/>
      <c r="Z18" s="52"/>
      <c r="AA18" s="53">
        <f>SUBTOTAL(9,X18:Z18)</f>
        <v>4.2426221973000002</v>
      </c>
      <c r="AB18" s="57">
        <f>AA18+IF($B14=2,0,AB14)</f>
        <v>7.0376652241000004</v>
      </c>
      <c r="AC18" s="61">
        <v>9.1</v>
      </c>
      <c r="AD18" s="62">
        <f>SUMIF($A$5:AC$5,"Накопленный эффект, т/сут",$A18:AC18)+SUMIF($A$5:AC$5,"Нараст.  по потенциалу",$A18:AC18)-SUMIF($A$5:AC$5,"Нараст. по остановкам",$A18:AC18)-SUMIF($A$5:AC$5,"ИТОГО перевод в ППД",$A18:AC18)-SUMIF($A$5:AC$5,"ИТОГО  нерент, по распоряж.",$A18:AC18)-SUMIF($A$5:AC$5,"ИТОГО ост. дебит от ЗБС, Углуб., ПВЛГ/ПНЛГ",$A18:AC18)</f>
        <v>-4.2852443946000003</v>
      </c>
      <c r="AE18" s="53">
        <v>22.593820501725201</v>
      </c>
      <c r="AF18" s="53">
        <f>SUBTOTAL(9,AE18:AE18)</f>
        <v>22.593820501725201</v>
      </c>
      <c r="AG18" s="117" t="s">
        <v>2</v>
      </c>
      <c r="AH18" s="64">
        <f>AH$4+SUMIF($C$5:AF$5,"Нараст. по остановкам",$C18:AF18)-SUMIF($C$5:AF$5,"Нараст.  по потенциалу",$C18:AF18)</f>
        <v>53.658944529810697</v>
      </c>
      <c r="AI18" s="17"/>
    </row>
    <row r="19" spans="1:35" ht="0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17"/>
    </row>
    <row r="20" spans="1:35" ht="11.25" customHeight="1" x14ac:dyDescent="0.3">
      <c r="A20" s="116">
        <v>43558</v>
      </c>
      <c r="B20" s="18" t="s">
        <v>37</v>
      </c>
      <c r="C20" s="19"/>
      <c r="D20" s="20"/>
      <c r="E20" s="19"/>
      <c r="F20" s="20"/>
      <c r="G20" s="19"/>
      <c r="H20" s="19"/>
      <c r="I20" s="20"/>
      <c r="J20" s="19"/>
      <c r="K20" s="20"/>
      <c r="L20" s="20"/>
      <c r="M20" s="21"/>
      <c r="N20" s="19"/>
      <c r="O20" s="22"/>
      <c r="P20" s="23"/>
      <c r="Q20" s="19"/>
      <c r="R20" s="24">
        <v>0</v>
      </c>
      <c r="S20" s="25"/>
      <c r="T20" s="24">
        <v>2.7524208295000001</v>
      </c>
      <c r="U20" s="20">
        <v>2.7524208295000001</v>
      </c>
      <c r="V20" s="21"/>
      <c r="W20" s="26"/>
      <c r="X20" s="27" t="s">
        <v>39</v>
      </c>
      <c r="Y20" s="27"/>
      <c r="Z20" s="19"/>
      <c r="AA20" s="28"/>
      <c r="AB20" s="29"/>
      <c r="AC20" s="30"/>
      <c r="AD20" s="31"/>
      <c r="AE20" s="32"/>
      <c r="AF20" s="33"/>
      <c r="AG20" s="118">
        <f>AG$4+SUMIF($A$5:AF$5,"Нараст. баланс",$A22:AF22)+SUMIF($A$7:AD$7,"Итого (с ВНР)",$A22:AD22)-SUMIF($A$5:AF$5,"Геол. снижение,  т/сут",$A22:AF22)-SUMIF(AE$7:AF$7,"Итого",AE22:AF22)-SUMIF($A$7:AF$7,"Итого (с ВСП)",$A22:AF22)</f>
        <v>2599.8731334081003</v>
      </c>
      <c r="AH20" s="34"/>
      <c r="AI20" s="17"/>
    </row>
    <row r="21" spans="1:35" ht="11.25" customHeight="1" x14ac:dyDescent="0.3">
      <c r="A21" s="117" t="s">
        <v>2</v>
      </c>
      <c r="B21" s="35" t="s">
        <v>38</v>
      </c>
      <c r="C21" s="36"/>
      <c r="D21" s="37"/>
      <c r="E21" s="36"/>
      <c r="F21" s="37"/>
      <c r="G21" s="36"/>
      <c r="H21" s="36"/>
      <c r="I21" s="37"/>
      <c r="J21" s="36"/>
      <c r="K21" s="37"/>
      <c r="L21" s="37"/>
      <c r="M21" s="38"/>
      <c r="N21" s="36"/>
      <c r="O21" s="39">
        <f>SUBTOTAL(9,N23:N23)</f>
        <v>0</v>
      </c>
      <c r="P21" s="40"/>
      <c r="Q21" s="36"/>
      <c r="R21" s="41">
        <f>SUBTOTAL(9,Q23:Q23)</f>
        <v>0</v>
      </c>
      <c r="S21" s="42"/>
      <c r="T21" s="41">
        <f>SUBTOTAL(9,S23:S23)</f>
        <v>0</v>
      </c>
      <c r="U21" s="37">
        <f>SUBTOTAL(9,Q23:S23)</f>
        <v>0</v>
      </c>
      <c r="V21" s="38"/>
      <c r="W21" s="43"/>
      <c r="X21" s="44" t="s">
        <v>40</v>
      </c>
      <c r="Y21" s="44"/>
      <c r="Z21" s="36"/>
      <c r="AA21" s="37">
        <f>SUBTOTAL(9,X23:Z23)</f>
        <v>1</v>
      </c>
      <c r="AB21" s="45"/>
      <c r="AC21" s="46"/>
      <c r="AD21" s="47"/>
      <c r="AE21" s="48"/>
      <c r="AF21" s="49"/>
      <c r="AG21" s="117" t="s">
        <v>2</v>
      </c>
      <c r="AH21" s="50"/>
      <c r="AI21" s="17"/>
    </row>
    <row r="22" spans="1:35" ht="11.25" customHeight="1" x14ac:dyDescent="0.3">
      <c r="A22" s="117" t="s">
        <v>2</v>
      </c>
      <c r="B22" s="51" t="s">
        <v>36</v>
      </c>
      <c r="C22" s="52"/>
      <c r="D22" s="53"/>
      <c r="E22" s="52"/>
      <c r="F22" s="53"/>
      <c r="G22" s="52"/>
      <c r="H22" s="52"/>
      <c r="I22" s="53"/>
      <c r="J22" s="52"/>
      <c r="K22" s="53"/>
      <c r="L22" s="53"/>
      <c r="M22" s="54"/>
      <c r="N22" s="52"/>
      <c r="O22" s="55">
        <f>SUBTOTAL(9,N22:N22)</f>
        <v>0</v>
      </c>
      <c r="P22" s="56">
        <f>O22+IF($B18=2,0,P18)</f>
        <v>0</v>
      </c>
      <c r="Q22" s="52"/>
      <c r="R22" s="57">
        <f>SUBTOTAL(9,Q22:Q22)</f>
        <v>0</v>
      </c>
      <c r="S22" s="58"/>
      <c r="T22" s="57">
        <f>SUBTOTAL(9,S22:S22)</f>
        <v>0</v>
      </c>
      <c r="U22" s="53">
        <f>SUBTOTAL(9,Q22:S22)</f>
        <v>0</v>
      </c>
      <c r="V22" s="54">
        <f>U22+IF($B18=2,0,V18)</f>
        <v>2.7524208295000001</v>
      </c>
      <c r="W22" s="59">
        <v>17.43</v>
      </c>
      <c r="X22" s="60">
        <v>2.2000000000000002</v>
      </c>
      <c r="Y22" s="60">
        <v>2.1426221973000001</v>
      </c>
      <c r="Z22" s="52"/>
      <c r="AA22" s="53">
        <f>SUBTOTAL(9,X22:Z22)</f>
        <v>4.3426221973000008</v>
      </c>
      <c r="AB22" s="57">
        <f>AA22+IF($B18=2,0,AB18)</f>
        <v>11.380287421400002</v>
      </c>
      <c r="AC22" s="61">
        <v>9.1</v>
      </c>
      <c r="AD22" s="62">
        <f>SUMIF($A$5:AC$5,"Накопленный эффект, т/сут",$A22:AC22)+SUMIF($A$5:AC$5,"Нараст.  по потенциалу",$A22:AC22)-SUMIF($A$5:AC$5,"Нараст. по остановкам",$A22:AC22)-SUMIF($A$5:AC$5,"ИТОГО перевод в ППД",$A22:AC22)-SUMIF($A$5:AC$5,"ИТОГО  нерент, по распоряж.",$A22:AC22)-SUMIF($A$5:AC$5,"ИТОГО ост. дебит от ЗБС, Углуб., ПВЛГ/ПНЛГ",$A22:AC22)</f>
        <v>-8.6278665919000019</v>
      </c>
      <c r="AE22" s="63"/>
      <c r="AF22" s="53">
        <f>SUBTOTAL(9,AE22:AE22)</f>
        <v>0</v>
      </c>
      <c r="AG22" s="117" t="s">
        <v>2</v>
      </c>
      <c r="AH22" s="64">
        <f>AH$4+SUMIF($C$5:AF$5,"Нараст. по остановкам",$C22:AF22)-SUMIF($C$5:AF$5,"Нараст.  по потенциалу",$C22:AF22)</f>
        <v>58.001566727110699</v>
      </c>
      <c r="AI22" s="17"/>
    </row>
    <row r="23" spans="1:35" ht="0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v>1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17"/>
    </row>
    <row r="24" spans="1:35" ht="11.25" customHeight="1" x14ac:dyDescent="0.3">
      <c r="A24" s="116">
        <v>43559</v>
      </c>
      <c r="B24" s="18" t="s">
        <v>37</v>
      </c>
      <c r="C24" s="19"/>
      <c r="D24" s="20"/>
      <c r="E24" s="19"/>
      <c r="F24" s="20"/>
      <c r="G24" s="19"/>
      <c r="H24" s="19"/>
      <c r="I24" s="20"/>
      <c r="J24" s="19"/>
      <c r="K24" s="20"/>
      <c r="L24" s="20"/>
      <c r="M24" s="21"/>
      <c r="N24" s="19"/>
      <c r="O24" s="22"/>
      <c r="P24" s="23"/>
      <c r="Q24" s="19"/>
      <c r="R24" s="24">
        <v>0</v>
      </c>
      <c r="S24" s="25"/>
      <c r="T24" s="24">
        <v>2.7524208295000001</v>
      </c>
      <c r="U24" s="20">
        <v>2.7524208295000001</v>
      </c>
      <c r="V24" s="21"/>
      <c r="W24" s="26"/>
      <c r="X24" s="27"/>
      <c r="Y24" s="19"/>
      <c r="Z24" s="19"/>
      <c r="AA24" s="28"/>
      <c r="AB24" s="29"/>
      <c r="AC24" s="30"/>
      <c r="AD24" s="31"/>
      <c r="AE24" s="32"/>
      <c r="AF24" s="33"/>
      <c r="AG24" s="118">
        <f>AG$4+SUMIF($A$5:AF$5,"Нараст. баланс",$A26:AF26)+SUMIF($A$7:AD$7,"Итого (с ВНР)",$A26:AD26)-SUMIF($A$5:AF$5,"Геол. снижение,  т/сут",$A26:AF26)-SUMIF(AE$7:AF$7,"Итого",AE26:AF26)-SUMIF($A$7:AF$7,"Итого (с ВСП)",$A26:AF26)</f>
        <v>2589.7205112108004</v>
      </c>
      <c r="AH24" s="34"/>
      <c r="AI24" s="17"/>
    </row>
    <row r="25" spans="1:35" ht="11.25" customHeight="1" x14ac:dyDescent="0.3">
      <c r="A25" s="117" t="s">
        <v>2</v>
      </c>
      <c r="B25" s="35" t="s">
        <v>38</v>
      </c>
      <c r="C25" s="36"/>
      <c r="D25" s="37"/>
      <c r="E25" s="36"/>
      <c r="F25" s="37"/>
      <c r="G25" s="36"/>
      <c r="H25" s="36"/>
      <c r="I25" s="37"/>
      <c r="J25" s="36"/>
      <c r="K25" s="37"/>
      <c r="L25" s="37"/>
      <c r="M25" s="38"/>
      <c r="N25" s="36"/>
      <c r="O25" s="39">
        <f>SUBTOTAL(9,N27:N27)</f>
        <v>0</v>
      </c>
      <c r="P25" s="40"/>
      <c r="Q25" s="36"/>
      <c r="R25" s="41">
        <f>SUBTOTAL(9,Q27:Q27)</f>
        <v>0</v>
      </c>
      <c r="S25" s="42"/>
      <c r="T25" s="41">
        <f>SUBTOTAL(9,S27:S27)</f>
        <v>0</v>
      </c>
      <c r="U25" s="37">
        <f>SUBTOTAL(9,Q27:S27)</f>
        <v>0</v>
      </c>
      <c r="V25" s="38"/>
      <c r="W25" s="43"/>
      <c r="X25" s="44"/>
      <c r="Y25" s="36"/>
      <c r="Z25" s="36"/>
      <c r="AA25" s="37">
        <f>SUBTOTAL(9,X27:Z27)</f>
        <v>0</v>
      </c>
      <c r="AB25" s="45"/>
      <c r="AC25" s="46"/>
      <c r="AD25" s="47"/>
      <c r="AE25" s="48"/>
      <c r="AF25" s="49"/>
      <c r="AG25" s="117" t="s">
        <v>2</v>
      </c>
      <c r="AH25" s="50"/>
      <c r="AI25" s="17"/>
    </row>
    <row r="26" spans="1:35" ht="11.25" customHeight="1" x14ac:dyDescent="0.3">
      <c r="A26" s="117" t="s">
        <v>2</v>
      </c>
      <c r="B26" s="51" t="s">
        <v>36</v>
      </c>
      <c r="C26" s="52"/>
      <c r="D26" s="53"/>
      <c r="E26" s="52"/>
      <c r="F26" s="53"/>
      <c r="G26" s="52"/>
      <c r="H26" s="52"/>
      <c r="I26" s="53"/>
      <c r="J26" s="52"/>
      <c r="K26" s="53"/>
      <c r="L26" s="53"/>
      <c r="M26" s="54"/>
      <c r="N26" s="52"/>
      <c r="O26" s="55">
        <f>SUBTOTAL(9,N26:N26)</f>
        <v>0</v>
      </c>
      <c r="P26" s="56">
        <f>O26+IF($B22=2,0,P22)</f>
        <v>0</v>
      </c>
      <c r="Q26" s="52"/>
      <c r="R26" s="57">
        <f>SUBTOTAL(9,Q26:Q26)</f>
        <v>0</v>
      </c>
      <c r="S26" s="58"/>
      <c r="T26" s="57">
        <f>SUBTOTAL(9,S26:S26)</f>
        <v>0</v>
      </c>
      <c r="U26" s="53">
        <f>SUBTOTAL(9,Q26:S26)</f>
        <v>0</v>
      </c>
      <c r="V26" s="54">
        <f>U26+IF($B22=2,0,V22)</f>
        <v>2.7524208295000001</v>
      </c>
      <c r="W26" s="59">
        <v>23.24</v>
      </c>
      <c r="X26" s="60">
        <v>4.3426221972999999</v>
      </c>
      <c r="Y26" s="52"/>
      <c r="Z26" s="52"/>
      <c r="AA26" s="53">
        <f>SUBTOTAL(9,X26:Z26)</f>
        <v>4.3426221972999999</v>
      </c>
      <c r="AB26" s="57">
        <f>AA26+IF($B22=2,0,AB22)</f>
        <v>15.722909618700001</v>
      </c>
      <c r="AC26" s="61">
        <v>9.1</v>
      </c>
      <c r="AD26" s="62">
        <f>SUMIF($A$5:AC$5,"Накопленный эффект, т/сут",$A26:AC26)+SUMIF($A$5:AC$5,"Нараст.  по потенциалу",$A26:AC26)-SUMIF($A$5:AC$5,"Нараст. по остановкам",$A26:AC26)-SUMIF($A$5:AC$5,"ИТОГО перевод в ППД",$A26:AC26)-SUMIF($A$5:AC$5,"ИТОГО  нерент, по распоряж.",$A26:AC26)-SUMIF($A$5:AC$5,"ИТОГО ост. дебит от ЗБС, Углуб., ПВЛГ/ПНЛГ",$A26:AC26)</f>
        <v>-12.970488789200001</v>
      </c>
      <c r="AE26" s="63"/>
      <c r="AF26" s="53">
        <f>SUBTOTAL(9,AE26:AE26)</f>
        <v>0</v>
      </c>
      <c r="AG26" s="117" t="s">
        <v>2</v>
      </c>
      <c r="AH26" s="64">
        <f>AH$4+SUMIF($C$5:AF$5,"Нараст. по остановкам",$C26:AF26)-SUMIF($C$5:AF$5,"Нараст.  по потенциалу",$C26:AF26)</f>
        <v>62.344188924410702</v>
      </c>
      <c r="AI26" s="17"/>
    </row>
    <row r="27" spans="1:35" ht="0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17"/>
    </row>
    <row r="28" spans="1:35" ht="11.25" customHeight="1" x14ac:dyDescent="0.3">
      <c r="A28" s="116">
        <v>43560</v>
      </c>
      <c r="B28" s="18" t="s">
        <v>37</v>
      </c>
      <c r="C28" s="19"/>
      <c r="D28" s="20"/>
      <c r="E28" s="19"/>
      <c r="F28" s="20"/>
      <c r="G28" s="19"/>
      <c r="H28" s="19"/>
      <c r="I28" s="20"/>
      <c r="J28" s="19"/>
      <c r="K28" s="20"/>
      <c r="L28" s="20"/>
      <c r="M28" s="21"/>
      <c r="N28" s="19"/>
      <c r="O28" s="22"/>
      <c r="P28" s="23"/>
      <c r="Q28" s="19"/>
      <c r="R28" s="24">
        <v>0</v>
      </c>
      <c r="S28" s="25"/>
      <c r="T28" s="24">
        <v>2.7524208295000001</v>
      </c>
      <c r="U28" s="20">
        <v>2.7524208295000001</v>
      </c>
      <c r="V28" s="21"/>
      <c r="W28" s="26"/>
      <c r="X28" s="27"/>
      <c r="Y28" s="19"/>
      <c r="Z28" s="19"/>
      <c r="AA28" s="28"/>
      <c r="AB28" s="29"/>
      <c r="AC28" s="30"/>
      <c r="AD28" s="31"/>
      <c r="AE28" s="32"/>
      <c r="AF28" s="33"/>
      <c r="AG28" s="118">
        <f>AG$4+SUMIF($A$5:AF$5,"Нараст. баланс",$A30:AF30)+SUMIF($A$7:AD$7,"Итого (с ВНР)",$A30:AD30)-SUMIF($A$5:AF$5,"Геол. снижение,  т/сут",$A30:AF30)-SUMIF(AE$7:AF$7,"Итого",AE30:AF30)-SUMIF($A$7:AF$7,"Итого (с ВСП)",$A30:AF30)</f>
        <v>2579.6678890134999</v>
      </c>
      <c r="AH28" s="34"/>
      <c r="AI28" s="17"/>
    </row>
    <row r="29" spans="1:35" ht="11.25" customHeight="1" x14ac:dyDescent="0.3">
      <c r="A29" s="117" t="s">
        <v>2</v>
      </c>
      <c r="B29" s="35" t="s">
        <v>38</v>
      </c>
      <c r="C29" s="36"/>
      <c r="D29" s="37"/>
      <c r="E29" s="36"/>
      <c r="F29" s="37"/>
      <c r="G29" s="36"/>
      <c r="H29" s="36"/>
      <c r="I29" s="37"/>
      <c r="J29" s="36"/>
      <c r="K29" s="37"/>
      <c r="L29" s="37"/>
      <c r="M29" s="38"/>
      <c r="N29" s="36"/>
      <c r="O29" s="39">
        <f>SUBTOTAL(9,N31:N31)</f>
        <v>0</v>
      </c>
      <c r="P29" s="40"/>
      <c r="Q29" s="36"/>
      <c r="R29" s="41">
        <f>SUBTOTAL(9,Q31:Q31)</f>
        <v>0</v>
      </c>
      <c r="S29" s="42"/>
      <c r="T29" s="41">
        <f>SUBTOTAL(9,S31:S31)</f>
        <v>0</v>
      </c>
      <c r="U29" s="37">
        <f>SUBTOTAL(9,Q31:S31)</f>
        <v>0</v>
      </c>
      <c r="V29" s="38"/>
      <c r="W29" s="43"/>
      <c r="X29" s="44"/>
      <c r="Y29" s="36"/>
      <c r="Z29" s="36"/>
      <c r="AA29" s="37">
        <f>SUBTOTAL(9,X31:Z31)</f>
        <v>0</v>
      </c>
      <c r="AB29" s="45"/>
      <c r="AC29" s="46"/>
      <c r="AD29" s="47"/>
      <c r="AE29" s="48"/>
      <c r="AF29" s="49"/>
      <c r="AG29" s="117" t="s">
        <v>2</v>
      </c>
      <c r="AH29" s="50"/>
      <c r="AI29" s="17"/>
    </row>
    <row r="30" spans="1:35" ht="11.25" customHeight="1" x14ac:dyDescent="0.3">
      <c r="A30" s="117" t="s">
        <v>2</v>
      </c>
      <c r="B30" s="51" t="s">
        <v>36</v>
      </c>
      <c r="C30" s="52"/>
      <c r="D30" s="53"/>
      <c r="E30" s="52"/>
      <c r="F30" s="53"/>
      <c r="G30" s="52"/>
      <c r="H30" s="52"/>
      <c r="I30" s="53"/>
      <c r="J30" s="52"/>
      <c r="K30" s="53"/>
      <c r="L30" s="53"/>
      <c r="M30" s="54"/>
      <c r="N30" s="52"/>
      <c r="O30" s="55">
        <f>SUBTOTAL(9,N30:N30)</f>
        <v>0</v>
      </c>
      <c r="P30" s="56">
        <f>O30+IF($B26=2,0,P26)</f>
        <v>0</v>
      </c>
      <c r="Q30" s="52"/>
      <c r="R30" s="57">
        <f>SUBTOTAL(9,Q30:Q30)</f>
        <v>0</v>
      </c>
      <c r="S30" s="58"/>
      <c r="T30" s="57">
        <f>SUBTOTAL(9,S30:S30)</f>
        <v>0</v>
      </c>
      <c r="U30" s="53">
        <f>SUBTOTAL(9,Q30:S30)</f>
        <v>0</v>
      </c>
      <c r="V30" s="54">
        <f>U30+IF($B26=2,0,V26)</f>
        <v>2.7524208295000001</v>
      </c>
      <c r="W30" s="59">
        <v>29.05</v>
      </c>
      <c r="X30" s="60">
        <v>4.2426221973000002</v>
      </c>
      <c r="Y30" s="52"/>
      <c r="Z30" s="52"/>
      <c r="AA30" s="53">
        <f>SUBTOTAL(9,X30:Z30)</f>
        <v>4.2426221973000002</v>
      </c>
      <c r="AB30" s="57">
        <f>AA30+IF($B26=2,0,AB26)</f>
        <v>19.965531816000002</v>
      </c>
      <c r="AC30" s="61">
        <v>9.1</v>
      </c>
      <c r="AD30" s="62">
        <f>SUMIF($A$5:AC$5,"Накопленный эффект, т/сут",$A30:AC30)+SUMIF($A$5:AC$5,"Нараст.  по потенциалу",$A30:AC30)-SUMIF($A$5:AC$5,"Нараст. по остановкам",$A30:AC30)-SUMIF($A$5:AC$5,"ИТОГО перевод в ППД",$A30:AC30)-SUMIF($A$5:AC$5,"ИТОГО  нерент, по распоряж.",$A30:AC30)-SUMIF($A$5:AC$5,"ИТОГО ост. дебит от ЗБС, Углуб., ПВЛГ/ПНЛГ",$A30:AC30)</f>
        <v>-17.213110986500002</v>
      </c>
      <c r="AE30" s="63"/>
      <c r="AF30" s="53">
        <f>SUBTOTAL(9,AE30:AE30)</f>
        <v>0</v>
      </c>
      <c r="AG30" s="117" t="s">
        <v>2</v>
      </c>
      <c r="AH30" s="64">
        <f>AH$4+SUMIF($C$5:AF$5,"Нараст. по остановкам",$C30:AF30)-SUMIF($C$5:AF$5,"Нараст.  по потенциалу",$C30:AF30)</f>
        <v>66.58681112171071</v>
      </c>
      <c r="AI30" s="17"/>
    </row>
    <row r="31" spans="1:35" ht="0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17"/>
    </row>
    <row r="32" spans="1:35" ht="11.25" customHeight="1" x14ac:dyDescent="0.3">
      <c r="A32" s="116">
        <v>43561</v>
      </c>
      <c r="B32" s="18" t="s">
        <v>37</v>
      </c>
      <c r="C32" s="19"/>
      <c r="D32" s="20"/>
      <c r="E32" s="19"/>
      <c r="F32" s="20"/>
      <c r="G32" s="19"/>
      <c r="H32" s="19"/>
      <c r="I32" s="20"/>
      <c r="J32" s="19"/>
      <c r="K32" s="20"/>
      <c r="L32" s="20"/>
      <c r="M32" s="21"/>
      <c r="N32" s="19"/>
      <c r="O32" s="22"/>
      <c r="P32" s="23"/>
      <c r="Q32" s="19"/>
      <c r="R32" s="24">
        <v>0</v>
      </c>
      <c r="S32" s="25"/>
      <c r="T32" s="24">
        <v>4.9573778026999999</v>
      </c>
      <c r="U32" s="20">
        <v>4.9573778026999999</v>
      </c>
      <c r="V32" s="21"/>
      <c r="W32" s="26"/>
      <c r="X32" s="27"/>
      <c r="Y32" s="19"/>
      <c r="Z32" s="19"/>
      <c r="AA32" s="28"/>
      <c r="AB32" s="29"/>
      <c r="AC32" s="30"/>
      <c r="AD32" s="31"/>
      <c r="AE32" s="32"/>
      <c r="AF32" s="33"/>
      <c r="AG32" s="118">
        <f>AG$4+SUMIF($A$5:AF$5,"Нараст. баланс",$A34:AF34)+SUMIF($A$7:AD$7,"Итого (с ВНР)",$A34:AD34)-SUMIF($A$5:AF$5,"Геол. снижение,  т/сут",$A34:AF34)-SUMIF(AE$7:AF$7,"Итого",AE34:AF34)-SUMIF($A$7:AF$7,"Итого (с ВСП)",$A34:AF34)</f>
        <v>2574.5152668160999</v>
      </c>
      <c r="AH32" s="34"/>
      <c r="AI32" s="17"/>
    </row>
    <row r="33" spans="1:35" ht="11.25" customHeight="1" x14ac:dyDescent="0.3">
      <c r="A33" s="117" t="s">
        <v>2</v>
      </c>
      <c r="B33" s="35" t="s">
        <v>38</v>
      </c>
      <c r="C33" s="36"/>
      <c r="D33" s="37"/>
      <c r="E33" s="36"/>
      <c r="F33" s="37"/>
      <c r="G33" s="36"/>
      <c r="H33" s="36"/>
      <c r="I33" s="37"/>
      <c r="J33" s="36"/>
      <c r="K33" s="37"/>
      <c r="L33" s="37"/>
      <c r="M33" s="38"/>
      <c r="N33" s="36"/>
      <c r="O33" s="39">
        <f>SUBTOTAL(9,N35:N35)</f>
        <v>0</v>
      </c>
      <c r="P33" s="40"/>
      <c r="Q33" s="36"/>
      <c r="R33" s="41">
        <f>SUBTOTAL(9,Q35:Q35)</f>
        <v>0</v>
      </c>
      <c r="S33" s="42"/>
      <c r="T33" s="41">
        <f>SUBTOTAL(9,S35:S35)</f>
        <v>0</v>
      </c>
      <c r="U33" s="37">
        <f>SUBTOTAL(9,Q35:S35)</f>
        <v>0</v>
      </c>
      <c r="V33" s="38"/>
      <c r="W33" s="43"/>
      <c r="X33" s="44"/>
      <c r="Y33" s="36"/>
      <c r="Z33" s="36"/>
      <c r="AA33" s="37">
        <f>SUBTOTAL(9,X35:Z35)</f>
        <v>0</v>
      </c>
      <c r="AB33" s="45"/>
      <c r="AC33" s="46"/>
      <c r="AD33" s="47"/>
      <c r="AE33" s="48"/>
      <c r="AF33" s="49"/>
      <c r="AG33" s="117" t="s">
        <v>2</v>
      </c>
      <c r="AH33" s="50"/>
      <c r="AI33" s="17"/>
    </row>
    <row r="34" spans="1:35" ht="11.25" customHeight="1" x14ac:dyDescent="0.3">
      <c r="A34" s="117" t="s">
        <v>2</v>
      </c>
      <c r="B34" s="51" t="s">
        <v>36</v>
      </c>
      <c r="C34" s="52"/>
      <c r="D34" s="53"/>
      <c r="E34" s="52"/>
      <c r="F34" s="53"/>
      <c r="G34" s="52"/>
      <c r="H34" s="52"/>
      <c r="I34" s="53"/>
      <c r="J34" s="52"/>
      <c r="K34" s="53"/>
      <c r="L34" s="53"/>
      <c r="M34" s="54"/>
      <c r="N34" s="52"/>
      <c r="O34" s="55">
        <f>SUBTOTAL(9,N34:N34)</f>
        <v>0</v>
      </c>
      <c r="P34" s="56">
        <f>O34+IF($B30=2,0,P30)</f>
        <v>0</v>
      </c>
      <c r="Q34" s="52"/>
      <c r="R34" s="57">
        <f>SUBTOTAL(9,Q34:Q34)</f>
        <v>0</v>
      </c>
      <c r="S34" s="58">
        <v>2.2049569731999998</v>
      </c>
      <c r="T34" s="57">
        <f>SUBTOTAL(9,S34:S34)</f>
        <v>2.2049569731999998</v>
      </c>
      <c r="U34" s="53">
        <f>SUBTOTAL(9,Q34:S34)</f>
        <v>2.2049569731999998</v>
      </c>
      <c r="V34" s="54">
        <f>U34+IF($B30=2,0,V30)</f>
        <v>4.9573778026999999</v>
      </c>
      <c r="W34" s="59">
        <v>34.86</v>
      </c>
      <c r="X34" s="60">
        <v>1.5475791705999999</v>
      </c>
      <c r="Y34" s="52"/>
      <c r="Z34" s="52"/>
      <c r="AA34" s="53">
        <f>SUBTOTAL(9,X34:Z34)</f>
        <v>1.5475791705999999</v>
      </c>
      <c r="AB34" s="57">
        <f>AA34+IF($B30=2,0,AB30)</f>
        <v>21.513110986600001</v>
      </c>
      <c r="AC34" s="61">
        <v>9.1</v>
      </c>
      <c r="AD34" s="62">
        <f>SUMIF($A$5:AC$5,"Накопленный эффект, т/сут",$A34:AC34)+SUMIF($A$5:AC$5,"Нараст.  по потенциалу",$A34:AC34)-SUMIF($A$5:AC$5,"Нараст. по остановкам",$A34:AC34)-SUMIF($A$5:AC$5,"ИТОГО перевод в ППД",$A34:AC34)-SUMIF($A$5:AC$5,"ИТОГО  нерент, по распоряж.",$A34:AC34)-SUMIF($A$5:AC$5,"ИТОГО ост. дебит от ЗБС, Углуб., ПВЛГ/ПНЛГ",$A34:AC34)</f>
        <v>-16.555733183900003</v>
      </c>
      <c r="AE34" s="63"/>
      <c r="AF34" s="53">
        <f>SUBTOTAL(9,AE34:AE34)</f>
        <v>0</v>
      </c>
      <c r="AG34" s="117" t="s">
        <v>2</v>
      </c>
      <c r="AH34" s="64">
        <f>AH$4+SUMIF($C$5:AF$5,"Нараст. по остановкам",$C34:AF34)-SUMIF($C$5:AF$5,"Нараст.  по потенциалу",$C34:AF34)</f>
        <v>65.9294333191107</v>
      </c>
      <c r="AI34" s="17"/>
    </row>
    <row r="35" spans="1:35" ht="0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17"/>
    </row>
    <row r="36" spans="1:35" ht="11.25" customHeight="1" x14ac:dyDescent="0.3">
      <c r="A36" s="116">
        <v>43562</v>
      </c>
      <c r="B36" s="18" t="s">
        <v>37</v>
      </c>
      <c r="C36" s="19"/>
      <c r="D36" s="20"/>
      <c r="E36" s="19"/>
      <c r="F36" s="20"/>
      <c r="G36" s="19"/>
      <c r="H36" s="19"/>
      <c r="I36" s="20"/>
      <c r="J36" s="19"/>
      <c r="K36" s="20"/>
      <c r="L36" s="20"/>
      <c r="M36" s="21"/>
      <c r="N36" s="19"/>
      <c r="O36" s="22"/>
      <c r="P36" s="23"/>
      <c r="Q36" s="19"/>
      <c r="R36" s="24">
        <v>0</v>
      </c>
      <c r="S36" s="25"/>
      <c r="T36" s="24">
        <v>4.9573778026999999</v>
      </c>
      <c r="U36" s="20">
        <v>4.9573778026999999</v>
      </c>
      <c r="V36" s="21"/>
      <c r="W36" s="26"/>
      <c r="X36" s="27"/>
      <c r="Y36" s="19"/>
      <c r="Z36" s="19"/>
      <c r="AA36" s="28"/>
      <c r="AB36" s="29"/>
      <c r="AC36" s="30"/>
      <c r="AD36" s="31"/>
      <c r="AE36" s="32"/>
      <c r="AF36" s="33"/>
      <c r="AG36" s="118">
        <f>AG$4+SUMIF($A$5:AF$5,"Нараст. баланс",$A38:AF38)+SUMIF($A$7:AD$7,"Итого (с ВНР)",$A38:AD38)-SUMIF($A$5:AF$5,"Геол. снижение,  т/сут",$A38:AF38)-SUMIF(AE$7:AF$7,"Итого",AE38:AF38)-SUMIF($A$7:AF$7,"Итого (с ВСП)",$A38:AF38)</f>
        <v>2564.4626446189</v>
      </c>
      <c r="AH36" s="34"/>
      <c r="AI36" s="17"/>
    </row>
    <row r="37" spans="1:35" ht="11.25" customHeight="1" x14ac:dyDescent="0.3">
      <c r="A37" s="117" t="s">
        <v>2</v>
      </c>
      <c r="B37" s="35" t="s">
        <v>38</v>
      </c>
      <c r="C37" s="36"/>
      <c r="D37" s="37"/>
      <c r="E37" s="36"/>
      <c r="F37" s="37"/>
      <c r="G37" s="36"/>
      <c r="H37" s="36"/>
      <c r="I37" s="37"/>
      <c r="J37" s="36"/>
      <c r="K37" s="37"/>
      <c r="L37" s="37"/>
      <c r="M37" s="38"/>
      <c r="N37" s="36"/>
      <c r="O37" s="39">
        <f>SUBTOTAL(9,N39:N39)</f>
        <v>0</v>
      </c>
      <c r="P37" s="40"/>
      <c r="Q37" s="36"/>
      <c r="R37" s="41">
        <f>SUBTOTAL(9,Q39:Q39)</f>
        <v>0</v>
      </c>
      <c r="S37" s="42"/>
      <c r="T37" s="41">
        <f>SUBTOTAL(9,S39:S39)</f>
        <v>0</v>
      </c>
      <c r="U37" s="37">
        <f>SUBTOTAL(9,Q39:S39)</f>
        <v>0</v>
      </c>
      <c r="V37" s="38"/>
      <c r="W37" s="43"/>
      <c r="X37" s="44"/>
      <c r="Y37" s="36"/>
      <c r="Z37" s="36"/>
      <c r="AA37" s="37">
        <f>SUBTOTAL(9,X39:Z39)</f>
        <v>0</v>
      </c>
      <c r="AB37" s="45"/>
      <c r="AC37" s="46"/>
      <c r="AD37" s="47"/>
      <c r="AE37" s="48"/>
      <c r="AF37" s="49"/>
      <c r="AG37" s="117" t="s">
        <v>2</v>
      </c>
      <c r="AH37" s="50"/>
      <c r="AI37" s="17"/>
    </row>
    <row r="38" spans="1:35" ht="11.25" customHeight="1" x14ac:dyDescent="0.3">
      <c r="A38" s="117" t="s">
        <v>2</v>
      </c>
      <c r="B38" s="51" t="s">
        <v>36</v>
      </c>
      <c r="C38" s="52"/>
      <c r="D38" s="53"/>
      <c r="E38" s="52"/>
      <c r="F38" s="53"/>
      <c r="G38" s="52"/>
      <c r="H38" s="52"/>
      <c r="I38" s="53"/>
      <c r="J38" s="52"/>
      <c r="K38" s="53"/>
      <c r="L38" s="53"/>
      <c r="M38" s="54"/>
      <c r="N38" s="52"/>
      <c r="O38" s="55">
        <f>SUBTOTAL(9,N38:N38)</f>
        <v>0</v>
      </c>
      <c r="P38" s="56">
        <f>O38+IF($B34=2,0,P34)</f>
        <v>0</v>
      </c>
      <c r="Q38" s="52"/>
      <c r="R38" s="57">
        <f>SUBTOTAL(9,Q38:Q38)</f>
        <v>0</v>
      </c>
      <c r="S38" s="58"/>
      <c r="T38" s="57">
        <f>SUBTOTAL(9,S38:S38)</f>
        <v>0</v>
      </c>
      <c r="U38" s="53">
        <f>SUBTOTAL(9,Q38:S38)</f>
        <v>0</v>
      </c>
      <c r="V38" s="54">
        <f>U38+IF($B34=2,0,V34)</f>
        <v>4.9573778026999999</v>
      </c>
      <c r="W38" s="59">
        <v>40.67</v>
      </c>
      <c r="X38" s="60">
        <v>4.2426221972000002</v>
      </c>
      <c r="Y38" s="52"/>
      <c r="Z38" s="52"/>
      <c r="AA38" s="53">
        <f>SUBTOTAL(9,X38:Z38)</f>
        <v>4.2426221972000002</v>
      </c>
      <c r="AB38" s="57">
        <f>AA38+IF($B34=2,0,AB34)</f>
        <v>25.7557331838</v>
      </c>
      <c r="AC38" s="61">
        <v>9.1</v>
      </c>
      <c r="AD38" s="62">
        <f>SUMIF($A$5:AC$5,"Накопленный эффект, т/сут",$A38:AC38)+SUMIF($A$5:AC$5,"Нараст.  по потенциалу",$A38:AC38)-SUMIF($A$5:AC$5,"Нараст. по остановкам",$A38:AC38)-SUMIF($A$5:AC$5,"ИТОГО перевод в ППД",$A38:AC38)-SUMIF($A$5:AC$5,"ИТОГО  нерент, по распоряж.",$A38:AC38)-SUMIF($A$5:AC$5,"ИТОГО ост. дебит от ЗБС, Углуб., ПВЛГ/ПНЛГ",$A38:AC38)</f>
        <v>-20.798355381100002</v>
      </c>
      <c r="AE38" s="63"/>
      <c r="AF38" s="53">
        <f>SUBTOTAL(9,AE38:AE38)</f>
        <v>0</v>
      </c>
      <c r="AG38" s="117" t="s">
        <v>2</v>
      </c>
      <c r="AH38" s="64">
        <f>AH$4+SUMIF($C$5:AF$5,"Нараст. по остановкам",$C38:AF38)-SUMIF($C$5:AF$5,"Нараст.  по потенциалу",$C38:AF38)</f>
        <v>70.172055516310706</v>
      </c>
      <c r="AI38" s="17"/>
    </row>
    <row r="39" spans="1:35" ht="0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17"/>
    </row>
    <row r="40" spans="1:35" ht="11.25" customHeight="1" x14ac:dyDescent="0.3">
      <c r="A40" s="116">
        <v>43563</v>
      </c>
      <c r="B40" s="18" t="s">
        <v>37</v>
      </c>
      <c r="C40" s="19"/>
      <c r="D40" s="20"/>
      <c r="E40" s="19"/>
      <c r="F40" s="20"/>
      <c r="G40" s="19"/>
      <c r="H40" s="19"/>
      <c r="I40" s="20"/>
      <c r="J40" s="19"/>
      <c r="K40" s="20"/>
      <c r="L40" s="20"/>
      <c r="M40" s="21"/>
      <c r="N40" s="19"/>
      <c r="O40" s="22"/>
      <c r="P40" s="23"/>
      <c r="Q40" s="19"/>
      <c r="R40" s="24">
        <v>0</v>
      </c>
      <c r="S40" s="25"/>
      <c r="T40" s="24">
        <v>4.9573778026999999</v>
      </c>
      <c r="U40" s="20">
        <v>4.9573778026999999</v>
      </c>
      <c r="V40" s="21"/>
      <c r="W40" s="26"/>
      <c r="X40" s="27"/>
      <c r="Y40" s="19"/>
      <c r="Z40" s="19"/>
      <c r="AA40" s="28"/>
      <c r="AB40" s="29"/>
      <c r="AC40" s="30"/>
      <c r="AD40" s="31"/>
      <c r="AE40" s="32"/>
      <c r="AF40" s="33"/>
      <c r="AG40" s="118">
        <f>AG$4+SUMIF($A$5:AF$5,"Нараст. баланс",$A42:AF42)+SUMIF($A$7:AD$7,"Итого (с ВНР)",$A42:AD42)-SUMIF($A$5:AF$5,"Геол. снижение,  т/сут",$A42:AF42)-SUMIF(AE$7:AF$7,"Итого",AE42:AF42)-SUMIF($A$7:AF$7,"Итого (с ВСП)",$A42:AF42)</f>
        <v>2549.3100224215</v>
      </c>
      <c r="AH40" s="34"/>
      <c r="AI40" s="17"/>
    </row>
    <row r="41" spans="1:35" ht="11.25" customHeight="1" x14ac:dyDescent="0.3">
      <c r="A41" s="117" t="s">
        <v>2</v>
      </c>
      <c r="B41" s="35" t="s">
        <v>38</v>
      </c>
      <c r="C41" s="36"/>
      <c r="D41" s="37"/>
      <c r="E41" s="36"/>
      <c r="F41" s="37"/>
      <c r="G41" s="36"/>
      <c r="H41" s="36"/>
      <c r="I41" s="37"/>
      <c r="J41" s="36"/>
      <c r="K41" s="37"/>
      <c r="L41" s="37"/>
      <c r="M41" s="38"/>
      <c r="N41" s="36"/>
      <c r="O41" s="39">
        <f>SUBTOTAL(9,N43:N43)</f>
        <v>0</v>
      </c>
      <c r="P41" s="40"/>
      <c r="Q41" s="36"/>
      <c r="R41" s="41">
        <f>SUBTOTAL(9,Q43:Q43)</f>
        <v>0</v>
      </c>
      <c r="S41" s="42"/>
      <c r="T41" s="41">
        <f>SUBTOTAL(9,S43:S43)</f>
        <v>0</v>
      </c>
      <c r="U41" s="37">
        <f>SUBTOTAL(9,Q43:S43)</f>
        <v>0</v>
      </c>
      <c r="V41" s="38"/>
      <c r="W41" s="43"/>
      <c r="X41" s="44"/>
      <c r="Y41" s="36"/>
      <c r="Z41" s="36"/>
      <c r="AA41" s="37">
        <f>SUBTOTAL(9,X43:Z43)</f>
        <v>0</v>
      </c>
      <c r="AB41" s="45"/>
      <c r="AC41" s="46"/>
      <c r="AD41" s="47"/>
      <c r="AE41" s="48"/>
      <c r="AF41" s="49"/>
      <c r="AG41" s="117" t="s">
        <v>2</v>
      </c>
      <c r="AH41" s="50"/>
      <c r="AI41" s="17"/>
    </row>
    <row r="42" spans="1:35" ht="11.25" customHeight="1" x14ac:dyDescent="0.3">
      <c r="A42" s="117" t="s">
        <v>2</v>
      </c>
      <c r="B42" s="51" t="s">
        <v>36</v>
      </c>
      <c r="C42" s="52"/>
      <c r="D42" s="53"/>
      <c r="E42" s="52"/>
      <c r="F42" s="53"/>
      <c r="G42" s="52"/>
      <c r="H42" s="52"/>
      <c r="I42" s="53"/>
      <c r="J42" s="52"/>
      <c r="K42" s="53"/>
      <c r="L42" s="53"/>
      <c r="M42" s="54"/>
      <c r="N42" s="52"/>
      <c r="O42" s="55">
        <f>SUBTOTAL(9,N42:N42)</f>
        <v>0</v>
      </c>
      <c r="P42" s="56">
        <f>O42+IF($B38=2,0,P38)</f>
        <v>0</v>
      </c>
      <c r="Q42" s="52"/>
      <c r="R42" s="57">
        <f>SUBTOTAL(9,Q42:Q42)</f>
        <v>0</v>
      </c>
      <c r="S42" s="58"/>
      <c r="T42" s="57">
        <f>SUBTOTAL(9,S42:S42)</f>
        <v>0</v>
      </c>
      <c r="U42" s="53">
        <f>SUBTOTAL(9,Q42:S42)</f>
        <v>0</v>
      </c>
      <c r="V42" s="54">
        <f>U42+IF($B38=2,0,V38)</f>
        <v>4.9573778026999999</v>
      </c>
      <c r="W42" s="59">
        <v>46.48</v>
      </c>
      <c r="X42" s="60">
        <v>9.3426221974000008</v>
      </c>
      <c r="Y42" s="52"/>
      <c r="Z42" s="52"/>
      <c r="AA42" s="53">
        <f>SUBTOTAL(9,X42:Z42)</f>
        <v>9.3426221974000008</v>
      </c>
      <c r="AB42" s="57">
        <f>AA42+IF($B38=2,0,AB38)</f>
        <v>35.098355381200001</v>
      </c>
      <c r="AC42" s="61">
        <v>9.1</v>
      </c>
      <c r="AD42" s="62">
        <f>SUMIF($A$5:AC$5,"Накопленный эффект, т/сут",$A42:AC42)+SUMIF($A$5:AC$5,"Нараст.  по потенциалу",$A42:AC42)-SUMIF($A$5:AC$5,"Нараст. по остановкам",$A42:AC42)-SUMIF($A$5:AC$5,"ИТОГО перевод в ППД",$A42:AC42)-SUMIF($A$5:AC$5,"ИТОГО  нерент, по распоряж.",$A42:AC42)-SUMIF($A$5:AC$5,"ИТОГО ост. дебит от ЗБС, Углуб., ПВЛГ/ПНЛГ",$A42:AC42)</f>
        <v>-30.140977578499999</v>
      </c>
      <c r="AE42" s="63"/>
      <c r="AF42" s="53">
        <f>SUBTOTAL(9,AE42:AE42)</f>
        <v>0</v>
      </c>
      <c r="AG42" s="117" t="s">
        <v>2</v>
      </c>
      <c r="AH42" s="64">
        <f>AH$4+SUMIF($C$5:AF$5,"Нараст. по остановкам",$C42:AF42)-SUMIF($C$5:AF$5,"Нараст.  по потенциалу",$C42:AF42)</f>
        <v>79.514677713710711</v>
      </c>
      <c r="AI42" s="17"/>
    </row>
    <row r="43" spans="1:35" ht="0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17"/>
    </row>
    <row r="44" spans="1:35" ht="11.25" customHeight="1" x14ac:dyDescent="0.3">
      <c r="A44" s="116">
        <v>43564</v>
      </c>
      <c r="B44" s="18" t="s">
        <v>37</v>
      </c>
      <c r="C44" s="19"/>
      <c r="D44" s="20"/>
      <c r="E44" s="19"/>
      <c r="F44" s="20"/>
      <c r="G44" s="19"/>
      <c r="H44" s="19"/>
      <c r="I44" s="20"/>
      <c r="J44" s="19"/>
      <c r="K44" s="20"/>
      <c r="L44" s="20"/>
      <c r="M44" s="21"/>
      <c r="N44" s="19"/>
      <c r="O44" s="22"/>
      <c r="P44" s="23"/>
      <c r="Q44" s="19"/>
      <c r="R44" s="24">
        <v>0</v>
      </c>
      <c r="S44" s="25"/>
      <c r="T44" s="24">
        <v>9.5623347760000001</v>
      </c>
      <c r="U44" s="20">
        <v>9.5623347760000001</v>
      </c>
      <c r="V44" s="21"/>
      <c r="W44" s="26"/>
      <c r="X44" s="27" t="s">
        <v>39</v>
      </c>
      <c r="Y44" s="27"/>
      <c r="Z44" s="19"/>
      <c r="AA44" s="28"/>
      <c r="AB44" s="29"/>
      <c r="AC44" s="30"/>
      <c r="AD44" s="31"/>
      <c r="AE44" s="32"/>
      <c r="AF44" s="33"/>
      <c r="AG44" s="118">
        <f>AG$4+SUMIF($A$5:AF$5,"Нараст. баланс",$A46:AF46)+SUMIF($A$7:AD$7,"Итого (с ВНР)",$A46:AD46)-SUMIF($A$5:AF$5,"Геол. снижение,  т/сут",$A46:AF46)-SUMIF(AE$7:AF$7,"Итого",AE46:AF46)-SUMIF($A$7:AF$7,"Итого (с ВСП)",$A46:AF46)</f>
        <v>2539.2574002243</v>
      </c>
      <c r="AH44" s="34"/>
      <c r="AI44" s="17"/>
    </row>
    <row r="45" spans="1:35" ht="11.25" customHeight="1" x14ac:dyDescent="0.3">
      <c r="A45" s="117" t="s">
        <v>2</v>
      </c>
      <c r="B45" s="35" t="s">
        <v>38</v>
      </c>
      <c r="C45" s="36"/>
      <c r="D45" s="37"/>
      <c r="E45" s="36"/>
      <c r="F45" s="37"/>
      <c r="G45" s="36"/>
      <c r="H45" s="36"/>
      <c r="I45" s="37"/>
      <c r="J45" s="36"/>
      <c r="K45" s="37"/>
      <c r="L45" s="37"/>
      <c r="M45" s="38"/>
      <c r="N45" s="36"/>
      <c r="O45" s="39">
        <f>SUBTOTAL(9,N47:N47)</f>
        <v>0</v>
      </c>
      <c r="P45" s="40"/>
      <c r="Q45" s="36"/>
      <c r="R45" s="41">
        <f>SUBTOTAL(9,Q47:Q47)</f>
        <v>0</v>
      </c>
      <c r="S45" s="42"/>
      <c r="T45" s="41">
        <f>SUBTOTAL(9,S47:S47)</f>
        <v>0</v>
      </c>
      <c r="U45" s="37">
        <f>SUBTOTAL(9,Q47:S47)</f>
        <v>0</v>
      </c>
      <c r="V45" s="38"/>
      <c r="W45" s="43"/>
      <c r="X45" s="44" t="s">
        <v>41</v>
      </c>
      <c r="Y45" s="44"/>
      <c r="Z45" s="36"/>
      <c r="AA45" s="37">
        <f>SUBTOTAL(9,X47:Z47)</f>
        <v>1</v>
      </c>
      <c r="AB45" s="45"/>
      <c r="AC45" s="46"/>
      <c r="AD45" s="47"/>
      <c r="AE45" s="48"/>
      <c r="AF45" s="49"/>
      <c r="AG45" s="117" t="s">
        <v>2</v>
      </c>
      <c r="AH45" s="50"/>
      <c r="AI45" s="17"/>
    </row>
    <row r="46" spans="1:35" ht="11.25" customHeight="1" x14ac:dyDescent="0.3">
      <c r="A46" s="117" t="s">
        <v>2</v>
      </c>
      <c r="B46" s="51" t="s">
        <v>36</v>
      </c>
      <c r="C46" s="52"/>
      <c r="D46" s="53"/>
      <c r="E46" s="52"/>
      <c r="F46" s="53"/>
      <c r="G46" s="52"/>
      <c r="H46" s="52"/>
      <c r="I46" s="53"/>
      <c r="J46" s="52"/>
      <c r="K46" s="53"/>
      <c r="L46" s="53"/>
      <c r="M46" s="54"/>
      <c r="N46" s="52"/>
      <c r="O46" s="55">
        <f>SUBTOTAL(9,N46:N46)</f>
        <v>0</v>
      </c>
      <c r="P46" s="56">
        <f>O46+IF($B42=2,0,P42)</f>
        <v>0</v>
      </c>
      <c r="Q46" s="52"/>
      <c r="R46" s="57">
        <f>SUBTOTAL(9,Q46:Q46)</f>
        <v>0</v>
      </c>
      <c r="S46" s="58">
        <v>4.6049569733000002</v>
      </c>
      <c r="T46" s="57">
        <f>SUBTOTAL(9,S46:S46)</f>
        <v>4.6049569733000002</v>
      </c>
      <c r="U46" s="53">
        <f>SUBTOTAL(9,Q46:S46)</f>
        <v>4.6049569733000002</v>
      </c>
      <c r="V46" s="54">
        <f>U46+IF($B42=2,0,V42)</f>
        <v>9.5623347760000001</v>
      </c>
      <c r="W46" s="59">
        <v>52.29</v>
      </c>
      <c r="X46" s="60">
        <v>7.4</v>
      </c>
      <c r="Y46" s="60">
        <v>1.4475791705000001</v>
      </c>
      <c r="Z46" s="52"/>
      <c r="AA46" s="53">
        <f>SUBTOTAL(9,X46:Z46)</f>
        <v>8.8475791705000013</v>
      </c>
      <c r="AB46" s="57">
        <f>AA46+IF($B42=2,0,AB42)</f>
        <v>43.945934551700006</v>
      </c>
      <c r="AC46" s="61">
        <v>9.1</v>
      </c>
      <c r="AD46" s="62">
        <f>SUMIF($A$5:AC$5,"Накопленный эффект, т/сут",$A46:AC46)+SUMIF($A$5:AC$5,"Нараст.  по потенциалу",$A46:AC46)-SUMIF($A$5:AC$5,"Нараст. по остановкам",$A46:AC46)-SUMIF($A$5:AC$5,"ИТОГО перевод в ППД",$A46:AC46)-SUMIF($A$5:AC$5,"ИТОГО  нерент, по распоряж.",$A46:AC46)-SUMIF($A$5:AC$5,"ИТОГО ост. дебит от ЗБС, Углуб., ПВЛГ/ПНЛГ",$A46:AC46)</f>
        <v>-34.383599775700006</v>
      </c>
      <c r="AE46" s="63"/>
      <c r="AF46" s="53">
        <f>SUBTOTAL(9,AE46:AE46)</f>
        <v>0</v>
      </c>
      <c r="AG46" s="117" t="s">
        <v>2</v>
      </c>
      <c r="AH46" s="64">
        <f>AH$4+SUMIF($C$5:AF$5,"Нараст. по остановкам",$C46:AF46)-SUMIF($C$5:AF$5,"Нараст.  по потенциалу",$C46:AF46)</f>
        <v>83.757299910910703</v>
      </c>
      <c r="AI46" s="17"/>
    </row>
    <row r="47" spans="1:35" ht="0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>
        <v>1</v>
      </c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17"/>
    </row>
    <row r="48" spans="1:35" ht="11.25" customHeight="1" x14ac:dyDescent="0.3">
      <c r="A48" s="116">
        <v>43565</v>
      </c>
      <c r="B48" s="18" t="s">
        <v>37</v>
      </c>
      <c r="C48" s="19"/>
      <c r="D48" s="20"/>
      <c r="E48" s="19"/>
      <c r="F48" s="20"/>
      <c r="G48" s="19"/>
      <c r="H48" s="19"/>
      <c r="I48" s="20"/>
      <c r="J48" s="19"/>
      <c r="K48" s="20"/>
      <c r="L48" s="20"/>
      <c r="M48" s="21"/>
      <c r="N48" s="19"/>
      <c r="O48" s="22"/>
      <c r="P48" s="23"/>
      <c r="Q48" s="19"/>
      <c r="R48" s="24">
        <v>0</v>
      </c>
      <c r="S48" s="25"/>
      <c r="T48" s="24">
        <v>42.3672917492</v>
      </c>
      <c r="U48" s="20">
        <v>42.3672917492</v>
      </c>
      <c r="V48" s="21"/>
      <c r="W48" s="26"/>
      <c r="X48" s="27" t="s">
        <v>39</v>
      </c>
      <c r="Y48" s="27"/>
      <c r="Z48" s="19"/>
      <c r="AA48" s="28"/>
      <c r="AB48" s="29"/>
      <c r="AC48" s="30"/>
      <c r="AD48" s="31"/>
      <c r="AE48" s="32"/>
      <c r="AF48" s="33"/>
      <c r="AG48" s="118">
        <f>AG$4+SUMIF($A$5:AF$5,"Нараст. баланс",$A50:AF50)+SUMIF($A$7:AD$7,"Итого (с ВНР)",$A50:AD50)-SUMIF($A$5:AF$5,"Геол. снижение,  т/сут",$A50:AF50)-SUMIF(AE$7:AF$7,"Итого",AE50:AF50)-SUMIF($A$7:AF$7,"Итого (с ВСП)",$A50:AF50)</f>
        <v>2529.2047780268999</v>
      </c>
      <c r="AH48" s="34"/>
      <c r="AI48" s="17"/>
    </row>
    <row r="49" spans="1:35" ht="11.25" customHeight="1" x14ac:dyDescent="0.3">
      <c r="A49" s="117" t="s">
        <v>2</v>
      </c>
      <c r="B49" s="35" t="s">
        <v>38</v>
      </c>
      <c r="C49" s="36"/>
      <c r="D49" s="37"/>
      <c r="E49" s="36"/>
      <c r="F49" s="37"/>
      <c r="G49" s="36"/>
      <c r="H49" s="36"/>
      <c r="I49" s="37"/>
      <c r="J49" s="36"/>
      <c r="K49" s="37"/>
      <c r="L49" s="37"/>
      <c r="M49" s="38"/>
      <c r="N49" s="36"/>
      <c r="O49" s="39">
        <f>SUBTOTAL(9,N51:N51)</f>
        <v>0</v>
      </c>
      <c r="P49" s="40"/>
      <c r="Q49" s="36"/>
      <c r="R49" s="41">
        <f>SUBTOTAL(9,Q51:Q51)</f>
        <v>0</v>
      </c>
      <c r="S49" s="42"/>
      <c r="T49" s="41">
        <f>SUBTOTAL(9,S51:S51)</f>
        <v>0</v>
      </c>
      <c r="U49" s="37">
        <f>SUBTOTAL(9,Q51:S51)</f>
        <v>0</v>
      </c>
      <c r="V49" s="38"/>
      <c r="W49" s="43"/>
      <c r="X49" s="44" t="s">
        <v>42</v>
      </c>
      <c r="Y49" s="44"/>
      <c r="Z49" s="36"/>
      <c r="AA49" s="37">
        <f>SUBTOTAL(9,X51:Z51)</f>
        <v>1</v>
      </c>
      <c r="AB49" s="45"/>
      <c r="AC49" s="46"/>
      <c r="AD49" s="47"/>
      <c r="AE49" s="48"/>
      <c r="AF49" s="49"/>
      <c r="AG49" s="117" t="s">
        <v>2</v>
      </c>
      <c r="AH49" s="50"/>
      <c r="AI49" s="17"/>
    </row>
    <row r="50" spans="1:35" ht="11.25" customHeight="1" x14ac:dyDescent="0.3">
      <c r="A50" s="117" t="s">
        <v>2</v>
      </c>
      <c r="B50" s="51" t="s">
        <v>36</v>
      </c>
      <c r="C50" s="52"/>
      <c r="D50" s="53"/>
      <c r="E50" s="52"/>
      <c r="F50" s="53"/>
      <c r="G50" s="52"/>
      <c r="H50" s="52"/>
      <c r="I50" s="53"/>
      <c r="J50" s="52"/>
      <c r="K50" s="53"/>
      <c r="L50" s="53"/>
      <c r="M50" s="54"/>
      <c r="N50" s="52"/>
      <c r="O50" s="55">
        <f>SUBTOTAL(9,N50:N50)</f>
        <v>0</v>
      </c>
      <c r="P50" s="56">
        <f>O50+IF($B46=2,0,P46)</f>
        <v>0</v>
      </c>
      <c r="Q50" s="52"/>
      <c r="R50" s="57">
        <f>SUBTOTAL(9,Q50:Q50)</f>
        <v>0</v>
      </c>
      <c r="S50" s="58">
        <v>32.804956973199999</v>
      </c>
      <c r="T50" s="57">
        <f>SUBTOTAL(9,S50:S50)</f>
        <v>32.804956973199999</v>
      </c>
      <c r="U50" s="53">
        <f>SUBTOTAL(9,Q50:S50)</f>
        <v>32.804956973199999</v>
      </c>
      <c r="V50" s="54">
        <f>U50+IF($B46=2,0,V46)</f>
        <v>42.3672917492</v>
      </c>
      <c r="W50" s="59">
        <v>58.1</v>
      </c>
      <c r="X50" s="60">
        <v>35.6</v>
      </c>
      <c r="Y50" s="60">
        <v>1.4475791706000001</v>
      </c>
      <c r="Z50" s="52"/>
      <c r="AA50" s="53">
        <f>SUBTOTAL(9,X50:Z50)</f>
        <v>37.047579170600002</v>
      </c>
      <c r="AB50" s="57">
        <f>AA50+IF($B46=2,0,AB46)</f>
        <v>80.993513722300008</v>
      </c>
      <c r="AC50" s="61">
        <v>9.1</v>
      </c>
      <c r="AD50" s="62">
        <f>SUMIF($A$5:AC$5,"Накопленный эффект, т/сут",$A50:AC50)+SUMIF($A$5:AC$5,"Нараст.  по потенциалу",$A50:AC50)-SUMIF($A$5:AC$5,"Нараст. по остановкам",$A50:AC50)-SUMIF($A$5:AC$5,"ИТОГО перевод в ППД",$A50:AC50)-SUMIF($A$5:AC$5,"ИТОГО  нерент, по распоряж.",$A50:AC50)-SUMIF($A$5:AC$5,"ИТОГО ост. дебит от ЗБС, Углуб., ПВЛГ/ПНЛГ",$A50:AC50)</f>
        <v>-38.626221973100009</v>
      </c>
      <c r="AE50" s="63"/>
      <c r="AF50" s="53">
        <f>SUBTOTAL(9,AE50:AE50)</f>
        <v>0</v>
      </c>
      <c r="AG50" s="117" t="s">
        <v>2</v>
      </c>
      <c r="AH50" s="64">
        <f>AH$4+SUMIF($C$5:AF$5,"Нараст. по остановкам",$C50:AF50)-SUMIF($C$5:AF$5,"Нараст.  по потенциалу",$C50:AF50)</f>
        <v>87.999922108310699</v>
      </c>
      <c r="AI50" s="17"/>
    </row>
    <row r="51" spans="1:35" ht="0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>
        <v>1</v>
      </c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17"/>
    </row>
    <row r="52" spans="1:35" ht="11.25" customHeight="1" x14ac:dyDescent="0.3">
      <c r="A52" s="116">
        <v>43566</v>
      </c>
      <c r="B52" s="18" t="s">
        <v>37</v>
      </c>
      <c r="C52" s="25"/>
      <c r="D52" s="20"/>
      <c r="E52" s="19"/>
      <c r="F52" s="20"/>
      <c r="G52" s="19"/>
      <c r="H52" s="19"/>
      <c r="I52" s="20"/>
      <c r="J52" s="19"/>
      <c r="K52" s="20"/>
      <c r="L52" s="20"/>
      <c r="M52" s="21"/>
      <c r="N52" s="19"/>
      <c r="O52" s="22"/>
      <c r="P52" s="23"/>
      <c r="Q52" s="19"/>
      <c r="R52" s="24">
        <v>0</v>
      </c>
      <c r="S52" s="19"/>
      <c r="T52" s="24">
        <v>42.3672917492</v>
      </c>
      <c r="U52" s="20">
        <v>42.3672917492</v>
      </c>
      <c r="V52" s="21"/>
      <c r="W52" s="26"/>
      <c r="X52" s="19"/>
      <c r="Y52" s="19"/>
      <c r="Z52" s="19"/>
      <c r="AA52" s="28"/>
      <c r="AB52" s="29"/>
      <c r="AC52" s="30"/>
      <c r="AD52" s="31"/>
      <c r="AE52" s="32"/>
      <c r="AF52" s="33"/>
      <c r="AG52" s="118">
        <f>AG$4+SUMIF($A$5:AF$5,"Нараст. баланс",$A54:AF54)+SUMIF($A$7:AD$7,"Итого (с ВНР)",$A54:AD54)-SUMIF($A$5:AF$5,"Геол. снижение,  т/сут",$A54:AF54)-SUMIF(AE$7:AF$7,"Итого",AE54:AF54)-SUMIF($A$7:AF$7,"Итого (с ВСП)",$A54:AF54)</f>
        <v>2523.3947780269</v>
      </c>
      <c r="AH52" s="34"/>
      <c r="AI52" s="17"/>
    </row>
    <row r="53" spans="1:35" ht="11.25" customHeight="1" x14ac:dyDescent="0.3">
      <c r="A53" s="117" t="s">
        <v>2</v>
      </c>
      <c r="B53" s="35" t="s">
        <v>38</v>
      </c>
      <c r="C53" s="42"/>
      <c r="D53" s="37"/>
      <c r="E53" s="36"/>
      <c r="F53" s="37"/>
      <c r="G53" s="36"/>
      <c r="H53" s="36"/>
      <c r="I53" s="37"/>
      <c r="J53" s="36"/>
      <c r="K53" s="37"/>
      <c r="L53" s="37"/>
      <c r="M53" s="38"/>
      <c r="N53" s="36"/>
      <c r="O53" s="39">
        <f>SUBTOTAL(9,N55:N55)</f>
        <v>0</v>
      </c>
      <c r="P53" s="40"/>
      <c r="Q53" s="36"/>
      <c r="R53" s="41">
        <f>SUBTOTAL(9,Q55:Q55)</f>
        <v>0</v>
      </c>
      <c r="S53" s="36"/>
      <c r="T53" s="41">
        <f>SUBTOTAL(9,S55:S55)</f>
        <v>0</v>
      </c>
      <c r="U53" s="37">
        <f>SUBTOTAL(9,Q55:S55)</f>
        <v>0</v>
      </c>
      <c r="V53" s="38"/>
      <c r="W53" s="43"/>
      <c r="X53" s="36"/>
      <c r="Y53" s="36"/>
      <c r="Z53" s="36"/>
      <c r="AA53" s="37">
        <f>SUBTOTAL(9,X55:Z55)</f>
        <v>0</v>
      </c>
      <c r="AB53" s="45"/>
      <c r="AC53" s="46"/>
      <c r="AD53" s="47"/>
      <c r="AE53" s="48"/>
      <c r="AF53" s="49"/>
      <c r="AG53" s="117" t="s">
        <v>2</v>
      </c>
      <c r="AH53" s="50"/>
      <c r="AI53" s="17"/>
    </row>
    <row r="54" spans="1:35" ht="11.25" customHeight="1" x14ac:dyDescent="0.3">
      <c r="A54" s="117" t="s">
        <v>2</v>
      </c>
      <c r="B54" s="51" t="s">
        <v>36</v>
      </c>
      <c r="C54" s="58"/>
      <c r="D54" s="53"/>
      <c r="E54" s="52"/>
      <c r="F54" s="53"/>
      <c r="G54" s="52"/>
      <c r="H54" s="52"/>
      <c r="I54" s="53"/>
      <c r="J54" s="52"/>
      <c r="K54" s="53"/>
      <c r="L54" s="53"/>
      <c r="M54" s="54"/>
      <c r="N54" s="52"/>
      <c r="O54" s="55">
        <f>SUBTOTAL(9,N54:N54)</f>
        <v>0</v>
      </c>
      <c r="P54" s="56">
        <f>O54+IF($B50=2,0,P50)</f>
        <v>0</v>
      </c>
      <c r="Q54" s="52"/>
      <c r="R54" s="57">
        <f>SUBTOTAL(9,Q54:Q54)</f>
        <v>0</v>
      </c>
      <c r="S54" s="52"/>
      <c r="T54" s="57">
        <f>SUBTOTAL(9,S54:S54)</f>
        <v>0</v>
      </c>
      <c r="U54" s="53">
        <f>SUBTOTAL(9,Q54:S54)</f>
        <v>0</v>
      </c>
      <c r="V54" s="54">
        <f>U54+IF($B50=2,0,V50)</f>
        <v>42.3672917492</v>
      </c>
      <c r="W54" s="59">
        <v>63.91</v>
      </c>
      <c r="X54" s="52"/>
      <c r="Y54" s="52"/>
      <c r="Z54" s="52"/>
      <c r="AA54" s="53">
        <f>SUBTOTAL(9,X54:Z54)</f>
        <v>0</v>
      </c>
      <c r="AB54" s="57">
        <f>AA54+IF($B50=2,0,AB50)</f>
        <v>80.993513722300008</v>
      </c>
      <c r="AC54" s="61">
        <v>9.1</v>
      </c>
      <c r="AD54" s="62">
        <f>SUMIF($A$5:AC$5,"Накопленный эффект, т/сут",$A54:AC54)+SUMIF($A$5:AC$5,"Нараст.  по потенциалу",$A54:AC54)-SUMIF($A$5:AC$5,"Нараст. по остановкам",$A54:AC54)-SUMIF($A$5:AC$5,"ИТОГО перевод в ППД",$A54:AC54)-SUMIF($A$5:AC$5,"ИТОГО  нерент, по распоряж.",$A54:AC54)-SUMIF($A$5:AC$5,"ИТОГО ост. дебит от ЗБС, Углуб., ПВЛГ/ПНЛГ",$A54:AC54)</f>
        <v>-38.626221973100009</v>
      </c>
      <c r="AE54" s="63"/>
      <c r="AF54" s="53">
        <f>SUBTOTAL(9,AE54:AE54)</f>
        <v>0</v>
      </c>
      <c r="AG54" s="117" t="s">
        <v>2</v>
      </c>
      <c r="AH54" s="64">
        <f>AH$4+SUMIF($C$5:AF$5,"Нараст. по остановкам",$C54:AF54)-SUMIF($C$5:AF$5,"Нараст.  по потенциалу",$C54:AF54)</f>
        <v>87.999922108310699</v>
      </c>
      <c r="AI54" s="17"/>
    </row>
    <row r="55" spans="1:35" ht="0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17"/>
    </row>
    <row r="56" spans="1:35" ht="11.25" customHeight="1" x14ac:dyDescent="0.3">
      <c r="A56" s="116">
        <v>43567</v>
      </c>
      <c r="B56" s="18" t="s">
        <v>37</v>
      </c>
      <c r="C56" s="19"/>
      <c r="D56" s="20"/>
      <c r="E56" s="19"/>
      <c r="F56" s="20"/>
      <c r="G56" s="25"/>
      <c r="H56" s="25"/>
      <c r="I56" s="20"/>
      <c r="J56" s="19"/>
      <c r="K56" s="20"/>
      <c r="L56" s="20"/>
      <c r="M56" s="21"/>
      <c r="N56" s="19"/>
      <c r="O56" s="22"/>
      <c r="P56" s="23"/>
      <c r="Q56" s="19"/>
      <c r="R56" s="24">
        <v>0</v>
      </c>
      <c r="S56" s="19"/>
      <c r="T56" s="24">
        <v>42.3672917492</v>
      </c>
      <c r="U56" s="20">
        <v>42.3672917492</v>
      </c>
      <c r="V56" s="21"/>
      <c r="W56" s="26"/>
      <c r="X56" s="19"/>
      <c r="Y56" s="19"/>
      <c r="Z56" s="19"/>
      <c r="AA56" s="28"/>
      <c r="AB56" s="29"/>
      <c r="AC56" s="30"/>
      <c r="AD56" s="31"/>
      <c r="AE56" s="32"/>
      <c r="AF56" s="33"/>
      <c r="AG56" s="118">
        <f>AG$4+SUMIF($A$5:AF$5,"Нараст. баланс",$A58:AF58)+SUMIF($A$7:AD$7,"Итого (с ВНР)",$A58:AD58)-SUMIF($A$5:AF$5,"Геол. снижение,  т/сут",$A58:AF58)-SUMIF(AE$7:AF$7,"Итого",AE58:AF58)-SUMIF($A$7:AF$7,"Итого (с ВСП)",$A58:AF58)</f>
        <v>2517.5847780269</v>
      </c>
      <c r="AH56" s="34"/>
      <c r="AI56" s="17"/>
    </row>
    <row r="57" spans="1:35" ht="11.25" customHeight="1" x14ac:dyDescent="0.3">
      <c r="A57" s="117" t="s">
        <v>2</v>
      </c>
      <c r="B57" s="35" t="s">
        <v>38</v>
      </c>
      <c r="C57" s="36"/>
      <c r="D57" s="37"/>
      <c r="E57" s="36"/>
      <c r="F57" s="37"/>
      <c r="G57" s="42"/>
      <c r="H57" s="42"/>
      <c r="I57" s="37"/>
      <c r="J57" s="36"/>
      <c r="K57" s="37"/>
      <c r="L57" s="37"/>
      <c r="M57" s="38"/>
      <c r="N57" s="36"/>
      <c r="O57" s="39">
        <f>SUBTOTAL(9,N59:N59)</f>
        <v>0</v>
      </c>
      <c r="P57" s="40"/>
      <c r="Q57" s="36"/>
      <c r="R57" s="41">
        <f>SUBTOTAL(9,Q59:Q59)</f>
        <v>0</v>
      </c>
      <c r="S57" s="36"/>
      <c r="T57" s="41">
        <f>SUBTOTAL(9,S59:S59)</f>
        <v>0</v>
      </c>
      <c r="U57" s="37">
        <f>SUBTOTAL(9,Q59:S59)</f>
        <v>0</v>
      </c>
      <c r="V57" s="38"/>
      <c r="W57" s="43"/>
      <c r="X57" s="36"/>
      <c r="Y57" s="36"/>
      <c r="Z57" s="36"/>
      <c r="AA57" s="37">
        <f>SUBTOTAL(9,X59:Z59)</f>
        <v>0</v>
      </c>
      <c r="AB57" s="45"/>
      <c r="AC57" s="46"/>
      <c r="AD57" s="47"/>
      <c r="AE57" s="48"/>
      <c r="AF57" s="49"/>
      <c r="AG57" s="117" t="s">
        <v>2</v>
      </c>
      <c r="AH57" s="50"/>
      <c r="AI57" s="17"/>
    </row>
    <row r="58" spans="1:35" ht="11.25" customHeight="1" x14ac:dyDescent="0.3">
      <c r="A58" s="117" t="s">
        <v>2</v>
      </c>
      <c r="B58" s="51" t="s">
        <v>36</v>
      </c>
      <c r="C58" s="52"/>
      <c r="D58" s="53"/>
      <c r="E58" s="52"/>
      <c r="F58" s="53"/>
      <c r="G58" s="58"/>
      <c r="H58" s="58"/>
      <c r="I58" s="53"/>
      <c r="J58" s="52"/>
      <c r="K58" s="53"/>
      <c r="L58" s="53"/>
      <c r="M58" s="54"/>
      <c r="N58" s="52"/>
      <c r="O58" s="55">
        <f>SUBTOTAL(9,N58:N58)</f>
        <v>0</v>
      </c>
      <c r="P58" s="56">
        <f>O58+IF($B54=2,0,P54)</f>
        <v>0</v>
      </c>
      <c r="Q58" s="52"/>
      <c r="R58" s="57">
        <f>SUBTOTAL(9,Q58:Q58)</f>
        <v>0</v>
      </c>
      <c r="S58" s="52"/>
      <c r="T58" s="57">
        <f>SUBTOTAL(9,S58:S58)</f>
        <v>0</v>
      </c>
      <c r="U58" s="53">
        <f>SUBTOTAL(9,Q58:S58)</f>
        <v>0</v>
      </c>
      <c r="V58" s="54">
        <f>U58+IF($B54=2,0,V54)</f>
        <v>42.3672917492</v>
      </c>
      <c r="W58" s="59">
        <v>69.72</v>
      </c>
      <c r="X58" s="52"/>
      <c r="Y58" s="52"/>
      <c r="Z58" s="52"/>
      <c r="AA58" s="53">
        <f>SUBTOTAL(9,X58:Z58)</f>
        <v>0</v>
      </c>
      <c r="AB58" s="57">
        <f>AA58+IF($B54=2,0,AB54)</f>
        <v>80.993513722300008</v>
      </c>
      <c r="AC58" s="61">
        <v>9.1</v>
      </c>
      <c r="AD58" s="62">
        <f>SUMIF($A$5:AC$5,"Накопленный эффект, т/сут",$A58:AC58)+SUMIF($A$5:AC$5,"Нараст.  по потенциалу",$A58:AC58)-SUMIF($A$5:AC$5,"Нараст. по остановкам",$A58:AC58)-SUMIF($A$5:AC$5,"ИТОГО перевод в ППД",$A58:AC58)-SUMIF($A$5:AC$5,"ИТОГО  нерент, по распоряж.",$A58:AC58)-SUMIF($A$5:AC$5,"ИТОГО ост. дебит от ЗБС, Углуб., ПВЛГ/ПНЛГ",$A58:AC58)</f>
        <v>-38.626221973100009</v>
      </c>
      <c r="AE58" s="63"/>
      <c r="AF58" s="53">
        <f>SUBTOTAL(9,AE58:AE58)</f>
        <v>0</v>
      </c>
      <c r="AG58" s="117" t="s">
        <v>2</v>
      </c>
      <c r="AH58" s="64">
        <f>AH$4+SUMIF($C$5:AF$5,"Нараст. по остановкам",$C58:AF58)-SUMIF($C$5:AF$5,"Нараст.  по потенциалу",$C58:AF58)</f>
        <v>87.999922108310699</v>
      </c>
      <c r="AI58" s="17"/>
    </row>
    <row r="59" spans="1:35" ht="0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17"/>
    </row>
    <row r="60" spans="1:35" ht="11.25" customHeight="1" x14ac:dyDescent="0.3">
      <c r="A60" s="116">
        <v>43568</v>
      </c>
      <c r="B60" s="18" t="s">
        <v>37</v>
      </c>
      <c r="C60" s="19"/>
      <c r="D60" s="20"/>
      <c r="E60" s="19"/>
      <c r="F60" s="20"/>
      <c r="G60" s="19"/>
      <c r="H60" s="19"/>
      <c r="I60" s="20"/>
      <c r="J60" s="19"/>
      <c r="K60" s="20"/>
      <c r="L60" s="20"/>
      <c r="M60" s="21"/>
      <c r="N60" s="19"/>
      <c r="O60" s="22"/>
      <c r="P60" s="23"/>
      <c r="Q60" s="19"/>
      <c r="R60" s="24">
        <v>0</v>
      </c>
      <c r="S60" s="19"/>
      <c r="T60" s="24">
        <v>42.3672917492</v>
      </c>
      <c r="U60" s="20">
        <v>42.3672917492</v>
      </c>
      <c r="V60" s="21"/>
      <c r="W60" s="26"/>
      <c r="X60" s="19"/>
      <c r="Y60" s="19"/>
      <c r="Z60" s="19"/>
      <c r="AA60" s="28"/>
      <c r="AB60" s="29"/>
      <c r="AC60" s="30"/>
      <c r="AD60" s="31"/>
      <c r="AE60" s="32"/>
      <c r="AF60" s="33"/>
      <c r="AG60" s="118">
        <f>AG$4+SUMIF($A$5:AF$5,"Нараст. баланс",$A62:AF62)+SUMIF($A$7:AD$7,"Итого (с ВНР)",$A62:AD62)-SUMIF($A$5:AF$5,"Геол. снижение,  т/сут",$A62:AF62)-SUMIF(AE$7:AF$7,"Итого",AE62:AF62)-SUMIF($A$7:AF$7,"Итого (с ВСП)",$A62:AF62)</f>
        <v>2511.7747780268996</v>
      </c>
      <c r="AH60" s="34"/>
      <c r="AI60" s="17"/>
    </row>
    <row r="61" spans="1:35" ht="11.25" customHeight="1" x14ac:dyDescent="0.3">
      <c r="A61" s="117" t="s">
        <v>2</v>
      </c>
      <c r="B61" s="35" t="s">
        <v>38</v>
      </c>
      <c r="C61" s="36"/>
      <c r="D61" s="37"/>
      <c r="E61" s="36"/>
      <c r="F61" s="37"/>
      <c r="G61" s="36"/>
      <c r="H61" s="36"/>
      <c r="I61" s="37"/>
      <c r="J61" s="36"/>
      <c r="K61" s="37"/>
      <c r="L61" s="37"/>
      <c r="M61" s="38"/>
      <c r="N61" s="36"/>
      <c r="O61" s="39">
        <f>SUBTOTAL(9,N63:N63)</f>
        <v>0</v>
      </c>
      <c r="P61" s="40"/>
      <c r="Q61" s="36"/>
      <c r="R61" s="41">
        <f>SUBTOTAL(9,Q63:Q63)</f>
        <v>0</v>
      </c>
      <c r="S61" s="36"/>
      <c r="T61" s="41">
        <f>SUBTOTAL(9,S63:S63)</f>
        <v>0</v>
      </c>
      <c r="U61" s="37">
        <f>SUBTOTAL(9,Q63:S63)</f>
        <v>0</v>
      </c>
      <c r="V61" s="38"/>
      <c r="W61" s="43"/>
      <c r="X61" s="36"/>
      <c r="Y61" s="36"/>
      <c r="Z61" s="36"/>
      <c r="AA61" s="37">
        <f>SUBTOTAL(9,X63:Z63)</f>
        <v>0</v>
      </c>
      <c r="AB61" s="45"/>
      <c r="AC61" s="46"/>
      <c r="AD61" s="47"/>
      <c r="AE61" s="48"/>
      <c r="AF61" s="49"/>
      <c r="AG61" s="117" t="s">
        <v>2</v>
      </c>
      <c r="AH61" s="50"/>
      <c r="AI61" s="17"/>
    </row>
    <row r="62" spans="1:35" ht="11.25" customHeight="1" x14ac:dyDescent="0.3">
      <c r="A62" s="117" t="s">
        <v>2</v>
      </c>
      <c r="B62" s="51" t="s">
        <v>36</v>
      </c>
      <c r="C62" s="52"/>
      <c r="D62" s="53"/>
      <c r="E62" s="52"/>
      <c r="F62" s="53"/>
      <c r="G62" s="52"/>
      <c r="H62" s="52"/>
      <c r="I62" s="53"/>
      <c r="J62" s="52"/>
      <c r="K62" s="53"/>
      <c r="L62" s="53"/>
      <c r="M62" s="54"/>
      <c r="N62" s="52"/>
      <c r="O62" s="55">
        <f>SUBTOTAL(9,N62:N62)</f>
        <v>0</v>
      </c>
      <c r="P62" s="56">
        <f>O62+IF($B58=2,0,P58)</f>
        <v>0</v>
      </c>
      <c r="Q62" s="52"/>
      <c r="R62" s="57">
        <f>SUBTOTAL(9,Q62:Q62)</f>
        <v>0</v>
      </c>
      <c r="S62" s="52"/>
      <c r="T62" s="57">
        <f>SUBTOTAL(9,S62:S62)</f>
        <v>0</v>
      </c>
      <c r="U62" s="53">
        <f>SUBTOTAL(9,Q62:S62)</f>
        <v>0</v>
      </c>
      <c r="V62" s="54">
        <f>U62+IF($B58=2,0,V58)</f>
        <v>42.3672917492</v>
      </c>
      <c r="W62" s="59">
        <v>75.53</v>
      </c>
      <c r="X62" s="52"/>
      <c r="Y62" s="52"/>
      <c r="Z62" s="52"/>
      <c r="AA62" s="53">
        <f>SUBTOTAL(9,X62:Z62)</f>
        <v>0</v>
      </c>
      <c r="AB62" s="57">
        <f>AA62+IF($B58=2,0,AB58)</f>
        <v>80.993513722300008</v>
      </c>
      <c r="AC62" s="61">
        <v>9.1</v>
      </c>
      <c r="AD62" s="62">
        <f>SUMIF($A$5:AC$5,"Накопленный эффект, т/сут",$A62:AC62)+SUMIF($A$5:AC$5,"Нараст.  по потенциалу",$A62:AC62)-SUMIF($A$5:AC$5,"Нараст. по остановкам",$A62:AC62)-SUMIF($A$5:AC$5,"ИТОГО перевод в ППД",$A62:AC62)-SUMIF($A$5:AC$5,"ИТОГО  нерент, по распоряж.",$A62:AC62)-SUMIF($A$5:AC$5,"ИТОГО ост. дебит от ЗБС, Углуб., ПВЛГ/ПНЛГ",$A62:AC62)</f>
        <v>-38.626221973100009</v>
      </c>
      <c r="AE62" s="63"/>
      <c r="AF62" s="53">
        <f>SUBTOTAL(9,AE62:AE62)</f>
        <v>0</v>
      </c>
      <c r="AG62" s="117" t="s">
        <v>2</v>
      </c>
      <c r="AH62" s="64">
        <f>AH$4+SUMIF($C$5:AF$5,"Нараст. по остановкам",$C62:AF62)-SUMIF($C$5:AF$5,"Нараст.  по потенциалу",$C62:AF62)</f>
        <v>87.999922108310699</v>
      </c>
      <c r="AI62" s="17"/>
    </row>
    <row r="63" spans="1:35" ht="0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17"/>
    </row>
    <row r="64" spans="1:35" ht="11.25" customHeight="1" x14ac:dyDescent="0.3">
      <c r="A64" s="116">
        <v>43569</v>
      </c>
      <c r="B64" s="18" t="s">
        <v>37</v>
      </c>
      <c r="C64" s="19"/>
      <c r="D64" s="20"/>
      <c r="E64" s="19"/>
      <c r="F64" s="20"/>
      <c r="G64" s="25"/>
      <c r="H64" s="19"/>
      <c r="I64" s="20"/>
      <c r="J64" s="25"/>
      <c r="K64" s="20"/>
      <c r="L64" s="20"/>
      <c r="M64" s="21"/>
      <c r="N64" s="25" t="s">
        <v>39</v>
      </c>
      <c r="O64" s="22"/>
      <c r="P64" s="23"/>
      <c r="Q64" s="25" t="s">
        <v>39</v>
      </c>
      <c r="R64" s="24">
        <v>7.4</v>
      </c>
      <c r="S64" s="25"/>
      <c r="T64" s="24">
        <v>46.3672917492</v>
      </c>
      <c r="U64" s="20">
        <v>53.767291749199998</v>
      </c>
      <c r="V64" s="21"/>
      <c r="W64" s="26"/>
      <c r="X64" s="27" t="s">
        <v>39</v>
      </c>
      <c r="Y64" s="27" t="s">
        <v>39</v>
      </c>
      <c r="Z64" s="27"/>
      <c r="AA64" s="28"/>
      <c r="AB64" s="29"/>
      <c r="AC64" s="30"/>
      <c r="AD64" s="31"/>
      <c r="AE64" s="32"/>
      <c r="AF64" s="33"/>
      <c r="AG64" s="118">
        <f>AG$4+SUMIF($A$5:AF$5,"Нараст. баланс",$A66:AF66)+SUMIF($A$7:AD$7,"Итого (с ВНР)",$A66:AD66)-SUMIF($A$5:AF$5,"Геол. снижение,  т/сут",$A66:AF66)-SUMIF(AE$7:AF$7,"Итого",AE66:AF66)-SUMIF($A$7:AF$7,"Итого (с ВСП)",$A66:AF66)</f>
        <v>2510.9647780268997</v>
      </c>
      <c r="AH64" s="34"/>
      <c r="AI64" s="17"/>
    </row>
    <row r="65" spans="1:35" ht="11.25" customHeight="1" x14ac:dyDescent="0.3">
      <c r="A65" s="117" t="s">
        <v>2</v>
      </c>
      <c r="B65" s="35" t="s">
        <v>38</v>
      </c>
      <c r="C65" s="36"/>
      <c r="D65" s="37"/>
      <c r="E65" s="36"/>
      <c r="F65" s="37"/>
      <c r="G65" s="42"/>
      <c r="H65" s="36"/>
      <c r="I65" s="37"/>
      <c r="J65" s="42"/>
      <c r="K65" s="37"/>
      <c r="L65" s="37"/>
      <c r="M65" s="38"/>
      <c r="N65" s="42" t="s">
        <v>41</v>
      </c>
      <c r="O65" s="39">
        <f>SUBTOTAL(9,N67:N67)</f>
        <v>1</v>
      </c>
      <c r="P65" s="40"/>
      <c r="Q65" s="42" t="s">
        <v>41</v>
      </c>
      <c r="R65" s="41">
        <f>SUBTOTAL(9,Q67:Q67)</f>
        <v>1</v>
      </c>
      <c r="S65" s="42"/>
      <c r="T65" s="41">
        <f>SUBTOTAL(9,S67:S67)</f>
        <v>0</v>
      </c>
      <c r="U65" s="37">
        <f>SUBTOTAL(9,Q67:S67)</f>
        <v>1</v>
      </c>
      <c r="V65" s="38"/>
      <c r="W65" s="43"/>
      <c r="X65" s="44" t="s">
        <v>43</v>
      </c>
      <c r="Y65" s="44" t="s">
        <v>44</v>
      </c>
      <c r="Z65" s="44"/>
      <c r="AA65" s="37">
        <f>SUBTOTAL(9,X67:Z67)</f>
        <v>2</v>
      </c>
      <c r="AB65" s="45"/>
      <c r="AC65" s="46"/>
      <c r="AD65" s="47"/>
      <c r="AE65" s="48"/>
      <c r="AF65" s="49"/>
      <c r="AG65" s="117" t="s">
        <v>2</v>
      </c>
      <c r="AH65" s="50"/>
      <c r="AI65" s="17"/>
    </row>
    <row r="66" spans="1:35" ht="11.25" customHeight="1" x14ac:dyDescent="0.3">
      <c r="A66" s="117" t="s">
        <v>2</v>
      </c>
      <c r="B66" s="51" t="s">
        <v>36</v>
      </c>
      <c r="C66" s="52"/>
      <c r="D66" s="53"/>
      <c r="E66" s="52"/>
      <c r="F66" s="53"/>
      <c r="G66" s="58"/>
      <c r="H66" s="52"/>
      <c r="I66" s="53"/>
      <c r="J66" s="58"/>
      <c r="K66" s="53"/>
      <c r="L66" s="53"/>
      <c r="M66" s="54"/>
      <c r="N66" s="58">
        <v>5</v>
      </c>
      <c r="O66" s="55">
        <f>SUBTOTAL(9,N66:N66)</f>
        <v>5</v>
      </c>
      <c r="P66" s="56">
        <f>O66+IF($B62=2,0,P62)</f>
        <v>5</v>
      </c>
      <c r="Q66" s="58">
        <v>7.4</v>
      </c>
      <c r="R66" s="57">
        <f>SUBTOTAL(9,Q66:Q66)</f>
        <v>7.4</v>
      </c>
      <c r="S66" s="58">
        <v>4</v>
      </c>
      <c r="T66" s="57">
        <f>SUBTOTAL(9,S66:S66)</f>
        <v>4</v>
      </c>
      <c r="U66" s="53">
        <f>SUBTOTAL(9,Q66:S66)</f>
        <v>11.4</v>
      </c>
      <c r="V66" s="54">
        <f>U66+IF($B62=2,0,V62)</f>
        <v>53.767291749199998</v>
      </c>
      <c r="W66" s="59">
        <v>81.34</v>
      </c>
      <c r="X66" s="60">
        <v>1.4</v>
      </c>
      <c r="Y66" s="60">
        <v>4</v>
      </c>
      <c r="Z66" s="60">
        <v>6</v>
      </c>
      <c r="AA66" s="53">
        <f>SUBTOTAL(9,X66:Z66)</f>
        <v>11.4</v>
      </c>
      <c r="AB66" s="57">
        <f>AA66+IF($B62=2,0,AB62)</f>
        <v>92.393513722300014</v>
      </c>
      <c r="AC66" s="61">
        <v>9.1</v>
      </c>
      <c r="AD66" s="62">
        <f>SUMIF($A$5:AC$5,"Накопленный эффект, т/сут",$A66:AC66)+SUMIF($A$5:AC$5,"Нараст.  по потенциалу",$A66:AC66)-SUMIF($A$5:AC$5,"Нараст. по остановкам",$A66:AC66)-SUMIF($A$5:AC$5,"ИТОГО перевод в ППД",$A66:AC66)-SUMIF($A$5:AC$5,"ИТОГО  нерент, по распоряж.",$A66:AC66)-SUMIF($A$5:AC$5,"ИТОГО ост. дебит от ЗБС, Углуб., ПВЛГ/ПНЛГ",$A66:AC66)</f>
        <v>-33.626221973100016</v>
      </c>
      <c r="AE66" s="63"/>
      <c r="AF66" s="53">
        <f>SUBTOTAL(9,AE66:AE66)</f>
        <v>0</v>
      </c>
      <c r="AG66" s="117" t="s">
        <v>2</v>
      </c>
      <c r="AH66" s="64">
        <f>AH$4+SUMIF($C$5:AF$5,"Нараст. по остановкам",$C66:AF66)-SUMIF($C$5:AF$5,"Нараст.  по потенциалу",$C66:AF66)</f>
        <v>87.999922108310713</v>
      </c>
      <c r="AI66" s="17"/>
    </row>
    <row r="67" spans="1:35" ht="0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>
        <v>1</v>
      </c>
      <c r="O67" s="2"/>
      <c r="P67" s="2"/>
      <c r="Q67" s="2">
        <v>1</v>
      </c>
      <c r="R67" s="2"/>
      <c r="S67" s="2"/>
      <c r="T67" s="2"/>
      <c r="U67" s="2"/>
      <c r="V67" s="2"/>
      <c r="W67" s="2"/>
      <c r="X67" s="2">
        <v>1</v>
      </c>
      <c r="Y67" s="2">
        <v>1</v>
      </c>
      <c r="Z67" s="2"/>
      <c r="AA67" s="2"/>
      <c r="AB67" s="2"/>
      <c r="AC67" s="2"/>
      <c r="AD67" s="2"/>
      <c r="AE67" s="2"/>
      <c r="AF67" s="2"/>
      <c r="AG67" s="2"/>
      <c r="AH67" s="2"/>
      <c r="AI67" s="17"/>
    </row>
    <row r="68" spans="1:35" ht="11.25" customHeight="1" x14ac:dyDescent="0.3">
      <c r="A68" s="116">
        <v>43570</v>
      </c>
      <c r="B68" s="18" t="s">
        <v>37</v>
      </c>
      <c r="C68" s="19"/>
      <c r="D68" s="20"/>
      <c r="E68" s="19"/>
      <c r="F68" s="20"/>
      <c r="G68" s="19"/>
      <c r="H68" s="19"/>
      <c r="I68" s="20"/>
      <c r="J68" s="19"/>
      <c r="K68" s="20"/>
      <c r="L68" s="20"/>
      <c r="M68" s="21"/>
      <c r="N68" s="25" t="s">
        <v>39</v>
      </c>
      <c r="O68" s="22"/>
      <c r="P68" s="23"/>
      <c r="Q68" s="25" t="s">
        <v>39</v>
      </c>
      <c r="R68" s="24">
        <v>43</v>
      </c>
      <c r="S68" s="19"/>
      <c r="T68" s="24">
        <v>46.3672917492</v>
      </c>
      <c r="U68" s="20">
        <v>89.367291749200007</v>
      </c>
      <c r="V68" s="21"/>
      <c r="W68" s="26"/>
      <c r="X68" s="27"/>
      <c r="Y68" s="19"/>
      <c r="Z68" s="19"/>
      <c r="AA68" s="28"/>
      <c r="AB68" s="29"/>
      <c r="AC68" s="30"/>
      <c r="AD68" s="31"/>
      <c r="AE68" s="32"/>
      <c r="AF68" s="33"/>
      <c r="AG68" s="118">
        <f>AG$4+SUMIF($A$5:AF$5,"Нараст. баланс",$A70:AF70)+SUMIF($A$7:AD$7,"Итого (с ВНР)",$A70:AD70)-SUMIF($A$5:AF$5,"Геол. снижение,  т/сут",$A70:AF70)-SUMIF(AE$7:AF$7,"Итого",AE70:AF70)-SUMIF($A$7:AF$7,"Итого (с ВСП)",$A70:AF70)</f>
        <v>2516.1547780268997</v>
      </c>
      <c r="AH68" s="34"/>
      <c r="AI68" s="17"/>
    </row>
    <row r="69" spans="1:35" ht="11.25" customHeight="1" x14ac:dyDescent="0.3">
      <c r="A69" s="117" t="s">
        <v>2</v>
      </c>
      <c r="B69" s="35" t="s">
        <v>38</v>
      </c>
      <c r="C69" s="36"/>
      <c r="D69" s="37"/>
      <c r="E69" s="36"/>
      <c r="F69" s="37"/>
      <c r="G69" s="36"/>
      <c r="H69" s="36"/>
      <c r="I69" s="37"/>
      <c r="J69" s="36"/>
      <c r="K69" s="37"/>
      <c r="L69" s="37"/>
      <c r="M69" s="38"/>
      <c r="N69" s="42" t="s">
        <v>42</v>
      </c>
      <c r="O69" s="39">
        <f>SUBTOTAL(9,N71:N71)</f>
        <v>1</v>
      </c>
      <c r="P69" s="40"/>
      <c r="Q69" s="42" t="s">
        <v>42</v>
      </c>
      <c r="R69" s="41">
        <f>SUBTOTAL(9,Q71:Q71)</f>
        <v>1</v>
      </c>
      <c r="S69" s="36"/>
      <c r="T69" s="41">
        <f>SUBTOTAL(9,S71:S71)</f>
        <v>0</v>
      </c>
      <c r="U69" s="37">
        <f>SUBTOTAL(9,Q71:S71)</f>
        <v>1</v>
      </c>
      <c r="V69" s="38"/>
      <c r="W69" s="43"/>
      <c r="X69" s="44"/>
      <c r="Y69" s="36"/>
      <c r="Z69" s="36"/>
      <c r="AA69" s="37">
        <f>SUBTOTAL(9,X71:Z71)</f>
        <v>0</v>
      </c>
      <c r="AB69" s="45"/>
      <c r="AC69" s="46"/>
      <c r="AD69" s="47"/>
      <c r="AE69" s="48"/>
      <c r="AF69" s="49"/>
      <c r="AG69" s="117" t="s">
        <v>2</v>
      </c>
      <c r="AH69" s="50"/>
      <c r="AI69" s="17"/>
    </row>
    <row r="70" spans="1:35" ht="11.25" customHeight="1" x14ac:dyDescent="0.3">
      <c r="A70" s="117" t="s">
        <v>2</v>
      </c>
      <c r="B70" s="51" t="s">
        <v>36</v>
      </c>
      <c r="C70" s="52"/>
      <c r="D70" s="53"/>
      <c r="E70" s="52"/>
      <c r="F70" s="53"/>
      <c r="G70" s="52"/>
      <c r="H70" s="52"/>
      <c r="I70" s="53"/>
      <c r="J70" s="52"/>
      <c r="K70" s="53"/>
      <c r="L70" s="53"/>
      <c r="M70" s="54"/>
      <c r="N70" s="58">
        <v>11</v>
      </c>
      <c r="O70" s="55">
        <f>SUBTOTAL(9,N70:N70)</f>
        <v>11</v>
      </c>
      <c r="P70" s="56">
        <f>O70+IF($B66=2,0,P66)</f>
        <v>16</v>
      </c>
      <c r="Q70" s="58">
        <v>35.6</v>
      </c>
      <c r="R70" s="57">
        <f>SUBTOTAL(9,Q70:Q70)</f>
        <v>35.6</v>
      </c>
      <c r="S70" s="52"/>
      <c r="T70" s="57">
        <f>SUBTOTAL(9,S70:S70)</f>
        <v>0</v>
      </c>
      <c r="U70" s="53">
        <f>SUBTOTAL(9,Q70:S70)</f>
        <v>35.6</v>
      </c>
      <c r="V70" s="54">
        <f>U70+IF($B66=2,0,V66)</f>
        <v>89.367291749200007</v>
      </c>
      <c r="W70" s="59">
        <v>87.15</v>
      </c>
      <c r="X70" s="60">
        <v>35.6</v>
      </c>
      <c r="Y70" s="52"/>
      <c r="Z70" s="52"/>
      <c r="AA70" s="53">
        <f>SUBTOTAL(9,X70:Z70)</f>
        <v>35.6</v>
      </c>
      <c r="AB70" s="57">
        <f>AA70+IF($B66=2,0,AB66)</f>
        <v>127.99351372230001</v>
      </c>
      <c r="AC70" s="61">
        <v>9.1</v>
      </c>
      <c r="AD70" s="62">
        <f>SUMIF($A$5:AC$5,"Накопленный эффект, т/сут",$A70:AC70)+SUMIF($A$5:AC$5,"Нараст.  по потенциалу",$A70:AC70)-SUMIF($A$5:AC$5,"Нараст. по остановкам",$A70:AC70)-SUMIF($A$5:AC$5,"ИТОГО перевод в ППД",$A70:AC70)-SUMIF($A$5:AC$5,"ИТОГО  нерент, по распоряж.",$A70:AC70)-SUMIF($A$5:AC$5,"ИТОГО ост. дебит от ЗБС, Углуб., ПВЛГ/ПНЛГ",$A70:AC70)</f>
        <v>-22.626221973100002</v>
      </c>
      <c r="AE70" s="63"/>
      <c r="AF70" s="53">
        <f>SUBTOTAL(9,AE70:AE70)</f>
        <v>0</v>
      </c>
      <c r="AG70" s="117" t="s">
        <v>2</v>
      </c>
      <c r="AH70" s="64">
        <f>AH$4+SUMIF($C$5:AF$5,"Нараст. по остановкам",$C70:AF70)-SUMIF($C$5:AF$5,"Нараст.  по потенциалу",$C70:AF70)</f>
        <v>87.999922108310699</v>
      </c>
      <c r="AI70" s="17"/>
    </row>
    <row r="71" spans="1:35" ht="0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>
        <v>1</v>
      </c>
      <c r="O71" s="2"/>
      <c r="P71" s="2"/>
      <c r="Q71" s="2">
        <v>1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17"/>
    </row>
    <row r="72" spans="1:35" ht="11.25" customHeight="1" x14ac:dyDescent="0.3">
      <c r="A72" s="116">
        <v>43571</v>
      </c>
      <c r="B72" s="18" t="s">
        <v>37</v>
      </c>
      <c r="C72" s="19"/>
      <c r="D72" s="20"/>
      <c r="E72" s="19"/>
      <c r="F72" s="20"/>
      <c r="G72" s="19"/>
      <c r="H72" s="19"/>
      <c r="I72" s="20"/>
      <c r="J72" s="19"/>
      <c r="K72" s="20"/>
      <c r="L72" s="20"/>
      <c r="M72" s="21"/>
      <c r="N72" s="19"/>
      <c r="O72" s="22"/>
      <c r="P72" s="23"/>
      <c r="Q72" s="19"/>
      <c r="R72" s="24">
        <v>43</v>
      </c>
      <c r="S72" s="19"/>
      <c r="T72" s="24">
        <v>46.3672917492</v>
      </c>
      <c r="U72" s="20">
        <v>89.367291749200007</v>
      </c>
      <c r="V72" s="21"/>
      <c r="W72" s="26"/>
      <c r="X72" s="19"/>
      <c r="Y72" s="19"/>
      <c r="Z72" s="19"/>
      <c r="AA72" s="28"/>
      <c r="AB72" s="29"/>
      <c r="AC72" s="30"/>
      <c r="AD72" s="31"/>
      <c r="AE72" s="32"/>
      <c r="AF72" s="33"/>
      <c r="AG72" s="118">
        <f>AG$4+SUMIF($A$5:AF$5,"Нараст. баланс",$A74:AF74)+SUMIF($A$7:AD$7,"Итого (с ВНР)",$A74:AD74)-SUMIF($A$5:AF$5,"Геол. снижение,  т/сут",$A74:AF74)-SUMIF(AE$7:AF$7,"Итого",AE74:AF74)-SUMIF($A$7:AF$7,"Итого (с ВСП)",$A74:AF74)</f>
        <v>2510.3447780268998</v>
      </c>
      <c r="AH72" s="34"/>
      <c r="AI72" s="17"/>
    </row>
    <row r="73" spans="1:35" ht="11.25" customHeight="1" x14ac:dyDescent="0.3">
      <c r="A73" s="117" t="s">
        <v>2</v>
      </c>
      <c r="B73" s="35" t="s">
        <v>38</v>
      </c>
      <c r="C73" s="36"/>
      <c r="D73" s="37"/>
      <c r="E73" s="36"/>
      <c r="F73" s="37"/>
      <c r="G73" s="36"/>
      <c r="H73" s="36"/>
      <c r="I73" s="37"/>
      <c r="J73" s="36"/>
      <c r="K73" s="37"/>
      <c r="L73" s="37"/>
      <c r="M73" s="38"/>
      <c r="N73" s="36"/>
      <c r="O73" s="39">
        <f>SUBTOTAL(9,N75:N75)</f>
        <v>0</v>
      </c>
      <c r="P73" s="40"/>
      <c r="Q73" s="36"/>
      <c r="R73" s="41">
        <f>SUBTOTAL(9,Q75:Q75)</f>
        <v>0</v>
      </c>
      <c r="S73" s="36"/>
      <c r="T73" s="41">
        <f>SUBTOTAL(9,S75:S75)</f>
        <v>0</v>
      </c>
      <c r="U73" s="37">
        <f>SUBTOTAL(9,Q75:S75)</f>
        <v>0</v>
      </c>
      <c r="V73" s="38"/>
      <c r="W73" s="43"/>
      <c r="X73" s="36"/>
      <c r="Y73" s="36"/>
      <c r="Z73" s="36"/>
      <c r="AA73" s="37">
        <f>SUBTOTAL(9,X75:Z75)</f>
        <v>0</v>
      </c>
      <c r="AB73" s="45"/>
      <c r="AC73" s="46"/>
      <c r="AD73" s="47"/>
      <c r="AE73" s="48"/>
      <c r="AF73" s="49"/>
      <c r="AG73" s="117" t="s">
        <v>2</v>
      </c>
      <c r="AH73" s="50"/>
      <c r="AI73" s="17"/>
    </row>
    <row r="74" spans="1:35" ht="11.25" customHeight="1" x14ac:dyDescent="0.3">
      <c r="A74" s="117" t="s">
        <v>2</v>
      </c>
      <c r="B74" s="51" t="s">
        <v>36</v>
      </c>
      <c r="C74" s="52"/>
      <c r="D74" s="53"/>
      <c r="E74" s="52"/>
      <c r="F74" s="53"/>
      <c r="G74" s="52"/>
      <c r="H74" s="52"/>
      <c r="I74" s="53"/>
      <c r="J74" s="52"/>
      <c r="K74" s="53"/>
      <c r="L74" s="53"/>
      <c r="M74" s="54"/>
      <c r="N74" s="52"/>
      <c r="O74" s="55">
        <f>SUBTOTAL(9,N74:N74)</f>
        <v>0</v>
      </c>
      <c r="P74" s="56">
        <f>O74+IF($B70=2,0,P70)</f>
        <v>16</v>
      </c>
      <c r="Q74" s="52"/>
      <c r="R74" s="57">
        <f>SUBTOTAL(9,Q74:Q74)</f>
        <v>0</v>
      </c>
      <c r="S74" s="52"/>
      <c r="T74" s="57">
        <f>SUBTOTAL(9,S74:S74)</f>
        <v>0</v>
      </c>
      <c r="U74" s="53">
        <f>SUBTOTAL(9,Q74:S74)</f>
        <v>0</v>
      </c>
      <c r="V74" s="54">
        <f>U74+IF($B70=2,0,V70)</f>
        <v>89.367291749200007</v>
      </c>
      <c r="W74" s="59">
        <v>92.96</v>
      </c>
      <c r="X74" s="52"/>
      <c r="Y74" s="52"/>
      <c r="Z74" s="52"/>
      <c r="AA74" s="53">
        <f>SUBTOTAL(9,X74:Z74)</f>
        <v>0</v>
      </c>
      <c r="AB74" s="57">
        <f>AA74+IF($B70=2,0,AB70)</f>
        <v>127.99351372230001</v>
      </c>
      <c r="AC74" s="61">
        <v>9.1</v>
      </c>
      <c r="AD74" s="62">
        <f>SUMIF($A$5:AC$5,"Накопленный эффект, т/сут",$A74:AC74)+SUMIF($A$5:AC$5,"Нараст.  по потенциалу",$A74:AC74)-SUMIF($A$5:AC$5,"Нараст. по остановкам",$A74:AC74)-SUMIF($A$5:AC$5,"ИТОГО перевод в ППД",$A74:AC74)-SUMIF($A$5:AC$5,"ИТОГО  нерент, по распоряж.",$A74:AC74)-SUMIF($A$5:AC$5,"ИТОГО ост. дебит от ЗБС, Углуб., ПВЛГ/ПНЛГ",$A74:AC74)</f>
        <v>-22.626221973100002</v>
      </c>
      <c r="AE74" s="63"/>
      <c r="AF74" s="53">
        <f>SUBTOTAL(9,AE74:AE74)</f>
        <v>0</v>
      </c>
      <c r="AG74" s="117" t="s">
        <v>2</v>
      </c>
      <c r="AH74" s="64">
        <f>AH$4+SUMIF($C$5:AF$5,"Нараст. по остановкам",$C74:AF74)-SUMIF($C$5:AF$5,"Нараст.  по потенциалу",$C74:AF74)</f>
        <v>87.999922108310699</v>
      </c>
      <c r="AI74" s="17"/>
    </row>
    <row r="75" spans="1:35" ht="0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17"/>
    </row>
    <row r="76" spans="1:35" ht="11.25" customHeight="1" x14ac:dyDescent="0.3">
      <c r="A76" s="116">
        <v>43572</v>
      </c>
      <c r="B76" s="18" t="s">
        <v>37</v>
      </c>
      <c r="C76" s="19"/>
      <c r="D76" s="20"/>
      <c r="E76" s="19"/>
      <c r="F76" s="20"/>
      <c r="G76" s="19"/>
      <c r="H76" s="19"/>
      <c r="I76" s="20"/>
      <c r="J76" s="25"/>
      <c r="K76" s="20"/>
      <c r="L76" s="20"/>
      <c r="M76" s="21"/>
      <c r="N76" s="19"/>
      <c r="O76" s="22"/>
      <c r="P76" s="23"/>
      <c r="Q76" s="19"/>
      <c r="R76" s="24">
        <v>43</v>
      </c>
      <c r="S76" s="19"/>
      <c r="T76" s="24">
        <v>46.3672917492</v>
      </c>
      <c r="U76" s="20">
        <v>89.367291749200007</v>
      </c>
      <c r="V76" s="21"/>
      <c r="W76" s="26"/>
      <c r="X76" s="19"/>
      <c r="Y76" s="19"/>
      <c r="Z76" s="19"/>
      <c r="AA76" s="28"/>
      <c r="AB76" s="29"/>
      <c r="AC76" s="30"/>
      <c r="AD76" s="31"/>
      <c r="AE76" s="33"/>
      <c r="AF76" s="33"/>
      <c r="AG76" s="118">
        <f>AG$4+SUMIF($A$5:AF$5,"Нараст. баланс",$A78:AF78)+SUMIF($A$7:AD$7,"Итого (с ВНР)",$A78:AD78)-SUMIF($A$5:AF$5,"Геол. снижение,  т/сут",$A78:AF78)-SUMIF(AE$7:AF$7,"Итого",AE78:AF78)-SUMIF($A$7:AF$7,"Итого (с ВСП)",$A78:AF78)</f>
        <v>2496.5627620595628</v>
      </c>
      <c r="AH76" s="34"/>
      <c r="AI76" s="17"/>
    </row>
    <row r="77" spans="1:35" ht="11.25" customHeight="1" x14ac:dyDescent="0.3">
      <c r="A77" s="117" t="s">
        <v>2</v>
      </c>
      <c r="B77" s="35" t="s">
        <v>38</v>
      </c>
      <c r="C77" s="36"/>
      <c r="D77" s="37"/>
      <c r="E77" s="36"/>
      <c r="F77" s="37"/>
      <c r="G77" s="36"/>
      <c r="H77" s="36"/>
      <c r="I77" s="37"/>
      <c r="J77" s="42"/>
      <c r="K77" s="37"/>
      <c r="L77" s="37"/>
      <c r="M77" s="38"/>
      <c r="N77" s="36"/>
      <c r="O77" s="39">
        <f>SUBTOTAL(9,N79:N79)</f>
        <v>0</v>
      </c>
      <c r="P77" s="40"/>
      <c r="Q77" s="36"/>
      <c r="R77" s="41">
        <f>SUBTOTAL(9,Q79:Q79)</f>
        <v>0</v>
      </c>
      <c r="S77" s="36"/>
      <c r="T77" s="41">
        <f>SUBTOTAL(9,S79:S79)</f>
        <v>0</v>
      </c>
      <c r="U77" s="37">
        <f>SUBTOTAL(9,Q79:S79)</f>
        <v>0</v>
      </c>
      <c r="V77" s="38"/>
      <c r="W77" s="43"/>
      <c r="X77" s="36"/>
      <c r="Y77" s="36"/>
      <c r="Z77" s="36"/>
      <c r="AA77" s="37">
        <f>SUBTOTAL(9,X79:Z79)</f>
        <v>0</v>
      </c>
      <c r="AB77" s="45"/>
      <c r="AC77" s="46"/>
      <c r="AD77" s="47"/>
      <c r="AE77" s="49"/>
      <c r="AF77" s="49"/>
      <c r="AG77" s="117" t="s">
        <v>2</v>
      </c>
      <c r="AH77" s="50"/>
      <c r="AI77" s="17"/>
    </row>
    <row r="78" spans="1:35" ht="11.25" customHeight="1" x14ac:dyDescent="0.3">
      <c r="A78" s="117" t="s">
        <v>2</v>
      </c>
      <c r="B78" s="51" t="s">
        <v>36</v>
      </c>
      <c r="C78" s="52"/>
      <c r="D78" s="53"/>
      <c r="E78" s="52"/>
      <c r="F78" s="53"/>
      <c r="G78" s="52"/>
      <c r="H78" s="52"/>
      <c r="I78" s="53"/>
      <c r="J78" s="58"/>
      <c r="K78" s="53"/>
      <c r="L78" s="53"/>
      <c r="M78" s="54"/>
      <c r="N78" s="52"/>
      <c r="O78" s="55">
        <f>SUBTOTAL(9,N78:N78)</f>
        <v>0</v>
      </c>
      <c r="P78" s="56">
        <f>O78+IF($B74=2,0,P74)</f>
        <v>16</v>
      </c>
      <c r="Q78" s="52"/>
      <c r="R78" s="57">
        <f>SUBTOTAL(9,Q78:Q78)</f>
        <v>0</v>
      </c>
      <c r="S78" s="52"/>
      <c r="T78" s="57">
        <f>SUBTOTAL(9,S78:S78)</f>
        <v>0</v>
      </c>
      <c r="U78" s="53">
        <f>SUBTOTAL(9,Q78:S78)</f>
        <v>0</v>
      </c>
      <c r="V78" s="54">
        <f>U78+IF($B74=2,0,V74)</f>
        <v>89.367291749200007</v>
      </c>
      <c r="W78" s="59">
        <v>98.77</v>
      </c>
      <c r="X78" s="52"/>
      <c r="Y78" s="52"/>
      <c r="Z78" s="52"/>
      <c r="AA78" s="53">
        <f>SUBTOTAL(9,X78:Z78)</f>
        <v>0</v>
      </c>
      <c r="AB78" s="57">
        <f>AA78+IF($B74=2,0,AB74)</f>
        <v>127.99351372230001</v>
      </c>
      <c r="AC78" s="61">
        <v>9.1</v>
      </c>
      <c r="AD78" s="62">
        <f>SUMIF($A$5:AC$5,"Накопленный эффект, т/сут",$A78:AC78)+SUMIF($A$5:AC$5,"Нараст.  по потенциалу",$A78:AC78)-SUMIF($A$5:AC$5,"Нараст. по остановкам",$A78:AC78)-SUMIF($A$5:AC$5,"ИТОГО перевод в ППД",$A78:AC78)-SUMIF($A$5:AC$5,"ИТОГО  нерент, по распоряж.",$A78:AC78)-SUMIF($A$5:AC$5,"ИТОГО ост. дебит от ЗБС, Углуб., ПВЛГ/ПНЛГ",$A78:AC78)</f>
        <v>-22.626221973100002</v>
      </c>
      <c r="AE78" s="53">
        <v>7.9720159673372404</v>
      </c>
      <c r="AF78" s="53">
        <f>SUBTOTAL(9,AE78:AE78)</f>
        <v>7.9720159673372404</v>
      </c>
      <c r="AG78" s="117" t="s">
        <v>2</v>
      </c>
      <c r="AH78" s="64">
        <f>AH$4+SUMIF($C$5:AF$5,"Нараст. по остановкам",$C78:AF78)-SUMIF($C$5:AF$5,"Нараст.  по потенциалу",$C78:AF78)</f>
        <v>87.999922108310699</v>
      </c>
      <c r="AI78" s="17"/>
    </row>
    <row r="79" spans="1:35" ht="0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17"/>
    </row>
    <row r="80" spans="1:35" ht="11.25" customHeight="1" x14ac:dyDescent="0.3">
      <c r="A80" s="116">
        <v>43573</v>
      </c>
      <c r="B80" s="18" t="s">
        <v>37</v>
      </c>
      <c r="C80" s="19"/>
      <c r="D80" s="20"/>
      <c r="E80" s="19"/>
      <c r="F80" s="20"/>
      <c r="G80" s="19"/>
      <c r="H80" s="19"/>
      <c r="I80" s="20"/>
      <c r="J80" s="19"/>
      <c r="K80" s="20"/>
      <c r="L80" s="20"/>
      <c r="M80" s="21"/>
      <c r="N80" s="19"/>
      <c r="O80" s="22"/>
      <c r="P80" s="23"/>
      <c r="Q80" s="19"/>
      <c r="R80" s="24">
        <v>43</v>
      </c>
      <c r="S80" s="19"/>
      <c r="T80" s="24">
        <v>46.3672917492</v>
      </c>
      <c r="U80" s="20">
        <v>89.367291749200007</v>
      </c>
      <c r="V80" s="21"/>
      <c r="W80" s="26"/>
      <c r="X80" s="19"/>
      <c r="Y80" s="19"/>
      <c r="Z80" s="19"/>
      <c r="AA80" s="28"/>
      <c r="AB80" s="29"/>
      <c r="AC80" s="30"/>
      <c r="AD80" s="31"/>
      <c r="AE80" s="32"/>
      <c r="AF80" s="33"/>
      <c r="AG80" s="118">
        <f>AG$4+SUMIF($A$5:AF$5,"Нараст. баланс",$A82:AF82)+SUMIF($A$7:AD$7,"Итого (с ВНР)",$A82:AD82)-SUMIF($A$5:AF$5,"Геол. снижение,  т/сут",$A82:AF82)-SUMIF(AE$7:AF$7,"Итого",AE82:AF82)-SUMIF($A$7:AF$7,"Итого (с ВСП)",$A82:AF82)</f>
        <v>2498.7247780268999</v>
      </c>
      <c r="AH80" s="34"/>
      <c r="AI80" s="17"/>
    </row>
    <row r="81" spans="1:35" ht="11.25" customHeight="1" x14ac:dyDescent="0.3">
      <c r="A81" s="117" t="s">
        <v>2</v>
      </c>
      <c r="B81" s="35" t="s">
        <v>38</v>
      </c>
      <c r="C81" s="36"/>
      <c r="D81" s="37"/>
      <c r="E81" s="36"/>
      <c r="F81" s="37"/>
      <c r="G81" s="36"/>
      <c r="H81" s="36"/>
      <c r="I81" s="37"/>
      <c r="J81" s="36"/>
      <c r="K81" s="37"/>
      <c r="L81" s="37"/>
      <c r="M81" s="38"/>
      <c r="N81" s="36"/>
      <c r="O81" s="39">
        <f>SUBTOTAL(9,N83:N83)</f>
        <v>0</v>
      </c>
      <c r="P81" s="40"/>
      <c r="Q81" s="36"/>
      <c r="R81" s="41">
        <f>SUBTOTAL(9,Q83:Q83)</f>
        <v>0</v>
      </c>
      <c r="S81" s="36"/>
      <c r="T81" s="41">
        <f>SUBTOTAL(9,S83:S83)</f>
        <v>0</v>
      </c>
      <c r="U81" s="37">
        <f>SUBTOTAL(9,Q83:S83)</f>
        <v>0</v>
      </c>
      <c r="V81" s="38"/>
      <c r="W81" s="43"/>
      <c r="X81" s="36"/>
      <c r="Y81" s="36"/>
      <c r="Z81" s="36"/>
      <c r="AA81" s="37">
        <f>SUBTOTAL(9,X83:Z83)</f>
        <v>0</v>
      </c>
      <c r="AB81" s="45"/>
      <c r="AC81" s="46"/>
      <c r="AD81" s="47"/>
      <c r="AE81" s="48"/>
      <c r="AF81" s="49"/>
      <c r="AG81" s="117" t="s">
        <v>2</v>
      </c>
      <c r="AH81" s="50"/>
      <c r="AI81" s="17"/>
    </row>
    <row r="82" spans="1:35" ht="11.25" customHeight="1" x14ac:dyDescent="0.3">
      <c r="A82" s="117" t="s">
        <v>2</v>
      </c>
      <c r="B82" s="51" t="s">
        <v>36</v>
      </c>
      <c r="C82" s="52"/>
      <c r="D82" s="53"/>
      <c r="E82" s="52"/>
      <c r="F82" s="53"/>
      <c r="G82" s="52"/>
      <c r="H82" s="52"/>
      <c r="I82" s="53"/>
      <c r="J82" s="52"/>
      <c r="K82" s="53"/>
      <c r="L82" s="53"/>
      <c r="M82" s="54"/>
      <c r="N82" s="52"/>
      <c r="O82" s="55">
        <f>SUBTOTAL(9,N82:N82)</f>
        <v>0</v>
      </c>
      <c r="P82" s="56">
        <f>O82+IF($B78=2,0,P78)</f>
        <v>16</v>
      </c>
      <c r="Q82" s="52"/>
      <c r="R82" s="57">
        <f>SUBTOTAL(9,Q82:Q82)</f>
        <v>0</v>
      </c>
      <c r="S82" s="52"/>
      <c r="T82" s="57">
        <f>SUBTOTAL(9,S82:S82)</f>
        <v>0</v>
      </c>
      <c r="U82" s="53">
        <f>SUBTOTAL(9,Q82:S82)</f>
        <v>0</v>
      </c>
      <c r="V82" s="54">
        <f>U82+IF($B78=2,0,V78)</f>
        <v>89.367291749200007</v>
      </c>
      <c r="W82" s="59">
        <v>104.58</v>
      </c>
      <c r="X82" s="52"/>
      <c r="Y82" s="52"/>
      <c r="Z82" s="52"/>
      <c r="AA82" s="53">
        <f>SUBTOTAL(9,X82:Z82)</f>
        <v>0</v>
      </c>
      <c r="AB82" s="57">
        <f>AA82+IF($B78=2,0,AB78)</f>
        <v>127.99351372230001</v>
      </c>
      <c r="AC82" s="61">
        <v>9.1</v>
      </c>
      <c r="AD82" s="62">
        <f>SUMIF($A$5:AC$5,"Накопленный эффект, т/сут",$A82:AC82)+SUMIF($A$5:AC$5,"Нараст.  по потенциалу",$A82:AC82)-SUMIF($A$5:AC$5,"Нараст. по остановкам",$A82:AC82)-SUMIF($A$5:AC$5,"ИТОГО перевод в ППД",$A82:AC82)-SUMIF($A$5:AC$5,"ИТОГО  нерент, по распоряж.",$A82:AC82)-SUMIF($A$5:AC$5,"ИТОГО ост. дебит от ЗБС, Углуб., ПВЛГ/ПНЛГ",$A82:AC82)</f>
        <v>-22.626221973100002</v>
      </c>
      <c r="AE82" s="63"/>
      <c r="AF82" s="53">
        <f>SUBTOTAL(9,AE82:AE82)</f>
        <v>0</v>
      </c>
      <c r="AG82" s="117" t="s">
        <v>2</v>
      </c>
      <c r="AH82" s="64">
        <f>AH$4+SUMIF($C$5:AF$5,"Нараст. по остановкам",$C82:AF82)-SUMIF($C$5:AF$5,"Нараст.  по потенциалу",$C82:AF82)</f>
        <v>87.999922108310699</v>
      </c>
      <c r="AI82" s="17"/>
    </row>
    <row r="83" spans="1:35" ht="0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17"/>
    </row>
    <row r="84" spans="1:35" ht="11.25" customHeight="1" x14ac:dyDescent="0.3">
      <c r="A84" s="116">
        <v>43574</v>
      </c>
      <c r="B84" s="18" t="s">
        <v>37</v>
      </c>
      <c r="C84" s="19"/>
      <c r="D84" s="20"/>
      <c r="E84" s="25"/>
      <c r="F84" s="20"/>
      <c r="G84" s="19"/>
      <c r="H84" s="19"/>
      <c r="I84" s="20"/>
      <c r="J84" s="19"/>
      <c r="K84" s="20"/>
      <c r="L84" s="20"/>
      <c r="M84" s="21"/>
      <c r="N84" s="19"/>
      <c r="O84" s="22"/>
      <c r="P84" s="23"/>
      <c r="Q84" s="25" t="s">
        <v>39</v>
      </c>
      <c r="R84" s="24">
        <v>48.6</v>
      </c>
      <c r="S84" s="19"/>
      <c r="T84" s="24">
        <v>46.3672917492</v>
      </c>
      <c r="U84" s="20">
        <v>94.967291749200001</v>
      </c>
      <c r="V84" s="21"/>
      <c r="W84" s="26"/>
      <c r="X84" s="27"/>
      <c r="Y84" s="19"/>
      <c r="Z84" s="19"/>
      <c r="AA84" s="28"/>
      <c r="AB84" s="29"/>
      <c r="AC84" s="30"/>
      <c r="AD84" s="31"/>
      <c r="AE84" s="33"/>
      <c r="AF84" s="33"/>
      <c r="AG84" s="118">
        <f>AG$4+SUMIF($A$5:AF$5,"Нараст. баланс",$A86:AF86)+SUMIF($A$7:AD$7,"Итого (с ВНР)",$A86:AD86)-SUMIF($A$5:AF$5,"Геол. снижение,  т/сут",$A86:AF86)-SUMIF(AE$7:AF$7,"Итого",AE86:AF86)-SUMIF($A$7:AF$7,"Итого (с ВСП)",$A86:AF86)</f>
        <v>2492.203849673052</v>
      </c>
      <c r="AH84" s="34"/>
      <c r="AI84" s="17"/>
    </row>
    <row r="85" spans="1:35" ht="11.25" customHeight="1" x14ac:dyDescent="0.3">
      <c r="A85" s="117" t="s">
        <v>2</v>
      </c>
      <c r="B85" s="35" t="s">
        <v>38</v>
      </c>
      <c r="C85" s="36"/>
      <c r="D85" s="37"/>
      <c r="E85" s="42"/>
      <c r="F85" s="37"/>
      <c r="G85" s="36"/>
      <c r="H85" s="36"/>
      <c r="I85" s="37"/>
      <c r="J85" s="36"/>
      <c r="K85" s="37"/>
      <c r="L85" s="37"/>
      <c r="M85" s="38"/>
      <c r="N85" s="36"/>
      <c r="O85" s="39">
        <f>SUBTOTAL(9,N87:N87)</f>
        <v>0</v>
      </c>
      <c r="P85" s="40"/>
      <c r="Q85" s="42" t="s">
        <v>45</v>
      </c>
      <c r="R85" s="41">
        <f>SUBTOTAL(9,Q87:Q87)</f>
        <v>1</v>
      </c>
      <c r="S85" s="36"/>
      <c r="T85" s="41">
        <f>SUBTOTAL(9,S87:S87)</f>
        <v>0</v>
      </c>
      <c r="U85" s="37">
        <f>SUBTOTAL(9,Q87:S87)</f>
        <v>1</v>
      </c>
      <c r="V85" s="38"/>
      <c r="W85" s="43"/>
      <c r="X85" s="44"/>
      <c r="Y85" s="36"/>
      <c r="Z85" s="36"/>
      <c r="AA85" s="37">
        <f>SUBTOTAL(9,X87:Z87)</f>
        <v>0</v>
      </c>
      <c r="AB85" s="45"/>
      <c r="AC85" s="46"/>
      <c r="AD85" s="47"/>
      <c r="AE85" s="49"/>
      <c r="AF85" s="49"/>
      <c r="AG85" s="117" t="s">
        <v>2</v>
      </c>
      <c r="AH85" s="50"/>
      <c r="AI85" s="17"/>
    </row>
    <row r="86" spans="1:35" ht="11.25" customHeight="1" x14ac:dyDescent="0.3">
      <c r="A86" s="117" t="s">
        <v>2</v>
      </c>
      <c r="B86" s="51" t="s">
        <v>36</v>
      </c>
      <c r="C86" s="52"/>
      <c r="D86" s="53"/>
      <c r="E86" s="58"/>
      <c r="F86" s="53"/>
      <c r="G86" s="52"/>
      <c r="H86" s="52"/>
      <c r="I86" s="53"/>
      <c r="J86" s="52"/>
      <c r="K86" s="53"/>
      <c r="L86" s="53"/>
      <c r="M86" s="54"/>
      <c r="N86" s="52"/>
      <c r="O86" s="55">
        <f>SUBTOTAL(9,N86:N86)</f>
        <v>0</v>
      </c>
      <c r="P86" s="56">
        <f>O86+IF($B82=2,0,P82)</f>
        <v>16</v>
      </c>
      <c r="Q86" s="58">
        <v>5.6</v>
      </c>
      <c r="R86" s="57">
        <f>SUBTOTAL(9,Q86:Q86)</f>
        <v>5.6</v>
      </c>
      <c r="S86" s="52"/>
      <c r="T86" s="57">
        <f>SUBTOTAL(9,S86:S86)</f>
        <v>0</v>
      </c>
      <c r="U86" s="53">
        <f>SUBTOTAL(9,Q86:S86)</f>
        <v>5.6</v>
      </c>
      <c r="V86" s="54">
        <f>U86+IF($B82=2,0,V82)</f>
        <v>94.967291749200001</v>
      </c>
      <c r="W86" s="59">
        <v>110.39</v>
      </c>
      <c r="X86" s="60">
        <v>5.6</v>
      </c>
      <c r="Y86" s="52"/>
      <c r="Z86" s="52"/>
      <c r="AA86" s="53">
        <f>SUBTOTAL(9,X86:Z86)</f>
        <v>5.6</v>
      </c>
      <c r="AB86" s="57">
        <f>AA86+IF($B82=2,0,AB82)</f>
        <v>133.5935137223</v>
      </c>
      <c r="AC86" s="61">
        <v>9.1</v>
      </c>
      <c r="AD86" s="62">
        <f>SUMIF($A$5:AC$5,"Накопленный эффект, т/сут",$A86:AC86)+SUMIF($A$5:AC$5,"Нараст.  по потенциалу",$A86:AC86)-SUMIF($A$5:AC$5,"Нараст. по остановкам",$A86:AC86)-SUMIF($A$5:AC$5,"ИТОГО перевод в ППД",$A86:AC86)-SUMIF($A$5:AC$5,"ИТОГО  нерент, по распоряж.",$A86:AC86)-SUMIF($A$5:AC$5,"ИТОГО ост. дебит от ЗБС, Углуб., ПВЛГ/ПНЛГ",$A86:AC86)</f>
        <v>-22.626221973100002</v>
      </c>
      <c r="AE86" s="53">
        <v>0.71092835384806696</v>
      </c>
      <c r="AF86" s="53">
        <f>SUBTOTAL(9,AE86:AE86)</f>
        <v>0.71092835384806696</v>
      </c>
      <c r="AG86" s="117" t="s">
        <v>2</v>
      </c>
      <c r="AH86" s="64">
        <f>AH$4+SUMIF($C$5:AF$5,"Нараст. по остановкам",$C86:AF86)-SUMIF($C$5:AF$5,"Нараст.  по потенциалу",$C86:AF86)</f>
        <v>87.999922108310699</v>
      </c>
      <c r="AI86" s="17"/>
    </row>
    <row r="87" spans="1:35" ht="0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>
        <v>1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17"/>
    </row>
    <row r="88" spans="1:35" ht="11.25" customHeight="1" x14ac:dyDescent="0.3">
      <c r="A88" s="116">
        <v>43575</v>
      </c>
      <c r="B88" s="18" t="s">
        <v>37</v>
      </c>
      <c r="C88" s="19"/>
      <c r="D88" s="20"/>
      <c r="E88" s="19"/>
      <c r="F88" s="20"/>
      <c r="G88" s="19"/>
      <c r="H88" s="19"/>
      <c r="I88" s="20"/>
      <c r="J88" s="19"/>
      <c r="K88" s="20"/>
      <c r="L88" s="20"/>
      <c r="M88" s="21"/>
      <c r="N88" s="19"/>
      <c r="O88" s="22"/>
      <c r="P88" s="23"/>
      <c r="Q88" s="19"/>
      <c r="R88" s="24">
        <v>48.6</v>
      </c>
      <c r="S88" s="19"/>
      <c r="T88" s="24">
        <v>46.3672917492</v>
      </c>
      <c r="U88" s="20">
        <v>94.967291749200001</v>
      </c>
      <c r="V88" s="21"/>
      <c r="W88" s="26"/>
      <c r="X88" s="19"/>
      <c r="Y88" s="19"/>
      <c r="Z88" s="19"/>
      <c r="AA88" s="28"/>
      <c r="AB88" s="29"/>
      <c r="AC88" s="30"/>
      <c r="AD88" s="31"/>
      <c r="AE88" s="32"/>
      <c r="AF88" s="33"/>
      <c r="AG88" s="118">
        <f>AG$4+SUMIF($A$5:AF$5,"Нараст. баланс",$A90:AF90)+SUMIF($A$7:AD$7,"Итого (с ВНР)",$A90:AD90)-SUMIF($A$5:AF$5,"Геол. снижение,  т/сут",$A90:AF90)-SUMIF(AE$7:AF$7,"Итого",AE90:AF90)-SUMIF($A$7:AF$7,"Итого (с ВСП)",$A90:AF90)</f>
        <v>2487.1047780269</v>
      </c>
      <c r="AH88" s="34"/>
      <c r="AI88" s="17"/>
    </row>
    <row r="89" spans="1:35" ht="11.25" customHeight="1" x14ac:dyDescent="0.3">
      <c r="A89" s="117" t="s">
        <v>2</v>
      </c>
      <c r="B89" s="35" t="s">
        <v>38</v>
      </c>
      <c r="C89" s="36"/>
      <c r="D89" s="37"/>
      <c r="E89" s="36"/>
      <c r="F89" s="37"/>
      <c r="G89" s="36"/>
      <c r="H89" s="36"/>
      <c r="I89" s="37"/>
      <c r="J89" s="36"/>
      <c r="K89" s="37"/>
      <c r="L89" s="37"/>
      <c r="M89" s="38"/>
      <c r="N89" s="36"/>
      <c r="O89" s="39">
        <f>SUBTOTAL(9,N91:N91)</f>
        <v>0</v>
      </c>
      <c r="P89" s="40"/>
      <c r="Q89" s="36"/>
      <c r="R89" s="41">
        <f>SUBTOTAL(9,Q91:Q91)</f>
        <v>0</v>
      </c>
      <c r="S89" s="36"/>
      <c r="T89" s="41">
        <f>SUBTOTAL(9,S91:S91)</f>
        <v>0</v>
      </c>
      <c r="U89" s="37">
        <f>SUBTOTAL(9,Q91:S91)</f>
        <v>0</v>
      </c>
      <c r="V89" s="38"/>
      <c r="W89" s="43"/>
      <c r="X89" s="36"/>
      <c r="Y89" s="36"/>
      <c r="Z89" s="36"/>
      <c r="AA89" s="37">
        <f>SUBTOTAL(9,X91:Z91)</f>
        <v>0</v>
      </c>
      <c r="AB89" s="45"/>
      <c r="AC89" s="46"/>
      <c r="AD89" s="47"/>
      <c r="AE89" s="48"/>
      <c r="AF89" s="49"/>
      <c r="AG89" s="117" t="s">
        <v>2</v>
      </c>
      <c r="AH89" s="50"/>
      <c r="AI89" s="17"/>
    </row>
    <row r="90" spans="1:35" ht="11.25" customHeight="1" x14ac:dyDescent="0.3">
      <c r="A90" s="117" t="s">
        <v>2</v>
      </c>
      <c r="B90" s="51" t="s">
        <v>36</v>
      </c>
      <c r="C90" s="52"/>
      <c r="D90" s="53"/>
      <c r="E90" s="52"/>
      <c r="F90" s="53"/>
      <c r="G90" s="52"/>
      <c r="H90" s="52"/>
      <c r="I90" s="53"/>
      <c r="J90" s="52"/>
      <c r="K90" s="53"/>
      <c r="L90" s="53"/>
      <c r="M90" s="54"/>
      <c r="N90" s="52"/>
      <c r="O90" s="55">
        <f>SUBTOTAL(9,N90:N90)</f>
        <v>0</v>
      </c>
      <c r="P90" s="56">
        <f>O90+IF($B86=2,0,P86)</f>
        <v>16</v>
      </c>
      <c r="Q90" s="52"/>
      <c r="R90" s="57">
        <f>SUBTOTAL(9,Q90:Q90)</f>
        <v>0</v>
      </c>
      <c r="S90" s="52"/>
      <c r="T90" s="57">
        <f>SUBTOTAL(9,S90:S90)</f>
        <v>0</v>
      </c>
      <c r="U90" s="53">
        <f>SUBTOTAL(9,Q90:S90)</f>
        <v>0</v>
      </c>
      <c r="V90" s="54">
        <f>U90+IF($B86=2,0,V86)</f>
        <v>94.967291749200001</v>
      </c>
      <c r="W90" s="59">
        <v>116.2</v>
      </c>
      <c r="X90" s="52"/>
      <c r="Y90" s="52"/>
      <c r="Z90" s="52"/>
      <c r="AA90" s="53">
        <f>SUBTOTAL(9,X90:Z90)</f>
        <v>0</v>
      </c>
      <c r="AB90" s="57">
        <f>AA90+IF($B86=2,0,AB86)</f>
        <v>133.5935137223</v>
      </c>
      <c r="AC90" s="61">
        <v>9.1</v>
      </c>
      <c r="AD90" s="62">
        <f>SUMIF($A$5:AC$5,"Накопленный эффект, т/сут",$A90:AC90)+SUMIF($A$5:AC$5,"Нараст.  по потенциалу",$A90:AC90)-SUMIF($A$5:AC$5,"Нараст. по остановкам",$A90:AC90)-SUMIF($A$5:AC$5,"ИТОГО перевод в ППД",$A90:AC90)-SUMIF($A$5:AC$5,"ИТОГО  нерент, по распоряж.",$A90:AC90)-SUMIF($A$5:AC$5,"ИТОГО ост. дебит от ЗБС, Углуб., ПВЛГ/ПНЛГ",$A90:AC90)</f>
        <v>-22.626221973100002</v>
      </c>
      <c r="AE90" s="63"/>
      <c r="AF90" s="53">
        <f>SUBTOTAL(9,AE90:AE90)</f>
        <v>0</v>
      </c>
      <c r="AG90" s="117" t="s">
        <v>2</v>
      </c>
      <c r="AH90" s="64">
        <f>AH$4+SUMIF($C$5:AF$5,"Нараст. по остановкам",$C90:AF90)-SUMIF($C$5:AF$5,"Нараст.  по потенциалу",$C90:AF90)</f>
        <v>87.999922108310699</v>
      </c>
      <c r="AI90" s="17"/>
    </row>
    <row r="91" spans="1:35" ht="0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17"/>
    </row>
    <row r="92" spans="1:35" ht="11.25" customHeight="1" x14ac:dyDescent="0.3">
      <c r="A92" s="116">
        <v>43576</v>
      </c>
      <c r="B92" s="18" t="s">
        <v>37</v>
      </c>
      <c r="C92" s="19"/>
      <c r="D92" s="20"/>
      <c r="E92" s="19"/>
      <c r="F92" s="20"/>
      <c r="G92" s="19"/>
      <c r="H92" s="19"/>
      <c r="I92" s="20"/>
      <c r="J92" s="19"/>
      <c r="K92" s="20"/>
      <c r="L92" s="20"/>
      <c r="M92" s="21"/>
      <c r="N92" s="19"/>
      <c r="O92" s="22"/>
      <c r="P92" s="23"/>
      <c r="Q92" s="19"/>
      <c r="R92" s="24">
        <v>48.6</v>
      </c>
      <c r="S92" s="19"/>
      <c r="T92" s="24">
        <v>46.3672917492</v>
      </c>
      <c r="U92" s="20">
        <v>94.967291749200001</v>
      </c>
      <c r="V92" s="21"/>
      <c r="W92" s="26"/>
      <c r="X92" s="19"/>
      <c r="Y92" s="19"/>
      <c r="Z92" s="19"/>
      <c r="AA92" s="28"/>
      <c r="AB92" s="29"/>
      <c r="AC92" s="30"/>
      <c r="AD92" s="31"/>
      <c r="AE92" s="32"/>
      <c r="AF92" s="33"/>
      <c r="AG92" s="118">
        <f>AG$4+SUMIF($A$5:AF$5,"Нараст. баланс",$A94:AF94)+SUMIF($A$7:AD$7,"Итого (с ВНР)",$A94:AD94)-SUMIF($A$5:AF$5,"Геол. снижение,  т/сут",$A94:AF94)-SUMIF(AE$7:AF$7,"Итого",AE94:AF94)-SUMIF($A$7:AF$7,"Итого (с ВСП)",$A94:AF94)</f>
        <v>2481.2947780268996</v>
      </c>
      <c r="AH92" s="34"/>
      <c r="AI92" s="17"/>
    </row>
    <row r="93" spans="1:35" ht="11.25" customHeight="1" x14ac:dyDescent="0.3">
      <c r="A93" s="117" t="s">
        <v>2</v>
      </c>
      <c r="B93" s="35" t="s">
        <v>38</v>
      </c>
      <c r="C93" s="36"/>
      <c r="D93" s="37"/>
      <c r="E93" s="36"/>
      <c r="F93" s="37"/>
      <c r="G93" s="36"/>
      <c r="H93" s="36"/>
      <c r="I93" s="37"/>
      <c r="J93" s="36"/>
      <c r="K93" s="37"/>
      <c r="L93" s="37"/>
      <c r="M93" s="38"/>
      <c r="N93" s="36"/>
      <c r="O93" s="39">
        <f>SUBTOTAL(9,N95:N95)</f>
        <v>0</v>
      </c>
      <c r="P93" s="40"/>
      <c r="Q93" s="36"/>
      <c r="R93" s="41">
        <f>SUBTOTAL(9,Q95:Q95)</f>
        <v>0</v>
      </c>
      <c r="S93" s="36"/>
      <c r="T93" s="41">
        <f>SUBTOTAL(9,S95:S95)</f>
        <v>0</v>
      </c>
      <c r="U93" s="37">
        <f>SUBTOTAL(9,Q95:S95)</f>
        <v>0</v>
      </c>
      <c r="V93" s="38"/>
      <c r="W93" s="43"/>
      <c r="X93" s="36"/>
      <c r="Y93" s="36"/>
      <c r="Z93" s="36"/>
      <c r="AA93" s="37">
        <f>SUBTOTAL(9,X95:Z95)</f>
        <v>0</v>
      </c>
      <c r="AB93" s="45"/>
      <c r="AC93" s="46"/>
      <c r="AD93" s="47"/>
      <c r="AE93" s="48"/>
      <c r="AF93" s="49"/>
      <c r="AG93" s="117" t="s">
        <v>2</v>
      </c>
      <c r="AH93" s="50"/>
      <c r="AI93" s="17"/>
    </row>
    <row r="94" spans="1:35" ht="11.25" customHeight="1" x14ac:dyDescent="0.3">
      <c r="A94" s="117" t="s">
        <v>2</v>
      </c>
      <c r="B94" s="51" t="s">
        <v>36</v>
      </c>
      <c r="C94" s="52"/>
      <c r="D94" s="53"/>
      <c r="E94" s="52"/>
      <c r="F94" s="53"/>
      <c r="G94" s="52"/>
      <c r="H94" s="52"/>
      <c r="I94" s="53"/>
      <c r="J94" s="52"/>
      <c r="K94" s="53"/>
      <c r="L94" s="53"/>
      <c r="M94" s="54"/>
      <c r="N94" s="52"/>
      <c r="O94" s="55">
        <f>SUBTOTAL(9,N94:N94)</f>
        <v>0</v>
      </c>
      <c r="P94" s="56">
        <f>O94+IF($B90=2,0,P90)</f>
        <v>16</v>
      </c>
      <c r="Q94" s="52"/>
      <c r="R94" s="57">
        <f>SUBTOTAL(9,Q94:Q94)</f>
        <v>0</v>
      </c>
      <c r="S94" s="52"/>
      <c r="T94" s="57">
        <f>SUBTOTAL(9,S94:S94)</f>
        <v>0</v>
      </c>
      <c r="U94" s="53">
        <f>SUBTOTAL(9,Q94:S94)</f>
        <v>0</v>
      </c>
      <c r="V94" s="54">
        <f>U94+IF($B90=2,0,V90)</f>
        <v>94.967291749200001</v>
      </c>
      <c r="W94" s="59">
        <v>122.01</v>
      </c>
      <c r="X94" s="52"/>
      <c r="Y94" s="52"/>
      <c r="Z94" s="52"/>
      <c r="AA94" s="53">
        <f>SUBTOTAL(9,X94:Z94)</f>
        <v>0</v>
      </c>
      <c r="AB94" s="57">
        <f>AA94+IF($B90=2,0,AB90)</f>
        <v>133.5935137223</v>
      </c>
      <c r="AC94" s="61">
        <v>9.1</v>
      </c>
      <c r="AD94" s="62">
        <f>SUMIF($A$5:AC$5,"Накопленный эффект, т/сут",$A94:AC94)+SUMIF($A$5:AC$5,"Нараст.  по потенциалу",$A94:AC94)-SUMIF($A$5:AC$5,"Нараст. по остановкам",$A94:AC94)-SUMIF($A$5:AC$5,"ИТОГО перевод в ППД",$A94:AC94)-SUMIF($A$5:AC$5,"ИТОГО  нерент, по распоряж.",$A94:AC94)-SUMIF($A$5:AC$5,"ИТОГО ост. дебит от ЗБС, Углуб., ПВЛГ/ПНЛГ",$A94:AC94)</f>
        <v>-22.626221973100002</v>
      </c>
      <c r="AE94" s="63"/>
      <c r="AF94" s="53">
        <f>SUBTOTAL(9,AE94:AE94)</f>
        <v>0</v>
      </c>
      <c r="AG94" s="117" t="s">
        <v>2</v>
      </c>
      <c r="AH94" s="64">
        <f>AH$4+SUMIF($C$5:AF$5,"Нараст. по остановкам",$C94:AF94)-SUMIF($C$5:AF$5,"Нараст.  по потенциалу",$C94:AF94)</f>
        <v>87.999922108310699</v>
      </c>
      <c r="AI94" s="17"/>
    </row>
    <row r="95" spans="1:35" ht="0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17"/>
    </row>
    <row r="96" spans="1:35" ht="11.25" customHeight="1" x14ac:dyDescent="0.3">
      <c r="A96" s="116">
        <v>43577</v>
      </c>
      <c r="B96" s="18" t="s">
        <v>37</v>
      </c>
      <c r="C96" s="19"/>
      <c r="D96" s="20"/>
      <c r="E96" s="19"/>
      <c r="F96" s="20"/>
      <c r="G96" s="19"/>
      <c r="H96" s="19"/>
      <c r="I96" s="20"/>
      <c r="J96" s="19"/>
      <c r="K96" s="20"/>
      <c r="L96" s="20"/>
      <c r="M96" s="21"/>
      <c r="N96" s="19"/>
      <c r="O96" s="22"/>
      <c r="P96" s="23"/>
      <c r="Q96" s="19"/>
      <c r="R96" s="24">
        <v>48.6</v>
      </c>
      <c r="S96" s="19"/>
      <c r="T96" s="24">
        <v>46.3672917492</v>
      </c>
      <c r="U96" s="20">
        <v>94.967291749200001</v>
      </c>
      <c r="V96" s="21"/>
      <c r="W96" s="26"/>
      <c r="X96" s="19"/>
      <c r="Y96" s="19"/>
      <c r="Z96" s="19"/>
      <c r="AA96" s="28"/>
      <c r="AB96" s="29"/>
      <c r="AC96" s="30"/>
      <c r="AD96" s="31"/>
      <c r="AE96" s="32"/>
      <c r="AF96" s="33"/>
      <c r="AG96" s="118">
        <f>AG$4+SUMIF($A$5:AF$5,"Нараст. баланс",$A98:AF98)+SUMIF($A$7:AD$7,"Итого (с ВНР)",$A98:AD98)-SUMIF($A$5:AF$5,"Геол. снижение,  т/сут",$A98:AF98)-SUMIF(AE$7:AF$7,"Итого",AE98:AF98)-SUMIF($A$7:AF$7,"Итого (с ВСП)",$A98:AF98)</f>
        <v>2475.4847780268997</v>
      </c>
      <c r="AH96" s="34"/>
      <c r="AI96" s="17"/>
    </row>
    <row r="97" spans="1:35" ht="11.25" customHeight="1" x14ac:dyDescent="0.3">
      <c r="A97" s="117" t="s">
        <v>2</v>
      </c>
      <c r="B97" s="35" t="s">
        <v>38</v>
      </c>
      <c r="C97" s="36"/>
      <c r="D97" s="37"/>
      <c r="E97" s="36"/>
      <c r="F97" s="37"/>
      <c r="G97" s="36"/>
      <c r="H97" s="36"/>
      <c r="I97" s="37"/>
      <c r="J97" s="36"/>
      <c r="K97" s="37"/>
      <c r="L97" s="37"/>
      <c r="M97" s="38"/>
      <c r="N97" s="36"/>
      <c r="O97" s="39">
        <f>SUBTOTAL(9,N99:N99)</f>
        <v>0</v>
      </c>
      <c r="P97" s="40"/>
      <c r="Q97" s="36"/>
      <c r="R97" s="41">
        <f>SUBTOTAL(9,Q99:Q99)</f>
        <v>0</v>
      </c>
      <c r="S97" s="36"/>
      <c r="T97" s="41">
        <f>SUBTOTAL(9,S99:S99)</f>
        <v>0</v>
      </c>
      <c r="U97" s="37">
        <f>SUBTOTAL(9,Q99:S99)</f>
        <v>0</v>
      </c>
      <c r="V97" s="38"/>
      <c r="W97" s="43"/>
      <c r="X97" s="36"/>
      <c r="Y97" s="36"/>
      <c r="Z97" s="36"/>
      <c r="AA97" s="37">
        <f>SUBTOTAL(9,X99:Z99)</f>
        <v>0</v>
      </c>
      <c r="AB97" s="45"/>
      <c r="AC97" s="46"/>
      <c r="AD97" s="47"/>
      <c r="AE97" s="48"/>
      <c r="AF97" s="49"/>
      <c r="AG97" s="117" t="s">
        <v>2</v>
      </c>
      <c r="AH97" s="50"/>
      <c r="AI97" s="17"/>
    </row>
    <row r="98" spans="1:35" ht="11.25" customHeight="1" x14ac:dyDescent="0.3">
      <c r="A98" s="117" t="s">
        <v>2</v>
      </c>
      <c r="B98" s="51" t="s">
        <v>36</v>
      </c>
      <c r="C98" s="52"/>
      <c r="D98" s="53"/>
      <c r="E98" s="52"/>
      <c r="F98" s="53"/>
      <c r="G98" s="52"/>
      <c r="H98" s="52"/>
      <c r="I98" s="53"/>
      <c r="J98" s="52"/>
      <c r="K98" s="53"/>
      <c r="L98" s="53"/>
      <c r="M98" s="54"/>
      <c r="N98" s="52"/>
      <c r="O98" s="55">
        <f>SUBTOTAL(9,N98:N98)</f>
        <v>0</v>
      </c>
      <c r="P98" s="56">
        <f>O98+IF($B94=2,0,P94)</f>
        <v>16</v>
      </c>
      <c r="Q98" s="52"/>
      <c r="R98" s="57">
        <f>SUBTOTAL(9,Q98:Q98)</f>
        <v>0</v>
      </c>
      <c r="S98" s="52"/>
      <c r="T98" s="57">
        <f>SUBTOTAL(9,S98:S98)</f>
        <v>0</v>
      </c>
      <c r="U98" s="53">
        <f>SUBTOTAL(9,Q98:S98)</f>
        <v>0</v>
      </c>
      <c r="V98" s="54">
        <f>U98+IF($B94=2,0,V94)</f>
        <v>94.967291749200001</v>
      </c>
      <c r="W98" s="59">
        <v>127.82</v>
      </c>
      <c r="X98" s="52"/>
      <c r="Y98" s="52"/>
      <c r="Z98" s="52"/>
      <c r="AA98" s="53">
        <f>SUBTOTAL(9,X98:Z98)</f>
        <v>0</v>
      </c>
      <c r="AB98" s="57">
        <f>AA98+IF($B94=2,0,AB94)</f>
        <v>133.5935137223</v>
      </c>
      <c r="AC98" s="61">
        <v>9.1</v>
      </c>
      <c r="AD98" s="62">
        <f>SUMIF($A$5:AC$5,"Накопленный эффект, т/сут",$A98:AC98)+SUMIF($A$5:AC$5,"Нараст.  по потенциалу",$A98:AC98)-SUMIF($A$5:AC$5,"Нараст. по остановкам",$A98:AC98)-SUMIF($A$5:AC$5,"ИТОГО перевод в ППД",$A98:AC98)-SUMIF($A$5:AC$5,"ИТОГО  нерент, по распоряж.",$A98:AC98)-SUMIF($A$5:AC$5,"ИТОГО ост. дебит от ЗБС, Углуб., ПВЛГ/ПНЛГ",$A98:AC98)</f>
        <v>-22.626221973100002</v>
      </c>
      <c r="AE98" s="63"/>
      <c r="AF98" s="53">
        <f>SUBTOTAL(9,AE98:AE98)</f>
        <v>0</v>
      </c>
      <c r="AG98" s="117" t="s">
        <v>2</v>
      </c>
      <c r="AH98" s="64">
        <f>AH$4+SUMIF($C$5:AF$5,"Нараст. по остановкам",$C98:AF98)-SUMIF($C$5:AF$5,"Нараст.  по потенциалу",$C98:AF98)</f>
        <v>87.999922108310699</v>
      </c>
      <c r="AI98" s="17"/>
    </row>
    <row r="99" spans="1:35" ht="0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17"/>
    </row>
    <row r="100" spans="1:35" ht="11.25" customHeight="1" x14ac:dyDescent="0.3">
      <c r="A100" s="116">
        <v>43578</v>
      </c>
      <c r="B100" s="18" t="s">
        <v>37</v>
      </c>
      <c r="C100" s="19"/>
      <c r="D100" s="20"/>
      <c r="E100" s="19"/>
      <c r="F100" s="20"/>
      <c r="G100" s="19"/>
      <c r="H100" s="19"/>
      <c r="I100" s="20"/>
      <c r="J100" s="19"/>
      <c r="K100" s="20"/>
      <c r="L100" s="20"/>
      <c r="M100" s="21"/>
      <c r="N100" s="19"/>
      <c r="O100" s="22"/>
      <c r="P100" s="23"/>
      <c r="Q100" s="19"/>
      <c r="R100" s="24">
        <v>48.6</v>
      </c>
      <c r="S100" s="19"/>
      <c r="T100" s="24">
        <v>46.3672917492</v>
      </c>
      <c r="U100" s="20">
        <v>94.967291749200001</v>
      </c>
      <c r="V100" s="21"/>
      <c r="W100" s="26"/>
      <c r="X100" s="19"/>
      <c r="Y100" s="19"/>
      <c r="Z100" s="19"/>
      <c r="AA100" s="28"/>
      <c r="AB100" s="29"/>
      <c r="AC100" s="30"/>
      <c r="AD100" s="31"/>
      <c r="AE100" s="33"/>
      <c r="AF100" s="33"/>
      <c r="AG100" s="118">
        <f>AG$4+SUMIF($A$5:AF$5,"Нараст. баланс",$A102:AF102)+SUMIF($A$7:AD$7,"Итого (с ВНР)",$A102:AD102)-SUMIF($A$5:AF$5,"Геол. снижение,  т/сут",$A102:AF102)-SUMIF(AE$7:AF$7,"Итого",AE102:AF102)-SUMIF($A$7:AF$7,"Итого (с ВСП)",$A102:AF102)</f>
        <v>2469.0175304389759</v>
      </c>
      <c r="AH100" s="34"/>
      <c r="AI100" s="17"/>
    </row>
    <row r="101" spans="1:35" ht="11.25" customHeight="1" x14ac:dyDescent="0.3">
      <c r="A101" s="117" t="s">
        <v>2</v>
      </c>
      <c r="B101" s="35" t="s">
        <v>38</v>
      </c>
      <c r="C101" s="36"/>
      <c r="D101" s="37"/>
      <c r="E101" s="36"/>
      <c r="F101" s="37"/>
      <c r="G101" s="36"/>
      <c r="H101" s="36"/>
      <c r="I101" s="37"/>
      <c r="J101" s="36"/>
      <c r="K101" s="37"/>
      <c r="L101" s="37"/>
      <c r="M101" s="38"/>
      <c r="N101" s="36"/>
      <c r="O101" s="39">
        <f>SUBTOTAL(9,N103:N103)</f>
        <v>0</v>
      </c>
      <c r="P101" s="40"/>
      <c r="Q101" s="36"/>
      <c r="R101" s="41">
        <f>SUBTOTAL(9,Q103:Q103)</f>
        <v>0</v>
      </c>
      <c r="S101" s="36"/>
      <c r="T101" s="41">
        <f>SUBTOTAL(9,S103:S103)</f>
        <v>0</v>
      </c>
      <c r="U101" s="37">
        <f>SUBTOTAL(9,Q103:S103)</f>
        <v>0</v>
      </c>
      <c r="V101" s="38"/>
      <c r="W101" s="43"/>
      <c r="X101" s="36"/>
      <c r="Y101" s="36"/>
      <c r="Z101" s="36"/>
      <c r="AA101" s="37">
        <f>SUBTOTAL(9,X103:Z103)</f>
        <v>0</v>
      </c>
      <c r="AB101" s="45"/>
      <c r="AC101" s="46"/>
      <c r="AD101" s="47"/>
      <c r="AE101" s="49"/>
      <c r="AF101" s="49"/>
      <c r="AG101" s="117" t="s">
        <v>2</v>
      </c>
      <c r="AH101" s="50"/>
      <c r="AI101" s="17"/>
    </row>
    <row r="102" spans="1:35" ht="11.25" customHeight="1" x14ac:dyDescent="0.3">
      <c r="A102" s="117" t="s">
        <v>2</v>
      </c>
      <c r="B102" s="51" t="s">
        <v>36</v>
      </c>
      <c r="C102" s="52"/>
      <c r="D102" s="53"/>
      <c r="E102" s="52"/>
      <c r="F102" s="53"/>
      <c r="G102" s="52"/>
      <c r="H102" s="52"/>
      <c r="I102" s="53"/>
      <c r="J102" s="52"/>
      <c r="K102" s="53"/>
      <c r="L102" s="53"/>
      <c r="M102" s="54"/>
      <c r="N102" s="52"/>
      <c r="O102" s="55">
        <f>SUBTOTAL(9,N102:N102)</f>
        <v>0</v>
      </c>
      <c r="P102" s="56">
        <f>O102+IF($B98=2,0,P98)</f>
        <v>16</v>
      </c>
      <c r="Q102" s="52"/>
      <c r="R102" s="57">
        <f>SUBTOTAL(9,Q102:Q102)</f>
        <v>0</v>
      </c>
      <c r="S102" s="52"/>
      <c r="T102" s="57">
        <f>SUBTOTAL(9,S102:S102)</f>
        <v>0</v>
      </c>
      <c r="U102" s="53">
        <f>SUBTOTAL(9,Q102:S102)</f>
        <v>0</v>
      </c>
      <c r="V102" s="54">
        <f>U102+IF($B98=2,0,V98)</f>
        <v>94.967291749200001</v>
      </c>
      <c r="W102" s="59">
        <v>133.63</v>
      </c>
      <c r="X102" s="52"/>
      <c r="Y102" s="52"/>
      <c r="Z102" s="52"/>
      <c r="AA102" s="53">
        <f>SUBTOTAL(9,X102:Z102)</f>
        <v>0</v>
      </c>
      <c r="AB102" s="57">
        <f>AA102+IF($B98=2,0,AB98)</f>
        <v>133.5935137223</v>
      </c>
      <c r="AC102" s="61">
        <v>9.1</v>
      </c>
      <c r="AD102" s="62">
        <f>SUMIF($A$5:AC$5,"Накопленный эффект, т/сут",$A102:AC102)+SUMIF($A$5:AC$5,"Нараст.  по потенциалу",$A102:AC102)-SUMIF($A$5:AC$5,"Нараст. по остановкам",$A102:AC102)-SUMIF($A$5:AC$5,"ИТОГО перевод в ППД",$A102:AC102)-SUMIF($A$5:AC$5,"ИТОГО  нерент, по распоряж.",$A102:AC102)-SUMIF($A$5:AC$5,"ИТОГО ост. дебит от ЗБС, Углуб., ПВЛГ/ПНЛГ",$A102:AC102)</f>
        <v>-22.626221973100002</v>
      </c>
      <c r="AE102" s="53">
        <v>0.65724758792405802</v>
      </c>
      <c r="AF102" s="53">
        <f>SUBTOTAL(9,AE102:AE102)</f>
        <v>0.65724758792405802</v>
      </c>
      <c r="AG102" s="117" t="s">
        <v>2</v>
      </c>
      <c r="AH102" s="64">
        <f>AH$4+SUMIF($C$5:AF$5,"Нараст. по остановкам",$C102:AF102)-SUMIF($C$5:AF$5,"Нараст.  по потенциалу",$C102:AF102)</f>
        <v>87.999922108310699</v>
      </c>
      <c r="AI102" s="17"/>
    </row>
    <row r="103" spans="1:35" ht="0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17"/>
    </row>
    <row r="104" spans="1:35" ht="11.25" customHeight="1" x14ac:dyDescent="0.3">
      <c r="A104" s="116">
        <v>43579</v>
      </c>
      <c r="B104" s="18" t="s">
        <v>37</v>
      </c>
      <c r="C104" s="19"/>
      <c r="D104" s="20"/>
      <c r="E104" s="19"/>
      <c r="F104" s="20"/>
      <c r="G104" s="19"/>
      <c r="H104" s="19"/>
      <c r="I104" s="20"/>
      <c r="J104" s="19"/>
      <c r="K104" s="20"/>
      <c r="L104" s="20"/>
      <c r="M104" s="21"/>
      <c r="N104" s="19"/>
      <c r="O104" s="22"/>
      <c r="P104" s="23"/>
      <c r="Q104" s="19"/>
      <c r="R104" s="24">
        <v>48.6</v>
      </c>
      <c r="S104" s="19"/>
      <c r="T104" s="24">
        <v>46.3672917492</v>
      </c>
      <c r="U104" s="20">
        <v>94.967291749200001</v>
      </c>
      <c r="V104" s="21"/>
      <c r="W104" s="26"/>
      <c r="X104" s="19"/>
      <c r="Y104" s="19"/>
      <c r="Z104" s="19"/>
      <c r="AA104" s="28"/>
      <c r="AB104" s="29"/>
      <c r="AC104" s="30"/>
      <c r="AD104" s="31"/>
      <c r="AE104" s="32"/>
      <c r="AF104" s="33"/>
      <c r="AG104" s="118">
        <f>AG$4+SUMIF($A$5:AF$5,"Нараст. баланс",$A106:AF106)+SUMIF($A$7:AD$7,"Итого (с ВНР)",$A106:AD106)-SUMIF($A$5:AF$5,"Геол. снижение,  т/сут",$A106:AF106)-SUMIF(AE$7:AF$7,"Итого",AE106:AF106)-SUMIF($A$7:AF$7,"Итого (с ВСП)",$A106:AF106)</f>
        <v>2463.8647780268998</v>
      </c>
      <c r="AH104" s="34"/>
      <c r="AI104" s="17"/>
    </row>
    <row r="105" spans="1:35" ht="11.25" customHeight="1" x14ac:dyDescent="0.3">
      <c r="A105" s="117" t="s">
        <v>2</v>
      </c>
      <c r="B105" s="35" t="s">
        <v>38</v>
      </c>
      <c r="C105" s="36"/>
      <c r="D105" s="37"/>
      <c r="E105" s="36"/>
      <c r="F105" s="37"/>
      <c r="G105" s="36"/>
      <c r="H105" s="36"/>
      <c r="I105" s="37"/>
      <c r="J105" s="36"/>
      <c r="K105" s="37"/>
      <c r="L105" s="37"/>
      <c r="M105" s="38"/>
      <c r="N105" s="36"/>
      <c r="O105" s="39">
        <f>SUBTOTAL(9,N107:N107)</f>
        <v>0</v>
      </c>
      <c r="P105" s="40"/>
      <c r="Q105" s="36"/>
      <c r="R105" s="41">
        <f>SUBTOTAL(9,Q107:Q107)</f>
        <v>0</v>
      </c>
      <c r="S105" s="36"/>
      <c r="T105" s="41">
        <f>SUBTOTAL(9,S107:S107)</f>
        <v>0</v>
      </c>
      <c r="U105" s="37">
        <f>SUBTOTAL(9,Q107:S107)</f>
        <v>0</v>
      </c>
      <c r="V105" s="38"/>
      <c r="W105" s="43"/>
      <c r="X105" s="36"/>
      <c r="Y105" s="36"/>
      <c r="Z105" s="36"/>
      <c r="AA105" s="37">
        <f>SUBTOTAL(9,X107:Z107)</f>
        <v>0</v>
      </c>
      <c r="AB105" s="45"/>
      <c r="AC105" s="46"/>
      <c r="AD105" s="47"/>
      <c r="AE105" s="48"/>
      <c r="AF105" s="49"/>
      <c r="AG105" s="117" t="s">
        <v>2</v>
      </c>
      <c r="AH105" s="50"/>
      <c r="AI105" s="17"/>
    </row>
    <row r="106" spans="1:35" ht="11.25" customHeight="1" x14ac:dyDescent="0.3">
      <c r="A106" s="117" t="s">
        <v>2</v>
      </c>
      <c r="B106" s="51" t="s">
        <v>36</v>
      </c>
      <c r="C106" s="52"/>
      <c r="D106" s="53"/>
      <c r="E106" s="52"/>
      <c r="F106" s="53"/>
      <c r="G106" s="52"/>
      <c r="H106" s="52"/>
      <c r="I106" s="53"/>
      <c r="J106" s="52"/>
      <c r="K106" s="53"/>
      <c r="L106" s="53"/>
      <c r="M106" s="54"/>
      <c r="N106" s="52"/>
      <c r="O106" s="55">
        <f>SUBTOTAL(9,N106:N106)</f>
        <v>0</v>
      </c>
      <c r="P106" s="56">
        <f>O106+IF($B102=2,0,P102)</f>
        <v>16</v>
      </c>
      <c r="Q106" s="52"/>
      <c r="R106" s="57">
        <f>SUBTOTAL(9,Q106:Q106)</f>
        <v>0</v>
      </c>
      <c r="S106" s="52"/>
      <c r="T106" s="57">
        <f>SUBTOTAL(9,S106:S106)</f>
        <v>0</v>
      </c>
      <c r="U106" s="53">
        <f>SUBTOTAL(9,Q106:S106)</f>
        <v>0</v>
      </c>
      <c r="V106" s="54">
        <f>U106+IF($B102=2,0,V102)</f>
        <v>94.967291749200001</v>
      </c>
      <c r="W106" s="59">
        <v>139.44</v>
      </c>
      <c r="X106" s="52"/>
      <c r="Y106" s="52"/>
      <c r="Z106" s="52"/>
      <c r="AA106" s="53">
        <f>SUBTOTAL(9,X106:Z106)</f>
        <v>0</v>
      </c>
      <c r="AB106" s="57">
        <f>AA106+IF($B102=2,0,AB102)</f>
        <v>133.5935137223</v>
      </c>
      <c r="AC106" s="61">
        <v>9.1</v>
      </c>
      <c r="AD106" s="62">
        <f>SUMIF($A$5:AC$5,"Накопленный эффект, т/сут",$A106:AC106)+SUMIF($A$5:AC$5,"Нараст.  по потенциалу",$A106:AC106)-SUMIF($A$5:AC$5,"Нараст. по остановкам",$A106:AC106)-SUMIF($A$5:AC$5,"ИТОГО перевод в ППД",$A106:AC106)-SUMIF($A$5:AC$5,"ИТОГО  нерент, по распоряж.",$A106:AC106)-SUMIF($A$5:AC$5,"ИТОГО ост. дебит от ЗБС, Углуб., ПВЛГ/ПНЛГ",$A106:AC106)</f>
        <v>-22.626221973100002</v>
      </c>
      <c r="AE106" s="63"/>
      <c r="AF106" s="53">
        <f>SUBTOTAL(9,AE106:AE106)</f>
        <v>0</v>
      </c>
      <c r="AG106" s="117" t="s">
        <v>2</v>
      </c>
      <c r="AH106" s="64">
        <f>AH$4+SUMIF($C$5:AF$5,"Нараст. по остановкам",$C106:AF106)-SUMIF($C$5:AF$5,"Нараст.  по потенциалу",$C106:AF106)</f>
        <v>87.999922108310699</v>
      </c>
      <c r="AI106" s="17"/>
    </row>
    <row r="107" spans="1:35" ht="0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17"/>
    </row>
    <row r="108" spans="1:35" ht="11.25" customHeight="1" x14ac:dyDescent="0.3">
      <c r="A108" s="116">
        <v>43580</v>
      </c>
      <c r="B108" s="18" t="s">
        <v>37</v>
      </c>
      <c r="C108" s="19"/>
      <c r="D108" s="20"/>
      <c r="E108" s="19"/>
      <c r="F108" s="20"/>
      <c r="G108" s="19"/>
      <c r="H108" s="19"/>
      <c r="I108" s="20"/>
      <c r="J108" s="19"/>
      <c r="K108" s="20"/>
      <c r="L108" s="20"/>
      <c r="M108" s="21"/>
      <c r="N108" s="19"/>
      <c r="O108" s="22"/>
      <c r="P108" s="23"/>
      <c r="Q108" s="19"/>
      <c r="R108" s="24">
        <v>48.6</v>
      </c>
      <c r="S108" s="19"/>
      <c r="T108" s="24">
        <v>46.3672917492</v>
      </c>
      <c r="U108" s="20">
        <v>94.967291749200001</v>
      </c>
      <c r="V108" s="21"/>
      <c r="W108" s="26"/>
      <c r="X108" s="19"/>
      <c r="Y108" s="19"/>
      <c r="Z108" s="19"/>
      <c r="AA108" s="28"/>
      <c r="AB108" s="29"/>
      <c r="AC108" s="30"/>
      <c r="AD108" s="31"/>
      <c r="AE108" s="32"/>
      <c r="AF108" s="33"/>
      <c r="AG108" s="118">
        <f>AG$4+SUMIF($A$5:AF$5,"Нараст. баланс",$A110:AF110)+SUMIF($A$7:AD$7,"Итого (с ВНР)",$A110:AD110)-SUMIF($A$5:AF$5,"Геол. снижение,  т/сут",$A110:AF110)-SUMIF(AE$7:AF$7,"Итого",AE110:AF110)-SUMIF($A$7:AF$7,"Итого (с ВСП)",$A110:AF110)</f>
        <v>2450.0547780268998</v>
      </c>
      <c r="AH108" s="34"/>
      <c r="AI108" s="17"/>
    </row>
    <row r="109" spans="1:35" ht="11.25" customHeight="1" x14ac:dyDescent="0.3">
      <c r="A109" s="117" t="s">
        <v>2</v>
      </c>
      <c r="B109" s="35" t="s">
        <v>38</v>
      </c>
      <c r="C109" s="36"/>
      <c r="D109" s="37"/>
      <c r="E109" s="36"/>
      <c r="F109" s="37"/>
      <c r="G109" s="36"/>
      <c r="H109" s="36"/>
      <c r="I109" s="37"/>
      <c r="J109" s="36"/>
      <c r="K109" s="37"/>
      <c r="L109" s="37"/>
      <c r="M109" s="38"/>
      <c r="N109" s="36"/>
      <c r="O109" s="39">
        <f>SUBTOTAL(9,N111:N111)</f>
        <v>0</v>
      </c>
      <c r="P109" s="40"/>
      <c r="Q109" s="36"/>
      <c r="R109" s="41">
        <f>SUBTOTAL(9,Q111:Q111)</f>
        <v>0</v>
      </c>
      <c r="S109" s="36"/>
      <c r="T109" s="41">
        <f>SUBTOTAL(9,S111:S111)</f>
        <v>0</v>
      </c>
      <c r="U109" s="37">
        <f>SUBTOTAL(9,Q111:S111)</f>
        <v>0</v>
      </c>
      <c r="V109" s="38"/>
      <c r="W109" s="43"/>
      <c r="X109" s="36"/>
      <c r="Y109" s="36"/>
      <c r="Z109" s="36"/>
      <c r="AA109" s="37">
        <f>SUBTOTAL(9,X111:Z111)</f>
        <v>0</v>
      </c>
      <c r="AB109" s="45"/>
      <c r="AC109" s="46"/>
      <c r="AD109" s="47"/>
      <c r="AE109" s="48"/>
      <c r="AF109" s="49"/>
      <c r="AG109" s="117" t="s">
        <v>2</v>
      </c>
      <c r="AH109" s="50"/>
      <c r="AI109" s="17"/>
    </row>
    <row r="110" spans="1:35" ht="11.25" customHeight="1" x14ac:dyDescent="0.3">
      <c r="A110" s="117" t="s">
        <v>2</v>
      </c>
      <c r="B110" s="51" t="s">
        <v>36</v>
      </c>
      <c r="C110" s="52"/>
      <c r="D110" s="53"/>
      <c r="E110" s="52"/>
      <c r="F110" s="53"/>
      <c r="G110" s="52"/>
      <c r="H110" s="52"/>
      <c r="I110" s="53"/>
      <c r="J110" s="52"/>
      <c r="K110" s="53"/>
      <c r="L110" s="53"/>
      <c r="M110" s="54"/>
      <c r="N110" s="52"/>
      <c r="O110" s="55">
        <f>SUBTOTAL(9,N110:N110)</f>
        <v>0</v>
      </c>
      <c r="P110" s="56">
        <f>O110+IF($B106=2,0,P106)</f>
        <v>16</v>
      </c>
      <c r="Q110" s="52"/>
      <c r="R110" s="57">
        <f>SUBTOTAL(9,Q110:Q110)</f>
        <v>0</v>
      </c>
      <c r="S110" s="52"/>
      <c r="T110" s="57">
        <f>SUBTOTAL(9,S110:S110)</f>
        <v>0</v>
      </c>
      <c r="U110" s="53">
        <f>SUBTOTAL(9,Q110:S110)</f>
        <v>0</v>
      </c>
      <c r="V110" s="54">
        <f>U110+IF($B106=2,0,V106)</f>
        <v>94.967291749200001</v>
      </c>
      <c r="W110" s="59">
        <v>145.25</v>
      </c>
      <c r="X110" s="52"/>
      <c r="Y110" s="52"/>
      <c r="Z110" s="52"/>
      <c r="AA110" s="53">
        <f>SUBTOTAL(9,X110:Z110)</f>
        <v>0</v>
      </c>
      <c r="AB110" s="57">
        <f>AA110+IF($B106=2,0,AB106)</f>
        <v>133.5935137223</v>
      </c>
      <c r="AC110" s="61">
        <v>17.100000000000001</v>
      </c>
      <c r="AD110" s="62">
        <f>SUMIF($A$5:AC$5,"Накопленный эффект, т/сут",$A110:AC110)+SUMIF($A$5:AC$5,"Нараст.  по потенциалу",$A110:AC110)-SUMIF($A$5:AC$5,"Нараст. по остановкам",$A110:AC110)-SUMIF($A$5:AC$5,"ИТОГО перевод в ППД",$A110:AC110)-SUMIF($A$5:AC$5,"ИТОГО  нерент, по распоряж.",$A110:AC110)-SUMIF($A$5:AC$5,"ИТОГО ост. дебит от ЗБС, Углуб., ПВЛГ/ПНЛГ",$A110:AC110)</f>
        <v>-22.626221973100002</v>
      </c>
      <c r="AE110" s="63"/>
      <c r="AF110" s="53">
        <f>SUBTOTAL(9,AE110:AE110)</f>
        <v>0</v>
      </c>
      <c r="AG110" s="117" t="s">
        <v>2</v>
      </c>
      <c r="AH110" s="64">
        <f>AH$4+SUMIF($C$5:AF$5,"Нараст. по остановкам",$C110:AF110)-SUMIF($C$5:AF$5,"Нараст.  по потенциалу",$C110:AF110)</f>
        <v>87.999922108310699</v>
      </c>
      <c r="AI110" s="17"/>
    </row>
    <row r="111" spans="1:35" ht="0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17"/>
    </row>
    <row r="112" spans="1:35" ht="11.25" customHeight="1" x14ac:dyDescent="0.3">
      <c r="A112" s="116">
        <v>43581</v>
      </c>
      <c r="B112" s="18" t="s">
        <v>37</v>
      </c>
      <c r="C112" s="19"/>
      <c r="D112" s="20"/>
      <c r="E112" s="19"/>
      <c r="F112" s="20"/>
      <c r="G112" s="19"/>
      <c r="H112" s="19"/>
      <c r="I112" s="20"/>
      <c r="J112" s="19"/>
      <c r="K112" s="20"/>
      <c r="L112" s="20"/>
      <c r="M112" s="21"/>
      <c r="N112" s="19"/>
      <c r="O112" s="22"/>
      <c r="P112" s="23"/>
      <c r="Q112" s="19"/>
      <c r="R112" s="24">
        <v>48.6</v>
      </c>
      <c r="S112" s="19"/>
      <c r="T112" s="24">
        <v>46.3672917492</v>
      </c>
      <c r="U112" s="20">
        <v>94.967291749200001</v>
      </c>
      <c r="V112" s="21"/>
      <c r="W112" s="26"/>
      <c r="X112" s="19"/>
      <c r="Y112" s="19"/>
      <c r="Z112" s="19"/>
      <c r="AA112" s="28"/>
      <c r="AB112" s="29"/>
      <c r="AC112" s="30"/>
      <c r="AD112" s="31"/>
      <c r="AE112" s="32"/>
      <c r="AF112" s="33"/>
      <c r="AG112" s="118">
        <f>AG$4+SUMIF($A$5:AF$5,"Нараст. баланс",$A114:AF114)+SUMIF($A$7:AD$7,"Итого (с ВНР)",$A114:AD114)-SUMIF($A$5:AF$5,"Геол. снижение,  т/сут",$A114:AF114)-SUMIF(AE$7:AF$7,"Итого",AE114:AF114)-SUMIF($A$7:AF$7,"Итого (с ВСП)",$A114:AF114)</f>
        <v>2444.2447780268999</v>
      </c>
      <c r="AH112" s="34"/>
      <c r="AI112" s="17"/>
    </row>
    <row r="113" spans="1:35" ht="11.25" customHeight="1" x14ac:dyDescent="0.3">
      <c r="A113" s="117" t="s">
        <v>2</v>
      </c>
      <c r="B113" s="35" t="s">
        <v>38</v>
      </c>
      <c r="C113" s="36"/>
      <c r="D113" s="37"/>
      <c r="E113" s="36"/>
      <c r="F113" s="37"/>
      <c r="G113" s="36"/>
      <c r="H113" s="36"/>
      <c r="I113" s="37"/>
      <c r="J113" s="36"/>
      <c r="K113" s="37"/>
      <c r="L113" s="37"/>
      <c r="M113" s="38"/>
      <c r="N113" s="36"/>
      <c r="O113" s="39">
        <f>SUBTOTAL(9,N115:N115)</f>
        <v>0</v>
      </c>
      <c r="P113" s="40"/>
      <c r="Q113" s="36"/>
      <c r="R113" s="41">
        <f>SUBTOTAL(9,Q115:Q115)</f>
        <v>0</v>
      </c>
      <c r="S113" s="36"/>
      <c r="T113" s="41">
        <f>SUBTOTAL(9,S115:S115)</f>
        <v>0</v>
      </c>
      <c r="U113" s="37">
        <f>SUBTOTAL(9,Q115:S115)</f>
        <v>0</v>
      </c>
      <c r="V113" s="38"/>
      <c r="W113" s="43"/>
      <c r="X113" s="36"/>
      <c r="Y113" s="36"/>
      <c r="Z113" s="36"/>
      <c r="AA113" s="37">
        <f>SUBTOTAL(9,X115:Z115)</f>
        <v>0</v>
      </c>
      <c r="AB113" s="45"/>
      <c r="AC113" s="46"/>
      <c r="AD113" s="47"/>
      <c r="AE113" s="48"/>
      <c r="AF113" s="49"/>
      <c r="AG113" s="117" t="s">
        <v>2</v>
      </c>
      <c r="AH113" s="50"/>
      <c r="AI113" s="17"/>
    </row>
    <row r="114" spans="1:35" ht="11.25" customHeight="1" x14ac:dyDescent="0.3">
      <c r="A114" s="117" t="s">
        <v>2</v>
      </c>
      <c r="B114" s="51" t="s">
        <v>36</v>
      </c>
      <c r="C114" s="52"/>
      <c r="D114" s="53"/>
      <c r="E114" s="52"/>
      <c r="F114" s="53"/>
      <c r="G114" s="52"/>
      <c r="H114" s="52"/>
      <c r="I114" s="53"/>
      <c r="J114" s="52"/>
      <c r="K114" s="53"/>
      <c r="L114" s="53"/>
      <c r="M114" s="54"/>
      <c r="N114" s="52"/>
      <c r="O114" s="55">
        <f>SUBTOTAL(9,N114:N114)</f>
        <v>0</v>
      </c>
      <c r="P114" s="56">
        <f>O114+IF($B110=2,0,P110)</f>
        <v>16</v>
      </c>
      <c r="Q114" s="52"/>
      <c r="R114" s="57">
        <f>SUBTOTAL(9,Q114:Q114)</f>
        <v>0</v>
      </c>
      <c r="S114" s="52"/>
      <c r="T114" s="57">
        <f>SUBTOTAL(9,S114:S114)</f>
        <v>0</v>
      </c>
      <c r="U114" s="53">
        <f>SUBTOTAL(9,Q114:S114)</f>
        <v>0</v>
      </c>
      <c r="V114" s="54">
        <f>U114+IF($B110=2,0,V110)</f>
        <v>94.967291749200001</v>
      </c>
      <c r="W114" s="59">
        <v>151.06</v>
      </c>
      <c r="X114" s="52"/>
      <c r="Y114" s="52"/>
      <c r="Z114" s="52"/>
      <c r="AA114" s="53">
        <f>SUBTOTAL(9,X114:Z114)</f>
        <v>0</v>
      </c>
      <c r="AB114" s="57">
        <f>AA114+IF($B110=2,0,AB110)</f>
        <v>133.5935137223</v>
      </c>
      <c r="AC114" s="61">
        <v>17.100000000000001</v>
      </c>
      <c r="AD114" s="62">
        <f>SUMIF($A$5:AC$5,"Накопленный эффект, т/сут",$A114:AC114)+SUMIF($A$5:AC$5,"Нараст.  по потенциалу",$A114:AC114)-SUMIF($A$5:AC$5,"Нараст. по остановкам",$A114:AC114)-SUMIF($A$5:AC$5,"ИТОГО перевод в ППД",$A114:AC114)-SUMIF($A$5:AC$5,"ИТОГО  нерент, по распоряж.",$A114:AC114)-SUMIF($A$5:AC$5,"ИТОГО ост. дебит от ЗБС, Углуб., ПВЛГ/ПНЛГ",$A114:AC114)</f>
        <v>-22.626221973100002</v>
      </c>
      <c r="AE114" s="63"/>
      <c r="AF114" s="53">
        <f>SUBTOTAL(9,AE114:AE114)</f>
        <v>0</v>
      </c>
      <c r="AG114" s="117" t="s">
        <v>2</v>
      </c>
      <c r="AH114" s="64">
        <f>AH$4+SUMIF($C$5:AF$5,"Нараст. по остановкам",$C114:AF114)-SUMIF($C$5:AF$5,"Нараст.  по потенциалу",$C114:AF114)</f>
        <v>87.999922108310699</v>
      </c>
      <c r="AI114" s="17"/>
    </row>
    <row r="115" spans="1:35" ht="0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17"/>
    </row>
    <row r="116" spans="1:35" ht="11.25" customHeight="1" x14ac:dyDescent="0.3">
      <c r="A116" s="116">
        <v>43582</v>
      </c>
      <c r="B116" s="18" t="s">
        <v>37</v>
      </c>
      <c r="C116" s="19"/>
      <c r="D116" s="20"/>
      <c r="E116" s="19"/>
      <c r="F116" s="20"/>
      <c r="G116" s="19"/>
      <c r="H116" s="19"/>
      <c r="I116" s="20"/>
      <c r="J116" s="19"/>
      <c r="K116" s="20"/>
      <c r="L116" s="20"/>
      <c r="M116" s="21"/>
      <c r="N116" s="19"/>
      <c r="O116" s="22"/>
      <c r="P116" s="23"/>
      <c r="Q116" s="19"/>
      <c r="R116" s="24">
        <v>48.6</v>
      </c>
      <c r="S116" s="19"/>
      <c r="T116" s="24">
        <v>46.3672917492</v>
      </c>
      <c r="U116" s="20">
        <v>94.967291749200001</v>
      </c>
      <c r="V116" s="21"/>
      <c r="W116" s="26"/>
      <c r="X116" s="19"/>
      <c r="Y116" s="19"/>
      <c r="Z116" s="19"/>
      <c r="AA116" s="28"/>
      <c r="AB116" s="29"/>
      <c r="AC116" s="30"/>
      <c r="AD116" s="31"/>
      <c r="AE116" s="32"/>
      <c r="AF116" s="33"/>
      <c r="AG116" s="118">
        <f>AG$4+SUMIF($A$5:AF$5,"Нараст. баланс",$A118:AF118)+SUMIF($A$7:AD$7,"Итого (с ВНР)",$A118:AD118)-SUMIF($A$5:AF$5,"Геол. снижение,  т/сут",$A118:AF118)-SUMIF(AE$7:AF$7,"Итого",AE118:AF118)-SUMIF($A$7:AF$7,"Итого (с ВСП)",$A118:AF118)</f>
        <v>2438.4347780268999</v>
      </c>
      <c r="AH116" s="34"/>
      <c r="AI116" s="17"/>
    </row>
    <row r="117" spans="1:35" ht="11.25" customHeight="1" x14ac:dyDescent="0.3">
      <c r="A117" s="117" t="s">
        <v>2</v>
      </c>
      <c r="B117" s="35" t="s">
        <v>38</v>
      </c>
      <c r="C117" s="36"/>
      <c r="D117" s="37"/>
      <c r="E117" s="36"/>
      <c r="F117" s="37"/>
      <c r="G117" s="36"/>
      <c r="H117" s="36"/>
      <c r="I117" s="37"/>
      <c r="J117" s="36"/>
      <c r="K117" s="37"/>
      <c r="L117" s="37"/>
      <c r="M117" s="38"/>
      <c r="N117" s="36"/>
      <c r="O117" s="39">
        <f>SUBTOTAL(9,N119:N119)</f>
        <v>0</v>
      </c>
      <c r="P117" s="40"/>
      <c r="Q117" s="36"/>
      <c r="R117" s="41">
        <f>SUBTOTAL(9,Q119:Q119)</f>
        <v>0</v>
      </c>
      <c r="S117" s="36"/>
      <c r="T117" s="41">
        <f>SUBTOTAL(9,S119:S119)</f>
        <v>0</v>
      </c>
      <c r="U117" s="37">
        <f>SUBTOTAL(9,Q119:S119)</f>
        <v>0</v>
      </c>
      <c r="V117" s="38"/>
      <c r="W117" s="43"/>
      <c r="X117" s="36"/>
      <c r="Y117" s="36"/>
      <c r="Z117" s="36"/>
      <c r="AA117" s="37">
        <f>SUBTOTAL(9,X119:Z119)</f>
        <v>0</v>
      </c>
      <c r="AB117" s="45"/>
      <c r="AC117" s="46"/>
      <c r="AD117" s="47"/>
      <c r="AE117" s="48"/>
      <c r="AF117" s="49"/>
      <c r="AG117" s="117" t="s">
        <v>2</v>
      </c>
      <c r="AH117" s="50"/>
      <c r="AI117" s="17"/>
    </row>
    <row r="118" spans="1:35" ht="11.25" customHeight="1" x14ac:dyDescent="0.3">
      <c r="A118" s="117" t="s">
        <v>2</v>
      </c>
      <c r="B118" s="51" t="s">
        <v>36</v>
      </c>
      <c r="C118" s="52"/>
      <c r="D118" s="53"/>
      <c r="E118" s="52"/>
      <c r="F118" s="53"/>
      <c r="G118" s="52"/>
      <c r="H118" s="52"/>
      <c r="I118" s="53"/>
      <c r="J118" s="52"/>
      <c r="K118" s="53"/>
      <c r="L118" s="53"/>
      <c r="M118" s="54"/>
      <c r="N118" s="52"/>
      <c r="O118" s="55">
        <f>SUBTOTAL(9,N118:N118)</f>
        <v>0</v>
      </c>
      <c r="P118" s="56">
        <f>O118+IF($B114=2,0,P114)</f>
        <v>16</v>
      </c>
      <c r="Q118" s="52"/>
      <c r="R118" s="57">
        <f>SUBTOTAL(9,Q118:Q118)</f>
        <v>0</v>
      </c>
      <c r="S118" s="52"/>
      <c r="T118" s="57">
        <f>SUBTOTAL(9,S118:S118)</f>
        <v>0</v>
      </c>
      <c r="U118" s="53">
        <f>SUBTOTAL(9,Q118:S118)</f>
        <v>0</v>
      </c>
      <c r="V118" s="54">
        <f>U118+IF($B114=2,0,V114)</f>
        <v>94.967291749200001</v>
      </c>
      <c r="W118" s="59">
        <v>156.87</v>
      </c>
      <c r="X118" s="52"/>
      <c r="Y118" s="52"/>
      <c r="Z118" s="52"/>
      <c r="AA118" s="53">
        <f>SUBTOTAL(9,X118:Z118)</f>
        <v>0</v>
      </c>
      <c r="AB118" s="57">
        <f>AA118+IF($B114=2,0,AB114)</f>
        <v>133.5935137223</v>
      </c>
      <c r="AC118" s="61">
        <v>17.100000000000001</v>
      </c>
      <c r="AD118" s="62">
        <f>SUMIF($A$5:AC$5,"Накопленный эффект, т/сут",$A118:AC118)+SUMIF($A$5:AC$5,"Нараст.  по потенциалу",$A118:AC118)-SUMIF($A$5:AC$5,"Нараст. по остановкам",$A118:AC118)-SUMIF($A$5:AC$5,"ИТОГО перевод в ППД",$A118:AC118)-SUMIF($A$5:AC$5,"ИТОГО  нерент, по распоряж.",$A118:AC118)-SUMIF($A$5:AC$5,"ИТОГО ост. дебит от ЗБС, Углуб., ПВЛГ/ПНЛГ",$A118:AC118)</f>
        <v>-22.626221973100002</v>
      </c>
      <c r="AE118" s="63"/>
      <c r="AF118" s="53">
        <f>SUBTOTAL(9,AE118:AE118)</f>
        <v>0</v>
      </c>
      <c r="AG118" s="117" t="s">
        <v>2</v>
      </c>
      <c r="AH118" s="64">
        <f>AH$4+SUMIF($C$5:AF$5,"Нараст. по остановкам",$C118:AF118)-SUMIF($C$5:AF$5,"Нараст.  по потенциалу",$C118:AF118)</f>
        <v>87.999922108310699</v>
      </c>
      <c r="AI118" s="17"/>
    </row>
    <row r="119" spans="1:35" ht="0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17"/>
    </row>
    <row r="120" spans="1:35" ht="11.25" customHeight="1" x14ac:dyDescent="0.3">
      <c r="A120" s="116">
        <v>43583</v>
      </c>
      <c r="B120" s="18" t="s">
        <v>37</v>
      </c>
      <c r="C120" s="19"/>
      <c r="D120" s="20"/>
      <c r="E120" s="19"/>
      <c r="F120" s="20"/>
      <c r="G120" s="19"/>
      <c r="H120" s="19"/>
      <c r="I120" s="20"/>
      <c r="J120" s="19"/>
      <c r="K120" s="20"/>
      <c r="L120" s="20"/>
      <c r="M120" s="21"/>
      <c r="N120" s="19"/>
      <c r="O120" s="22"/>
      <c r="P120" s="23"/>
      <c r="Q120" s="19"/>
      <c r="R120" s="24">
        <v>48.6</v>
      </c>
      <c r="S120" s="19"/>
      <c r="T120" s="24">
        <v>46.3672917492</v>
      </c>
      <c r="U120" s="20">
        <v>94.967291749200001</v>
      </c>
      <c r="V120" s="21"/>
      <c r="W120" s="26"/>
      <c r="X120" s="19"/>
      <c r="Y120" s="19"/>
      <c r="Z120" s="19"/>
      <c r="AA120" s="28"/>
      <c r="AB120" s="29"/>
      <c r="AC120" s="30"/>
      <c r="AD120" s="31"/>
      <c r="AE120" s="32"/>
      <c r="AF120" s="33"/>
      <c r="AG120" s="118">
        <f>AG$4+SUMIF($A$5:AF$5,"Нараст. баланс",$A122:AF122)+SUMIF($A$7:AD$7,"Итого (с ВНР)",$A122:AD122)-SUMIF($A$5:AF$5,"Геол. снижение,  т/сут",$A122:AF122)-SUMIF(AE$7:AF$7,"Итого",AE122:AF122)-SUMIF($A$7:AF$7,"Итого (с ВСП)",$A122:AF122)</f>
        <v>2432.6247780269</v>
      </c>
      <c r="AH120" s="34"/>
      <c r="AI120" s="17"/>
    </row>
    <row r="121" spans="1:35" ht="11.25" customHeight="1" x14ac:dyDescent="0.3">
      <c r="A121" s="117" t="s">
        <v>2</v>
      </c>
      <c r="B121" s="35" t="s">
        <v>38</v>
      </c>
      <c r="C121" s="36"/>
      <c r="D121" s="37"/>
      <c r="E121" s="36"/>
      <c r="F121" s="37"/>
      <c r="G121" s="36"/>
      <c r="H121" s="36"/>
      <c r="I121" s="37"/>
      <c r="J121" s="36"/>
      <c r="K121" s="37"/>
      <c r="L121" s="37"/>
      <c r="M121" s="38"/>
      <c r="N121" s="36"/>
      <c r="O121" s="39">
        <f>SUBTOTAL(9,N123:N123)</f>
        <v>0</v>
      </c>
      <c r="P121" s="40"/>
      <c r="Q121" s="36"/>
      <c r="R121" s="41">
        <f>SUBTOTAL(9,Q123:Q123)</f>
        <v>0</v>
      </c>
      <c r="S121" s="36"/>
      <c r="T121" s="41">
        <f>SUBTOTAL(9,S123:S123)</f>
        <v>0</v>
      </c>
      <c r="U121" s="37">
        <f>SUBTOTAL(9,Q123:S123)</f>
        <v>0</v>
      </c>
      <c r="V121" s="38"/>
      <c r="W121" s="43"/>
      <c r="X121" s="36"/>
      <c r="Y121" s="36"/>
      <c r="Z121" s="36"/>
      <c r="AA121" s="37">
        <f>SUBTOTAL(9,X123:Z123)</f>
        <v>0</v>
      </c>
      <c r="AB121" s="45"/>
      <c r="AC121" s="46"/>
      <c r="AD121" s="47"/>
      <c r="AE121" s="48"/>
      <c r="AF121" s="49"/>
      <c r="AG121" s="117" t="s">
        <v>2</v>
      </c>
      <c r="AH121" s="50"/>
      <c r="AI121" s="17"/>
    </row>
    <row r="122" spans="1:35" ht="11.25" customHeight="1" x14ac:dyDescent="0.3">
      <c r="A122" s="117" t="s">
        <v>2</v>
      </c>
      <c r="B122" s="51" t="s">
        <v>36</v>
      </c>
      <c r="C122" s="52"/>
      <c r="D122" s="53"/>
      <c r="E122" s="52"/>
      <c r="F122" s="53"/>
      <c r="G122" s="52"/>
      <c r="H122" s="52"/>
      <c r="I122" s="53"/>
      <c r="J122" s="52"/>
      <c r="K122" s="53"/>
      <c r="L122" s="53"/>
      <c r="M122" s="54"/>
      <c r="N122" s="52"/>
      <c r="O122" s="55">
        <f>SUBTOTAL(9,N122:N122)</f>
        <v>0</v>
      </c>
      <c r="P122" s="56">
        <f>O122+IF($B118=2,0,P118)</f>
        <v>16</v>
      </c>
      <c r="Q122" s="52"/>
      <c r="R122" s="57">
        <f>SUBTOTAL(9,Q122:Q122)</f>
        <v>0</v>
      </c>
      <c r="S122" s="52"/>
      <c r="T122" s="57">
        <f>SUBTOTAL(9,S122:S122)</f>
        <v>0</v>
      </c>
      <c r="U122" s="53">
        <f>SUBTOTAL(9,Q122:S122)</f>
        <v>0</v>
      </c>
      <c r="V122" s="54">
        <f>U122+IF($B118=2,0,V118)</f>
        <v>94.967291749200001</v>
      </c>
      <c r="W122" s="59">
        <v>162.68</v>
      </c>
      <c r="X122" s="52"/>
      <c r="Y122" s="52"/>
      <c r="Z122" s="52"/>
      <c r="AA122" s="53">
        <f>SUBTOTAL(9,X122:Z122)</f>
        <v>0</v>
      </c>
      <c r="AB122" s="57">
        <f>AA122+IF($B118=2,0,AB118)</f>
        <v>133.5935137223</v>
      </c>
      <c r="AC122" s="61">
        <v>17.100000000000001</v>
      </c>
      <c r="AD122" s="62">
        <f>SUMIF($A$5:AC$5,"Накопленный эффект, т/сут",$A122:AC122)+SUMIF($A$5:AC$5,"Нараст.  по потенциалу",$A122:AC122)-SUMIF($A$5:AC$5,"Нараст. по остановкам",$A122:AC122)-SUMIF($A$5:AC$5,"ИТОГО перевод в ППД",$A122:AC122)-SUMIF($A$5:AC$5,"ИТОГО  нерент, по распоряж.",$A122:AC122)-SUMIF($A$5:AC$5,"ИТОГО ост. дебит от ЗБС, Углуб., ПВЛГ/ПНЛГ",$A122:AC122)</f>
        <v>-22.626221973100002</v>
      </c>
      <c r="AE122" s="63"/>
      <c r="AF122" s="53">
        <f>SUBTOTAL(9,AE122:AE122)</f>
        <v>0</v>
      </c>
      <c r="AG122" s="117" t="s">
        <v>2</v>
      </c>
      <c r="AH122" s="64">
        <f>AH$4+SUMIF($C$5:AF$5,"Нараст. по остановкам",$C122:AF122)-SUMIF($C$5:AF$5,"Нараст.  по потенциалу",$C122:AF122)</f>
        <v>87.999922108310699</v>
      </c>
      <c r="AI122" s="17"/>
    </row>
    <row r="123" spans="1:35" ht="0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17"/>
    </row>
    <row r="124" spans="1:35" ht="11.25" customHeight="1" x14ac:dyDescent="0.3">
      <c r="A124" s="116">
        <v>43584</v>
      </c>
      <c r="B124" s="18" t="s">
        <v>37</v>
      </c>
      <c r="C124" s="19"/>
      <c r="D124" s="20"/>
      <c r="E124" s="19"/>
      <c r="F124" s="20"/>
      <c r="G124" s="19"/>
      <c r="H124" s="19"/>
      <c r="I124" s="20"/>
      <c r="J124" s="19"/>
      <c r="K124" s="20"/>
      <c r="L124" s="20"/>
      <c r="M124" s="21"/>
      <c r="N124" s="19"/>
      <c r="O124" s="22"/>
      <c r="P124" s="23"/>
      <c r="Q124" s="19"/>
      <c r="R124" s="24">
        <v>48.6</v>
      </c>
      <c r="S124" s="19"/>
      <c r="T124" s="24">
        <v>46.3672917492</v>
      </c>
      <c r="U124" s="20">
        <v>94.967291749200001</v>
      </c>
      <c r="V124" s="21"/>
      <c r="W124" s="26"/>
      <c r="X124" s="19"/>
      <c r="Y124" s="19"/>
      <c r="Z124" s="19"/>
      <c r="AA124" s="28"/>
      <c r="AB124" s="29"/>
      <c r="AC124" s="30"/>
      <c r="AD124" s="31"/>
      <c r="AE124" s="33"/>
      <c r="AF124" s="33"/>
      <c r="AG124" s="118">
        <f>AG$4+SUMIF($A$5:AF$5,"Нараст. баланс",$A126:AF126)+SUMIF($A$7:AD$7,"Итого (с ВНР)",$A126:AD126)-SUMIF($A$5:AF$5,"Геол. снижение,  т/сут",$A126:AF126)-SUMIF(AE$7:AF$7,"Итого",AE126:AF126)-SUMIF($A$7:AF$7,"Итого (с ВСП)",$A126:AF126)</f>
        <v>2421.4816488838196</v>
      </c>
      <c r="AH124" s="34"/>
      <c r="AI124" s="17"/>
    </row>
    <row r="125" spans="1:35" ht="11.25" customHeight="1" x14ac:dyDescent="0.3">
      <c r="A125" s="117" t="s">
        <v>2</v>
      </c>
      <c r="B125" s="35" t="s">
        <v>38</v>
      </c>
      <c r="C125" s="36"/>
      <c r="D125" s="37"/>
      <c r="E125" s="36"/>
      <c r="F125" s="37"/>
      <c r="G125" s="36"/>
      <c r="H125" s="36"/>
      <c r="I125" s="37"/>
      <c r="J125" s="36"/>
      <c r="K125" s="37"/>
      <c r="L125" s="37"/>
      <c r="M125" s="38"/>
      <c r="N125" s="36"/>
      <c r="O125" s="39">
        <f>SUBTOTAL(9,N127:N127)</f>
        <v>0</v>
      </c>
      <c r="P125" s="40"/>
      <c r="Q125" s="36"/>
      <c r="R125" s="41">
        <f>SUBTOTAL(9,Q127:Q127)</f>
        <v>0</v>
      </c>
      <c r="S125" s="36"/>
      <c r="T125" s="41">
        <f>SUBTOTAL(9,S127:S127)</f>
        <v>0</v>
      </c>
      <c r="U125" s="37">
        <f>SUBTOTAL(9,Q127:S127)</f>
        <v>0</v>
      </c>
      <c r="V125" s="38"/>
      <c r="W125" s="43"/>
      <c r="X125" s="36"/>
      <c r="Y125" s="36"/>
      <c r="Z125" s="36"/>
      <c r="AA125" s="37">
        <f>SUBTOTAL(9,X127:Z127)</f>
        <v>0</v>
      </c>
      <c r="AB125" s="45"/>
      <c r="AC125" s="46"/>
      <c r="AD125" s="47"/>
      <c r="AE125" s="49"/>
      <c r="AF125" s="49"/>
      <c r="AG125" s="117" t="s">
        <v>2</v>
      </c>
      <c r="AH125" s="50"/>
      <c r="AI125" s="17"/>
    </row>
    <row r="126" spans="1:35" ht="11.25" customHeight="1" x14ac:dyDescent="0.3">
      <c r="A126" s="117" t="s">
        <v>2</v>
      </c>
      <c r="B126" s="51" t="s">
        <v>36</v>
      </c>
      <c r="C126" s="52"/>
      <c r="D126" s="53"/>
      <c r="E126" s="52"/>
      <c r="F126" s="53"/>
      <c r="G126" s="52"/>
      <c r="H126" s="52"/>
      <c r="I126" s="53"/>
      <c r="J126" s="52"/>
      <c r="K126" s="53"/>
      <c r="L126" s="53"/>
      <c r="M126" s="54"/>
      <c r="N126" s="52"/>
      <c r="O126" s="55">
        <f>SUBTOTAL(9,N126:N126)</f>
        <v>0</v>
      </c>
      <c r="P126" s="56">
        <f>O126+IF($B122=2,0,P122)</f>
        <v>16</v>
      </c>
      <c r="Q126" s="52"/>
      <c r="R126" s="57">
        <f>SUBTOTAL(9,Q126:Q126)</f>
        <v>0</v>
      </c>
      <c r="S126" s="52"/>
      <c r="T126" s="57">
        <f>SUBTOTAL(9,S126:S126)</f>
        <v>0</v>
      </c>
      <c r="U126" s="53">
        <f>SUBTOTAL(9,Q126:S126)</f>
        <v>0</v>
      </c>
      <c r="V126" s="54">
        <f>U126+IF($B122=2,0,V122)</f>
        <v>94.967291749200001</v>
      </c>
      <c r="W126" s="59">
        <v>168.49</v>
      </c>
      <c r="X126" s="52"/>
      <c r="Y126" s="52"/>
      <c r="Z126" s="52"/>
      <c r="AA126" s="53">
        <f>SUBTOTAL(9,X126:Z126)</f>
        <v>0</v>
      </c>
      <c r="AB126" s="57">
        <f>AA126+IF($B122=2,0,AB122)</f>
        <v>133.5935137223</v>
      </c>
      <c r="AC126" s="61">
        <v>17.100000000000001</v>
      </c>
      <c r="AD126" s="62">
        <f>SUMIF($A$5:AC$5,"Накопленный эффект, т/сут",$A126:AC126)+SUMIF($A$5:AC$5,"Нараст.  по потенциалу",$A126:AC126)-SUMIF($A$5:AC$5,"Нараст. по остановкам",$A126:AC126)-SUMIF($A$5:AC$5,"ИТОГО перевод в ППД",$A126:AC126)-SUMIF($A$5:AC$5,"ИТОГО  нерент, по распоряж.",$A126:AC126)-SUMIF($A$5:AC$5,"ИТОГО ост. дебит от ЗБС, Углуб., ПВЛГ/ПНЛГ",$A126:AC126)</f>
        <v>-22.626221973100002</v>
      </c>
      <c r="AE126" s="53">
        <v>5.3331291430799599</v>
      </c>
      <c r="AF126" s="53">
        <f>SUBTOTAL(9,AE126:AE126)</f>
        <v>5.3331291430799599</v>
      </c>
      <c r="AG126" s="117" t="s">
        <v>2</v>
      </c>
      <c r="AH126" s="64">
        <f>AH$4+SUMIF($C$5:AF$5,"Нараст. по остановкам",$C126:AF126)-SUMIF($C$5:AF$5,"Нараст.  по потенциалу",$C126:AF126)</f>
        <v>87.999922108310699</v>
      </c>
      <c r="AI126" s="17"/>
    </row>
    <row r="127" spans="1:35" ht="0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17"/>
    </row>
    <row r="128" spans="1:35" ht="11.25" customHeight="1" x14ac:dyDescent="0.3">
      <c r="A128" s="116">
        <v>43585</v>
      </c>
      <c r="B128" s="18" t="s">
        <v>37</v>
      </c>
      <c r="C128" s="19"/>
      <c r="D128" s="20"/>
      <c r="E128" s="19"/>
      <c r="F128" s="20"/>
      <c r="G128" s="19"/>
      <c r="H128" s="19"/>
      <c r="I128" s="20"/>
      <c r="J128" s="19"/>
      <c r="K128" s="20"/>
      <c r="L128" s="20"/>
      <c r="M128" s="21"/>
      <c r="N128" s="19"/>
      <c r="O128" s="22"/>
      <c r="P128" s="23"/>
      <c r="Q128" s="19"/>
      <c r="R128" s="24">
        <v>48.6</v>
      </c>
      <c r="S128" s="25"/>
      <c r="T128" s="24">
        <v>47.567291749200002</v>
      </c>
      <c r="U128" s="20">
        <v>96.167291749200004</v>
      </c>
      <c r="V128" s="21"/>
      <c r="W128" s="26"/>
      <c r="X128" s="19"/>
      <c r="Y128" s="19"/>
      <c r="Z128" s="19"/>
      <c r="AA128" s="28"/>
      <c r="AB128" s="29"/>
      <c r="AC128" s="30"/>
      <c r="AD128" s="31"/>
      <c r="AE128" s="32"/>
      <c r="AF128" s="33"/>
      <c r="AG128" s="118">
        <f>AG$4+SUMIF($A$5:AF$5,"Нараст. баланс",$A130:AF130)+SUMIF($A$7:AD$7,"Итого (с ВНР)",$A130:AD130)-SUMIF($A$5:AF$5,"Геол. снижение,  т/сут",$A130:AF130)-SUMIF(AE$7:AF$7,"Итого",AE130:AF130)-SUMIF($A$7:AF$7,"Итого (с ВСП)",$A130:AF130)</f>
        <v>2439.3047780268998</v>
      </c>
      <c r="AH128" s="34"/>
      <c r="AI128" s="17"/>
    </row>
    <row r="129" spans="1:35" ht="11.25" customHeight="1" x14ac:dyDescent="0.3">
      <c r="A129" s="117" t="s">
        <v>2</v>
      </c>
      <c r="B129" s="35" t="s">
        <v>38</v>
      </c>
      <c r="C129" s="36"/>
      <c r="D129" s="37"/>
      <c r="E129" s="36"/>
      <c r="F129" s="37"/>
      <c r="G129" s="36"/>
      <c r="H129" s="36"/>
      <c r="I129" s="37"/>
      <c r="J129" s="36"/>
      <c r="K129" s="37"/>
      <c r="L129" s="37"/>
      <c r="M129" s="38"/>
      <c r="N129" s="36"/>
      <c r="O129" s="39">
        <f>SUBTOTAL(9,N131:N131)</f>
        <v>0</v>
      </c>
      <c r="P129" s="40"/>
      <c r="Q129" s="36"/>
      <c r="R129" s="41">
        <f>SUBTOTAL(9,Q131:Q131)</f>
        <v>0</v>
      </c>
      <c r="S129" s="42"/>
      <c r="T129" s="41">
        <f>SUBTOTAL(9,S131:S131)</f>
        <v>0</v>
      </c>
      <c r="U129" s="37">
        <f>SUBTOTAL(9,Q131:S131)</f>
        <v>0</v>
      </c>
      <c r="V129" s="38"/>
      <c r="W129" s="43"/>
      <c r="X129" s="36"/>
      <c r="Y129" s="36"/>
      <c r="Z129" s="36"/>
      <c r="AA129" s="37">
        <f>SUBTOTAL(9,X131:Z131)</f>
        <v>0</v>
      </c>
      <c r="AB129" s="45"/>
      <c r="AC129" s="46"/>
      <c r="AD129" s="47"/>
      <c r="AE129" s="48"/>
      <c r="AF129" s="49"/>
      <c r="AG129" s="117" t="s">
        <v>2</v>
      </c>
      <c r="AH129" s="50"/>
      <c r="AI129" s="17"/>
    </row>
    <row r="130" spans="1:35" ht="11.25" customHeight="1" x14ac:dyDescent="0.3">
      <c r="A130" s="117" t="s">
        <v>2</v>
      </c>
      <c r="B130" s="51" t="s">
        <v>36</v>
      </c>
      <c r="C130" s="52"/>
      <c r="D130" s="53"/>
      <c r="E130" s="52"/>
      <c r="F130" s="53"/>
      <c r="G130" s="52"/>
      <c r="H130" s="52"/>
      <c r="I130" s="53"/>
      <c r="J130" s="52"/>
      <c r="K130" s="53"/>
      <c r="L130" s="53"/>
      <c r="M130" s="54"/>
      <c r="N130" s="52"/>
      <c r="O130" s="55">
        <f>SUBTOTAL(9,N130:N130)</f>
        <v>0</v>
      </c>
      <c r="P130" s="56">
        <f>O130+IF($B126=2,0,P126)</f>
        <v>16</v>
      </c>
      <c r="Q130" s="52"/>
      <c r="R130" s="57">
        <f>SUBTOTAL(9,Q130:Q130)</f>
        <v>0</v>
      </c>
      <c r="S130" s="58">
        <v>1.2</v>
      </c>
      <c r="T130" s="57">
        <f>SUBTOTAL(9,S130:S130)</f>
        <v>1.2</v>
      </c>
      <c r="U130" s="53">
        <f>SUBTOTAL(9,Q130:S130)</f>
        <v>1.2</v>
      </c>
      <c r="V130" s="54">
        <f>U130+IF($B126=2,0,V126)</f>
        <v>96.167291749200004</v>
      </c>
      <c r="W130" s="59">
        <v>174.3</v>
      </c>
      <c r="X130" s="52"/>
      <c r="Y130" s="52"/>
      <c r="Z130" s="52"/>
      <c r="AA130" s="53">
        <f>SUBTOTAL(9,X130:Z130)</f>
        <v>0</v>
      </c>
      <c r="AB130" s="57">
        <f>AA130+IF($B126=2,0,AB126)</f>
        <v>133.5935137223</v>
      </c>
      <c r="AC130" s="61"/>
      <c r="AD130" s="62">
        <f>SUMIF($A$5:AC$5,"Накопленный эффект, т/сут",$A130:AC130)+SUMIF($A$5:AC$5,"Нараст.  по потенциалу",$A130:AC130)-SUMIF($A$5:AC$5,"Нараст. по остановкам",$A130:AC130)-SUMIF($A$5:AC$5,"ИТОГО перевод в ППД",$A130:AC130)-SUMIF($A$5:AC$5,"ИТОГО  нерент, по распоряж.",$A130:AC130)-SUMIF($A$5:AC$5,"ИТОГО ост. дебит от ЗБС, Углуб., ПВЛГ/ПНЛГ",$A130:AC130)</f>
        <v>-21.426221973099999</v>
      </c>
      <c r="AE130" s="63"/>
      <c r="AF130" s="53">
        <f>SUBTOTAL(9,AE130:AE130)</f>
        <v>0</v>
      </c>
      <c r="AG130" s="117" t="s">
        <v>2</v>
      </c>
      <c r="AH130" s="64">
        <f>AH$4+SUMIF($C$5:AF$5,"Нараст. по остановкам",$C130:AF130)-SUMIF($C$5:AF$5,"Нараст.  по потенциалу",$C130:AF130)</f>
        <v>86.799922108310696</v>
      </c>
      <c r="AI130" s="17"/>
    </row>
    <row r="131" spans="1:35" ht="0.75" customHeight="1" thickBo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17"/>
    </row>
    <row r="132" spans="1:35" ht="24" customHeight="1" x14ac:dyDescent="0.3">
      <c r="A132" s="109" t="s">
        <v>46</v>
      </c>
      <c r="B132" s="110" t="s">
        <v>2</v>
      </c>
      <c r="C132" s="65"/>
      <c r="D132" s="66">
        <v>1</v>
      </c>
      <c r="E132" s="65"/>
      <c r="F132" s="66">
        <v>1</v>
      </c>
      <c r="G132" s="65"/>
      <c r="H132" s="65"/>
      <c r="I132" s="66">
        <v>3</v>
      </c>
      <c r="J132" s="65"/>
      <c r="K132" s="66">
        <v>2</v>
      </c>
      <c r="L132" s="67">
        <v>7</v>
      </c>
      <c r="M132" s="68"/>
      <c r="N132" s="65"/>
      <c r="O132" s="66">
        <v>2</v>
      </c>
      <c r="P132" s="69"/>
      <c r="Q132" s="65"/>
      <c r="R132" s="66">
        <v>3</v>
      </c>
      <c r="S132" s="65"/>
      <c r="T132" s="66">
        <v>0</v>
      </c>
      <c r="U132" s="70">
        <v>3</v>
      </c>
      <c r="V132" s="71"/>
      <c r="W132" s="72"/>
      <c r="X132" s="73"/>
      <c r="Y132" s="73"/>
      <c r="Z132" s="73"/>
      <c r="AA132" s="70">
        <v>5</v>
      </c>
      <c r="AB132" s="74"/>
      <c r="AC132" s="75"/>
      <c r="AD132" s="76"/>
      <c r="AE132" s="77"/>
      <c r="AF132" s="77"/>
      <c r="AG132" s="77"/>
      <c r="AH132" s="78"/>
      <c r="AI132" s="17"/>
    </row>
    <row r="133" spans="1:35" ht="24" customHeight="1" x14ac:dyDescent="0.3">
      <c r="A133" s="111" t="s">
        <v>47</v>
      </c>
      <c r="B133" s="112" t="s">
        <v>2</v>
      </c>
      <c r="C133" s="79"/>
      <c r="D133" s="80">
        <v>15</v>
      </c>
      <c r="E133" s="79"/>
      <c r="F133" s="80">
        <v>6</v>
      </c>
      <c r="G133" s="79"/>
      <c r="H133" s="79"/>
      <c r="I133" s="80">
        <v>63</v>
      </c>
      <c r="J133" s="79"/>
      <c r="K133" s="80">
        <v>10</v>
      </c>
      <c r="L133" s="81">
        <v>94</v>
      </c>
      <c r="M133" s="82"/>
      <c r="N133" s="79"/>
      <c r="O133" s="80">
        <v>16</v>
      </c>
      <c r="P133" s="83"/>
      <c r="Q133" s="79"/>
      <c r="R133" s="80">
        <v>48.6</v>
      </c>
      <c r="S133" s="79"/>
      <c r="T133" s="80">
        <v>47.567291749200002</v>
      </c>
      <c r="U133" s="84">
        <v>96.167291749200004</v>
      </c>
      <c r="V133" s="85"/>
      <c r="W133" s="86"/>
      <c r="X133" s="87"/>
      <c r="Y133" s="87"/>
      <c r="Z133" s="87"/>
      <c r="AA133" s="84">
        <v>133.5935137223</v>
      </c>
      <c r="AB133" s="88"/>
      <c r="AC133" s="89"/>
      <c r="AD133" s="90"/>
      <c r="AE133" s="85"/>
      <c r="AF133" s="85"/>
      <c r="AG133" s="91" t="s">
        <v>48</v>
      </c>
      <c r="AH133" s="92"/>
      <c r="AI133" s="17"/>
    </row>
    <row r="134" spans="1:35" ht="24" customHeight="1" x14ac:dyDescent="0.3">
      <c r="A134" s="111" t="s">
        <v>49</v>
      </c>
      <c r="B134" s="112" t="s">
        <v>2</v>
      </c>
      <c r="C134" s="79"/>
      <c r="D134" s="93">
        <v>300</v>
      </c>
      <c r="E134" s="79"/>
      <c r="F134" s="93">
        <v>72</v>
      </c>
      <c r="G134" s="79"/>
      <c r="H134" s="79"/>
      <c r="I134" s="93">
        <v>1155</v>
      </c>
      <c r="J134" s="79"/>
      <c r="K134" s="93">
        <v>155</v>
      </c>
      <c r="L134" s="94">
        <v>1682</v>
      </c>
      <c r="M134" s="94">
        <f>SUM(M$12:M130)</f>
        <v>0</v>
      </c>
      <c r="N134" s="79"/>
      <c r="O134" s="93">
        <f>P134</f>
        <v>261</v>
      </c>
      <c r="P134" s="95">
        <f>SUM(P$12:P130)</f>
        <v>261</v>
      </c>
      <c r="Q134" s="79"/>
      <c r="R134" s="93">
        <v>762.6</v>
      </c>
      <c r="S134" s="79"/>
      <c r="T134" s="93">
        <v>997.1096990648</v>
      </c>
      <c r="U134" s="96">
        <v>1759.7096990647999</v>
      </c>
      <c r="V134" s="97">
        <f>SUM(V$12:V130)</f>
        <v>1759.7096990648008</v>
      </c>
      <c r="W134" s="98">
        <f>SUM(W$12:W130)</f>
        <v>2701.6499999999996</v>
      </c>
      <c r="X134" s="87"/>
      <c r="Y134" s="87"/>
      <c r="Z134" s="87"/>
      <c r="AA134" s="96">
        <f>AB134</f>
        <v>2714.6783593786004</v>
      </c>
      <c r="AB134" s="99">
        <f>SUM(AB$12:AB130)</f>
        <v>2714.6783593786004</v>
      </c>
      <c r="AC134" s="100">
        <f>SUM(AC$14:AC130)</f>
        <v>294.79999999999995</v>
      </c>
      <c r="AD134" s="101">
        <f>SUM(AD$12:AD130)</f>
        <v>-693.96866031379977</v>
      </c>
      <c r="AE134" s="102">
        <f>SUBTOTAL(9,AE$14:AE130)</f>
        <v>37.267141553914527</v>
      </c>
      <c r="AF134" s="102">
        <f>SUM(AF$12:AF130)</f>
        <v>37.267141553914527</v>
      </c>
      <c r="AG134" s="97">
        <f>AG$4*DAY($A128)+SUMIF($A$5:AF$5,"Нараст. баланс",$A134:AF134)+SUMIF($A$7:AD$7,"Итого (с ВНР)",$A134:AD134)-SUMIF($A$5:AF$5,"Геол. снижение,  т/сут",$A134:AF134)-SUMIF(AE$7:AF$7,"Итого",AE134:AF134)-SUMIF($A$7:AF$7,"Итого (с ВСП)",$A134:AF134)</f>
        <v>75323.244198132292</v>
      </c>
      <c r="AH134" s="84">
        <f>SUBTOTAL(1,AH$12:AH130)</f>
        <v>81.205988812337395</v>
      </c>
      <c r="AI134" s="17"/>
    </row>
    <row r="135" spans="1:35" ht="26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113" t="s">
        <v>50</v>
      </c>
      <c r="R135" s="114" t="s">
        <v>2</v>
      </c>
      <c r="S135" s="114" t="s">
        <v>2</v>
      </c>
      <c r="T135" s="114" t="s">
        <v>2</v>
      </c>
      <c r="U135" s="114" t="s">
        <v>2</v>
      </c>
      <c r="V135" s="114" t="s">
        <v>2</v>
      </c>
      <c r="W135" s="115" t="s">
        <v>51</v>
      </c>
      <c r="X135" s="114" t="s">
        <v>2</v>
      </c>
      <c r="Y135" s="114" t="s">
        <v>2</v>
      </c>
      <c r="Z135" s="114" t="s">
        <v>2</v>
      </c>
      <c r="AA135" s="114" t="s">
        <v>2</v>
      </c>
      <c r="AB135" s="114" t="s">
        <v>2</v>
      </c>
      <c r="AC135" s="114" t="s">
        <v>2</v>
      </c>
      <c r="AD135" s="114" t="s">
        <v>2</v>
      </c>
      <c r="AE135" s="114" t="s">
        <v>2</v>
      </c>
      <c r="AF135" s="103"/>
      <c r="AG135" s="104">
        <f>AG128-SUMIF($A$7:AD$7,"Итого (с ВНР)",$A130:AD130)+SUMIF($A$7:AF$7,"Итого (с ВСП)",$A130:AF130)+SUMIF(AE$7:AF$7,"Итого",AE130:AF130)</f>
        <v>2439.3047780268998</v>
      </c>
      <c r="AH135" s="105" t="s">
        <v>52</v>
      </c>
      <c r="AI135" s="17"/>
    </row>
    <row r="136" spans="1:35" ht="15" customHeight="1" x14ac:dyDescent="0.3">
      <c r="A136" s="2"/>
      <c r="B136" s="2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</row>
    <row r="137" spans="1:35" ht="15" customHeight="1" x14ac:dyDescent="0.3">
      <c r="A137" s="2"/>
      <c r="B137" s="2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</row>
    <row r="138" spans="1:35" ht="15" customHeight="1" x14ac:dyDescent="0.3">
      <c r="A138" s="2"/>
      <c r="B138" s="2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</row>
  </sheetData>
  <mergeCells count="106">
    <mergeCell ref="C1:AC1"/>
    <mergeCell ref="C2:AB2"/>
    <mergeCell ref="C3:K3"/>
    <mergeCell ref="A4:B4"/>
    <mergeCell ref="C4:V4"/>
    <mergeCell ref="W4:AF4"/>
    <mergeCell ref="AH5:AH9"/>
    <mergeCell ref="C6:D7"/>
    <mergeCell ref="E6:F7"/>
    <mergeCell ref="G6:I7"/>
    <mergeCell ref="J6:K7"/>
    <mergeCell ref="L6:L9"/>
    <mergeCell ref="Q6:R7"/>
    <mergeCell ref="Q5:U5"/>
    <mergeCell ref="V5:V9"/>
    <mergeCell ref="W5:W9"/>
    <mergeCell ref="X5:AA7"/>
    <mergeCell ref="AB5:AB9"/>
    <mergeCell ref="AC5:AC6"/>
    <mergeCell ref="S6:T7"/>
    <mergeCell ref="U6:U9"/>
    <mergeCell ref="AC7:AC9"/>
    <mergeCell ref="C5:L5"/>
    <mergeCell ref="M5:M9"/>
    <mergeCell ref="N5:O7"/>
    <mergeCell ref="P5:P9"/>
    <mergeCell ref="A12:A14"/>
    <mergeCell ref="AG12:AG14"/>
    <mergeCell ref="A16:A18"/>
    <mergeCell ref="AG16:AG18"/>
    <mergeCell ref="A20:A22"/>
    <mergeCell ref="AG20:AG22"/>
    <mergeCell ref="AE7:AE9"/>
    <mergeCell ref="AF7:AF9"/>
    <mergeCell ref="C10:D10"/>
    <mergeCell ref="E10:F10"/>
    <mergeCell ref="G10:I10"/>
    <mergeCell ref="J10:K10"/>
    <mergeCell ref="N10:O10"/>
    <mergeCell ref="Q10:R10"/>
    <mergeCell ref="S10:T10"/>
    <mergeCell ref="X10:AA10"/>
    <mergeCell ref="AD5:AD9"/>
    <mergeCell ref="AE5:AF5"/>
    <mergeCell ref="AG5:AG9"/>
    <mergeCell ref="A5:A9"/>
    <mergeCell ref="B5:B9"/>
    <mergeCell ref="A36:A38"/>
    <mergeCell ref="AG36:AG38"/>
    <mergeCell ref="A40:A42"/>
    <mergeCell ref="AG40:AG42"/>
    <mergeCell ref="A44:A46"/>
    <mergeCell ref="AG44:AG46"/>
    <mergeCell ref="A24:A26"/>
    <mergeCell ref="AG24:AG26"/>
    <mergeCell ref="A28:A30"/>
    <mergeCell ref="AG28:AG30"/>
    <mergeCell ref="A32:A34"/>
    <mergeCell ref="AG32:AG34"/>
    <mergeCell ref="A60:A62"/>
    <mergeCell ref="AG60:AG62"/>
    <mergeCell ref="A64:A66"/>
    <mergeCell ref="AG64:AG66"/>
    <mergeCell ref="A68:A70"/>
    <mergeCell ref="AG68:AG70"/>
    <mergeCell ref="A48:A50"/>
    <mergeCell ref="AG48:AG50"/>
    <mergeCell ref="A52:A54"/>
    <mergeCell ref="AG52:AG54"/>
    <mergeCell ref="A56:A58"/>
    <mergeCell ref="AG56:AG58"/>
    <mergeCell ref="A84:A86"/>
    <mergeCell ref="AG84:AG86"/>
    <mergeCell ref="A88:A90"/>
    <mergeCell ref="AG88:AG90"/>
    <mergeCell ref="A92:A94"/>
    <mergeCell ref="AG92:AG94"/>
    <mergeCell ref="A72:A74"/>
    <mergeCell ref="AG72:AG74"/>
    <mergeCell ref="A76:A78"/>
    <mergeCell ref="AG76:AG78"/>
    <mergeCell ref="A80:A82"/>
    <mergeCell ref="AG80:AG82"/>
    <mergeCell ref="A108:A110"/>
    <mergeCell ref="AG108:AG110"/>
    <mergeCell ref="A112:A114"/>
    <mergeCell ref="AG112:AG114"/>
    <mergeCell ref="A116:A118"/>
    <mergeCell ref="AG116:AG118"/>
    <mergeCell ref="A96:A98"/>
    <mergeCell ref="AG96:AG98"/>
    <mergeCell ref="A100:A102"/>
    <mergeCell ref="AG100:AG102"/>
    <mergeCell ref="A104:A106"/>
    <mergeCell ref="AG104:AG106"/>
    <mergeCell ref="A132:B132"/>
    <mergeCell ref="A133:B133"/>
    <mergeCell ref="A134:B134"/>
    <mergeCell ref="Q135:V135"/>
    <mergeCell ref="W135:AE135"/>
    <mergeCell ref="A120:A122"/>
    <mergeCell ref="AG120:AG122"/>
    <mergeCell ref="A124:A126"/>
    <mergeCell ref="AG124:AG126"/>
    <mergeCell ref="A128:A130"/>
    <mergeCell ref="AG128:AG130"/>
  </mergeCells>
  <pageMargins left="0" right="0" top="0" bottom="0" header="0" footer="0"/>
  <pageSetup paperSize="8" scale="75" orientation="landscape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77AD-4744-4433-8CB9-2FA3B3F4B700}">
  <sheetPr>
    <pageSetUpPr fitToPage="1"/>
  </sheetPr>
  <dimension ref="A1:AK142"/>
  <sheetViews>
    <sheetView zoomScale="70" zoomScaleNormal="70" workbookViewId="0">
      <pane xSplit="2" ySplit="11" topLeftCell="G105" activePane="bottomRight" state="frozen"/>
      <selection pane="topRight"/>
      <selection pane="bottomLeft"/>
      <selection pane="bottomRight" activeCell="AI139" sqref="A139:AI139"/>
    </sheetView>
  </sheetViews>
  <sheetFormatPr defaultRowHeight="14.4" x14ac:dyDescent="0.3"/>
  <cols>
    <col min="1" max="1" width="4.109375" style="3" customWidth="1"/>
    <col min="2" max="2" width="14.33203125" style="3" customWidth="1"/>
    <col min="3" max="18" width="8.5546875" style="3" customWidth="1"/>
    <col min="19" max="19" width="8.6640625" style="3" customWidth="1"/>
    <col min="20" max="20" width="9.109375" style="3" customWidth="1"/>
    <col min="21" max="21" width="9.88671875" style="3" customWidth="1"/>
    <col min="22" max="31" width="8.5546875" style="3" customWidth="1"/>
    <col min="32" max="32" width="11.33203125" style="3" customWidth="1"/>
    <col min="33" max="33" width="9" style="3" customWidth="1"/>
    <col min="34" max="34" width="8.5546875" style="3" customWidth="1"/>
    <col min="35" max="35" width="11.33203125" style="3" customWidth="1"/>
    <col min="36" max="36" width="9" style="3" customWidth="1"/>
    <col min="37" max="37" width="5.6640625" style="3" customWidth="1"/>
    <col min="38" max="16384" width="8.88671875" style="3"/>
  </cols>
  <sheetData>
    <row r="1" spans="1:37" ht="18.75" customHeight="1" x14ac:dyDescent="0.3">
      <c r="A1" s="1" t="s">
        <v>0</v>
      </c>
      <c r="B1" s="1">
        <v>0</v>
      </c>
      <c r="C1" s="130" t="s">
        <v>1</v>
      </c>
      <c r="D1" s="114" t="s">
        <v>2</v>
      </c>
      <c r="E1" s="114" t="s">
        <v>2</v>
      </c>
      <c r="F1" s="114" t="s">
        <v>2</v>
      </c>
      <c r="G1" s="114" t="s">
        <v>2</v>
      </c>
      <c r="H1" s="114" t="s">
        <v>2</v>
      </c>
      <c r="I1" s="114" t="s">
        <v>2</v>
      </c>
      <c r="J1" s="114" t="s">
        <v>2</v>
      </c>
      <c r="K1" s="114" t="s">
        <v>2</v>
      </c>
      <c r="L1" s="114" t="s">
        <v>2</v>
      </c>
      <c r="M1" s="114" t="s">
        <v>2</v>
      </c>
      <c r="N1" s="114" t="s">
        <v>2</v>
      </c>
      <c r="O1" s="114" t="s">
        <v>2</v>
      </c>
      <c r="P1" s="114" t="s">
        <v>2</v>
      </c>
      <c r="Q1" s="114" t="s">
        <v>2</v>
      </c>
      <c r="R1" s="114" t="s">
        <v>2</v>
      </c>
      <c r="S1" s="114" t="s">
        <v>2</v>
      </c>
      <c r="T1" s="114" t="s">
        <v>2</v>
      </c>
      <c r="U1" s="114" t="s">
        <v>2</v>
      </c>
      <c r="V1" s="114" t="s">
        <v>2</v>
      </c>
      <c r="W1" s="114" t="s">
        <v>2</v>
      </c>
      <c r="X1" s="114" t="s">
        <v>2</v>
      </c>
      <c r="Y1" s="114" t="s">
        <v>2</v>
      </c>
      <c r="Z1" s="114" t="s">
        <v>2</v>
      </c>
      <c r="AA1" s="114" t="s">
        <v>2</v>
      </c>
      <c r="AB1" s="114" t="s">
        <v>2</v>
      </c>
      <c r="AC1" s="114" t="s">
        <v>2</v>
      </c>
      <c r="AD1" s="2"/>
      <c r="AE1" s="2"/>
      <c r="AF1" s="2"/>
      <c r="AG1" s="2"/>
      <c r="AH1" s="2"/>
      <c r="AI1" s="2"/>
      <c r="AJ1" s="2"/>
      <c r="AK1" s="2"/>
    </row>
    <row r="2" spans="1:37" ht="34.5" customHeight="1" x14ac:dyDescent="0.3">
      <c r="A2" s="2"/>
      <c r="B2" s="2"/>
      <c r="C2" s="131" t="s">
        <v>53</v>
      </c>
      <c r="D2" s="114" t="s">
        <v>2</v>
      </c>
      <c r="E2" s="114" t="s">
        <v>2</v>
      </c>
      <c r="F2" s="114" t="s">
        <v>2</v>
      </c>
      <c r="G2" s="114" t="s">
        <v>2</v>
      </c>
      <c r="H2" s="114" t="s">
        <v>2</v>
      </c>
      <c r="I2" s="114" t="s">
        <v>2</v>
      </c>
      <c r="J2" s="114" t="s">
        <v>2</v>
      </c>
      <c r="K2" s="114" t="s">
        <v>2</v>
      </c>
      <c r="L2" s="114" t="s">
        <v>2</v>
      </c>
      <c r="M2" s="114" t="s">
        <v>2</v>
      </c>
      <c r="N2" s="114" t="s">
        <v>2</v>
      </c>
      <c r="O2" s="114" t="s">
        <v>2</v>
      </c>
      <c r="P2" s="114" t="s">
        <v>2</v>
      </c>
      <c r="Q2" s="114" t="s">
        <v>2</v>
      </c>
      <c r="R2" s="114" t="s">
        <v>2</v>
      </c>
      <c r="S2" s="114" t="s">
        <v>2</v>
      </c>
      <c r="T2" s="114" t="s">
        <v>2</v>
      </c>
      <c r="U2" s="114" t="s">
        <v>2</v>
      </c>
      <c r="V2" s="114" t="s">
        <v>2</v>
      </c>
      <c r="W2" s="114" t="s">
        <v>2</v>
      </c>
      <c r="X2" s="114" t="s">
        <v>2</v>
      </c>
      <c r="Y2" s="114" t="s">
        <v>2</v>
      </c>
      <c r="Z2" s="114" t="s">
        <v>2</v>
      </c>
      <c r="AA2" s="114" t="s">
        <v>2</v>
      </c>
      <c r="AB2" s="114" t="s">
        <v>2</v>
      </c>
      <c r="AC2" s="2"/>
      <c r="AD2" s="2"/>
      <c r="AE2" s="2"/>
      <c r="AF2" s="2"/>
      <c r="AG2" s="2"/>
      <c r="AH2" s="2"/>
      <c r="AI2" s="2"/>
      <c r="AJ2" s="2"/>
      <c r="AK2" s="2"/>
    </row>
    <row r="3" spans="1:37" ht="22.5" customHeight="1" x14ac:dyDescent="0.4">
      <c r="A3" s="2"/>
      <c r="B3" s="4"/>
      <c r="C3" s="132" t="s">
        <v>4</v>
      </c>
      <c r="D3" s="114" t="s">
        <v>2</v>
      </c>
      <c r="E3" s="114" t="s">
        <v>2</v>
      </c>
      <c r="F3" s="114" t="s">
        <v>2</v>
      </c>
      <c r="G3" s="114" t="s">
        <v>2</v>
      </c>
      <c r="H3" s="114" t="s">
        <v>2</v>
      </c>
      <c r="I3" s="114" t="s">
        <v>2</v>
      </c>
      <c r="J3" s="114" t="s">
        <v>2</v>
      </c>
      <c r="K3" s="114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5" t="s">
        <v>5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20.25" customHeight="1" x14ac:dyDescent="0.3">
      <c r="A4" s="133" t="s">
        <v>6</v>
      </c>
      <c r="B4" s="114" t="s">
        <v>2</v>
      </c>
      <c r="C4" s="134" t="s">
        <v>7</v>
      </c>
      <c r="D4" s="117" t="s">
        <v>2</v>
      </c>
      <c r="E4" s="117" t="s">
        <v>2</v>
      </c>
      <c r="F4" s="117" t="s">
        <v>2</v>
      </c>
      <c r="G4" s="117" t="s">
        <v>2</v>
      </c>
      <c r="H4" s="117" t="s">
        <v>2</v>
      </c>
      <c r="I4" s="117" t="s">
        <v>2</v>
      </c>
      <c r="J4" s="117" t="s">
        <v>2</v>
      </c>
      <c r="K4" s="117" t="s">
        <v>2</v>
      </c>
      <c r="L4" s="117" t="s">
        <v>2</v>
      </c>
      <c r="M4" s="117" t="s">
        <v>2</v>
      </c>
      <c r="N4" s="117" t="s">
        <v>2</v>
      </c>
      <c r="O4" s="117" t="s">
        <v>2</v>
      </c>
      <c r="P4" s="117" t="s">
        <v>2</v>
      </c>
      <c r="Q4" s="117" t="s">
        <v>2</v>
      </c>
      <c r="R4" s="117" t="s">
        <v>2</v>
      </c>
      <c r="S4" s="117" t="s">
        <v>2</v>
      </c>
      <c r="T4" s="117" t="s">
        <v>2</v>
      </c>
      <c r="U4" s="117" t="s">
        <v>2</v>
      </c>
      <c r="V4" s="117" t="s">
        <v>2</v>
      </c>
      <c r="W4" s="117" t="s">
        <v>2</v>
      </c>
      <c r="X4" s="117" t="s">
        <v>2</v>
      </c>
      <c r="Y4" s="135" t="s">
        <v>8</v>
      </c>
      <c r="Z4" s="117" t="s">
        <v>2</v>
      </c>
      <c r="AA4" s="117" t="s">
        <v>2</v>
      </c>
      <c r="AB4" s="117" t="s">
        <v>2</v>
      </c>
      <c r="AC4" s="117" t="s">
        <v>2</v>
      </c>
      <c r="AD4" s="117" t="s">
        <v>2</v>
      </c>
      <c r="AE4" s="117" t="s">
        <v>2</v>
      </c>
      <c r="AF4" s="117" t="s">
        <v>2</v>
      </c>
      <c r="AG4" s="117" t="s">
        <v>2</v>
      </c>
      <c r="AH4" s="117" t="s">
        <v>2</v>
      </c>
      <c r="AI4" s="6">
        <v>2439.3047780268998</v>
      </c>
      <c r="AJ4" s="7">
        <v>64.061952378916899</v>
      </c>
      <c r="AK4" s="2"/>
    </row>
    <row r="5" spans="1:37" ht="18.75" customHeight="1" x14ac:dyDescent="0.3">
      <c r="A5" s="128" t="s">
        <v>9</v>
      </c>
      <c r="B5" s="129" t="s">
        <v>10</v>
      </c>
      <c r="C5" s="141" t="s">
        <v>11</v>
      </c>
      <c r="D5" s="126" t="s">
        <v>2</v>
      </c>
      <c r="E5" s="126" t="s">
        <v>2</v>
      </c>
      <c r="F5" s="126" t="s">
        <v>2</v>
      </c>
      <c r="G5" s="126" t="s">
        <v>2</v>
      </c>
      <c r="H5" s="126" t="s">
        <v>2</v>
      </c>
      <c r="I5" s="126" t="s">
        <v>2</v>
      </c>
      <c r="J5" s="126" t="s">
        <v>2</v>
      </c>
      <c r="K5" s="126" t="s">
        <v>2</v>
      </c>
      <c r="L5" s="142" t="s">
        <v>12</v>
      </c>
      <c r="M5" s="119" t="s">
        <v>54</v>
      </c>
      <c r="N5" s="120" t="s">
        <v>2</v>
      </c>
      <c r="O5" s="121" t="s">
        <v>12</v>
      </c>
      <c r="P5" s="119" t="s">
        <v>55</v>
      </c>
      <c r="Q5" s="120" t="s">
        <v>2</v>
      </c>
      <c r="R5" s="121" t="s">
        <v>12</v>
      </c>
      <c r="S5" s="137" t="s">
        <v>14</v>
      </c>
      <c r="T5" s="126" t="s">
        <v>2</v>
      </c>
      <c r="U5" s="126" t="s">
        <v>2</v>
      </c>
      <c r="V5" s="126" t="s">
        <v>2</v>
      </c>
      <c r="W5" s="126" t="s">
        <v>2</v>
      </c>
      <c r="X5" s="127" t="s">
        <v>15</v>
      </c>
      <c r="Y5" s="138" t="s">
        <v>16</v>
      </c>
      <c r="Z5" s="127" t="s">
        <v>17</v>
      </c>
      <c r="AA5" s="126" t="s">
        <v>2</v>
      </c>
      <c r="AB5" s="126" t="s">
        <v>2</v>
      </c>
      <c r="AC5" s="127" t="s">
        <v>18</v>
      </c>
      <c r="AD5" s="125" t="s">
        <v>20</v>
      </c>
      <c r="AE5" s="127" t="s">
        <v>21</v>
      </c>
      <c r="AF5" s="126" t="s">
        <v>2</v>
      </c>
      <c r="AG5" s="126" t="s">
        <v>2</v>
      </c>
      <c r="AH5" s="126" t="s">
        <v>2</v>
      </c>
      <c r="AI5" s="127" t="s">
        <v>22</v>
      </c>
      <c r="AJ5" s="127" t="s">
        <v>23</v>
      </c>
      <c r="AK5" s="2"/>
    </row>
    <row r="6" spans="1:37" ht="14.25" customHeight="1" x14ac:dyDescent="0.3">
      <c r="A6" s="117" t="s">
        <v>2</v>
      </c>
      <c r="B6" s="126" t="s">
        <v>2</v>
      </c>
      <c r="C6" s="122" t="s">
        <v>24</v>
      </c>
      <c r="D6" s="123" t="s">
        <v>2</v>
      </c>
      <c r="E6" s="122" t="s">
        <v>25</v>
      </c>
      <c r="F6" s="123" t="s">
        <v>2</v>
      </c>
      <c r="G6" s="122" t="s">
        <v>26</v>
      </c>
      <c r="H6" s="123" t="s">
        <v>2</v>
      </c>
      <c r="I6" s="122" t="s">
        <v>27</v>
      </c>
      <c r="J6" s="123" t="s">
        <v>2</v>
      </c>
      <c r="K6" s="136" t="s">
        <v>28</v>
      </c>
      <c r="L6" s="117" t="s">
        <v>2</v>
      </c>
      <c r="M6" s="120" t="s">
        <v>2</v>
      </c>
      <c r="N6" s="120" t="s">
        <v>2</v>
      </c>
      <c r="O6" s="117" t="s">
        <v>2</v>
      </c>
      <c r="P6" s="120" t="s">
        <v>2</v>
      </c>
      <c r="Q6" s="120" t="s">
        <v>2</v>
      </c>
      <c r="R6" s="117" t="s">
        <v>2</v>
      </c>
      <c r="S6" s="122" t="s">
        <v>29</v>
      </c>
      <c r="T6" s="123" t="s">
        <v>2</v>
      </c>
      <c r="U6" s="122" t="s">
        <v>30</v>
      </c>
      <c r="V6" s="123" t="s">
        <v>2</v>
      </c>
      <c r="W6" s="122" t="s">
        <v>28</v>
      </c>
      <c r="X6" s="126" t="s">
        <v>2</v>
      </c>
      <c r="Y6" s="126" t="s">
        <v>2</v>
      </c>
      <c r="Z6" s="126" t="s">
        <v>2</v>
      </c>
      <c r="AA6" s="126" t="s">
        <v>2</v>
      </c>
      <c r="AB6" s="126" t="s">
        <v>2</v>
      </c>
      <c r="AC6" s="126" t="s">
        <v>2</v>
      </c>
      <c r="AD6" s="126" t="s">
        <v>2</v>
      </c>
      <c r="AE6" s="8">
        <f>SUBTOTAL(9,AE$14:AE$134)</f>
        <v>30.5</v>
      </c>
      <c r="AF6" s="8">
        <f>SUBTOTAL(9,AF$14:AF$134)</f>
        <v>23.331995338379222</v>
      </c>
      <c r="AG6" s="8">
        <f>SUBTOTAL(9,AG$14:AG$134)</f>
        <v>68.467193544064997</v>
      </c>
      <c r="AH6" s="8">
        <f>SUM(AE6:AG6)</f>
        <v>122.29918888244421</v>
      </c>
      <c r="AI6" s="126" t="s">
        <v>2</v>
      </c>
      <c r="AJ6" s="126" t="s">
        <v>2</v>
      </c>
      <c r="AK6" s="2"/>
    </row>
    <row r="7" spans="1:37" ht="11.25" customHeight="1" x14ac:dyDescent="0.3">
      <c r="A7" s="117" t="s">
        <v>2</v>
      </c>
      <c r="B7" s="126" t="s">
        <v>2</v>
      </c>
      <c r="C7" s="123" t="s">
        <v>2</v>
      </c>
      <c r="D7" s="123" t="s">
        <v>2</v>
      </c>
      <c r="E7" s="123" t="s">
        <v>2</v>
      </c>
      <c r="F7" s="123" t="s">
        <v>2</v>
      </c>
      <c r="G7" s="123" t="s">
        <v>2</v>
      </c>
      <c r="H7" s="123" t="s">
        <v>2</v>
      </c>
      <c r="I7" s="123" t="s">
        <v>2</v>
      </c>
      <c r="J7" s="123" t="s">
        <v>2</v>
      </c>
      <c r="K7" s="117" t="s">
        <v>2</v>
      </c>
      <c r="L7" s="117" t="s">
        <v>2</v>
      </c>
      <c r="M7" s="120" t="s">
        <v>2</v>
      </c>
      <c r="N7" s="120" t="s">
        <v>2</v>
      </c>
      <c r="O7" s="117" t="s">
        <v>2</v>
      </c>
      <c r="P7" s="120" t="s">
        <v>2</v>
      </c>
      <c r="Q7" s="120" t="s">
        <v>2</v>
      </c>
      <c r="R7" s="117" t="s">
        <v>2</v>
      </c>
      <c r="S7" s="123" t="s">
        <v>2</v>
      </c>
      <c r="T7" s="123" t="s">
        <v>2</v>
      </c>
      <c r="U7" s="123" t="s">
        <v>2</v>
      </c>
      <c r="V7" s="123" t="s">
        <v>2</v>
      </c>
      <c r="W7" s="123" t="s">
        <v>2</v>
      </c>
      <c r="X7" s="126" t="s">
        <v>2</v>
      </c>
      <c r="Y7" s="126" t="s">
        <v>2</v>
      </c>
      <c r="Z7" s="126" t="s">
        <v>2</v>
      </c>
      <c r="AA7" s="126" t="s">
        <v>2</v>
      </c>
      <c r="AB7" s="126" t="s">
        <v>2</v>
      </c>
      <c r="AC7" s="126" t="s">
        <v>2</v>
      </c>
      <c r="AD7" s="126" t="s">
        <v>2</v>
      </c>
      <c r="AE7" s="122" t="s">
        <v>56</v>
      </c>
      <c r="AF7" s="122" t="s">
        <v>32</v>
      </c>
      <c r="AG7" s="122" t="s">
        <v>57</v>
      </c>
      <c r="AH7" s="122" t="s">
        <v>28</v>
      </c>
      <c r="AI7" s="126" t="s">
        <v>2</v>
      </c>
      <c r="AJ7" s="126" t="s">
        <v>2</v>
      </c>
      <c r="AK7" s="2"/>
    </row>
    <row r="8" spans="1:37" ht="11.25" customHeight="1" x14ac:dyDescent="0.3">
      <c r="A8" s="117" t="s">
        <v>2</v>
      </c>
      <c r="B8" s="126" t="s">
        <v>2</v>
      </c>
      <c r="C8" s="9" t="s">
        <v>33</v>
      </c>
      <c r="D8" s="9" t="s">
        <v>34</v>
      </c>
      <c r="E8" s="9" t="s">
        <v>33</v>
      </c>
      <c r="F8" s="9" t="s">
        <v>34</v>
      </c>
      <c r="G8" s="9" t="s">
        <v>33</v>
      </c>
      <c r="H8" s="9" t="s">
        <v>34</v>
      </c>
      <c r="I8" s="9" t="s">
        <v>33</v>
      </c>
      <c r="J8" s="9" t="s">
        <v>34</v>
      </c>
      <c r="K8" s="117" t="s">
        <v>2</v>
      </c>
      <c r="L8" s="117" t="s">
        <v>2</v>
      </c>
      <c r="M8" s="10" t="s">
        <v>33</v>
      </c>
      <c r="N8" s="10" t="s">
        <v>34</v>
      </c>
      <c r="O8" s="117" t="s">
        <v>2</v>
      </c>
      <c r="P8" s="10" t="s">
        <v>33</v>
      </c>
      <c r="Q8" s="10" t="s">
        <v>34</v>
      </c>
      <c r="R8" s="117" t="s">
        <v>2</v>
      </c>
      <c r="S8" s="9" t="s">
        <v>33</v>
      </c>
      <c r="T8" s="9"/>
      <c r="U8" s="9" t="s">
        <v>33</v>
      </c>
      <c r="V8" s="9"/>
      <c r="W8" s="123" t="s">
        <v>2</v>
      </c>
      <c r="X8" s="126" t="s">
        <v>2</v>
      </c>
      <c r="Y8" s="126" t="s">
        <v>2</v>
      </c>
      <c r="Z8" s="9" t="s">
        <v>33</v>
      </c>
      <c r="AA8" s="9" t="s">
        <v>33</v>
      </c>
      <c r="AB8" s="9"/>
      <c r="AC8" s="126" t="s">
        <v>2</v>
      </c>
      <c r="AD8" s="126" t="s">
        <v>2</v>
      </c>
      <c r="AE8" s="123" t="s">
        <v>2</v>
      </c>
      <c r="AF8" s="123" t="s">
        <v>2</v>
      </c>
      <c r="AG8" s="123" t="s">
        <v>2</v>
      </c>
      <c r="AH8" s="123" t="s">
        <v>2</v>
      </c>
      <c r="AI8" s="126" t="s">
        <v>2</v>
      </c>
      <c r="AJ8" s="126" t="s">
        <v>2</v>
      </c>
      <c r="AK8" s="2"/>
    </row>
    <row r="9" spans="1:37" ht="12.75" customHeight="1" x14ac:dyDescent="0.3">
      <c r="A9" s="117" t="s">
        <v>2</v>
      </c>
      <c r="B9" s="126" t="s">
        <v>2</v>
      </c>
      <c r="C9" s="11" t="s">
        <v>35</v>
      </c>
      <c r="D9" s="11" t="s">
        <v>36</v>
      </c>
      <c r="E9" s="11" t="s">
        <v>35</v>
      </c>
      <c r="F9" s="11" t="s">
        <v>36</v>
      </c>
      <c r="G9" s="11" t="s">
        <v>35</v>
      </c>
      <c r="H9" s="11" t="s">
        <v>36</v>
      </c>
      <c r="I9" s="11" t="s">
        <v>35</v>
      </c>
      <c r="J9" s="11" t="s">
        <v>36</v>
      </c>
      <c r="K9" s="117" t="s">
        <v>2</v>
      </c>
      <c r="L9" s="117" t="s">
        <v>2</v>
      </c>
      <c r="M9" s="12" t="s">
        <v>34</v>
      </c>
      <c r="N9" s="12" t="s">
        <v>36</v>
      </c>
      <c r="O9" s="117" t="s">
        <v>2</v>
      </c>
      <c r="P9" s="12" t="s">
        <v>34</v>
      </c>
      <c r="Q9" s="12" t="s">
        <v>36</v>
      </c>
      <c r="R9" s="117" t="s">
        <v>2</v>
      </c>
      <c r="S9" s="11" t="s">
        <v>34</v>
      </c>
      <c r="T9" s="11"/>
      <c r="U9" s="11" t="s">
        <v>34</v>
      </c>
      <c r="V9" s="11"/>
      <c r="W9" s="123" t="s">
        <v>2</v>
      </c>
      <c r="X9" s="126" t="s">
        <v>2</v>
      </c>
      <c r="Y9" s="126" t="s">
        <v>2</v>
      </c>
      <c r="Z9" s="11" t="s">
        <v>34</v>
      </c>
      <c r="AA9" s="11" t="s">
        <v>34</v>
      </c>
      <c r="AB9" s="11"/>
      <c r="AC9" s="126" t="s">
        <v>2</v>
      </c>
      <c r="AD9" s="126" t="s">
        <v>2</v>
      </c>
      <c r="AE9" s="123" t="s">
        <v>2</v>
      </c>
      <c r="AF9" s="123" t="s">
        <v>2</v>
      </c>
      <c r="AG9" s="123" t="s">
        <v>2</v>
      </c>
      <c r="AH9" s="123" t="s">
        <v>2</v>
      </c>
      <c r="AI9" s="126" t="s">
        <v>2</v>
      </c>
      <c r="AJ9" s="126" t="s">
        <v>2</v>
      </c>
      <c r="AK9" s="2"/>
    </row>
    <row r="10" spans="1:37" ht="17.25" customHeight="1" x14ac:dyDescent="0.3">
      <c r="A10" s="13">
        <v>1</v>
      </c>
      <c r="B10" s="14">
        <v>2</v>
      </c>
      <c r="C10" s="124">
        <v>3</v>
      </c>
      <c r="D10" s="123" t="s">
        <v>2</v>
      </c>
      <c r="E10" s="124">
        <v>4</v>
      </c>
      <c r="F10" s="123" t="s">
        <v>2</v>
      </c>
      <c r="G10" s="124">
        <v>5</v>
      </c>
      <c r="H10" s="123" t="s">
        <v>2</v>
      </c>
      <c r="I10" s="124">
        <v>6</v>
      </c>
      <c r="J10" s="123" t="s">
        <v>2</v>
      </c>
      <c r="K10" s="14">
        <v>7</v>
      </c>
      <c r="L10" s="15">
        <v>8</v>
      </c>
      <c r="M10" s="124">
        <v>9</v>
      </c>
      <c r="N10" s="123" t="s">
        <v>2</v>
      </c>
      <c r="O10" s="14">
        <v>10</v>
      </c>
      <c r="P10" s="124">
        <v>11</v>
      </c>
      <c r="Q10" s="123" t="s">
        <v>2</v>
      </c>
      <c r="R10" s="14">
        <v>12</v>
      </c>
      <c r="S10" s="124">
        <v>13</v>
      </c>
      <c r="T10" s="123" t="s">
        <v>2</v>
      </c>
      <c r="U10" s="124">
        <v>14</v>
      </c>
      <c r="V10" s="123" t="s">
        <v>2</v>
      </c>
      <c r="W10" s="16">
        <v>15</v>
      </c>
      <c r="X10" s="14">
        <v>16</v>
      </c>
      <c r="Y10" s="14">
        <v>17</v>
      </c>
      <c r="Z10" s="124">
        <v>18</v>
      </c>
      <c r="AA10" s="123" t="s">
        <v>2</v>
      </c>
      <c r="AB10" s="123" t="s">
        <v>2</v>
      </c>
      <c r="AC10" s="14">
        <v>19</v>
      </c>
      <c r="AD10" s="14">
        <v>20</v>
      </c>
      <c r="AE10" s="14">
        <v>21</v>
      </c>
      <c r="AF10" s="14">
        <v>22</v>
      </c>
      <c r="AG10" s="14">
        <v>23</v>
      </c>
      <c r="AH10" s="14">
        <v>24</v>
      </c>
      <c r="AI10" s="14">
        <v>25</v>
      </c>
      <c r="AJ10" s="14">
        <v>26</v>
      </c>
      <c r="AK10" s="2"/>
    </row>
    <row r="11" spans="1:37" ht="0.75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</row>
    <row r="12" spans="1:37" ht="11.25" customHeight="1" x14ac:dyDescent="0.3">
      <c r="A12" s="116">
        <v>43586</v>
      </c>
      <c r="B12" s="18" t="s">
        <v>37</v>
      </c>
      <c r="C12" s="19"/>
      <c r="D12" s="20">
        <v>0</v>
      </c>
      <c r="E12" s="19"/>
      <c r="F12" s="20">
        <v>0</v>
      </c>
      <c r="G12" s="19"/>
      <c r="H12" s="20">
        <v>0</v>
      </c>
      <c r="I12" s="19"/>
      <c r="J12" s="20">
        <v>0</v>
      </c>
      <c r="K12" s="20">
        <v>0</v>
      </c>
      <c r="L12" s="21"/>
      <c r="M12" s="19"/>
      <c r="N12" s="22"/>
      <c r="O12" s="23"/>
      <c r="P12" s="19"/>
      <c r="Q12" s="22"/>
      <c r="R12" s="23"/>
      <c r="S12" s="19"/>
      <c r="T12" s="24">
        <v>0</v>
      </c>
      <c r="U12" s="25"/>
      <c r="V12" s="24">
        <v>0.74684232230000003</v>
      </c>
      <c r="W12" s="20">
        <v>0.74684232230000003</v>
      </c>
      <c r="X12" s="21"/>
      <c r="Y12" s="26"/>
      <c r="Z12" s="27"/>
      <c r="AA12" s="19"/>
      <c r="AB12" s="28"/>
      <c r="AC12" s="29"/>
      <c r="AD12" s="31"/>
      <c r="AE12" s="32"/>
      <c r="AF12" s="32"/>
      <c r="AG12" s="32"/>
      <c r="AH12" s="33"/>
      <c r="AI12" s="118">
        <f>AI$4+SUMIF($A$5:AH$5,"Нараст. баланс",$A14:AH14)+SUMIF($A$7:AF$7,"Итого (с ВНР)",$A14:AF14)-SUMIF($A$5:AH$5,"Геол. снижение,  т/сут",$A14:AH14)-SUMIF(AG$7:AH$7,"Итого",AG14:AH14)-SUMIF($A$7:AH$7,"Итого (с ВСП)",$A14:AH14)</f>
        <v>2433.5009732648</v>
      </c>
      <c r="AJ12" s="34"/>
      <c r="AK12" s="17"/>
    </row>
    <row r="13" spans="1:37" ht="11.25" customHeight="1" x14ac:dyDescent="0.3">
      <c r="A13" s="117" t="s">
        <v>2</v>
      </c>
      <c r="B13" s="35" t="s">
        <v>38</v>
      </c>
      <c r="C13" s="36"/>
      <c r="D13" s="37">
        <v>0</v>
      </c>
      <c r="E13" s="36"/>
      <c r="F13" s="37">
        <v>0</v>
      </c>
      <c r="G13" s="36"/>
      <c r="H13" s="37">
        <v>0</v>
      </c>
      <c r="I13" s="36"/>
      <c r="J13" s="37">
        <v>0</v>
      </c>
      <c r="K13" s="37">
        <v>0</v>
      </c>
      <c r="L13" s="38"/>
      <c r="M13" s="36"/>
      <c r="N13" s="39">
        <f>SUBTOTAL(9,M15:M15)</f>
        <v>0</v>
      </c>
      <c r="O13" s="40"/>
      <c r="P13" s="36"/>
      <c r="Q13" s="39">
        <f>SUBTOTAL(9,P15:P15)</f>
        <v>0</v>
      </c>
      <c r="R13" s="40"/>
      <c r="S13" s="36"/>
      <c r="T13" s="41">
        <f>SUBTOTAL(9,S15:S15)</f>
        <v>0</v>
      </c>
      <c r="U13" s="42"/>
      <c r="V13" s="41">
        <f>SUBTOTAL(9,U15:U15)</f>
        <v>0</v>
      </c>
      <c r="W13" s="37">
        <f>SUBTOTAL(9,S15:U15)</f>
        <v>0</v>
      </c>
      <c r="X13" s="38"/>
      <c r="Y13" s="43"/>
      <c r="Z13" s="44"/>
      <c r="AA13" s="36"/>
      <c r="AB13" s="37">
        <f>SUBTOTAL(9,Z15:AA15)</f>
        <v>0</v>
      </c>
      <c r="AC13" s="45"/>
      <c r="AD13" s="47"/>
      <c r="AE13" s="48"/>
      <c r="AF13" s="48"/>
      <c r="AG13" s="48"/>
      <c r="AH13" s="49"/>
      <c r="AI13" s="117" t="s">
        <v>2</v>
      </c>
      <c r="AJ13" s="50"/>
      <c r="AK13" s="17"/>
    </row>
    <row r="14" spans="1:37" ht="11.25" customHeight="1" x14ac:dyDescent="0.3">
      <c r="A14" s="117" t="s">
        <v>2</v>
      </c>
      <c r="B14" s="51" t="s">
        <v>36</v>
      </c>
      <c r="C14" s="52"/>
      <c r="D14" s="53">
        <f>SUBTOTAL(9,C14:C14)</f>
        <v>0</v>
      </c>
      <c r="E14" s="52"/>
      <c r="F14" s="53">
        <f>SUBTOTAL(9,E14:E14)</f>
        <v>0</v>
      </c>
      <c r="G14" s="52"/>
      <c r="H14" s="53">
        <f>SUBTOTAL(9,G14:G14)</f>
        <v>0</v>
      </c>
      <c r="I14" s="52"/>
      <c r="J14" s="53">
        <f>SUBTOTAL(9,I14:I14)</f>
        <v>0</v>
      </c>
      <c r="K14" s="53">
        <f>SUBTOTAL(9,C14:I14)</f>
        <v>0</v>
      </c>
      <c r="L14" s="54">
        <v>0</v>
      </c>
      <c r="M14" s="52"/>
      <c r="N14" s="55">
        <f>SUBTOTAL(9,M14:M14)</f>
        <v>0</v>
      </c>
      <c r="O14" s="56">
        <f>N14+IF($B10=2,0,O10)</f>
        <v>0</v>
      </c>
      <c r="P14" s="52"/>
      <c r="Q14" s="55">
        <f>SUBTOTAL(9,P14:P14)</f>
        <v>0</v>
      </c>
      <c r="R14" s="56">
        <f>Q14+IF($B10=2,0,R10)</f>
        <v>0</v>
      </c>
      <c r="S14" s="52"/>
      <c r="T14" s="57">
        <f>SUBTOTAL(9,S14:S14)</f>
        <v>0</v>
      </c>
      <c r="U14" s="58">
        <v>0.74684232230000003</v>
      </c>
      <c r="V14" s="57">
        <f>SUBTOTAL(9,U14:U14)</f>
        <v>0.74684232230000003</v>
      </c>
      <c r="W14" s="53">
        <f>SUBTOTAL(9,S14:U14)</f>
        <v>0.74684232230000003</v>
      </c>
      <c r="X14" s="54">
        <f>W14+IF($B10=2,0,X10)</f>
        <v>0.74684232230000003</v>
      </c>
      <c r="Y14" s="59">
        <v>5.81</v>
      </c>
      <c r="Z14" s="60">
        <v>0.74064708440000004</v>
      </c>
      <c r="AA14" s="52"/>
      <c r="AB14" s="53">
        <f>SUBTOTAL(9,Z14:AA14)</f>
        <v>0.74064708440000004</v>
      </c>
      <c r="AC14" s="57">
        <f>AB14+IF($B10=2,0,AC10)</f>
        <v>0.74064708440000004</v>
      </c>
      <c r="AD14" s="62">
        <f>SUMIF($A$5:AC$5,"Накопленный эффект, т/сут",$A14:AC14)+SUMIF($A$5:AC$5,"Нараст.  по потенциалу",$A14:AC14)-SUMIF($A$5:AC$5,"Нараст. по остановкам",$A14:AC14)-SUMIF($A$5:AC$5,"ИТОГО перевод в ППД",$A14:AC14)-SUMIF($A$5:AC$5,"ИТОГО  нерент, по распоряж.",$A14:AC14)-SUMIF($A$5:AC$5,"ИТОГО ост. дебит от ЗБС, Углуб., ПВЛГ/ПНЛГ",$A14:AC14)</f>
        <v>6.1952378999999835E-3</v>
      </c>
      <c r="AE14" s="63"/>
      <c r="AF14" s="63"/>
      <c r="AG14" s="63"/>
      <c r="AH14" s="53">
        <f>SUBTOTAL(9,AE14:AG14)</f>
        <v>0</v>
      </c>
      <c r="AI14" s="117" t="s">
        <v>2</v>
      </c>
      <c r="AJ14" s="64">
        <f>AJ$4+SUMIF($C$5:AH$5,"Нараст. по остановкам",$C14:AH14)-SUMIF($C$5:AH$5,"Нараст.  по потенциалу",$C14:AH14)</f>
        <v>64.055757141016898</v>
      </c>
      <c r="AK14" s="17"/>
    </row>
    <row r="15" spans="1:37" ht="0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17"/>
    </row>
    <row r="16" spans="1:37" ht="11.25" customHeight="1" x14ac:dyDescent="0.3">
      <c r="A16" s="116">
        <v>43587</v>
      </c>
      <c r="B16" s="18" t="s">
        <v>37</v>
      </c>
      <c r="C16" s="19"/>
      <c r="D16" s="20">
        <v>0</v>
      </c>
      <c r="E16" s="19"/>
      <c r="F16" s="20">
        <v>0</v>
      </c>
      <c r="G16" s="19"/>
      <c r="H16" s="20">
        <v>0</v>
      </c>
      <c r="I16" s="19"/>
      <c r="J16" s="20">
        <v>0</v>
      </c>
      <c r="K16" s="20">
        <v>0</v>
      </c>
      <c r="L16" s="21"/>
      <c r="M16" s="19"/>
      <c r="N16" s="22"/>
      <c r="O16" s="23"/>
      <c r="P16" s="25" t="s">
        <v>39</v>
      </c>
      <c r="Q16" s="22"/>
      <c r="R16" s="23"/>
      <c r="S16" s="19"/>
      <c r="T16" s="24">
        <v>0</v>
      </c>
      <c r="U16" s="25"/>
      <c r="V16" s="24">
        <v>6.0936846445999997</v>
      </c>
      <c r="W16" s="20">
        <v>6.0936846445999997</v>
      </c>
      <c r="X16" s="21"/>
      <c r="Y16" s="26"/>
      <c r="Z16" s="27" t="s">
        <v>39</v>
      </c>
      <c r="AA16" s="27"/>
      <c r="AB16" s="28"/>
      <c r="AC16" s="29"/>
      <c r="AD16" s="31"/>
      <c r="AE16" s="32"/>
      <c r="AF16" s="32"/>
      <c r="AG16" s="32"/>
      <c r="AH16" s="33"/>
      <c r="AI16" s="118">
        <f>AI$4+SUMIF($A$5:AH$5,"Нараст. баланс",$A18:AH18)+SUMIF($A$7:AF$7,"Итого (с ВНР)",$A18:AF18)-SUMIF($A$5:AH$5,"Геол. снижение,  т/сут",$A18:AH18)-SUMIF(AG$7:AH$7,"Итого",AG18:AH18)-SUMIF($A$7:AH$7,"Итого (с ВСП)",$A18:AH18)</f>
        <v>2427.0971685026998</v>
      </c>
      <c r="AJ16" s="34"/>
      <c r="AK16" s="17"/>
    </row>
    <row r="17" spans="1:37" ht="11.25" customHeight="1" x14ac:dyDescent="0.3">
      <c r="A17" s="117" t="s">
        <v>2</v>
      </c>
      <c r="B17" s="35" t="s">
        <v>38</v>
      </c>
      <c r="C17" s="36"/>
      <c r="D17" s="37">
        <v>0</v>
      </c>
      <c r="E17" s="36"/>
      <c r="F17" s="37">
        <v>0</v>
      </c>
      <c r="G17" s="36"/>
      <c r="H17" s="37">
        <v>0</v>
      </c>
      <c r="I17" s="36"/>
      <c r="J17" s="37">
        <v>0</v>
      </c>
      <c r="K17" s="37">
        <v>0</v>
      </c>
      <c r="L17" s="38"/>
      <c r="M17" s="36"/>
      <c r="N17" s="39">
        <f>SUBTOTAL(9,M19:M19)</f>
        <v>0</v>
      </c>
      <c r="O17" s="40"/>
      <c r="P17" s="42" t="s">
        <v>58</v>
      </c>
      <c r="Q17" s="39">
        <f>SUBTOTAL(9,P19:P19)</f>
        <v>1</v>
      </c>
      <c r="R17" s="40"/>
      <c r="S17" s="36"/>
      <c r="T17" s="41">
        <f>SUBTOTAL(9,S19:S19)</f>
        <v>0</v>
      </c>
      <c r="U17" s="42"/>
      <c r="V17" s="41">
        <f>SUBTOTAL(9,U19:U19)</f>
        <v>0</v>
      </c>
      <c r="W17" s="37">
        <f>SUBTOTAL(9,S19:U19)</f>
        <v>0</v>
      </c>
      <c r="X17" s="38"/>
      <c r="Y17" s="43"/>
      <c r="Z17" s="44" t="s">
        <v>59</v>
      </c>
      <c r="AA17" s="44"/>
      <c r="AB17" s="37">
        <f>SUBTOTAL(9,Z19:AA19)</f>
        <v>1</v>
      </c>
      <c r="AC17" s="45"/>
      <c r="AD17" s="47"/>
      <c r="AE17" s="48"/>
      <c r="AF17" s="48"/>
      <c r="AG17" s="48"/>
      <c r="AH17" s="49"/>
      <c r="AI17" s="117" t="s">
        <v>2</v>
      </c>
      <c r="AJ17" s="50"/>
      <c r="AK17" s="17"/>
    </row>
    <row r="18" spans="1:37" ht="11.25" customHeight="1" x14ac:dyDescent="0.3">
      <c r="A18" s="117" t="s">
        <v>2</v>
      </c>
      <c r="B18" s="51" t="s">
        <v>36</v>
      </c>
      <c r="C18" s="52"/>
      <c r="D18" s="53">
        <f>SUBTOTAL(9,C18:C18)</f>
        <v>0</v>
      </c>
      <c r="E18" s="52"/>
      <c r="F18" s="53">
        <f>SUBTOTAL(9,E18:E18)</f>
        <v>0</v>
      </c>
      <c r="G18" s="52"/>
      <c r="H18" s="53">
        <f>SUBTOTAL(9,G18:G18)</f>
        <v>0</v>
      </c>
      <c r="I18" s="52"/>
      <c r="J18" s="53">
        <f>SUBTOTAL(9,I18:I18)</f>
        <v>0</v>
      </c>
      <c r="K18" s="53">
        <f>SUBTOTAL(9,C18:I18)</f>
        <v>0</v>
      </c>
      <c r="L18" s="54">
        <v>0</v>
      </c>
      <c r="M18" s="52"/>
      <c r="N18" s="55">
        <f>SUBTOTAL(9,M18:M18)</f>
        <v>0</v>
      </c>
      <c r="O18" s="56">
        <f>N18+IF($B14=2,0,O14)</f>
        <v>0</v>
      </c>
      <c r="P18" s="58">
        <v>4</v>
      </c>
      <c r="Q18" s="55">
        <f>SUBTOTAL(9,P18:P18)</f>
        <v>4</v>
      </c>
      <c r="R18" s="56">
        <f>Q18+IF($B14=2,0,R14)</f>
        <v>4</v>
      </c>
      <c r="S18" s="52"/>
      <c r="T18" s="57">
        <f>SUBTOTAL(9,S18:S18)</f>
        <v>0</v>
      </c>
      <c r="U18" s="58">
        <v>5.3468423222999997</v>
      </c>
      <c r="V18" s="57">
        <f>SUBTOTAL(9,U18:U18)</f>
        <v>5.3468423222999997</v>
      </c>
      <c r="W18" s="53">
        <f>SUBTOTAL(9,S18:U18)</f>
        <v>5.3468423222999997</v>
      </c>
      <c r="X18" s="54">
        <f>W18+IF($B14=2,0,X14)</f>
        <v>6.0936846445999997</v>
      </c>
      <c r="Y18" s="59">
        <v>11.62</v>
      </c>
      <c r="Z18" s="60">
        <v>6.6</v>
      </c>
      <c r="AA18" s="60">
        <v>3.3406470844</v>
      </c>
      <c r="AB18" s="53">
        <f>SUBTOTAL(9,Z18:AA18)</f>
        <v>9.9406470844000001</v>
      </c>
      <c r="AC18" s="57">
        <f>AB18+IF($B14=2,0,AC14)</f>
        <v>10.681294168800001</v>
      </c>
      <c r="AD18" s="62">
        <f>SUMIF($A$5:AC$5,"Накопленный эффект, т/сут",$A18:AC18)+SUMIF($A$5:AC$5,"Нараст.  по потенциалу",$A18:AC18)-SUMIF($A$5:AC$5,"Нараст. по остановкам",$A18:AC18)-SUMIF($A$5:AC$5,"ИТОГО перевод в ППД",$A18:AC18)-SUMIF($A$5:AC$5,"ИТОГО  нерент, по распоряж.",$A18:AC18)-SUMIF($A$5:AC$5,"ИТОГО ост. дебит от ЗБС, Углуб., ПВЛГ/ПНЛГ",$A18:AC18)</f>
        <v>-0.58760952420000123</v>
      </c>
      <c r="AE18" s="63"/>
      <c r="AF18" s="63"/>
      <c r="AG18" s="63"/>
      <c r="AH18" s="53">
        <f>SUBTOTAL(9,AE18:AG18)</f>
        <v>0</v>
      </c>
      <c r="AI18" s="117" t="s">
        <v>2</v>
      </c>
      <c r="AJ18" s="64">
        <f>AJ$4+SUMIF($C$5:AH$5,"Нараст. по остановкам",$C18:AH18)-SUMIF($C$5:AH$5,"Нараст.  по потенциалу",$C18:AH18)</f>
        <v>68.64956190311689</v>
      </c>
      <c r="AK18" s="17"/>
    </row>
    <row r="19" spans="1:37" ht="0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>
        <v>1</v>
      </c>
      <c r="Q19" s="2"/>
      <c r="R19" s="2"/>
      <c r="S19" s="2"/>
      <c r="T19" s="2"/>
      <c r="U19" s="2"/>
      <c r="V19" s="2"/>
      <c r="W19" s="2"/>
      <c r="X19" s="2"/>
      <c r="Y19" s="2"/>
      <c r="Z19" s="2">
        <v>1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17"/>
    </row>
    <row r="20" spans="1:37" ht="11.25" customHeight="1" x14ac:dyDescent="0.3">
      <c r="A20" s="116">
        <v>43588</v>
      </c>
      <c r="B20" s="18" t="s">
        <v>37</v>
      </c>
      <c r="C20" s="19"/>
      <c r="D20" s="20">
        <v>0</v>
      </c>
      <c r="E20" s="19"/>
      <c r="F20" s="20">
        <v>0</v>
      </c>
      <c r="G20" s="19"/>
      <c r="H20" s="20">
        <v>0</v>
      </c>
      <c r="I20" s="19"/>
      <c r="J20" s="20">
        <v>0</v>
      </c>
      <c r="K20" s="20">
        <v>0</v>
      </c>
      <c r="L20" s="21"/>
      <c r="M20" s="19"/>
      <c r="N20" s="22"/>
      <c r="O20" s="23"/>
      <c r="P20" s="19"/>
      <c r="Q20" s="22"/>
      <c r="R20" s="23"/>
      <c r="S20" s="19"/>
      <c r="T20" s="24">
        <v>0</v>
      </c>
      <c r="U20" s="25"/>
      <c r="V20" s="24">
        <v>6.0936846445999997</v>
      </c>
      <c r="W20" s="20">
        <v>6.0936846445999997</v>
      </c>
      <c r="X20" s="21"/>
      <c r="Y20" s="26"/>
      <c r="Z20" s="27"/>
      <c r="AA20" s="19"/>
      <c r="AB20" s="28"/>
      <c r="AC20" s="29"/>
      <c r="AD20" s="31"/>
      <c r="AE20" s="32"/>
      <c r="AF20" s="32"/>
      <c r="AG20" s="32"/>
      <c r="AH20" s="33"/>
      <c r="AI20" s="118">
        <f>AI$4+SUMIF($A$5:AH$5,"Нараст. баланс",$A22:AH22)+SUMIF($A$7:AF$7,"Итого (с ВНР)",$A22:AF22)-SUMIF($A$5:AH$5,"Геол. снижение,  т/сут",$A22:AH22)-SUMIF(AG$7:AH$7,"Итого",AG22:AH22)-SUMIF($A$7:AH$7,"Итого (с ВСП)",$A22:AH22)</f>
        <v>2417.9933637406002</v>
      </c>
      <c r="AJ20" s="34"/>
      <c r="AK20" s="17"/>
    </row>
    <row r="21" spans="1:37" ht="11.25" customHeight="1" x14ac:dyDescent="0.3">
      <c r="A21" s="117" t="s">
        <v>2</v>
      </c>
      <c r="B21" s="35" t="s">
        <v>38</v>
      </c>
      <c r="C21" s="36"/>
      <c r="D21" s="37">
        <v>0</v>
      </c>
      <c r="E21" s="36"/>
      <c r="F21" s="37">
        <v>0</v>
      </c>
      <c r="G21" s="36"/>
      <c r="H21" s="37">
        <v>0</v>
      </c>
      <c r="I21" s="36"/>
      <c r="J21" s="37">
        <v>0</v>
      </c>
      <c r="K21" s="37">
        <v>0</v>
      </c>
      <c r="L21" s="38"/>
      <c r="M21" s="36"/>
      <c r="N21" s="39">
        <f>SUBTOTAL(9,M23:M23)</f>
        <v>0</v>
      </c>
      <c r="O21" s="40"/>
      <c r="P21" s="36"/>
      <c r="Q21" s="39">
        <f>SUBTOTAL(9,P23:P23)</f>
        <v>0</v>
      </c>
      <c r="R21" s="40"/>
      <c r="S21" s="36"/>
      <c r="T21" s="41">
        <f>SUBTOTAL(9,S23:S23)</f>
        <v>0</v>
      </c>
      <c r="U21" s="42"/>
      <c r="V21" s="41">
        <f>SUBTOTAL(9,U23:U23)</f>
        <v>0</v>
      </c>
      <c r="W21" s="37">
        <f>SUBTOTAL(9,S23:U23)</f>
        <v>0</v>
      </c>
      <c r="X21" s="38"/>
      <c r="Y21" s="43"/>
      <c r="Z21" s="44"/>
      <c r="AA21" s="36"/>
      <c r="AB21" s="37">
        <f>SUBTOTAL(9,Z23:AA23)</f>
        <v>0</v>
      </c>
      <c r="AC21" s="45"/>
      <c r="AD21" s="47"/>
      <c r="AE21" s="48"/>
      <c r="AF21" s="48"/>
      <c r="AG21" s="48"/>
      <c r="AH21" s="49"/>
      <c r="AI21" s="117" t="s">
        <v>2</v>
      </c>
      <c r="AJ21" s="50"/>
      <c r="AK21" s="17"/>
    </row>
    <row r="22" spans="1:37" ht="11.25" customHeight="1" x14ac:dyDescent="0.3">
      <c r="A22" s="117" t="s">
        <v>2</v>
      </c>
      <c r="B22" s="51" t="s">
        <v>36</v>
      </c>
      <c r="C22" s="52"/>
      <c r="D22" s="53">
        <f>SUBTOTAL(9,C22:C22)</f>
        <v>0</v>
      </c>
      <c r="E22" s="52"/>
      <c r="F22" s="53">
        <f>SUBTOTAL(9,E22:E22)</f>
        <v>0</v>
      </c>
      <c r="G22" s="52"/>
      <c r="H22" s="53">
        <f>SUBTOTAL(9,G22:G22)</f>
        <v>0</v>
      </c>
      <c r="I22" s="52"/>
      <c r="J22" s="53">
        <f>SUBTOTAL(9,I22:I22)</f>
        <v>0</v>
      </c>
      <c r="K22" s="53">
        <f>SUBTOTAL(9,C22:I22)</f>
        <v>0</v>
      </c>
      <c r="L22" s="54">
        <v>0</v>
      </c>
      <c r="M22" s="52"/>
      <c r="N22" s="55">
        <f>SUBTOTAL(9,M22:M22)</f>
        <v>0</v>
      </c>
      <c r="O22" s="56">
        <f>N22+IF($B18=2,0,O18)</f>
        <v>0</v>
      </c>
      <c r="P22" s="52"/>
      <c r="Q22" s="55">
        <f>SUBTOTAL(9,P22:P22)</f>
        <v>0</v>
      </c>
      <c r="R22" s="56">
        <f>Q22+IF($B18=2,0,R18)</f>
        <v>4</v>
      </c>
      <c r="S22" s="52"/>
      <c r="T22" s="57">
        <f>SUBTOTAL(9,S22:S22)</f>
        <v>0</v>
      </c>
      <c r="U22" s="58"/>
      <c r="V22" s="57">
        <f>SUBTOTAL(9,U22:U22)</f>
        <v>0</v>
      </c>
      <c r="W22" s="53">
        <f>SUBTOTAL(9,S22:U22)</f>
        <v>0</v>
      </c>
      <c r="X22" s="54">
        <f>W22+IF($B18=2,0,X18)</f>
        <v>6.0936846445999997</v>
      </c>
      <c r="Y22" s="59">
        <v>17.43</v>
      </c>
      <c r="Z22" s="60">
        <v>3.2938047621000002</v>
      </c>
      <c r="AA22" s="52"/>
      <c r="AB22" s="53">
        <f>SUBTOTAL(9,Z22:AA22)</f>
        <v>3.2938047621000002</v>
      </c>
      <c r="AC22" s="57">
        <f>AB22+IF($B18=2,0,AC18)</f>
        <v>13.975098930900002</v>
      </c>
      <c r="AD22" s="62">
        <f>SUMIF($A$5:AC$5,"Накопленный эффект, т/сут",$A22:AC22)+SUMIF($A$5:AC$5,"Нараст.  по потенциалу",$A22:AC22)-SUMIF($A$5:AC$5,"Нараст. по остановкам",$A22:AC22)-SUMIF($A$5:AC$5,"ИТОГО перевод в ППД",$A22:AC22)-SUMIF($A$5:AC$5,"ИТОГО  нерент, по распоряж.",$A22:AC22)-SUMIF($A$5:AC$5,"ИТОГО ост. дебит от ЗБС, Углуб., ПВЛГ/ПНЛГ",$A22:AC22)</f>
        <v>-3.8814142863000018</v>
      </c>
      <c r="AE22" s="63"/>
      <c r="AF22" s="63"/>
      <c r="AG22" s="63"/>
      <c r="AH22" s="53">
        <f>SUBTOTAL(9,AE22:AG22)</f>
        <v>0</v>
      </c>
      <c r="AI22" s="117" t="s">
        <v>2</v>
      </c>
      <c r="AJ22" s="64">
        <f>AJ$4+SUMIF($C$5:AH$5,"Нараст. по остановкам",$C22:AH22)-SUMIF($C$5:AH$5,"Нараст.  по потенциалу",$C22:AH22)</f>
        <v>71.943366665216899</v>
      </c>
      <c r="AK22" s="17"/>
    </row>
    <row r="23" spans="1:37" ht="0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17"/>
    </row>
    <row r="24" spans="1:37" ht="11.25" customHeight="1" x14ac:dyDescent="0.3">
      <c r="A24" s="116">
        <v>43589</v>
      </c>
      <c r="B24" s="18" t="s">
        <v>37</v>
      </c>
      <c r="C24" s="19"/>
      <c r="D24" s="20">
        <v>0</v>
      </c>
      <c r="E24" s="19"/>
      <c r="F24" s="20">
        <v>0</v>
      </c>
      <c r="G24" s="19"/>
      <c r="H24" s="20">
        <v>0</v>
      </c>
      <c r="I24" s="19"/>
      <c r="J24" s="20">
        <v>0</v>
      </c>
      <c r="K24" s="20">
        <v>0</v>
      </c>
      <c r="L24" s="21"/>
      <c r="M24" s="19"/>
      <c r="N24" s="22"/>
      <c r="O24" s="23"/>
      <c r="P24" s="19"/>
      <c r="Q24" s="22"/>
      <c r="R24" s="23"/>
      <c r="S24" s="19"/>
      <c r="T24" s="24">
        <v>0</v>
      </c>
      <c r="U24" s="25"/>
      <c r="V24" s="24">
        <v>6.0936846445999997</v>
      </c>
      <c r="W24" s="20">
        <v>6.0936846445999997</v>
      </c>
      <c r="X24" s="21"/>
      <c r="Y24" s="26"/>
      <c r="Z24" s="27"/>
      <c r="AA24" s="19"/>
      <c r="AB24" s="28"/>
      <c r="AC24" s="29"/>
      <c r="AD24" s="31"/>
      <c r="AE24" s="32"/>
      <c r="AF24" s="32"/>
      <c r="AG24" s="32"/>
      <c r="AH24" s="33"/>
      <c r="AI24" s="118">
        <f>AI$4+SUMIF($A$5:AH$5,"Нараст. баланс",$A26:AH26)+SUMIF($A$7:AF$7,"Итого (с ВНР)",$A26:AF26)-SUMIF($A$5:AH$5,"Геол. снижение,  т/сут",$A26:AH26)-SUMIF(AG$7:AH$7,"Итого",AG26:AH26)-SUMIF($A$7:AH$7,"Итого (с ВСП)",$A26:AH26)</f>
        <v>2408.8895589785002</v>
      </c>
      <c r="AJ24" s="34"/>
      <c r="AK24" s="17"/>
    </row>
    <row r="25" spans="1:37" ht="11.25" customHeight="1" x14ac:dyDescent="0.3">
      <c r="A25" s="117" t="s">
        <v>2</v>
      </c>
      <c r="B25" s="35" t="s">
        <v>38</v>
      </c>
      <c r="C25" s="36"/>
      <c r="D25" s="37">
        <v>0</v>
      </c>
      <c r="E25" s="36"/>
      <c r="F25" s="37">
        <v>0</v>
      </c>
      <c r="G25" s="36"/>
      <c r="H25" s="37">
        <v>0</v>
      </c>
      <c r="I25" s="36"/>
      <c r="J25" s="37">
        <v>0</v>
      </c>
      <c r="K25" s="37">
        <v>0</v>
      </c>
      <c r="L25" s="38"/>
      <c r="M25" s="36"/>
      <c r="N25" s="39">
        <f>SUBTOTAL(9,M27:M27)</f>
        <v>0</v>
      </c>
      <c r="O25" s="40"/>
      <c r="P25" s="36"/>
      <c r="Q25" s="39">
        <f>SUBTOTAL(9,P27:P27)</f>
        <v>0</v>
      </c>
      <c r="R25" s="40"/>
      <c r="S25" s="36"/>
      <c r="T25" s="41">
        <f>SUBTOTAL(9,S27:S27)</f>
        <v>0</v>
      </c>
      <c r="U25" s="42"/>
      <c r="V25" s="41">
        <f>SUBTOTAL(9,U27:U27)</f>
        <v>0</v>
      </c>
      <c r="W25" s="37">
        <f>SUBTOTAL(9,S27:U27)</f>
        <v>0</v>
      </c>
      <c r="X25" s="38"/>
      <c r="Y25" s="43"/>
      <c r="Z25" s="44"/>
      <c r="AA25" s="36"/>
      <c r="AB25" s="37">
        <f>SUBTOTAL(9,Z27:AA27)</f>
        <v>0</v>
      </c>
      <c r="AC25" s="45"/>
      <c r="AD25" s="47"/>
      <c r="AE25" s="48"/>
      <c r="AF25" s="48"/>
      <c r="AG25" s="48"/>
      <c r="AH25" s="49"/>
      <c r="AI25" s="117" t="s">
        <v>2</v>
      </c>
      <c r="AJ25" s="50"/>
      <c r="AK25" s="17"/>
    </row>
    <row r="26" spans="1:37" ht="11.25" customHeight="1" x14ac:dyDescent="0.3">
      <c r="A26" s="117" t="s">
        <v>2</v>
      </c>
      <c r="B26" s="51" t="s">
        <v>36</v>
      </c>
      <c r="C26" s="52"/>
      <c r="D26" s="53">
        <f>SUBTOTAL(9,C26:C26)</f>
        <v>0</v>
      </c>
      <c r="E26" s="52"/>
      <c r="F26" s="53">
        <f>SUBTOTAL(9,E26:E26)</f>
        <v>0</v>
      </c>
      <c r="G26" s="52"/>
      <c r="H26" s="53">
        <f>SUBTOTAL(9,G26:G26)</f>
        <v>0</v>
      </c>
      <c r="I26" s="52"/>
      <c r="J26" s="53">
        <f>SUBTOTAL(9,I26:I26)</f>
        <v>0</v>
      </c>
      <c r="K26" s="53">
        <f>SUBTOTAL(9,C26:I26)</f>
        <v>0</v>
      </c>
      <c r="L26" s="54">
        <v>0</v>
      </c>
      <c r="M26" s="52"/>
      <c r="N26" s="55">
        <f>SUBTOTAL(9,M26:M26)</f>
        <v>0</v>
      </c>
      <c r="O26" s="56">
        <f>N26+IF($B22=2,0,O22)</f>
        <v>0</v>
      </c>
      <c r="P26" s="52"/>
      <c r="Q26" s="55">
        <f>SUBTOTAL(9,P26:P26)</f>
        <v>0</v>
      </c>
      <c r="R26" s="56">
        <f>Q26+IF($B22=2,0,R22)</f>
        <v>4</v>
      </c>
      <c r="S26" s="52"/>
      <c r="T26" s="57">
        <f>SUBTOTAL(9,S26:S26)</f>
        <v>0</v>
      </c>
      <c r="U26" s="58"/>
      <c r="V26" s="57">
        <f>SUBTOTAL(9,U26:U26)</f>
        <v>0</v>
      </c>
      <c r="W26" s="53">
        <f>SUBTOTAL(9,S26:U26)</f>
        <v>0</v>
      </c>
      <c r="X26" s="54">
        <f>W26+IF($B22=2,0,X22)</f>
        <v>6.0936846445999997</v>
      </c>
      <c r="Y26" s="59">
        <v>23.24</v>
      </c>
      <c r="Z26" s="60">
        <v>3.2938047621000002</v>
      </c>
      <c r="AA26" s="52"/>
      <c r="AB26" s="53">
        <f>SUBTOTAL(9,Z26:AA26)</f>
        <v>3.2938047621000002</v>
      </c>
      <c r="AC26" s="57">
        <f>AB26+IF($B22=2,0,AC22)</f>
        <v>17.268903693000002</v>
      </c>
      <c r="AD26" s="62">
        <f>SUMIF($A$5:AC$5,"Накопленный эффект, т/сут",$A26:AC26)+SUMIF($A$5:AC$5,"Нараст.  по потенциалу",$A26:AC26)-SUMIF($A$5:AC$5,"Нараст. по остановкам",$A26:AC26)-SUMIF($A$5:AC$5,"ИТОГО перевод в ППД",$A26:AC26)-SUMIF($A$5:AC$5,"ИТОГО  нерент, по распоряж.",$A26:AC26)-SUMIF($A$5:AC$5,"ИТОГО ост. дебит от ЗБС, Углуб., ПВЛГ/ПНЛГ",$A26:AC26)</f>
        <v>-7.1752190484000025</v>
      </c>
      <c r="AE26" s="63"/>
      <c r="AF26" s="63"/>
      <c r="AG26" s="63"/>
      <c r="AH26" s="53">
        <f>SUBTOTAL(9,AE26:AG26)</f>
        <v>0</v>
      </c>
      <c r="AI26" s="117" t="s">
        <v>2</v>
      </c>
      <c r="AJ26" s="64">
        <f>AJ$4+SUMIF($C$5:AH$5,"Нараст. по остановкам",$C26:AH26)-SUMIF($C$5:AH$5,"Нараст.  по потенциалу",$C26:AH26)</f>
        <v>75.237171427316895</v>
      </c>
      <c r="AK26" s="17"/>
    </row>
    <row r="27" spans="1:37" ht="0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17"/>
    </row>
    <row r="28" spans="1:37" ht="11.25" customHeight="1" x14ac:dyDescent="0.3">
      <c r="A28" s="116">
        <v>43590</v>
      </c>
      <c r="B28" s="18" t="s">
        <v>37</v>
      </c>
      <c r="C28" s="19"/>
      <c r="D28" s="20">
        <v>0</v>
      </c>
      <c r="E28" s="19"/>
      <c r="F28" s="20">
        <v>0</v>
      </c>
      <c r="G28" s="19"/>
      <c r="H28" s="20">
        <v>0</v>
      </c>
      <c r="I28" s="19"/>
      <c r="J28" s="20">
        <v>0</v>
      </c>
      <c r="K28" s="20">
        <v>0</v>
      </c>
      <c r="L28" s="21"/>
      <c r="M28" s="19"/>
      <c r="N28" s="22"/>
      <c r="O28" s="23"/>
      <c r="P28" s="19"/>
      <c r="Q28" s="22"/>
      <c r="R28" s="23"/>
      <c r="S28" s="19"/>
      <c r="T28" s="24">
        <v>0</v>
      </c>
      <c r="U28" s="25"/>
      <c r="V28" s="24">
        <v>6.0936846445999997</v>
      </c>
      <c r="W28" s="20">
        <v>6.0936846445999997</v>
      </c>
      <c r="X28" s="21"/>
      <c r="Y28" s="26"/>
      <c r="Z28" s="27"/>
      <c r="AA28" s="19"/>
      <c r="AB28" s="28"/>
      <c r="AC28" s="29"/>
      <c r="AD28" s="31"/>
      <c r="AE28" s="33"/>
      <c r="AF28" s="32"/>
      <c r="AG28" s="32"/>
      <c r="AH28" s="33"/>
      <c r="AI28" s="118">
        <f>AI$4+SUMIF($A$5:AH$5,"Нараст. баланс",$A30:AH30)+SUMIF($A$7:AF$7,"Итого (с ВНР)",$A30:AF30)-SUMIF($A$5:AH$5,"Геол. снижение,  т/сут",$A30:AH30)-SUMIF(AG$7:AH$7,"Итого",AG30:AH30)-SUMIF($A$7:AH$7,"Итого (с ВСП)",$A30:AH30)</f>
        <v>2393.1857542163998</v>
      </c>
      <c r="AJ28" s="34"/>
      <c r="AK28" s="17"/>
    </row>
    <row r="29" spans="1:37" ht="11.25" customHeight="1" x14ac:dyDescent="0.3">
      <c r="A29" s="117" t="s">
        <v>2</v>
      </c>
      <c r="B29" s="35" t="s">
        <v>38</v>
      </c>
      <c r="C29" s="36"/>
      <c r="D29" s="37">
        <v>0</v>
      </c>
      <c r="E29" s="36"/>
      <c r="F29" s="37">
        <v>0</v>
      </c>
      <c r="G29" s="36"/>
      <c r="H29" s="37">
        <v>0</v>
      </c>
      <c r="I29" s="36"/>
      <c r="J29" s="37">
        <v>0</v>
      </c>
      <c r="K29" s="37">
        <v>0</v>
      </c>
      <c r="L29" s="38"/>
      <c r="M29" s="36"/>
      <c r="N29" s="39">
        <f>SUBTOTAL(9,M31:M31)</f>
        <v>0</v>
      </c>
      <c r="O29" s="40"/>
      <c r="P29" s="36"/>
      <c r="Q29" s="39">
        <f>SUBTOTAL(9,P31:P31)</f>
        <v>0</v>
      </c>
      <c r="R29" s="40"/>
      <c r="S29" s="36"/>
      <c r="T29" s="41">
        <f>SUBTOTAL(9,S31:S31)</f>
        <v>0</v>
      </c>
      <c r="U29" s="42"/>
      <c r="V29" s="41">
        <f>SUBTOTAL(9,U31:U31)</f>
        <v>0</v>
      </c>
      <c r="W29" s="37">
        <f>SUBTOTAL(9,S31:U31)</f>
        <v>0</v>
      </c>
      <c r="X29" s="38"/>
      <c r="Y29" s="43"/>
      <c r="Z29" s="44"/>
      <c r="AA29" s="36"/>
      <c r="AB29" s="37">
        <f>SUBTOTAL(9,Z31:AA31)</f>
        <v>0</v>
      </c>
      <c r="AC29" s="45"/>
      <c r="AD29" s="47"/>
      <c r="AE29" s="49"/>
      <c r="AF29" s="48"/>
      <c r="AG29" s="48"/>
      <c r="AH29" s="49"/>
      <c r="AI29" s="117" t="s">
        <v>2</v>
      </c>
      <c r="AJ29" s="50"/>
      <c r="AK29" s="17"/>
    </row>
    <row r="30" spans="1:37" ht="11.25" customHeight="1" x14ac:dyDescent="0.3">
      <c r="A30" s="117" t="s">
        <v>2</v>
      </c>
      <c r="B30" s="51" t="s">
        <v>36</v>
      </c>
      <c r="C30" s="52"/>
      <c r="D30" s="53">
        <f>SUBTOTAL(9,C30:C30)</f>
        <v>0</v>
      </c>
      <c r="E30" s="52"/>
      <c r="F30" s="53">
        <f>SUBTOTAL(9,E30:E30)</f>
        <v>0</v>
      </c>
      <c r="G30" s="52"/>
      <c r="H30" s="53">
        <f>SUBTOTAL(9,G30:G30)</f>
        <v>0</v>
      </c>
      <c r="I30" s="52"/>
      <c r="J30" s="53">
        <f>SUBTOTAL(9,I30:I30)</f>
        <v>0</v>
      </c>
      <c r="K30" s="53">
        <f>SUBTOTAL(9,C30:I30)</f>
        <v>0</v>
      </c>
      <c r="L30" s="54">
        <v>0</v>
      </c>
      <c r="M30" s="52"/>
      <c r="N30" s="55">
        <f>SUBTOTAL(9,M30:M30)</f>
        <v>0</v>
      </c>
      <c r="O30" s="56">
        <f>N30+IF($B26=2,0,O26)</f>
        <v>0</v>
      </c>
      <c r="P30" s="52"/>
      <c r="Q30" s="55">
        <f>SUBTOTAL(9,P30:P30)</f>
        <v>0</v>
      </c>
      <c r="R30" s="56">
        <f>Q30+IF($B26=2,0,R26)</f>
        <v>4</v>
      </c>
      <c r="S30" s="52"/>
      <c r="T30" s="57">
        <f>SUBTOTAL(9,S30:S30)</f>
        <v>0</v>
      </c>
      <c r="U30" s="58"/>
      <c r="V30" s="57">
        <f>SUBTOTAL(9,U30:U30)</f>
        <v>0</v>
      </c>
      <c r="W30" s="53">
        <f>SUBTOTAL(9,S30:U30)</f>
        <v>0</v>
      </c>
      <c r="X30" s="54">
        <f>W30+IF($B26=2,0,X26)</f>
        <v>6.0936846445999997</v>
      </c>
      <c r="Y30" s="59">
        <v>29.05</v>
      </c>
      <c r="Z30" s="60">
        <v>3.7938047621000002</v>
      </c>
      <c r="AA30" s="52"/>
      <c r="AB30" s="53">
        <f>SUBTOTAL(9,Z30:AA30)</f>
        <v>3.7938047621000002</v>
      </c>
      <c r="AC30" s="57">
        <f>AB30+IF($B26=2,0,AC26)</f>
        <v>21.062708455100001</v>
      </c>
      <c r="AD30" s="62">
        <f>SUMIF($A$5:AC$5,"Накопленный эффект, т/сут",$A30:AC30)+SUMIF($A$5:AC$5,"Нараст.  по потенциалу",$A30:AC30)-SUMIF($A$5:AC$5,"Нараст. по остановкам",$A30:AC30)-SUMIF($A$5:AC$5,"ИТОГО перевод в ППД",$A30:AC30)-SUMIF($A$5:AC$5,"ИТОГО  нерент, по распоряж.",$A30:AC30)-SUMIF($A$5:AC$5,"ИТОГО ост. дебит от ЗБС, Углуб., ПВЛГ/ПНЛГ",$A30:AC30)</f>
        <v>-10.969023810500001</v>
      </c>
      <c r="AE30" s="53">
        <v>6.1</v>
      </c>
      <c r="AF30" s="63"/>
      <c r="AG30" s="63"/>
      <c r="AH30" s="53">
        <f>SUBTOTAL(9,AE30:AG30)</f>
        <v>6.1</v>
      </c>
      <c r="AI30" s="117" t="s">
        <v>2</v>
      </c>
      <c r="AJ30" s="64">
        <f>AJ$4+SUMIF($C$5:AH$5,"Нараст. по остановкам",$C30:AH30)-SUMIF($C$5:AH$5,"Нараст.  по потенциалу",$C30:AH30)</f>
        <v>79.030976189416904</v>
      </c>
      <c r="AK30" s="17"/>
    </row>
    <row r="31" spans="1:37" ht="0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17"/>
    </row>
    <row r="32" spans="1:37" ht="11.25" customHeight="1" x14ac:dyDescent="0.3">
      <c r="A32" s="116">
        <v>43591</v>
      </c>
      <c r="B32" s="18" t="s">
        <v>37</v>
      </c>
      <c r="C32" s="19"/>
      <c r="D32" s="20">
        <v>0</v>
      </c>
      <c r="E32" s="19"/>
      <c r="F32" s="20">
        <v>0</v>
      </c>
      <c r="G32" s="19"/>
      <c r="H32" s="20">
        <v>0</v>
      </c>
      <c r="I32" s="19"/>
      <c r="J32" s="20">
        <v>0</v>
      </c>
      <c r="K32" s="20">
        <v>0</v>
      </c>
      <c r="L32" s="21"/>
      <c r="M32" s="19"/>
      <c r="N32" s="22"/>
      <c r="O32" s="23"/>
      <c r="P32" s="19"/>
      <c r="Q32" s="22"/>
      <c r="R32" s="23"/>
      <c r="S32" s="19"/>
      <c r="T32" s="24">
        <v>0</v>
      </c>
      <c r="U32" s="25"/>
      <c r="V32" s="24">
        <v>6.0936846445999997</v>
      </c>
      <c r="W32" s="20">
        <v>6.0936846445999997</v>
      </c>
      <c r="X32" s="21"/>
      <c r="Y32" s="26"/>
      <c r="Z32" s="27"/>
      <c r="AA32" s="19"/>
      <c r="AB32" s="28"/>
      <c r="AC32" s="29"/>
      <c r="AD32" s="31"/>
      <c r="AE32" s="33"/>
      <c r="AF32" s="33"/>
      <c r="AG32" s="33"/>
      <c r="AH32" s="33"/>
      <c r="AI32" s="118">
        <f>AI$4+SUMIF($A$5:AH$5,"Нараст. баланс",$A34:AH34)+SUMIF($A$7:AF$7,"Итого (с ВНР)",$A34:AF34)-SUMIF($A$5:AH$5,"Геол. снижение,  т/сут",$A34:AH34)-SUMIF(AG$7:AH$7,"Итого",AG34:AH34)-SUMIF($A$7:AH$7,"Итого (с ВСП)",$A34:AH34)</f>
        <v>2314.8461809101345</v>
      </c>
      <c r="AJ32" s="34"/>
      <c r="AK32" s="17"/>
    </row>
    <row r="33" spans="1:37" ht="11.25" customHeight="1" x14ac:dyDescent="0.3">
      <c r="A33" s="117" t="s">
        <v>2</v>
      </c>
      <c r="B33" s="35" t="s">
        <v>38</v>
      </c>
      <c r="C33" s="36"/>
      <c r="D33" s="37">
        <v>0</v>
      </c>
      <c r="E33" s="36"/>
      <c r="F33" s="37">
        <v>0</v>
      </c>
      <c r="G33" s="36"/>
      <c r="H33" s="37">
        <v>0</v>
      </c>
      <c r="I33" s="36"/>
      <c r="J33" s="37">
        <v>0</v>
      </c>
      <c r="K33" s="37">
        <v>0</v>
      </c>
      <c r="L33" s="38"/>
      <c r="M33" s="36"/>
      <c r="N33" s="39">
        <f>SUBTOTAL(9,M35:M35)</f>
        <v>0</v>
      </c>
      <c r="O33" s="40"/>
      <c r="P33" s="36"/>
      <c r="Q33" s="39">
        <f>SUBTOTAL(9,P35:P35)</f>
        <v>0</v>
      </c>
      <c r="R33" s="40"/>
      <c r="S33" s="36"/>
      <c r="T33" s="41">
        <f>SUBTOTAL(9,S35:S35)</f>
        <v>0</v>
      </c>
      <c r="U33" s="42"/>
      <c r="V33" s="41">
        <f>SUBTOTAL(9,U35:U35)</f>
        <v>0</v>
      </c>
      <c r="W33" s="37">
        <f>SUBTOTAL(9,S35:U35)</f>
        <v>0</v>
      </c>
      <c r="X33" s="38"/>
      <c r="Y33" s="43"/>
      <c r="Z33" s="44"/>
      <c r="AA33" s="36"/>
      <c r="AB33" s="37">
        <f>SUBTOTAL(9,Z35:AA35)</f>
        <v>0</v>
      </c>
      <c r="AC33" s="45"/>
      <c r="AD33" s="47"/>
      <c r="AE33" s="49"/>
      <c r="AF33" s="49"/>
      <c r="AG33" s="49"/>
      <c r="AH33" s="49"/>
      <c r="AI33" s="117" t="s">
        <v>2</v>
      </c>
      <c r="AJ33" s="50"/>
      <c r="AK33" s="17"/>
    </row>
    <row r="34" spans="1:37" ht="11.25" customHeight="1" x14ac:dyDescent="0.3">
      <c r="A34" s="117" t="s">
        <v>2</v>
      </c>
      <c r="B34" s="51" t="s">
        <v>36</v>
      </c>
      <c r="C34" s="52"/>
      <c r="D34" s="53">
        <f>SUBTOTAL(9,C34:C34)</f>
        <v>0</v>
      </c>
      <c r="E34" s="52"/>
      <c r="F34" s="53">
        <f>SUBTOTAL(9,E34:E34)</f>
        <v>0</v>
      </c>
      <c r="G34" s="52"/>
      <c r="H34" s="53">
        <f>SUBTOTAL(9,G34:G34)</f>
        <v>0</v>
      </c>
      <c r="I34" s="52"/>
      <c r="J34" s="53">
        <f>SUBTOTAL(9,I34:I34)</f>
        <v>0</v>
      </c>
      <c r="K34" s="53">
        <f>SUBTOTAL(9,C34:I34)</f>
        <v>0</v>
      </c>
      <c r="L34" s="54">
        <v>0</v>
      </c>
      <c r="M34" s="52"/>
      <c r="N34" s="55">
        <f>SUBTOTAL(9,M34:M34)</f>
        <v>0</v>
      </c>
      <c r="O34" s="56">
        <f>N34+IF($B30=2,0,O30)</f>
        <v>0</v>
      </c>
      <c r="P34" s="52"/>
      <c r="Q34" s="55">
        <f>SUBTOTAL(9,P34:P34)</f>
        <v>0</v>
      </c>
      <c r="R34" s="56">
        <f>Q34+IF($B30=2,0,R30)</f>
        <v>4</v>
      </c>
      <c r="S34" s="52"/>
      <c r="T34" s="57">
        <f>SUBTOTAL(9,S34:S34)</f>
        <v>0</v>
      </c>
      <c r="U34" s="58"/>
      <c r="V34" s="57">
        <f>SUBTOTAL(9,U34:U34)</f>
        <v>0</v>
      </c>
      <c r="W34" s="53">
        <f>SUBTOTAL(9,S34:U34)</f>
        <v>0</v>
      </c>
      <c r="X34" s="54">
        <f>W34+IF($B30=2,0,X30)</f>
        <v>6.0936846445999997</v>
      </c>
      <c r="Y34" s="59">
        <v>34.86</v>
      </c>
      <c r="Z34" s="60">
        <v>3.7938047622000002</v>
      </c>
      <c r="AA34" s="52"/>
      <c r="AB34" s="53">
        <f>SUBTOTAL(9,Z34:AA34)</f>
        <v>3.7938047622000002</v>
      </c>
      <c r="AC34" s="57">
        <f>AB34+IF($B30=2,0,AC30)</f>
        <v>24.856513217300002</v>
      </c>
      <c r="AD34" s="62">
        <f>SUMIF($A$5:AC$5,"Накопленный эффект, т/сут",$A34:AC34)+SUMIF($A$5:AC$5,"Нараст.  по потенциалу",$A34:AC34)-SUMIF($A$5:AC$5,"Нараст. по остановкам",$A34:AC34)-SUMIF($A$5:AC$5,"ИТОГО перевод в ППД",$A34:AC34)-SUMIF($A$5:AC$5,"ИТОГО  нерент, по распоряж.",$A34:AC34)-SUMIF($A$5:AC$5,"ИТОГО ост. дебит от ЗБС, Углуб., ПВЛГ/ПНЛГ",$A34:AC34)</f>
        <v>-14.762828572700002</v>
      </c>
      <c r="AE34" s="53">
        <v>6.1</v>
      </c>
      <c r="AF34" s="53">
        <v>0.26857500000000001</v>
      </c>
      <c r="AG34" s="53">
        <v>68.467193544064997</v>
      </c>
      <c r="AH34" s="53">
        <f>SUBTOTAL(9,AE34:AG34)</f>
        <v>74.83576854406499</v>
      </c>
      <c r="AI34" s="117" t="s">
        <v>2</v>
      </c>
      <c r="AJ34" s="64">
        <f>AJ$4+SUMIF($C$5:AH$5,"Нараст. по остановкам",$C34:AH34)-SUMIF($C$5:AH$5,"Нараст.  по потенциалу",$C34:AH34)</f>
        <v>82.824780951616901</v>
      </c>
      <c r="AK34" s="17"/>
    </row>
    <row r="35" spans="1:37" ht="0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17"/>
    </row>
    <row r="36" spans="1:37" ht="11.25" customHeight="1" x14ac:dyDescent="0.3">
      <c r="A36" s="116">
        <v>43592</v>
      </c>
      <c r="B36" s="18" t="s">
        <v>37</v>
      </c>
      <c r="C36" s="19"/>
      <c r="D36" s="20">
        <v>0</v>
      </c>
      <c r="E36" s="19"/>
      <c r="F36" s="20">
        <v>0</v>
      </c>
      <c r="G36" s="19"/>
      <c r="H36" s="20">
        <v>0</v>
      </c>
      <c r="I36" s="19"/>
      <c r="J36" s="20">
        <v>0</v>
      </c>
      <c r="K36" s="20">
        <v>0</v>
      </c>
      <c r="L36" s="21"/>
      <c r="M36" s="25" t="s">
        <v>39</v>
      </c>
      <c r="N36" s="22"/>
      <c r="O36" s="23"/>
      <c r="P36" s="19"/>
      <c r="Q36" s="22"/>
      <c r="R36" s="23"/>
      <c r="S36" s="19"/>
      <c r="T36" s="24">
        <v>0</v>
      </c>
      <c r="U36" s="25"/>
      <c r="V36" s="24">
        <v>6.0936846445999997</v>
      </c>
      <c r="W36" s="20">
        <v>6.0936846445999997</v>
      </c>
      <c r="X36" s="21"/>
      <c r="Y36" s="26"/>
      <c r="Z36" s="27"/>
      <c r="AA36" s="19"/>
      <c r="AB36" s="28"/>
      <c r="AC36" s="29"/>
      <c r="AD36" s="31"/>
      <c r="AE36" s="33"/>
      <c r="AF36" s="33"/>
      <c r="AG36" s="32"/>
      <c r="AH36" s="33"/>
      <c r="AI36" s="118">
        <f>AI$4+SUMIF($A$5:AH$5,"Нараст. баланс",$A38:AH38)+SUMIF($A$7:AF$7,"Итого (с ВНР)",$A38:AF38)-SUMIF($A$5:AH$5,"Геол. снижение,  т/сут",$A38:AH38)-SUMIF(AG$7:AH$7,"Итого",AG38:AH38)-SUMIF($A$7:AH$7,"Итого (с ВСП)",$A38:AH38)</f>
        <v>2370.7495012205054</v>
      </c>
      <c r="AJ36" s="34"/>
      <c r="AK36" s="17"/>
    </row>
    <row r="37" spans="1:37" ht="11.25" customHeight="1" x14ac:dyDescent="0.3">
      <c r="A37" s="117" t="s">
        <v>2</v>
      </c>
      <c r="B37" s="35" t="s">
        <v>38</v>
      </c>
      <c r="C37" s="36"/>
      <c r="D37" s="37">
        <v>0</v>
      </c>
      <c r="E37" s="36"/>
      <c r="F37" s="37">
        <v>0</v>
      </c>
      <c r="G37" s="36"/>
      <c r="H37" s="37">
        <v>0</v>
      </c>
      <c r="I37" s="36"/>
      <c r="J37" s="37">
        <v>0</v>
      </c>
      <c r="K37" s="37">
        <v>0</v>
      </c>
      <c r="L37" s="38"/>
      <c r="M37" s="42"/>
      <c r="N37" s="39">
        <f>SUBTOTAL(9,M39:M39)</f>
        <v>0</v>
      </c>
      <c r="O37" s="40"/>
      <c r="P37" s="36"/>
      <c r="Q37" s="39">
        <f>SUBTOTAL(9,P39:P39)</f>
        <v>0</v>
      </c>
      <c r="R37" s="40"/>
      <c r="S37" s="36"/>
      <c r="T37" s="41">
        <f>SUBTOTAL(9,S39:S39)</f>
        <v>0</v>
      </c>
      <c r="U37" s="42"/>
      <c r="V37" s="41">
        <f>SUBTOTAL(9,U39:U39)</f>
        <v>0</v>
      </c>
      <c r="W37" s="37">
        <f>SUBTOTAL(9,S39:U39)</f>
        <v>0</v>
      </c>
      <c r="X37" s="38"/>
      <c r="Y37" s="43"/>
      <c r="Z37" s="44"/>
      <c r="AA37" s="36"/>
      <c r="AB37" s="37">
        <f>SUBTOTAL(9,Z39:AA39)</f>
        <v>0</v>
      </c>
      <c r="AC37" s="45"/>
      <c r="AD37" s="47"/>
      <c r="AE37" s="49"/>
      <c r="AF37" s="49"/>
      <c r="AG37" s="48"/>
      <c r="AH37" s="49"/>
      <c r="AI37" s="117" t="s">
        <v>2</v>
      </c>
      <c r="AJ37" s="50"/>
      <c r="AK37" s="17"/>
    </row>
    <row r="38" spans="1:37" ht="11.25" customHeight="1" x14ac:dyDescent="0.3">
      <c r="A38" s="117" t="s">
        <v>2</v>
      </c>
      <c r="B38" s="51" t="s">
        <v>36</v>
      </c>
      <c r="C38" s="52"/>
      <c r="D38" s="53">
        <f>SUBTOTAL(9,C38:C38)</f>
        <v>0</v>
      </c>
      <c r="E38" s="52"/>
      <c r="F38" s="53">
        <f>SUBTOTAL(9,E38:E38)</f>
        <v>0</v>
      </c>
      <c r="G38" s="52"/>
      <c r="H38" s="53">
        <f>SUBTOTAL(9,G38:G38)</f>
        <v>0</v>
      </c>
      <c r="I38" s="52"/>
      <c r="J38" s="53">
        <f>SUBTOTAL(9,I38:I38)</f>
        <v>0</v>
      </c>
      <c r="K38" s="53">
        <f>SUBTOTAL(9,C38:I38)</f>
        <v>0</v>
      </c>
      <c r="L38" s="54">
        <v>0</v>
      </c>
      <c r="M38" s="58">
        <v>7</v>
      </c>
      <c r="N38" s="55">
        <f>SUBTOTAL(9,M38:M38)</f>
        <v>7</v>
      </c>
      <c r="O38" s="56">
        <f>N38+IF($B34=2,0,O34)</f>
        <v>7</v>
      </c>
      <c r="P38" s="52"/>
      <c r="Q38" s="55">
        <f>SUBTOTAL(9,P38:P38)</f>
        <v>0</v>
      </c>
      <c r="R38" s="56">
        <f>Q38+IF($B34=2,0,R34)</f>
        <v>4</v>
      </c>
      <c r="S38" s="52"/>
      <c r="T38" s="57">
        <f>SUBTOTAL(9,S38:S38)</f>
        <v>0</v>
      </c>
      <c r="U38" s="58"/>
      <c r="V38" s="57">
        <f>SUBTOTAL(9,U38:U38)</f>
        <v>0</v>
      </c>
      <c r="W38" s="53">
        <f>SUBTOTAL(9,S38:U38)</f>
        <v>0</v>
      </c>
      <c r="X38" s="54">
        <f>W38+IF($B34=2,0,X34)</f>
        <v>6.0936846445999997</v>
      </c>
      <c r="Y38" s="59">
        <v>40.67</v>
      </c>
      <c r="Z38" s="60">
        <v>3.7938047621000002</v>
      </c>
      <c r="AA38" s="52"/>
      <c r="AB38" s="53">
        <f>SUBTOTAL(9,Z38:AA38)</f>
        <v>3.7938047621000002</v>
      </c>
      <c r="AC38" s="57">
        <f>AB38+IF($B34=2,0,AC34)</f>
        <v>28.6503179794</v>
      </c>
      <c r="AD38" s="62">
        <f>SUMIF($A$5:AC$5,"Накопленный эффект, т/сут",$A38:AC38)+SUMIF($A$5:AC$5,"Нараст.  по потенциалу",$A38:AC38)-SUMIF($A$5:AC$5,"Нараст. по остановкам",$A38:AC38)-SUMIF($A$5:AC$5,"ИТОГО перевод в ППД",$A38:AC38)-SUMIF($A$5:AC$5,"ИТОГО  нерент, по распоряж.",$A38:AC38)-SUMIF($A$5:AC$5,"ИТОГО ост. дебит от ЗБС, Углуб., ПВЛГ/ПНЛГ",$A38:AC38)</f>
        <v>-11.556633334800001</v>
      </c>
      <c r="AE38" s="53">
        <v>6.1</v>
      </c>
      <c r="AF38" s="53">
        <v>10.228643471594101</v>
      </c>
      <c r="AG38" s="63"/>
      <c r="AH38" s="53">
        <f>SUBTOTAL(9,AE38:AG38)</f>
        <v>16.328643471594098</v>
      </c>
      <c r="AI38" s="117" t="s">
        <v>2</v>
      </c>
      <c r="AJ38" s="64">
        <f>AJ$4+SUMIF($C$5:AH$5,"Нараст. по остановкам",$C38:AH38)-SUMIF($C$5:AH$5,"Нараст.  по потенциалу",$C38:AH38)</f>
        <v>86.618585713716897</v>
      </c>
      <c r="AK38" s="17"/>
    </row>
    <row r="39" spans="1:37" ht="0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17"/>
    </row>
    <row r="40" spans="1:37" ht="11.25" customHeight="1" x14ac:dyDescent="0.3">
      <c r="A40" s="116">
        <v>43593</v>
      </c>
      <c r="B40" s="18" t="s">
        <v>37</v>
      </c>
      <c r="C40" s="19"/>
      <c r="D40" s="20">
        <v>0</v>
      </c>
      <c r="E40" s="19"/>
      <c r="F40" s="20">
        <v>0</v>
      </c>
      <c r="G40" s="19"/>
      <c r="H40" s="20">
        <v>0</v>
      </c>
      <c r="I40" s="19"/>
      <c r="J40" s="20">
        <v>0</v>
      </c>
      <c r="K40" s="20">
        <v>0</v>
      </c>
      <c r="L40" s="21"/>
      <c r="M40" s="19"/>
      <c r="N40" s="22"/>
      <c r="O40" s="23"/>
      <c r="P40" s="19"/>
      <c r="Q40" s="22"/>
      <c r="R40" s="23"/>
      <c r="S40" s="19"/>
      <c r="T40" s="24">
        <v>0</v>
      </c>
      <c r="U40" s="25"/>
      <c r="V40" s="24">
        <v>6.0936846445999997</v>
      </c>
      <c r="W40" s="20">
        <v>6.0936846445999997</v>
      </c>
      <c r="X40" s="21"/>
      <c r="Y40" s="26"/>
      <c r="Z40" s="27"/>
      <c r="AA40" s="19"/>
      <c r="AB40" s="28"/>
      <c r="AC40" s="29"/>
      <c r="AD40" s="31"/>
      <c r="AE40" s="33"/>
      <c r="AF40" s="33"/>
      <c r="AG40" s="32"/>
      <c r="AH40" s="33"/>
      <c r="AI40" s="118">
        <f>AI$4+SUMIF($A$5:AH$5,"Нараст. баланс",$A42:AH42)+SUMIF($A$7:AF$7,"Итого (с ВНР)",$A42:AF42)-SUMIF($A$5:AH$5,"Геол. снижение,  т/сут",$A42:AH42)-SUMIF(AG$7:AH$7,"Итого",AG42:AH42)-SUMIF($A$7:AH$7,"Итого (с ВСП)",$A42:AH42)</f>
        <v>2361.1456964584058</v>
      </c>
      <c r="AJ40" s="34"/>
      <c r="AK40" s="17"/>
    </row>
    <row r="41" spans="1:37" ht="11.25" customHeight="1" x14ac:dyDescent="0.3">
      <c r="A41" s="117" t="s">
        <v>2</v>
      </c>
      <c r="B41" s="35" t="s">
        <v>38</v>
      </c>
      <c r="C41" s="36"/>
      <c r="D41" s="37">
        <v>0</v>
      </c>
      <c r="E41" s="36"/>
      <c r="F41" s="37">
        <v>0</v>
      </c>
      <c r="G41" s="36"/>
      <c r="H41" s="37">
        <v>0</v>
      </c>
      <c r="I41" s="36"/>
      <c r="J41" s="37">
        <v>0</v>
      </c>
      <c r="K41" s="37">
        <v>0</v>
      </c>
      <c r="L41" s="38"/>
      <c r="M41" s="36"/>
      <c r="N41" s="39">
        <f>SUBTOTAL(9,M43:M43)</f>
        <v>0</v>
      </c>
      <c r="O41" s="40"/>
      <c r="P41" s="36"/>
      <c r="Q41" s="39">
        <f>SUBTOTAL(9,P43:P43)</f>
        <v>0</v>
      </c>
      <c r="R41" s="40"/>
      <c r="S41" s="36"/>
      <c r="T41" s="41">
        <f>SUBTOTAL(9,S43:S43)</f>
        <v>0</v>
      </c>
      <c r="U41" s="42"/>
      <c r="V41" s="41">
        <f>SUBTOTAL(9,U43:U43)</f>
        <v>0</v>
      </c>
      <c r="W41" s="37">
        <f>SUBTOTAL(9,S43:U43)</f>
        <v>0</v>
      </c>
      <c r="X41" s="38"/>
      <c r="Y41" s="43"/>
      <c r="Z41" s="44"/>
      <c r="AA41" s="36"/>
      <c r="AB41" s="37">
        <f>SUBTOTAL(9,Z43:AA43)</f>
        <v>0</v>
      </c>
      <c r="AC41" s="45"/>
      <c r="AD41" s="47"/>
      <c r="AE41" s="49"/>
      <c r="AF41" s="49"/>
      <c r="AG41" s="48"/>
      <c r="AH41" s="49"/>
      <c r="AI41" s="117" t="s">
        <v>2</v>
      </c>
      <c r="AJ41" s="50"/>
      <c r="AK41" s="17"/>
    </row>
    <row r="42" spans="1:37" ht="11.25" customHeight="1" x14ac:dyDescent="0.3">
      <c r="A42" s="117" t="s">
        <v>2</v>
      </c>
      <c r="B42" s="51" t="s">
        <v>36</v>
      </c>
      <c r="C42" s="52"/>
      <c r="D42" s="53">
        <f>SUBTOTAL(9,C42:C42)</f>
        <v>0</v>
      </c>
      <c r="E42" s="52"/>
      <c r="F42" s="53">
        <f>SUBTOTAL(9,E42:E42)</f>
        <v>0</v>
      </c>
      <c r="G42" s="52"/>
      <c r="H42" s="53">
        <f>SUBTOTAL(9,G42:G42)</f>
        <v>0</v>
      </c>
      <c r="I42" s="52"/>
      <c r="J42" s="53">
        <f>SUBTOTAL(9,I42:I42)</f>
        <v>0</v>
      </c>
      <c r="K42" s="53">
        <f>SUBTOTAL(9,C42:I42)</f>
        <v>0</v>
      </c>
      <c r="L42" s="54">
        <v>0</v>
      </c>
      <c r="M42" s="52"/>
      <c r="N42" s="55">
        <f>SUBTOTAL(9,M42:M42)</f>
        <v>0</v>
      </c>
      <c r="O42" s="56">
        <f>N42+IF($B38=2,0,O38)</f>
        <v>7</v>
      </c>
      <c r="P42" s="52"/>
      <c r="Q42" s="55">
        <f>SUBTOTAL(9,P42:P42)</f>
        <v>0</v>
      </c>
      <c r="R42" s="56">
        <f>Q42+IF($B38=2,0,R38)</f>
        <v>4</v>
      </c>
      <c r="S42" s="52"/>
      <c r="T42" s="57">
        <f>SUBTOTAL(9,S42:S42)</f>
        <v>0</v>
      </c>
      <c r="U42" s="58"/>
      <c r="V42" s="57">
        <f>SUBTOTAL(9,U42:U42)</f>
        <v>0</v>
      </c>
      <c r="W42" s="53">
        <f>SUBTOTAL(9,S42:U42)</f>
        <v>0</v>
      </c>
      <c r="X42" s="54">
        <f>W42+IF($B38=2,0,X38)</f>
        <v>6.0936846445999997</v>
      </c>
      <c r="Y42" s="59">
        <v>46.48</v>
      </c>
      <c r="Z42" s="60">
        <v>3.7938047621000002</v>
      </c>
      <c r="AA42" s="52"/>
      <c r="AB42" s="53">
        <f>SUBTOTAL(9,Z42:AA42)</f>
        <v>3.7938047621000002</v>
      </c>
      <c r="AC42" s="57">
        <f>AB42+IF($B38=2,0,AC38)</f>
        <v>32.444122741500003</v>
      </c>
      <c r="AD42" s="62">
        <f>SUMIF($A$5:AC$5,"Накопленный эффект, т/сут",$A42:AC42)+SUMIF($A$5:AC$5,"Нараст.  по потенциалу",$A42:AC42)-SUMIF($A$5:AC$5,"Нараст. по остановкам",$A42:AC42)-SUMIF($A$5:AC$5,"ИТОГО перевод в ППД",$A42:AC42)-SUMIF($A$5:AC$5,"ИТОГО  нерент, по распоряж.",$A42:AC42)-SUMIF($A$5:AC$5,"ИТОГО ост. дебит от ЗБС, Углуб., ПВЛГ/ПНЛГ",$A42:AC42)</f>
        <v>-15.350438096900003</v>
      </c>
      <c r="AE42" s="53">
        <v>6.1</v>
      </c>
      <c r="AF42" s="53">
        <v>10.228643471594101</v>
      </c>
      <c r="AG42" s="63"/>
      <c r="AH42" s="53">
        <f>SUBTOTAL(9,AE42:AG42)</f>
        <v>16.328643471594098</v>
      </c>
      <c r="AI42" s="117" t="s">
        <v>2</v>
      </c>
      <c r="AJ42" s="64">
        <f>AJ$4+SUMIF($C$5:AH$5,"Нараст. по остановкам",$C42:AH42)-SUMIF($C$5:AH$5,"Нараст.  по потенциалу",$C42:AH42)</f>
        <v>90.412390475816906</v>
      </c>
      <c r="AK42" s="17"/>
    </row>
    <row r="43" spans="1:37" ht="0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17"/>
    </row>
    <row r="44" spans="1:37" ht="11.25" customHeight="1" x14ac:dyDescent="0.3">
      <c r="A44" s="116">
        <v>43594</v>
      </c>
      <c r="B44" s="18" t="s">
        <v>37</v>
      </c>
      <c r="C44" s="19"/>
      <c r="D44" s="20">
        <v>0</v>
      </c>
      <c r="E44" s="19"/>
      <c r="F44" s="20">
        <v>0</v>
      </c>
      <c r="G44" s="19"/>
      <c r="H44" s="20">
        <v>0</v>
      </c>
      <c r="I44" s="19"/>
      <c r="J44" s="20">
        <v>0</v>
      </c>
      <c r="K44" s="20">
        <v>0</v>
      </c>
      <c r="L44" s="21"/>
      <c r="M44" s="19"/>
      <c r="N44" s="22"/>
      <c r="O44" s="23"/>
      <c r="P44" s="19"/>
      <c r="Q44" s="22"/>
      <c r="R44" s="23"/>
      <c r="S44" s="19"/>
      <c r="T44" s="24">
        <v>0</v>
      </c>
      <c r="U44" s="25"/>
      <c r="V44" s="24">
        <v>6.0936846445999997</v>
      </c>
      <c r="W44" s="20">
        <v>6.0936846445999997</v>
      </c>
      <c r="X44" s="21"/>
      <c r="Y44" s="26"/>
      <c r="Z44" s="27"/>
      <c r="AA44" s="19"/>
      <c r="AB44" s="28"/>
      <c r="AC44" s="29"/>
      <c r="AD44" s="31"/>
      <c r="AE44" s="33"/>
      <c r="AF44" s="32"/>
      <c r="AG44" s="32"/>
      <c r="AH44" s="33"/>
      <c r="AI44" s="118">
        <f>AI$4+SUMIF($A$5:AH$5,"Нараст. баланс",$A46:AH46)+SUMIF($A$7:AF$7,"Итого (с ВНР)",$A46:AF46)-SUMIF($A$5:AH$5,"Геол. снижение,  т/сут",$A46:AH46)-SUMIF(AG$7:AH$7,"Итого",AG46:AH46)-SUMIF($A$7:AH$7,"Итого (с ВСП)",$A46:AH46)</f>
        <v>2361.7705351679001</v>
      </c>
      <c r="AJ44" s="34"/>
      <c r="AK44" s="17"/>
    </row>
    <row r="45" spans="1:37" ht="11.25" customHeight="1" x14ac:dyDescent="0.3">
      <c r="A45" s="117" t="s">
        <v>2</v>
      </c>
      <c r="B45" s="35" t="s">
        <v>38</v>
      </c>
      <c r="C45" s="36"/>
      <c r="D45" s="37">
        <v>0</v>
      </c>
      <c r="E45" s="36"/>
      <c r="F45" s="37">
        <v>0</v>
      </c>
      <c r="G45" s="36"/>
      <c r="H45" s="37">
        <v>0</v>
      </c>
      <c r="I45" s="36"/>
      <c r="J45" s="37">
        <v>0</v>
      </c>
      <c r="K45" s="37">
        <v>0</v>
      </c>
      <c r="L45" s="38"/>
      <c r="M45" s="36"/>
      <c r="N45" s="39">
        <f>SUBTOTAL(9,M47:M47)</f>
        <v>0</v>
      </c>
      <c r="O45" s="40"/>
      <c r="P45" s="36"/>
      <c r="Q45" s="39">
        <f>SUBTOTAL(9,P47:P47)</f>
        <v>0</v>
      </c>
      <c r="R45" s="40"/>
      <c r="S45" s="36"/>
      <c r="T45" s="41">
        <f>SUBTOTAL(9,S47:S47)</f>
        <v>0</v>
      </c>
      <c r="U45" s="42"/>
      <c r="V45" s="41">
        <f>SUBTOTAL(9,U47:U47)</f>
        <v>0</v>
      </c>
      <c r="W45" s="37">
        <f>SUBTOTAL(9,S47:U47)</f>
        <v>0</v>
      </c>
      <c r="X45" s="38"/>
      <c r="Y45" s="43"/>
      <c r="Z45" s="44"/>
      <c r="AA45" s="36"/>
      <c r="AB45" s="37">
        <f>SUBTOTAL(9,Z47:AA47)</f>
        <v>0</v>
      </c>
      <c r="AC45" s="45"/>
      <c r="AD45" s="47"/>
      <c r="AE45" s="49"/>
      <c r="AF45" s="48"/>
      <c r="AG45" s="48"/>
      <c r="AH45" s="49"/>
      <c r="AI45" s="117" t="s">
        <v>2</v>
      </c>
      <c r="AJ45" s="50"/>
      <c r="AK45" s="17"/>
    </row>
    <row r="46" spans="1:37" ht="11.25" customHeight="1" x14ac:dyDescent="0.3">
      <c r="A46" s="117" t="s">
        <v>2</v>
      </c>
      <c r="B46" s="51" t="s">
        <v>36</v>
      </c>
      <c r="C46" s="52"/>
      <c r="D46" s="53">
        <f>SUBTOTAL(9,C46:C46)</f>
        <v>0</v>
      </c>
      <c r="E46" s="52"/>
      <c r="F46" s="53">
        <f>SUBTOTAL(9,E46:E46)</f>
        <v>0</v>
      </c>
      <c r="G46" s="52"/>
      <c r="H46" s="53">
        <f>SUBTOTAL(9,G46:G46)</f>
        <v>0</v>
      </c>
      <c r="I46" s="52"/>
      <c r="J46" s="53">
        <f>SUBTOTAL(9,I46:I46)</f>
        <v>0</v>
      </c>
      <c r="K46" s="53">
        <f>SUBTOTAL(9,C46:I46)</f>
        <v>0</v>
      </c>
      <c r="L46" s="54">
        <v>0</v>
      </c>
      <c r="M46" s="52"/>
      <c r="N46" s="55">
        <f>SUBTOTAL(9,M46:M46)</f>
        <v>0</v>
      </c>
      <c r="O46" s="56">
        <f>N46+IF($B42=2,0,O42)</f>
        <v>7</v>
      </c>
      <c r="P46" s="52"/>
      <c r="Q46" s="55">
        <f>SUBTOTAL(9,P46:P46)</f>
        <v>0</v>
      </c>
      <c r="R46" s="56">
        <f>Q46+IF($B42=2,0,R42)</f>
        <v>4</v>
      </c>
      <c r="S46" s="52"/>
      <c r="T46" s="57">
        <f>SUBTOTAL(9,S46:S46)</f>
        <v>0</v>
      </c>
      <c r="U46" s="58"/>
      <c r="V46" s="57">
        <f>SUBTOTAL(9,U46:U46)</f>
        <v>0</v>
      </c>
      <c r="W46" s="53">
        <f>SUBTOTAL(9,S46:U46)</f>
        <v>0</v>
      </c>
      <c r="X46" s="54">
        <f>W46+IF($B42=2,0,X42)</f>
        <v>6.0936846445999997</v>
      </c>
      <c r="Y46" s="59">
        <v>52.29</v>
      </c>
      <c r="Z46" s="60">
        <v>3.7938047621000002</v>
      </c>
      <c r="AA46" s="52"/>
      <c r="AB46" s="53">
        <f>SUBTOTAL(9,Z46:AA46)</f>
        <v>3.7938047621000002</v>
      </c>
      <c r="AC46" s="57">
        <f>AB46+IF($B42=2,0,AC42)</f>
        <v>36.237927503600005</v>
      </c>
      <c r="AD46" s="62">
        <f>SUMIF($A$5:AC$5,"Накопленный эффект, т/сут",$A46:AC46)+SUMIF($A$5:AC$5,"Нараст.  по потенциалу",$A46:AC46)-SUMIF($A$5:AC$5,"Нараст. по остановкам",$A46:AC46)-SUMIF($A$5:AC$5,"ИТОГО перевод в ППД",$A46:AC46)-SUMIF($A$5:AC$5,"ИТОГО  нерент, по распоряж.",$A46:AC46)-SUMIF($A$5:AC$5,"ИТОГО ост. дебит от ЗБС, Углуб., ПВЛГ/ПНЛГ",$A46:AC46)</f>
        <v>-19.144242859000006</v>
      </c>
      <c r="AE46" s="53">
        <v>6.1</v>
      </c>
      <c r="AF46" s="63"/>
      <c r="AG46" s="63"/>
      <c r="AH46" s="53">
        <f>SUBTOTAL(9,AE46:AG46)</f>
        <v>6.1</v>
      </c>
      <c r="AI46" s="117" t="s">
        <v>2</v>
      </c>
      <c r="AJ46" s="64">
        <f>AJ$4+SUMIF($C$5:AH$5,"Нараст. по остановкам",$C46:AH46)-SUMIF($C$5:AH$5,"Нараст.  по потенциалу",$C46:AH46)</f>
        <v>94.206195237916901</v>
      </c>
      <c r="AK46" s="17"/>
    </row>
    <row r="47" spans="1:37" ht="0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17"/>
    </row>
    <row r="48" spans="1:37" ht="11.25" customHeight="1" x14ac:dyDescent="0.3">
      <c r="A48" s="116">
        <v>43595</v>
      </c>
      <c r="B48" s="18" t="s">
        <v>37</v>
      </c>
      <c r="C48" s="19"/>
      <c r="D48" s="20">
        <v>0</v>
      </c>
      <c r="E48" s="19"/>
      <c r="F48" s="20">
        <v>0</v>
      </c>
      <c r="G48" s="19"/>
      <c r="H48" s="20">
        <v>0</v>
      </c>
      <c r="I48" s="19"/>
      <c r="J48" s="20">
        <v>0</v>
      </c>
      <c r="K48" s="20">
        <v>0</v>
      </c>
      <c r="L48" s="21"/>
      <c r="M48" s="19"/>
      <c r="N48" s="22"/>
      <c r="O48" s="23"/>
      <c r="P48" s="19"/>
      <c r="Q48" s="22"/>
      <c r="R48" s="23"/>
      <c r="S48" s="19"/>
      <c r="T48" s="24">
        <v>0</v>
      </c>
      <c r="U48" s="25"/>
      <c r="V48" s="24">
        <v>6.0936846445999997</v>
      </c>
      <c r="W48" s="20">
        <v>6.0936846445999997</v>
      </c>
      <c r="X48" s="21"/>
      <c r="Y48" s="26"/>
      <c r="Z48" s="27"/>
      <c r="AA48" s="19"/>
      <c r="AB48" s="28"/>
      <c r="AC48" s="29"/>
      <c r="AD48" s="31"/>
      <c r="AE48" s="32"/>
      <c r="AF48" s="33"/>
      <c r="AG48" s="32"/>
      <c r="AH48" s="33"/>
      <c r="AI48" s="118">
        <f>AI$4+SUMIF($A$5:AH$5,"Нараст. баланс",$A50:AH50)+SUMIF($A$7:AF$7,"Итого (с ВНР)",$A50:AF50)-SUMIF($A$5:AH$5,"Геол. снижение,  т/сут",$A50:AH50)-SUMIF(AG$7:AH$7,"Итого",AG50:AH50)-SUMIF($A$7:AH$7,"Итого (с ВСП)",$A50:AH50)</f>
        <v>2355.9911803439422</v>
      </c>
      <c r="AJ48" s="34"/>
      <c r="AK48" s="17"/>
    </row>
    <row r="49" spans="1:37" ht="11.25" customHeight="1" x14ac:dyDescent="0.3">
      <c r="A49" s="117" t="s">
        <v>2</v>
      </c>
      <c r="B49" s="35" t="s">
        <v>38</v>
      </c>
      <c r="C49" s="36"/>
      <c r="D49" s="37">
        <v>0</v>
      </c>
      <c r="E49" s="36"/>
      <c r="F49" s="37">
        <v>0</v>
      </c>
      <c r="G49" s="36"/>
      <c r="H49" s="37">
        <v>0</v>
      </c>
      <c r="I49" s="36"/>
      <c r="J49" s="37">
        <v>0</v>
      </c>
      <c r="K49" s="37">
        <v>0</v>
      </c>
      <c r="L49" s="38"/>
      <c r="M49" s="36"/>
      <c r="N49" s="39">
        <f>SUBTOTAL(9,M51:M51)</f>
        <v>0</v>
      </c>
      <c r="O49" s="40"/>
      <c r="P49" s="36"/>
      <c r="Q49" s="39">
        <f>SUBTOTAL(9,P51:P51)</f>
        <v>0</v>
      </c>
      <c r="R49" s="40"/>
      <c r="S49" s="36"/>
      <c r="T49" s="41">
        <f>SUBTOTAL(9,S51:S51)</f>
        <v>0</v>
      </c>
      <c r="U49" s="42"/>
      <c r="V49" s="41">
        <f>SUBTOTAL(9,U51:U51)</f>
        <v>0</v>
      </c>
      <c r="W49" s="37">
        <f>SUBTOTAL(9,S51:U51)</f>
        <v>0</v>
      </c>
      <c r="X49" s="38"/>
      <c r="Y49" s="43"/>
      <c r="Z49" s="44"/>
      <c r="AA49" s="36"/>
      <c r="AB49" s="37">
        <f>SUBTOTAL(9,Z51:AA51)</f>
        <v>0</v>
      </c>
      <c r="AC49" s="45"/>
      <c r="AD49" s="47"/>
      <c r="AE49" s="48"/>
      <c r="AF49" s="49"/>
      <c r="AG49" s="48"/>
      <c r="AH49" s="49"/>
      <c r="AI49" s="117" t="s">
        <v>2</v>
      </c>
      <c r="AJ49" s="50"/>
      <c r="AK49" s="17"/>
    </row>
    <row r="50" spans="1:37" ht="11.25" customHeight="1" x14ac:dyDescent="0.3">
      <c r="A50" s="117" t="s">
        <v>2</v>
      </c>
      <c r="B50" s="51" t="s">
        <v>36</v>
      </c>
      <c r="C50" s="52"/>
      <c r="D50" s="53">
        <f>SUBTOTAL(9,C50:C50)</f>
        <v>0</v>
      </c>
      <c r="E50" s="52"/>
      <c r="F50" s="53">
        <f>SUBTOTAL(9,E50:E50)</f>
        <v>0</v>
      </c>
      <c r="G50" s="52"/>
      <c r="H50" s="53">
        <f>SUBTOTAL(9,G50:G50)</f>
        <v>0</v>
      </c>
      <c r="I50" s="52"/>
      <c r="J50" s="53">
        <f>SUBTOTAL(9,I50:I50)</f>
        <v>0</v>
      </c>
      <c r="K50" s="53">
        <f>SUBTOTAL(9,C50:I50)</f>
        <v>0</v>
      </c>
      <c r="L50" s="54">
        <v>0</v>
      </c>
      <c r="M50" s="52"/>
      <c r="N50" s="55">
        <f>SUBTOTAL(9,M50:M50)</f>
        <v>0</v>
      </c>
      <c r="O50" s="56">
        <f>N50+IF($B46=2,0,O46)</f>
        <v>7</v>
      </c>
      <c r="P50" s="52"/>
      <c r="Q50" s="55">
        <f>SUBTOTAL(9,P50:P50)</f>
        <v>0</v>
      </c>
      <c r="R50" s="56">
        <f>Q50+IF($B46=2,0,R46)</f>
        <v>4</v>
      </c>
      <c r="S50" s="52"/>
      <c r="T50" s="57">
        <f>SUBTOTAL(9,S50:S50)</f>
        <v>0</v>
      </c>
      <c r="U50" s="58"/>
      <c r="V50" s="57">
        <f>SUBTOTAL(9,U50:U50)</f>
        <v>0</v>
      </c>
      <c r="W50" s="53">
        <f>SUBTOTAL(9,S50:U50)</f>
        <v>0</v>
      </c>
      <c r="X50" s="54">
        <f>W50+IF($B46=2,0,X46)</f>
        <v>6.0936846445999997</v>
      </c>
      <c r="Y50" s="59">
        <v>58.1</v>
      </c>
      <c r="Z50" s="60">
        <v>3.7938047621000002</v>
      </c>
      <c r="AA50" s="52"/>
      <c r="AB50" s="53">
        <f>SUBTOTAL(9,Z50:AA50)</f>
        <v>3.7938047621000002</v>
      </c>
      <c r="AC50" s="57">
        <f>AB50+IF($B46=2,0,AC46)</f>
        <v>40.031732265700008</v>
      </c>
      <c r="AD50" s="62">
        <f>SUMIF($A$5:AC$5,"Накопленный эффект, т/сут",$A50:AC50)+SUMIF($A$5:AC$5,"Нараст.  по потенциалу",$A50:AC50)-SUMIF($A$5:AC$5,"Нараст. по остановкам",$A50:AC50)-SUMIF($A$5:AC$5,"ИТОГО перевод в ППД",$A50:AC50)-SUMIF($A$5:AC$5,"ИТОГО  нерент, по распоряж.",$A50:AC50)-SUMIF($A$5:AC$5,"ИТОГО ост. дебит от ЗБС, Углуб., ПВЛГ/ПНЛГ",$A50:AC50)</f>
        <v>-22.938047621100008</v>
      </c>
      <c r="AE50" s="63"/>
      <c r="AF50" s="53">
        <v>2.27555006185769</v>
      </c>
      <c r="AG50" s="63"/>
      <c r="AH50" s="53">
        <f>SUBTOTAL(9,AE50:AG50)</f>
        <v>2.27555006185769</v>
      </c>
      <c r="AI50" s="117" t="s">
        <v>2</v>
      </c>
      <c r="AJ50" s="64">
        <f>AJ$4+SUMIF($C$5:AH$5,"Нараст. по остановкам",$C50:AH50)-SUMIF($C$5:AH$5,"Нараст.  по потенциалу",$C50:AH50)</f>
        <v>98.000000000016897</v>
      </c>
      <c r="AK50" s="17"/>
    </row>
    <row r="51" spans="1:37" ht="0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17"/>
    </row>
    <row r="52" spans="1:37" ht="11.25" customHeight="1" x14ac:dyDescent="0.3">
      <c r="A52" s="116">
        <v>43596</v>
      </c>
      <c r="B52" s="18" t="s">
        <v>37</v>
      </c>
      <c r="C52" s="19"/>
      <c r="D52" s="20">
        <v>0</v>
      </c>
      <c r="E52" s="19"/>
      <c r="F52" s="20">
        <v>0</v>
      </c>
      <c r="G52" s="19"/>
      <c r="H52" s="20">
        <v>0</v>
      </c>
      <c r="I52" s="19"/>
      <c r="J52" s="20">
        <v>0</v>
      </c>
      <c r="K52" s="20">
        <v>0</v>
      </c>
      <c r="L52" s="21"/>
      <c r="M52" s="19"/>
      <c r="N52" s="22"/>
      <c r="O52" s="23"/>
      <c r="P52" s="19"/>
      <c r="Q52" s="22"/>
      <c r="R52" s="23"/>
      <c r="S52" s="19"/>
      <c r="T52" s="24">
        <v>0</v>
      </c>
      <c r="U52" s="19"/>
      <c r="V52" s="24">
        <v>6.0936846445999997</v>
      </c>
      <c r="W52" s="20">
        <v>6.0936846445999997</v>
      </c>
      <c r="X52" s="21"/>
      <c r="Y52" s="26"/>
      <c r="Z52" s="19"/>
      <c r="AA52" s="19"/>
      <c r="AB52" s="28"/>
      <c r="AC52" s="29"/>
      <c r="AD52" s="31"/>
      <c r="AE52" s="32"/>
      <c r="AF52" s="32"/>
      <c r="AG52" s="32"/>
      <c r="AH52" s="33"/>
      <c r="AI52" s="118">
        <f>AI$4+SUMIF($A$5:AH$5,"Нараст. баланс",$A54:AH54)+SUMIF($A$7:AF$7,"Итого (с ВНР)",$A54:AF54)-SUMIF($A$5:AH$5,"Геол. снижение,  т/сут",$A54:AH54)-SUMIF(AG$7:AH$7,"Итого",AG54:AH54)-SUMIF($A$7:AH$7,"Итого (с ВСП)",$A54:AH54)</f>
        <v>2352.4567304058</v>
      </c>
      <c r="AJ52" s="34"/>
      <c r="AK52" s="17"/>
    </row>
    <row r="53" spans="1:37" ht="11.25" customHeight="1" x14ac:dyDescent="0.3">
      <c r="A53" s="117" t="s">
        <v>2</v>
      </c>
      <c r="B53" s="35" t="s">
        <v>38</v>
      </c>
      <c r="C53" s="36"/>
      <c r="D53" s="37">
        <v>0</v>
      </c>
      <c r="E53" s="36"/>
      <c r="F53" s="37">
        <v>0</v>
      </c>
      <c r="G53" s="36"/>
      <c r="H53" s="37">
        <v>0</v>
      </c>
      <c r="I53" s="36"/>
      <c r="J53" s="37">
        <v>0</v>
      </c>
      <c r="K53" s="37">
        <v>0</v>
      </c>
      <c r="L53" s="38"/>
      <c r="M53" s="36"/>
      <c r="N53" s="39">
        <f>SUBTOTAL(9,M55:M55)</f>
        <v>0</v>
      </c>
      <c r="O53" s="40"/>
      <c r="P53" s="36"/>
      <c r="Q53" s="39">
        <f>SUBTOTAL(9,P55:P55)</f>
        <v>0</v>
      </c>
      <c r="R53" s="40"/>
      <c r="S53" s="36"/>
      <c r="T53" s="41">
        <f>SUBTOTAL(9,S55:S55)</f>
        <v>0</v>
      </c>
      <c r="U53" s="36"/>
      <c r="V53" s="41">
        <f>SUBTOTAL(9,U55:U55)</f>
        <v>0</v>
      </c>
      <c r="W53" s="37">
        <f>SUBTOTAL(9,S55:U55)</f>
        <v>0</v>
      </c>
      <c r="X53" s="38"/>
      <c r="Y53" s="43"/>
      <c r="Z53" s="36"/>
      <c r="AA53" s="36"/>
      <c r="AB53" s="37">
        <f>SUBTOTAL(9,Z55:AA55)</f>
        <v>0</v>
      </c>
      <c r="AC53" s="45"/>
      <c r="AD53" s="47"/>
      <c r="AE53" s="48"/>
      <c r="AF53" s="48"/>
      <c r="AG53" s="48"/>
      <c r="AH53" s="49"/>
      <c r="AI53" s="117" t="s">
        <v>2</v>
      </c>
      <c r="AJ53" s="50"/>
      <c r="AK53" s="17"/>
    </row>
    <row r="54" spans="1:37" ht="11.25" customHeight="1" x14ac:dyDescent="0.3">
      <c r="A54" s="117" t="s">
        <v>2</v>
      </c>
      <c r="B54" s="51" t="s">
        <v>36</v>
      </c>
      <c r="C54" s="52"/>
      <c r="D54" s="53">
        <f>SUBTOTAL(9,C54:C54)</f>
        <v>0</v>
      </c>
      <c r="E54" s="52"/>
      <c r="F54" s="53">
        <f>SUBTOTAL(9,E54:E54)</f>
        <v>0</v>
      </c>
      <c r="G54" s="52"/>
      <c r="H54" s="53">
        <f>SUBTOTAL(9,G54:G54)</f>
        <v>0</v>
      </c>
      <c r="I54" s="52"/>
      <c r="J54" s="53">
        <f>SUBTOTAL(9,I54:I54)</f>
        <v>0</v>
      </c>
      <c r="K54" s="53">
        <f>SUBTOTAL(9,C54:I54)</f>
        <v>0</v>
      </c>
      <c r="L54" s="54">
        <v>0</v>
      </c>
      <c r="M54" s="52"/>
      <c r="N54" s="55">
        <f>SUBTOTAL(9,M54:M54)</f>
        <v>0</v>
      </c>
      <c r="O54" s="56">
        <f>N54+IF($B50=2,0,O50)</f>
        <v>7</v>
      </c>
      <c r="P54" s="52"/>
      <c r="Q54" s="55">
        <f>SUBTOTAL(9,P54:P54)</f>
        <v>0</v>
      </c>
      <c r="R54" s="56">
        <f>Q54+IF($B50=2,0,R50)</f>
        <v>4</v>
      </c>
      <c r="S54" s="52"/>
      <c r="T54" s="57">
        <f>SUBTOTAL(9,S54:S54)</f>
        <v>0</v>
      </c>
      <c r="U54" s="52"/>
      <c r="V54" s="57">
        <f>SUBTOTAL(9,U54:U54)</f>
        <v>0</v>
      </c>
      <c r="W54" s="53">
        <f>SUBTOTAL(9,S54:U54)</f>
        <v>0</v>
      </c>
      <c r="X54" s="54">
        <f>W54+IF($B50=2,0,X50)</f>
        <v>6.0936846445999997</v>
      </c>
      <c r="Y54" s="59">
        <v>63.91</v>
      </c>
      <c r="Z54" s="52"/>
      <c r="AA54" s="52"/>
      <c r="AB54" s="53">
        <f>SUBTOTAL(9,Z54:AA54)</f>
        <v>0</v>
      </c>
      <c r="AC54" s="57">
        <f>AB54+IF($B50=2,0,AC50)</f>
        <v>40.031732265700008</v>
      </c>
      <c r="AD54" s="62">
        <f>SUMIF($A$5:AC$5,"Накопленный эффект, т/сут",$A54:AC54)+SUMIF($A$5:AC$5,"Нараст.  по потенциалу",$A54:AC54)-SUMIF($A$5:AC$5,"Нараст. по остановкам",$A54:AC54)-SUMIF($A$5:AC$5,"ИТОГО перевод в ППД",$A54:AC54)-SUMIF($A$5:AC$5,"ИТОГО  нерент, по распоряж.",$A54:AC54)-SUMIF($A$5:AC$5,"ИТОГО ост. дебит от ЗБС, Углуб., ПВЛГ/ПНЛГ",$A54:AC54)</f>
        <v>-22.938047621100008</v>
      </c>
      <c r="AE54" s="63"/>
      <c r="AF54" s="63"/>
      <c r="AG54" s="63"/>
      <c r="AH54" s="53">
        <f>SUBTOTAL(9,AE54:AG54)</f>
        <v>0</v>
      </c>
      <c r="AI54" s="117" t="s">
        <v>2</v>
      </c>
      <c r="AJ54" s="64">
        <f>AJ$4+SUMIF($C$5:AH$5,"Нараст. по остановкам",$C54:AH54)-SUMIF($C$5:AH$5,"Нараст.  по потенциалу",$C54:AH54)</f>
        <v>98.000000000016897</v>
      </c>
      <c r="AK54" s="17"/>
    </row>
    <row r="55" spans="1:37" ht="0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17"/>
    </row>
    <row r="56" spans="1:37" ht="11.25" customHeight="1" x14ac:dyDescent="0.3">
      <c r="A56" s="116">
        <v>43597</v>
      </c>
      <c r="B56" s="18" t="s">
        <v>37</v>
      </c>
      <c r="C56" s="19"/>
      <c r="D56" s="20">
        <v>0</v>
      </c>
      <c r="E56" s="19"/>
      <c r="F56" s="20">
        <v>0</v>
      </c>
      <c r="G56" s="19"/>
      <c r="H56" s="20">
        <v>0</v>
      </c>
      <c r="I56" s="19"/>
      <c r="J56" s="20">
        <v>0</v>
      </c>
      <c r="K56" s="20">
        <v>0</v>
      </c>
      <c r="L56" s="21"/>
      <c r="M56" s="19"/>
      <c r="N56" s="22"/>
      <c r="O56" s="23"/>
      <c r="P56" s="19"/>
      <c r="Q56" s="22"/>
      <c r="R56" s="23"/>
      <c r="S56" s="19"/>
      <c r="T56" s="24">
        <v>0</v>
      </c>
      <c r="U56" s="19"/>
      <c r="V56" s="24">
        <v>6.0936846445999997</v>
      </c>
      <c r="W56" s="20">
        <v>6.0936846445999997</v>
      </c>
      <c r="X56" s="21"/>
      <c r="Y56" s="26"/>
      <c r="Z56" s="19"/>
      <c r="AA56" s="19"/>
      <c r="AB56" s="28"/>
      <c r="AC56" s="29"/>
      <c r="AD56" s="31"/>
      <c r="AE56" s="32"/>
      <c r="AF56" s="32"/>
      <c r="AG56" s="32"/>
      <c r="AH56" s="33"/>
      <c r="AI56" s="118">
        <f>AI$4+SUMIF($A$5:AH$5,"Нараст. баланс",$A58:AH58)+SUMIF($A$7:AF$7,"Итого (с ВНР)",$A58:AF58)-SUMIF($A$5:AH$5,"Геол. снижение,  т/сут",$A58:AH58)-SUMIF(AG$7:AH$7,"Итого",AG58:AH58)-SUMIF($A$7:AH$7,"Итого (с ВСП)",$A58:AH58)</f>
        <v>2346.6467304058001</v>
      </c>
      <c r="AJ56" s="34"/>
      <c r="AK56" s="17"/>
    </row>
    <row r="57" spans="1:37" ht="11.25" customHeight="1" x14ac:dyDescent="0.3">
      <c r="A57" s="117" t="s">
        <v>2</v>
      </c>
      <c r="B57" s="35" t="s">
        <v>38</v>
      </c>
      <c r="C57" s="36"/>
      <c r="D57" s="37">
        <v>0</v>
      </c>
      <c r="E57" s="36"/>
      <c r="F57" s="37">
        <v>0</v>
      </c>
      <c r="G57" s="36"/>
      <c r="H57" s="37">
        <v>0</v>
      </c>
      <c r="I57" s="36"/>
      <c r="J57" s="37">
        <v>0</v>
      </c>
      <c r="K57" s="37">
        <v>0</v>
      </c>
      <c r="L57" s="38"/>
      <c r="M57" s="36"/>
      <c r="N57" s="39">
        <f>SUBTOTAL(9,M59:M59)</f>
        <v>0</v>
      </c>
      <c r="O57" s="40"/>
      <c r="P57" s="36"/>
      <c r="Q57" s="39">
        <f>SUBTOTAL(9,P59:P59)</f>
        <v>0</v>
      </c>
      <c r="R57" s="40"/>
      <c r="S57" s="36"/>
      <c r="T57" s="41">
        <f>SUBTOTAL(9,S59:S59)</f>
        <v>0</v>
      </c>
      <c r="U57" s="36"/>
      <c r="V57" s="41">
        <f>SUBTOTAL(9,U59:U59)</f>
        <v>0</v>
      </c>
      <c r="W57" s="37">
        <f>SUBTOTAL(9,S59:U59)</f>
        <v>0</v>
      </c>
      <c r="X57" s="38"/>
      <c r="Y57" s="43"/>
      <c r="Z57" s="36"/>
      <c r="AA57" s="36"/>
      <c r="AB57" s="37">
        <f>SUBTOTAL(9,Z59:AA59)</f>
        <v>0</v>
      </c>
      <c r="AC57" s="45"/>
      <c r="AD57" s="47"/>
      <c r="AE57" s="48"/>
      <c r="AF57" s="48"/>
      <c r="AG57" s="48"/>
      <c r="AH57" s="49"/>
      <c r="AI57" s="117" t="s">
        <v>2</v>
      </c>
      <c r="AJ57" s="50"/>
      <c r="AK57" s="17"/>
    </row>
    <row r="58" spans="1:37" ht="11.25" customHeight="1" x14ac:dyDescent="0.3">
      <c r="A58" s="117" t="s">
        <v>2</v>
      </c>
      <c r="B58" s="51" t="s">
        <v>36</v>
      </c>
      <c r="C58" s="52"/>
      <c r="D58" s="53">
        <f>SUBTOTAL(9,C58:C58)</f>
        <v>0</v>
      </c>
      <c r="E58" s="52"/>
      <c r="F58" s="53">
        <f>SUBTOTAL(9,E58:E58)</f>
        <v>0</v>
      </c>
      <c r="G58" s="52"/>
      <c r="H58" s="53">
        <f>SUBTOTAL(9,G58:G58)</f>
        <v>0</v>
      </c>
      <c r="I58" s="52"/>
      <c r="J58" s="53">
        <f>SUBTOTAL(9,I58:I58)</f>
        <v>0</v>
      </c>
      <c r="K58" s="53">
        <f>SUBTOTAL(9,C58:I58)</f>
        <v>0</v>
      </c>
      <c r="L58" s="54">
        <v>0</v>
      </c>
      <c r="M58" s="52"/>
      <c r="N58" s="55">
        <f>SUBTOTAL(9,M58:M58)</f>
        <v>0</v>
      </c>
      <c r="O58" s="56">
        <f>N58+IF($B54=2,0,O54)</f>
        <v>7</v>
      </c>
      <c r="P58" s="52"/>
      <c r="Q58" s="55">
        <f>SUBTOTAL(9,P58:P58)</f>
        <v>0</v>
      </c>
      <c r="R58" s="56">
        <f>Q58+IF($B54=2,0,R54)</f>
        <v>4</v>
      </c>
      <c r="S58" s="52"/>
      <c r="T58" s="57">
        <f>SUBTOTAL(9,S58:S58)</f>
        <v>0</v>
      </c>
      <c r="U58" s="52"/>
      <c r="V58" s="57">
        <f>SUBTOTAL(9,U58:U58)</f>
        <v>0</v>
      </c>
      <c r="W58" s="53">
        <f>SUBTOTAL(9,S58:U58)</f>
        <v>0</v>
      </c>
      <c r="X58" s="54">
        <f>W58+IF($B54=2,0,X54)</f>
        <v>6.0936846445999997</v>
      </c>
      <c r="Y58" s="59">
        <v>69.72</v>
      </c>
      <c r="Z58" s="52"/>
      <c r="AA58" s="52"/>
      <c r="AB58" s="53">
        <f>SUBTOTAL(9,Z58:AA58)</f>
        <v>0</v>
      </c>
      <c r="AC58" s="57">
        <f>AB58+IF($B54=2,0,AC54)</f>
        <v>40.031732265700008</v>
      </c>
      <c r="AD58" s="62">
        <f>SUMIF($A$5:AC$5,"Накопленный эффект, т/сут",$A58:AC58)+SUMIF($A$5:AC$5,"Нараст.  по потенциалу",$A58:AC58)-SUMIF($A$5:AC$5,"Нараст. по остановкам",$A58:AC58)-SUMIF($A$5:AC$5,"ИТОГО перевод в ППД",$A58:AC58)-SUMIF($A$5:AC$5,"ИТОГО  нерент, по распоряж.",$A58:AC58)-SUMIF($A$5:AC$5,"ИТОГО ост. дебит от ЗБС, Углуб., ПВЛГ/ПНЛГ",$A58:AC58)</f>
        <v>-22.938047621100008</v>
      </c>
      <c r="AE58" s="63"/>
      <c r="AF58" s="63"/>
      <c r="AG58" s="63"/>
      <c r="AH58" s="53">
        <f>SUBTOTAL(9,AE58:AG58)</f>
        <v>0</v>
      </c>
      <c r="AI58" s="117" t="s">
        <v>2</v>
      </c>
      <c r="AJ58" s="64">
        <f>AJ$4+SUMIF($C$5:AH$5,"Нараст. по остановкам",$C58:AH58)-SUMIF($C$5:AH$5,"Нараст.  по потенциалу",$C58:AH58)</f>
        <v>98.000000000016897</v>
      </c>
      <c r="AK58" s="17"/>
    </row>
    <row r="59" spans="1:37" ht="0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17"/>
    </row>
    <row r="60" spans="1:37" ht="11.25" customHeight="1" x14ac:dyDescent="0.3">
      <c r="A60" s="116">
        <v>43598</v>
      </c>
      <c r="B60" s="18" t="s">
        <v>37</v>
      </c>
      <c r="C60" s="19"/>
      <c r="D60" s="20">
        <v>0</v>
      </c>
      <c r="E60" s="19"/>
      <c r="F60" s="20">
        <v>0</v>
      </c>
      <c r="G60" s="19"/>
      <c r="H60" s="20">
        <v>0</v>
      </c>
      <c r="I60" s="19"/>
      <c r="J60" s="20">
        <v>0</v>
      </c>
      <c r="K60" s="20">
        <v>0</v>
      </c>
      <c r="L60" s="21"/>
      <c r="M60" s="19"/>
      <c r="N60" s="22"/>
      <c r="O60" s="23"/>
      <c r="P60" s="19"/>
      <c r="Q60" s="22"/>
      <c r="R60" s="23"/>
      <c r="S60" s="19"/>
      <c r="T60" s="24">
        <v>0</v>
      </c>
      <c r="U60" s="19"/>
      <c r="V60" s="24">
        <v>6.0936846445999997</v>
      </c>
      <c r="W60" s="20">
        <v>6.0936846445999997</v>
      </c>
      <c r="X60" s="21"/>
      <c r="Y60" s="26"/>
      <c r="Z60" s="19"/>
      <c r="AA60" s="19"/>
      <c r="AB60" s="28"/>
      <c r="AC60" s="29"/>
      <c r="AD60" s="31"/>
      <c r="AE60" s="32"/>
      <c r="AF60" s="32"/>
      <c r="AG60" s="32"/>
      <c r="AH60" s="33"/>
      <c r="AI60" s="118">
        <f>AI$4+SUMIF($A$5:AH$5,"Нараст. баланс",$A62:AH62)+SUMIF($A$7:AF$7,"Итого (с ВНР)",$A62:AF62)-SUMIF($A$5:AH$5,"Геол. снижение,  т/сут",$A62:AH62)-SUMIF(AG$7:AH$7,"Итого",AG62:AH62)-SUMIF($A$7:AH$7,"Итого (с ВСП)",$A62:AH62)</f>
        <v>2340.8367304057997</v>
      </c>
      <c r="AJ60" s="34"/>
      <c r="AK60" s="17"/>
    </row>
    <row r="61" spans="1:37" ht="11.25" customHeight="1" x14ac:dyDescent="0.3">
      <c r="A61" s="117" t="s">
        <v>2</v>
      </c>
      <c r="B61" s="35" t="s">
        <v>38</v>
      </c>
      <c r="C61" s="36"/>
      <c r="D61" s="37">
        <v>0</v>
      </c>
      <c r="E61" s="36"/>
      <c r="F61" s="37">
        <v>0</v>
      </c>
      <c r="G61" s="36"/>
      <c r="H61" s="37">
        <v>0</v>
      </c>
      <c r="I61" s="36"/>
      <c r="J61" s="37">
        <v>0</v>
      </c>
      <c r="K61" s="37">
        <v>0</v>
      </c>
      <c r="L61" s="38"/>
      <c r="M61" s="36"/>
      <c r="N61" s="39">
        <f>SUBTOTAL(9,M63:M63)</f>
        <v>0</v>
      </c>
      <c r="O61" s="40"/>
      <c r="P61" s="36"/>
      <c r="Q61" s="39">
        <f>SUBTOTAL(9,P63:P63)</f>
        <v>0</v>
      </c>
      <c r="R61" s="40"/>
      <c r="S61" s="36"/>
      <c r="T61" s="41">
        <f>SUBTOTAL(9,S63:S63)</f>
        <v>0</v>
      </c>
      <c r="U61" s="36"/>
      <c r="V61" s="41">
        <f>SUBTOTAL(9,U63:U63)</f>
        <v>0</v>
      </c>
      <c r="W61" s="37">
        <f>SUBTOTAL(9,S63:U63)</f>
        <v>0</v>
      </c>
      <c r="X61" s="38"/>
      <c r="Y61" s="43"/>
      <c r="Z61" s="36"/>
      <c r="AA61" s="36"/>
      <c r="AB61" s="37">
        <f>SUBTOTAL(9,Z63:AA63)</f>
        <v>0</v>
      </c>
      <c r="AC61" s="45"/>
      <c r="AD61" s="47"/>
      <c r="AE61" s="48"/>
      <c r="AF61" s="48"/>
      <c r="AG61" s="48"/>
      <c r="AH61" s="49"/>
      <c r="AI61" s="117" t="s">
        <v>2</v>
      </c>
      <c r="AJ61" s="50"/>
      <c r="AK61" s="17"/>
    </row>
    <row r="62" spans="1:37" ht="11.25" customHeight="1" x14ac:dyDescent="0.3">
      <c r="A62" s="117" t="s">
        <v>2</v>
      </c>
      <c r="B62" s="51" t="s">
        <v>36</v>
      </c>
      <c r="C62" s="52"/>
      <c r="D62" s="53">
        <f>SUBTOTAL(9,C62:C62)</f>
        <v>0</v>
      </c>
      <c r="E62" s="52"/>
      <c r="F62" s="53">
        <f>SUBTOTAL(9,E62:E62)</f>
        <v>0</v>
      </c>
      <c r="G62" s="52"/>
      <c r="H62" s="53">
        <f>SUBTOTAL(9,G62:G62)</f>
        <v>0</v>
      </c>
      <c r="I62" s="52"/>
      <c r="J62" s="53">
        <f>SUBTOTAL(9,I62:I62)</f>
        <v>0</v>
      </c>
      <c r="K62" s="53">
        <f>SUBTOTAL(9,C62:I62)</f>
        <v>0</v>
      </c>
      <c r="L62" s="54">
        <v>0</v>
      </c>
      <c r="M62" s="52"/>
      <c r="N62" s="55">
        <f>SUBTOTAL(9,M62:M62)</f>
        <v>0</v>
      </c>
      <c r="O62" s="56">
        <f>N62+IF($B58=2,0,O58)</f>
        <v>7</v>
      </c>
      <c r="P62" s="52"/>
      <c r="Q62" s="55">
        <f>SUBTOTAL(9,P62:P62)</f>
        <v>0</v>
      </c>
      <c r="R62" s="56">
        <f>Q62+IF($B58=2,0,R58)</f>
        <v>4</v>
      </c>
      <c r="S62" s="52"/>
      <c r="T62" s="57">
        <f>SUBTOTAL(9,S62:S62)</f>
        <v>0</v>
      </c>
      <c r="U62" s="52"/>
      <c r="V62" s="57">
        <f>SUBTOTAL(9,U62:U62)</f>
        <v>0</v>
      </c>
      <c r="W62" s="53">
        <f>SUBTOTAL(9,S62:U62)</f>
        <v>0</v>
      </c>
      <c r="X62" s="54">
        <f>W62+IF($B58=2,0,X58)</f>
        <v>6.0936846445999997</v>
      </c>
      <c r="Y62" s="59">
        <v>75.53</v>
      </c>
      <c r="Z62" s="52"/>
      <c r="AA62" s="52"/>
      <c r="AB62" s="53">
        <f>SUBTOTAL(9,Z62:AA62)</f>
        <v>0</v>
      </c>
      <c r="AC62" s="57">
        <f>AB62+IF($B58=2,0,AC58)</f>
        <v>40.031732265700008</v>
      </c>
      <c r="AD62" s="62">
        <f>SUMIF($A$5:AC$5,"Накопленный эффект, т/сут",$A62:AC62)+SUMIF($A$5:AC$5,"Нараст.  по потенциалу",$A62:AC62)-SUMIF($A$5:AC$5,"Нараст. по остановкам",$A62:AC62)-SUMIF($A$5:AC$5,"ИТОГО перевод в ППД",$A62:AC62)-SUMIF($A$5:AC$5,"ИТОГО  нерент, по распоряж.",$A62:AC62)-SUMIF($A$5:AC$5,"ИТОГО ост. дебит от ЗБС, Углуб., ПВЛГ/ПНЛГ",$A62:AC62)</f>
        <v>-22.938047621100008</v>
      </c>
      <c r="AE62" s="63"/>
      <c r="AF62" s="63"/>
      <c r="AG62" s="63"/>
      <c r="AH62" s="53">
        <f>SUBTOTAL(9,AE62:AG62)</f>
        <v>0</v>
      </c>
      <c r="AI62" s="117" t="s">
        <v>2</v>
      </c>
      <c r="AJ62" s="64">
        <f>AJ$4+SUMIF($C$5:AH$5,"Нараст. по остановкам",$C62:AH62)-SUMIF($C$5:AH$5,"Нараст.  по потенциалу",$C62:AH62)</f>
        <v>98.000000000016897</v>
      </c>
      <c r="AK62" s="17"/>
    </row>
    <row r="63" spans="1:37" ht="0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17"/>
    </row>
    <row r="64" spans="1:37" ht="11.25" customHeight="1" x14ac:dyDescent="0.3">
      <c r="A64" s="116">
        <v>43599</v>
      </c>
      <c r="B64" s="18" t="s">
        <v>37</v>
      </c>
      <c r="C64" s="19"/>
      <c r="D64" s="20">
        <v>0</v>
      </c>
      <c r="E64" s="19"/>
      <c r="F64" s="20">
        <v>0</v>
      </c>
      <c r="G64" s="19"/>
      <c r="H64" s="20">
        <v>0</v>
      </c>
      <c r="I64" s="19"/>
      <c r="J64" s="20">
        <v>0</v>
      </c>
      <c r="K64" s="20">
        <v>0</v>
      </c>
      <c r="L64" s="21"/>
      <c r="M64" s="19"/>
      <c r="N64" s="22"/>
      <c r="O64" s="23"/>
      <c r="P64" s="19"/>
      <c r="Q64" s="22"/>
      <c r="R64" s="23"/>
      <c r="S64" s="19"/>
      <c r="T64" s="24">
        <v>0</v>
      </c>
      <c r="U64" s="19"/>
      <c r="V64" s="24">
        <v>6.0936846445999997</v>
      </c>
      <c r="W64" s="20">
        <v>6.0936846445999997</v>
      </c>
      <c r="X64" s="21"/>
      <c r="Y64" s="26"/>
      <c r="Z64" s="19"/>
      <c r="AA64" s="19"/>
      <c r="AB64" s="28"/>
      <c r="AC64" s="29"/>
      <c r="AD64" s="31"/>
      <c r="AE64" s="32"/>
      <c r="AF64" s="32"/>
      <c r="AG64" s="32"/>
      <c r="AH64" s="33"/>
      <c r="AI64" s="118">
        <f>AI$4+SUMIF($A$5:AH$5,"Нараст. баланс",$A66:AH66)+SUMIF($A$7:AF$7,"Итого (с ВНР)",$A66:AF66)-SUMIF($A$5:AH$5,"Геол. снижение,  т/сут",$A66:AH66)-SUMIF(AG$7:AH$7,"Итого",AG66:AH66)-SUMIF($A$7:AH$7,"Итого (с ВСП)",$A66:AH66)</f>
        <v>2335.0267304057998</v>
      </c>
      <c r="AJ64" s="34"/>
      <c r="AK64" s="17"/>
    </row>
    <row r="65" spans="1:37" ht="11.25" customHeight="1" x14ac:dyDescent="0.3">
      <c r="A65" s="117" t="s">
        <v>2</v>
      </c>
      <c r="B65" s="35" t="s">
        <v>38</v>
      </c>
      <c r="C65" s="36"/>
      <c r="D65" s="37">
        <v>0</v>
      </c>
      <c r="E65" s="36"/>
      <c r="F65" s="37">
        <v>0</v>
      </c>
      <c r="G65" s="36"/>
      <c r="H65" s="37">
        <v>0</v>
      </c>
      <c r="I65" s="36"/>
      <c r="J65" s="37">
        <v>0</v>
      </c>
      <c r="K65" s="37">
        <v>0</v>
      </c>
      <c r="L65" s="38"/>
      <c r="M65" s="36"/>
      <c r="N65" s="39">
        <f>SUBTOTAL(9,M67:M67)</f>
        <v>0</v>
      </c>
      <c r="O65" s="40"/>
      <c r="P65" s="36"/>
      <c r="Q65" s="39">
        <f>SUBTOTAL(9,P67:P67)</f>
        <v>0</v>
      </c>
      <c r="R65" s="40"/>
      <c r="S65" s="36"/>
      <c r="T65" s="41">
        <f>SUBTOTAL(9,S67:S67)</f>
        <v>0</v>
      </c>
      <c r="U65" s="36"/>
      <c r="V65" s="41">
        <f>SUBTOTAL(9,U67:U67)</f>
        <v>0</v>
      </c>
      <c r="W65" s="37">
        <f>SUBTOTAL(9,S67:U67)</f>
        <v>0</v>
      </c>
      <c r="X65" s="38"/>
      <c r="Y65" s="43"/>
      <c r="Z65" s="36"/>
      <c r="AA65" s="36"/>
      <c r="AB65" s="37">
        <f>SUBTOTAL(9,Z67:AA67)</f>
        <v>0</v>
      </c>
      <c r="AC65" s="45"/>
      <c r="AD65" s="47"/>
      <c r="AE65" s="48"/>
      <c r="AF65" s="48"/>
      <c r="AG65" s="48"/>
      <c r="AH65" s="49"/>
      <c r="AI65" s="117" t="s">
        <v>2</v>
      </c>
      <c r="AJ65" s="50"/>
      <c r="AK65" s="17"/>
    </row>
    <row r="66" spans="1:37" ht="11.25" customHeight="1" x14ac:dyDescent="0.3">
      <c r="A66" s="117" t="s">
        <v>2</v>
      </c>
      <c r="B66" s="51" t="s">
        <v>36</v>
      </c>
      <c r="C66" s="52"/>
      <c r="D66" s="53">
        <f>SUBTOTAL(9,C66:C66)</f>
        <v>0</v>
      </c>
      <c r="E66" s="52"/>
      <c r="F66" s="53">
        <f>SUBTOTAL(9,E66:E66)</f>
        <v>0</v>
      </c>
      <c r="G66" s="52"/>
      <c r="H66" s="53">
        <f>SUBTOTAL(9,G66:G66)</f>
        <v>0</v>
      </c>
      <c r="I66" s="52"/>
      <c r="J66" s="53">
        <f>SUBTOTAL(9,I66:I66)</f>
        <v>0</v>
      </c>
      <c r="K66" s="53">
        <f>SUBTOTAL(9,C66:I66)</f>
        <v>0</v>
      </c>
      <c r="L66" s="54">
        <v>0</v>
      </c>
      <c r="M66" s="52"/>
      <c r="N66" s="55">
        <f>SUBTOTAL(9,M66:M66)</f>
        <v>0</v>
      </c>
      <c r="O66" s="56">
        <f>N66+IF($B62=2,0,O62)</f>
        <v>7</v>
      </c>
      <c r="P66" s="52"/>
      <c r="Q66" s="55">
        <f>SUBTOTAL(9,P66:P66)</f>
        <v>0</v>
      </c>
      <c r="R66" s="56">
        <f>Q66+IF($B62=2,0,R62)</f>
        <v>4</v>
      </c>
      <c r="S66" s="52"/>
      <c r="T66" s="57">
        <f>SUBTOTAL(9,S66:S66)</f>
        <v>0</v>
      </c>
      <c r="U66" s="52"/>
      <c r="V66" s="57">
        <f>SUBTOTAL(9,U66:U66)</f>
        <v>0</v>
      </c>
      <c r="W66" s="53">
        <f>SUBTOTAL(9,S66:U66)</f>
        <v>0</v>
      </c>
      <c r="X66" s="54">
        <f>W66+IF($B62=2,0,X62)</f>
        <v>6.0936846445999997</v>
      </c>
      <c r="Y66" s="59">
        <v>81.34</v>
      </c>
      <c r="Z66" s="52"/>
      <c r="AA66" s="52"/>
      <c r="AB66" s="53">
        <f>SUBTOTAL(9,Z66:AA66)</f>
        <v>0</v>
      </c>
      <c r="AC66" s="57">
        <f>AB66+IF($B62=2,0,AC62)</f>
        <v>40.031732265700008</v>
      </c>
      <c r="AD66" s="62">
        <f>SUMIF($A$5:AC$5,"Накопленный эффект, т/сут",$A66:AC66)+SUMIF($A$5:AC$5,"Нараст.  по потенциалу",$A66:AC66)-SUMIF($A$5:AC$5,"Нараст. по остановкам",$A66:AC66)-SUMIF($A$5:AC$5,"ИТОГО перевод в ППД",$A66:AC66)-SUMIF($A$5:AC$5,"ИТОГО  нерент, по распоряж.",$A66:AC66)-SUMIF($A$5:AC$5,"ИТОГО ост. дебит от ЗБС, Углуб., ПВЛГ/ПНЛГ",$A66:AC66)</f>
        <v>-22.938047621100008</v>
      </c>
      <c r="AE66" s="63"/>
      <c r="AF66" s="63"/>
      <c r="AG66" s="63"/>
      <c r="AH66" s="53">
        <f>SUBTOTAL(9,AE66:AG66)</f>
        <v>0</v>
      </c>
      <c r="AI66" s="117" t="s">
        <v>2</v>
      </c>
      <c r="AJ66" s="64">
        <f>AJ$4+SUMIF($C$5:AH$5,"Нараст. по остановкам",$C66:AH66)-SUMIF($C$5:AH$5,"Нараст.  по потенциалу",$C66:AH66)</f>
        <v>98.000000000016897</v>
      </c>
      <c r="AK66" s="17"/>
    </row>
    <row r="67" spans="1:37" ht="0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17"/>
    </row>
    <row r="68" spans="1:37" ht="11.25" customHeight="1" x14ac:dyDescent="0.3">
      <c r="A68" s="116">
        <v>43600</v>
      </c>
      <c r="B68" s="18" t="s">
        <v>37</v>
      </c>
      <c r="C68" s="19"/>
      <c r="D68" s="20">
        <v>0</v>
      </c>
      <c r="E68" s="19"/>
      <c r="F68" s="20">
        <v>0</v>
      </c>
      <c r="G68" s="19"/>
      <c r="H68" s="20">
        <v>0</v>
      </c>
      <c r="I68" s="19"/>
      <c r="J68" s="20">
        <v>0</v>
      </c>
      <c r="K68" s="20">
        <v>0</v>
      </c>
      <c r="L68" s="21"/>
      <c r="M68" s="19"/>
      <c r="N68" s="22"/>
      <c r="O68" s="23"/>
      <c r="P68" s="19"/>
      <c r="Q68" s="22"/>
      <c r="R68" s="23"/>
      <c r="S68" s="19"/>
      <c r="T68" s="24">
        <v>0</v>
      </c>
      <c r="U68" s="19"/>
      <c r="V68" s="24">
        <v>6.0936846445999997</v>
      </c>
      <c r="W68" s="20">
        <v>6.0936846445999997</v>
      </c>
      <c r="X68" s="21"/>
      <c r="Y68" s="26"/>
      <c r="Z68" s="19"/>
      <c r="AA68" s="19"/>
      <c r="AB68" s="28"/>
      <c r="AC68" s="29"/>
      <c r="AD68" s="31"/>
      <c r="AE68" s="32"/>
      <c r="AF68" s="32"/>
      <c r="AG68" s="32"/>
      <c r="AH68" s="33"/>
      <c r="AI68" s="118">
        <f>AI$4+SUMIF($A$5:AH$5,"Нараст. баланс",$A70:AH70)+SUMIF($A$7:AF$7,"Итого (с ВНР)",$A70:AF70)-SUMIF($A$5:AH$5,"Геол. снижение,  т/сут",$A70:AH70)-SUMIF(AG$7:AH$7,"Итого",AG70:AH70)-SUMIF($A$7:AH$7,"Итого (с ВСП)",$A70:AH70)</f>
        <v>2329.2167304057998</v>
      </c>
      <c r="AJ68" s="34"/>
      <c r="AK68" s="17"/>
    </row>
    <row r="69" spans="1:37" ht="11.25" customHeight="1" x14ac:dyDescent="0.3">
      <c r="A69" s="117" t="s">
        <v>2</v>
      </c>
      <c r="B69" s="35" t="s">
        <v>38</v>
      </c>
      <c r="C69" s="36"/>
      <c r="D69" s="37"/>
      <c r="E69" s="36"/>
      <c r="F69" s="37"/>
      <c r="G69" s="36"/>
      <c r="H69" s="37"/>
      <c r="I69" s="36"/>
      <c r="J69" s="37"/>
      <c r="K69" s="37"/>
      <c r="L69" s="38"/>
      <c r="M69" s="36"/>
      <c r="N69" s="39">
        <f>SUBTOTAL(9,M71:M71)</f>
        <v>0</v>
      </c>
      <c r="O69" s="40"/>
      <c r="P69" s="36"/>
      <c r="Q69" s="39">
        <f>SUBTOTAL(9,P71:P71)</f>
        <v>0</v>
      </c>
      <c r="R69" s="40"/>
      <c r="S69" s="36"/>
      <c r="T69" s="41">
        <f>SUBTOTAL(9,S71:S71)</f>
        <v>0</v>
      </c>
      <c r="U69" s="36"/>
      <c r="V69" s="41">
        <f>SUBTOTAL(9,U71:U71)</f>
        <v>0</v>
      </c>
      <c r="W69" s="37">
        <f>SUBTOTAL(9,S71:U71)</f>
        <v>0</v>
      </c>
      <c r="X69" s="38"/>
      <c r="Y69" s="43"/>
      <c r="Z69" s="36"/>
      <c r="AA69" s="36"/>
      <c r="AB69" s="37">
        <f>SUBTOTAL(9,Z71:AA71)</f>
        <v>0</v>
      </c>
      <c r="AC69" s="45"/>
      <c r="AD69" s="47"/>
      <c r="AE69" s="48"/>
      <c r="AF69" s="48"/>
      <c r="AG69" s="48"/>
      <c r="AH69" s="49"/>
      <c r="AI69" s="117" t="s">
        <v>2</v>
      </c>
      <c r="AJ69" s="50"/>
      <c r="AK69" s="17"/>
    </row>
    <row r="70" spans="1:37" ht="11.25" customHeight="1" x14ac:dyDescent="0.3">
      <c r="A70" s="117" t="s">
        <v>2</v>
      </c>
      <c r="B70" s="51" t="s">
        <v>36</v>
      </c>
      <c r="C70" s="52"/>
      <c r="D70" s="53"/>
      <c r="E70" s="52"/>
      <c r="F70" s="53"/>
      <c r="G70" s="52"/>
      <c r="H70" s="53"/>
      <c r="I70" s="52"/>
      <c r="J70" s="53"/>
      <c r="K70" s="53"/>
      <c r="L70" s="54"/>
      <c r="M70" s="52"/>
      <c r="N70" s="55">
        <f>SUBTOTAL(9,M70:M70)</f>
        <v>0</v>
      </c>
      <c r="O70" s="56">
        <f>N70+IF($B66=2,0,O66)</f>
        <v>7</v>
      </c>
      <c r="P70" s="52"/>
      <c r="Q70" s="55">
        <f>SUBTOTAL(9,P70:P70)</f>
        <v>0</v>
      </c>
      <c r="R70" s="56">
        <f>Q70+IF($B66=2,0,R66)</f>
        <v>4</v>
      </c>
      <c r="S70" s="52"/>
      <c r="T70" s="57">
        <f>SUBTOTAL(9,S70:S70)</f>
        <v>0</v>
      </c>
      <c r="U70" s="52"/>
      <c r="V70" s="57">
        <f>SUBTOTAL(9,U70:U70)</f>
        <v>0</v>
      </c>
      <c r="W70" s="53">
        <f>SUBTOTAL(9,S70:U70)</f>
        <v>0</v>
      </c>
      <c r="X70" s="54">
        <f>W70+IF($B66=2,0,X66)</f>
        <v>6.0936846445999997</v>
      </c>
      <c r="Y70" s="59">
        <v>87.15</v>
      </c>
      <c r="Z70" s="52"/>
      <c r="AA70" s="52"/>
      <c r="AB70" s="53">
        <f>SUBTOTAL(9,Z70:AA70)</f>
        <v>0</v>
      </c>
      <c r="AC70" s="57">
        <f>AB70+IF($B66=2,0,AC66)</f>
        <v>40.031732265700008</v>
      </c>
      <c r="AD70" s="62">
        <f>SUMIF($A$5:AC$5,"Накопленный эффект, т/сут",$A70:AC70)+SUMIF($A$5:AC$5,"Нараст.  по потенциалу",$A70:AC70)-SUMIF($A$5:AC$5,"Нараст. по остановкам",$A70:AC70)-SUMIF($A$5:AC$5,"ИТОГО перевод в ППД",$A70:AC70)-SUMIF($A$5:AC$5,"ИТОГО  нерент, по распоряж.",$A70:AC70)-SUMIF($A$5:AC$5,"ИТОГО ост. дебит от ЗБС, Углуб., ПВЛГ/ПНЛГ",$A70:AC70)</f>
        <v>-22.938047621100008</v>
      </c>
      <c r="AE70" s="63"/>
      <c r="AF70" s="63"/>
      <c r="AG70" s="63"/>
      <c r="AH70" s="53">
        <f>SUBTOTAL(9,AE70:AG70)</f>
        <v>0</v>
      </c>
      <c r="AI70" s="117" t="s">
        <v>2</v>
      </c>
      <c r="AJ70" s="64">
        <f>AJ$4+SUMIF($C$5:AH$5,"Нараст. по остановкам",$C70:AH70)-SUMIF($C$5:AH$5,"Нараст.  по потенциалу",$C70:AH70)</f>
        <v>98.000000000016897</v>
      </c>
      <c r="AK70" s="17"/>
    </row>
    <row r="71" spans="1:37" ht="0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17"/>
    </row>
    <row r="72" spans="1:37" ht="11.25" customHeight="1" x14ac:dyDescent="0.3">
      <c r="A72" s="116">
        <v>43601</v>
      </c>
      <c r="B72" s="18" t="s">
        <v>37</v>
      </c>
      <c r="C72" s="19"/>
      <c r="D72" s="20"/>
      <c r="E72" s="19"/>
      <c r="F72" s="20"/>
      <c r="G72" s="19"/>
      <c r="H72" s="20"/>
      <c r="I72" s="19"/>
      <c r="J72" s="20"/>
      <c r="K72" s="20"/>
      <c r="L72" s="21"/>
      <c r="M72" s="19"/>
      <c r="N72" s="22"/>
      <c r="O72" s="23"/>
      <c r="P72" s="19"/>
      <c r="Q72" s="22"/>
      <c r="R72" s="23"/>
      <c r="S72" s="19"/>
      <c r="T72" s="24">
        <v>0</v>
      </c>
      <c r="U72" s="19"/>
      <c r="V72" s="24">
        <v>6.0936846445999997</v>
      </c>
      <c r="W72" s="20">
        <v>6.0936846445999997</v>
      </c>
      <c r="X72" s="21"/>
      <c r="Y72" s="26"/>
      <c r="Z72" s="19"/>
      <c r="AA72" s="19"/>
      <c r="AB72" s="28"/>
      <c r="AC72" s="29"/>
      <c r="AD72" s="31"/>
      <c r="AE72" s="32"/>
      <c r="AF72" s="32"/>
      <c r="AG72" s="32"/>
      <c r="AH72" s="33"/>
      <c r="AI72" s="118">
        <f>AI$4+SUMIF($A$5:AH$5,"Нараст. баланс",$A74:AH74)+SUMIF($A$7:AF$7,"Итого (с ВНР)",$A74:AF74)-SUMIF($A$5:AH$5,"Геол. снижение,  т/сут",$A74:AH74)-SUMIF(AG$7:AH$7,"Итого",AG74:AH74)-SUMIF($A$7:AH$7,"Итого (с ВСП)",$A74:AH74)</f>
        <v>2323.4067304057999</v>
      </c>
      <c r="AJ72" s="34"/>
      <c r="AK72" s="17"/>
    </row>
    <row r="73" spans="1:37" ht="11.25" customHeight="1" x14ac:dyDescent="0.3">
      <c r="A73" s="117" t="s">
        <v>2</v>
      </c>
      <c r="B73" s="35" t="s">
        <v>38</v>
      </c>
      <c r="C73" s="36"/>
      <c r="D73" s="37"/>
      <c r="E73" s="36"/>
      <c r="F73" s="37"/>
      <c r="G73" s="36"/>
      <c r="H73" s="37"/>
      <c r="I73" s="36"/>
      <c r="J73" s="37"/>
      <c r="K73" s="37"/>
      <c r="L73" s="38"/>
      <c r="M73" s="36"/>
      <c r="N73" s="39">
        <f>SUBTOTAL(9,M75:M75)</f>
        <v>0</v>
      </c>
      <c r="O73" s="40"/>
      <c r="P73" s="36"/>
      <c r="Q73" s="39">
        <f>SUBTOTAL(9,P75:P75)</f>
        <v>0</v>
      </c>
      <c r="R73" s="40"/>
      <c r="S73" s="36"/>
      <c r="T73" s="41">
        <f>SUBTOTAL(9,S75:S75)</f>
        <v>0</v>
      </c>
      <c r="U73" s="36"/>
      <c r="V73" s="41">
        <f>SUBTOTAL(9,U75:U75)</f>
        <v>0</v>
      </c>
      <c r="W73" s="37">
        <f>SUBTOTAL(9,S75:U75)</f>
        <v>0</v>
      </c>
      <c r="X73" s="38"/>
      <c r="Y73" s="43"/>
      <c r="Z73" s="36"/>
      <c r="AA73" s="36"/>
      <c r="AB73" s="37">
        <f>SUBTOTAL(9,Z75:AA75)</f>
        <v>0</v>
      </c>
      <c r="AC73" s="45"/>
      <c r="AD73" s="47"/>
      <c r="AE73" s="48"/>
      <c r="AF73" s="48"/>
      <c r="AG73" s="48"/>
      <c r="AH73" s="49"/>
      <c r="AI73" s="117" t="s">
        <v>2</v>
      </c>
      <c r="AJ73" s="50"/>
      <c r="AK73" s="17"/>
    </row>
    <row r="74" spans="1:37" ht="11.25" customHeight="1" x14ac:dyDescent="0.3">
      <c r="A74" s="117" t="s">
        <v>2</v>
      </c>
      <c r="B74" s="51" t="s">
        <v>36</v>
      </c>
      <c r="C74" s="52"/>
      <c r="D74" s="53"/>
      <c r="E74" s="52"/>
      <c r="F74" s="53"/>
      <c r="G74" s="52"/>
      <c r="H74" s="53"/>
      <c r="I74" s="52"/>
      <c r="J74" s="53"/>
      <c r="K74" s="53"/>
      <c r="L74" s="54"/>
      <c r="M74" s="52"/>
      <c r="N74" s="55">
        <f>SUBTOTAL(9,M74:M74)</f>
        <v>0</v>
      </c>
      <c r="O74" s="56">
        <f>N74+IF($B70=2,0,O70)</f>
        <v>7</v>
      </c>
      <c r="P74" s="52"/>
      <c r="Q74" s="55">
        <f>SUBTOTAL(9,P74:P74)</f>
        <v>0</v>
      </c>
      <c r="R74" s="56">
        <f>Q74+IF($B70=2,0,R70)</f>
        <v>4</v>
      </c>
      <c r="S74" s="52"/>
      <c r="T74" s="57">
        <f>SUBTOTAL(9,S74:S74)</f>
        <v>0</v>
      </c>
      <c r="U74" s="52"/>
      <c r="V74" s="57">
        <f>SUBTOTAL(9,U74:U74)</f>
        <v>0</v>
      </c>
      <c r="W74" s="53">
        <f>SUBTOTAL(9,S74:U74)</f>
        <v>0</v>
      </c>
      <c r="X74" s="54">
        <f>W74+IF($B70=2,0,X70)</f>
        <v>6.0936846445999997</v>
      </c>
      <c r="Y74" s="59">
        <v>92.96</v>
      </c>
      <c r="Z74" s="52"/>
      <c r="AA74" s="52"/>
      <c r="AB74" s="53">
        <f>SUBTOTAL(9,Z74:AA74)</f>
        <v>0</v>
      </c>
      <c r="AC74" s="57">
        <f>AB74+IF($B70=2,0,AC70)</f>
        <v>40.031732265700008</v>
      </c>
      <c r="AD74" s="62">
        <f>SUMIF($A$5:AC$5,"Накопленный эффект, т/сут",$A74:AC74)+SUMIF($A$5:AC$5,"Нараст.  по потенциалу",$A74:AC74)-SUMIF($A$5:AC$5,"Нараст. по остановкам",$A74:AC74)-SUMIF($A$5:AC$5,"ИТОГО перевод в ППД",$A74:AC74)-SUMIF($A$5:AC$5,"ИТОГО  нерент, по распоряж.",$A74:AC74)-SUMIF($A$5:AC$5,"ИТОГО ост. дебит от ЗБС, Углуб., ПВЛГ/ПНЛГ",$A74:AC74)</f>
        <v>-22.938047621100008</v>
      </c>
      <c r="AE74" s="63"/>
      <c r="AF74" s="63"/>
      <c r="AG74" s="63"/>
      <c r="AH74" s="53">
        <f>SUBTOTAL(9,AE74:AG74)</f>
        <v>0</v>
      </c>
      <c r="AI74" s="117" t="s">
        <v>2</v>
      </c>
      <c r="AJ74" s="64">
        <f>AJ$4+SUMIF($C$5:AH$5,"Нараст. по остановкам",$C74:AH74)-SUMIF($C$5:AH$5,"Нараст.  по потенциалу",$C74:AH74)</f>
        <v>98.000000000016897</v>
      </c>
      <c r="AK74" s="17"/>
    </row>
    <row r="75" spans="1:37" ht="0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17"/>
    </row>
    <row r="76" spans="1:37" ht="11.25" customHeight="1" x14ac:dyDescent="0.3">
      <c r="A76" s="116">
        <v>43602</v>
      </c>
      <c r="B76" s="18" t="s">
        <v>37</v>
      </c>
      <c r="C76" s="19"/>
      <c r="D76" s="20"/>
      <c r="E76" s="19"/>
      <c r="F76" s="20"/>
      <c r="G76" s="25"/>
      <c r="H76" s="20"/>
      <c r="I76" s="19"/>
      <c r="J76" s="20"/>
      <c r="K76" s="20"/>
      <c r="L76" s="21"/>
      <c r="M76" s="19"/>
      <c r="N76" s="22"/>
      <c r="O76" s="23"/>
      <c r="P76" s="25" t="s">
        <v>39</v>
      </c>
      <c r="Q76" s="22"/>
      <c r="R76" s="23"/>
      <c r="S76" s="19"/>
      <c r="T76" s="24">
        <v>0</v>
      </c>
      <c r="U76" s="19"/>
      <c r="V76" s="24">
        <v>6.0936846445999997</v>
      </c>
      <c r="W76" s="20">
        <v>6.0936846445999997</v>
      </c>
      <c r="X76" s="21"/>
      <c r="Y76" s="26"/>
      <c r="Z76" s="19"/>
      <c r="AA76" s="19"/>
      <c r="AB76" s="28"/>
      <c r="AC76" s="29"/>
      <c r="AD76" s="31"/>
      <c r="AE76" s="32"/>
      <c r="AF76" s="32"/>
      <c r="AG76" s="32"/>
      <c r="AH76" s="33"/>
      <c r="AI76" s="118">
        <f>AI$4+SUMIF($A$5:AH$5,"Нараст. баланс",$A78:AH78)+SUMIF($A$7:AF$7,"Итого (с ВНР)",$A78:AF78)-SUMIF($A$5:AH$5,"Геол. снижение,  т/сут",$A78:AH78)-SUMIF(AG$7:AH$7,"Итого",AG78:AH78)-SUMIF($A$7:AH$7,"Итого (с ВСП)",$A78:AH78)</f>
        <v>2320.5967304057999</v>
      </c>
      <c r="AJ76" s="34"/>
      <c r="AK76" s="17"/>
    </row>
    <row r="77" spans="1:37" ht="11.25" customHeight="1" x14ac:dyDescent="0.3">
      <c r="A77" s="117" t="s">
        <v>2</v>
      </c>
      <c r="B77" s="35" t="s">
        <v>38</v>
      </c>
      <c r="C77" s="36"/>
      <c r="D77" s="37"/>
      <c r="E77" s="36"/>
      <c r="F77" s="37"/>
      <c r="G77" s="42"/>
      <c r="H77" s="37"/>
      <c r="I77" s="36"/>
      <c r="J77" s="37"/>
      <c r="K77" s="37"/>
      <c r="L77" s="38"/>
      <c r="M77" s="36"/>
      <c r="N77" s="39">
        <f>SUBTOTAL(9,M79:M79)</f>
        <v>0</v>
      </c>
      <c r="O77" s="40"/>
      <c r="P77" s="42" t="s">
        <v>60</v>
      </c>
      <c r="Q77" s="39">
        <f>SUBTOTAL(9,P79:P79)</f>
        <v>1</v>
      </c>
      <c r="R77" s="40"/>
      <c r="S77" s="36"/>
      <c r="T77" s="41">
        <f>SUBTOTAL(9,S79:S79)</f>
        <v>0</v>
      </c>
      <c r="U77" s="36"/>
      <c r="V77" s="41">
        <f>SUBTOTAL(9,U79:U79)</f>
        <v>0</v>
      </c>
      <c r="W77" s="37">
        <f>SUBTOTAL(9,S79:U79)</f>
        <v>0</v>
      </c>
      <c r="X77" s="38"/>
      <c r="Y77" s="43"/>
      <c r="Z77" s="36"/>
      <c r="AA77" s="36"/>
      <c r="AB77" s="37">
        <f>SUBTOTAL(9,Z79:AA79)</f>
        <v>0</v>
      </c>
      <c r="AC77" s="45"/>
      <c r="AD77" s="47"/>
      <c r="AE77" s="48"/>
      <c r="AF77" s="48"/>
      <c r="AG77" s="48"/>
      <c r="AH77" s="49"/>
      <c r="AI77" s="117" t="s">
        <v>2</v>
      </c>
      <c r="AJ77" s="50"/>
      <c r="AK77" s="17"/>
    </row>
    <row r="78" spans="1:37" ht="11.25" customHeight="1" x14ac:dyDescent="0.3">
      <c r="A78" s="117" t="s">
        <v>2</v>
      </c>
      <c r="B78" s="51" t="s">
        <v>36</v>
      </c>
      <c r="C78" s="52"/>
      <c r="D78" s="53"/>
      <c r="E78" s="52"/>
      <c r="F78" s="53"/>
      <c r="G78" s="58"/>
      <c r="H78" s="53"/>
      <c r="I78" s="52"/>
      <c r="J78" s="53"/>
      <c r="K78" s="53"/>
      <c r="L78" s="54"/>
      <c r="M78" s="52"/>
      <c r="N78" s="55">
        <f>SUBTOTAL(9,M78:M78)</f>
        <v>0</v>
      </c>
      <c r="O78" s="56">
        <f>N78+IF($B74=2,0,O74)</f>
        <v>7</v>
      </c>
      <c r="P78" s="58">
        <v>3</v>
      </c>
      <c r="Q78" s="55">
        <f>SUBTOTAL(9,P78:P78)</f>
        <v>3</v>
      </c>
      <c r="R78" s="56">
        <f>Q78+IF($B74=2,0,R74)</f>
        <v>7</v>
      </c>
      <c r="S78" s="52"/>
      <c r="T78" s="57">
        <f>SUBTOTAL(9,S78:S78)</f>
        <v>0</v>
      </c>
      <c r="U78" s="52"/>
      <c r="V78" s="57">
        <f>SUBTOTAL(9,U78:U78)</f>
        <v>0</v>
      </c>
      <c r="W78" s="53">
        <f>SUBTOTAL(9,S78:U78)</f>
        <v>0</v>
      </c>
      <c r="X78" s="54">
        <f>W78+IF($B74=2,0,X74)</f>
        <v>6.0936846445999997</v>
      </c>
      <c r="Y78" s="59">
        <v>98.77</v>
      </c>
      <c r="Z78" s="52"/>
      <c r="AA78" s="52"/>
      <c r="AB78" s="53">
        <f>SUBTOTAL(9,Z78:AA78)</f>
        <v>0</v>
      </c>
      <c r="AC78" s="57">
        <f>AB78+IF($B74=2,0,AC74)</f>
        <v>40.031732265700008</v>
      </c>
      <c r="AD78" s="62">
        <f>SUMIF($A$5:AC$5,"Накопленный эффект, т/сут",$A78:AC78)+SUMIF($A$5:AC$5,"Нараст.  по потенциалу",$A78:AC78)-SUMIF($A$5:AC$5,"Нараст. по остановкам",$A78:AC78)-SUMIF($A$5:AC$5,"ИТОГО перевод в ППД",$A78:AC78)-SUMIF($A$5:AC$5,"ИТОГО  нерент, по распоряж.",$A78:AC78)-SUMIF($A$5:AC$5,"ИТОГО ост. дебит от ЗБС, Углуб., ПВЛГ/ПНЛГ",$A78:AC78)</f>
        <v>-19.938047621100008</v>
      </c>
      <c r="AE78" s="63"/>
      <c r="AF78" s="63"/>
      <c r="AG78" s="63"/>
      <c r="AH78" s="53">
        <f>SUBTOTAL(9,AE78:AG78)</f>
        <v>0</v>
      </c>
      <c r="AI78" s="117" t="s">
        <v>2</v>
      </c>
      <c r="AJ78" s="64">
        <f>AJ$4+SUMIF($C$5:AH$5,"Нараст. по остановкам",$C78:AH78)-SUMIF($C$5:AH$5,"Нараст.  по потенциалу",$C78:AH78)</f>
        <v>98.000000000016897</v>
      </c>
      <c r="AK78" s="17"/>
    </row>
    <row r="79" spans="1:37" ht="0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>
        <v>1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17"/>
    </row>
    <row r="80" spans="1:37" ht="11.25" customHeight="1" x14ac:dyDescent="0.3">
      <c r="A80" s="116">
        <v>43603</v>
      </c>
      <c r="B80" s="18" t="s">
        <v>37</v>
      </c>
      <c r="C80" s="19"/>
      <c r="D80" s="20"/>
      <c r="E80" s="19"/>
      <c r="F80" s="20"/>
      <c r="G80" s="19"/>
      <c r="H80" s="20"/>
      <c r="I80" s="19"/>
      <c r="J80" s="20"/>
      <c r="K80" s="20"/>
      <c r="L80" s="21"/>
      <c r="M80" s="19"/>
      <c r="N80" s="22"/>
      <c r="O80" s="23"/>
      <c r="P80" s="19"/>
      <c r="Q80" s="22"/>
      <c r="R80" s="23"/>
      <c r="S80" s="19"/>
      <c r="T80" s="24">
        <v>0</v>
      </c>
      <c r="U80" s="19"/>
      <c r="V80" s="24">
        <v>6.0936846445999997</v>
      </c>
      <c r="W80" s="20">
        <v>6.0936846445999997</v>
      </c>
      <c r="X80" s="21"/>
      <c r="Y80" s="26"/>
      <c r="Z80" s="19"/>
      <c r="AA80" s="19"/>
      <c r="AB80" s="28"/>
      <c r="AC80" s="29"/>
      <c r="AD80" s="31"/>
      <c r="AE80" s="32"/>
      <c r="AF80" s="32"/>
      <c r="AG80" s="32"/>
      <c r="AH80" s="33"/>
      <c r="AI80" s="118">
        <f>AI$4+SUMIF($A$5:AH$5,"Нараст. баланс",$A82:AH82)+SUMIF($A$7:AF$7,"Итого (с ВНР)",$A82:AF82)-SUMIF($A$5:AH$5,"Геол. снижение,  т/сут",$A82:AH82)-SUMIF(AG$7:AH$7,"Итого",AG82:AH82)-SUMIF($A$7:AH$7,"Итого (с ВСП)",$A82:AH82)</f>
        <v>2314.7867304058</v>
      </c>
      <c r="AJ80" s="34"/>
      <c r="AK80" s="17"/>
    </row>
    <row r="81" spans="1:37" ht="11.25" customHeight="1" x14ac:dyDescent="0.3">
      <c r="A81" s="117" t="s">
        <v>2</v>
      </c>
      <c r="B81" s="35" t="s">
        <v>38</v>
      </c>
      <c r="C81" s="36"/>
      <c r="D81" s="37"/>
      <c r="E81" s="36"/>
      <c r="F81" s="37"/>
      <c r="G81" s="36"/>
      <c r="H81" s="37"/>
      <c r="I81" s="36"/>
      <c r="J81" s="37"/>
      <c r="K81" s="37"/>
      <c r="L81" s="38"/>
      <c r="M81" s="36"/>
      <c r="N81" s="39">
        <f>SUBTOTAL(9,M83:M83)</f>
        <v>0</v>
      </c>
      <c r="O81" s="40"/>
      <c r="P81" s="36"/>
      <c r="Q81" s="39">
        <f>SUBTOTAL(9,P83:P83)</f>
        <v>0</v>
      </c>
      <c r="R81" s="40"/>
      <c r="S81" s="36"/>
      <c r="T81" s="41">
        <f>SUBTOTAL(9,S83:S83)</f>
        <v>0</v>
      </c>
      <c r="U81" s="36"/>
      <c r="V81" s="41">
        <f>SUBTOTAL(9,U83:U83)</f>
        <v>0</v>
      </c>
      <c r="W81" s="37">
        <f>SUBTOTAL(9,S83:U83)</f>
        <v>0</v>
      </c>
      <c r="X81" s="38"/>
      <c r="Y81" s="43"/>
      <c r="Z81" s="36"/>
      <c r="AA81" s="36"/>
      <c r="AB81" s="37">
        <f>SUBTOTAL(9,Z83:AA83)</f>
        <v>0</v>
      </c>
      <c r="AC81" s="45"/>
      <c r="AD81" s="47"/>
      <c r="AE81" s="48"/>
      <c r="AF81" s="48"/>
      <c r="AG81" s="48"/>
      <c r="AH81" s="49"/>
      <c r="AI81" s="117" t="s">
        <v>2</v>
      </c>
      <c r="AJ81" s="50"/>
      <c r="AK81" s="17"/>
    </row>
    <row r="82" spans="1:37" ht="11.25" customHeight="1" x14ac:dyDescent="0.3">
      <c r="A82" s="117" t="s">
        <v>2</v>
      </c>
      <c r="B82" s="51" t="s">
        <v>36</v>
      </c>
      <c r="C82" s="52"/>
      <c r="D82" s="53"/>
      <c r="E82" s="52"/>
      <c r="F82" s="53"/>
      <c r="G82" s="52"/>
      <c r="H82" s="53"/>
      <c r="I82" s="52"/>
      <c r="J82" s="53"/>
      <c r="K82" s="53"/>
      <c r="L82" s="54"/>
      <c r="M82" s="52"/>
      <c r="N82" s="55">
        <f>SUBTOTAL(9,M82:M82)</f>
        <v>0</v>
      </c>
      <c r="O82" s="56">
        <f>N82+IF($B78=2,0,O78)</f>
        <v>7</v>
      </c>
      <c r="P82" s="52"/>
      <c r="Q82" s="55">
        <f>SUBTOTAL(9,P82:P82)</f>
        <v>0</v>
      </c>
      <c r="R82" s="56">
        <f>Q82+IF($B78=2,0,R78)</f>
        <v>7</v>
      </c>
      <c r="S82" s="52"/>
      <c r="T82" s="57">
        <f>SUBTOTAL(9,S82:S82)</f>
        <v>0</v>
      </c>
      <c r="U82" s="52"/>
      <c r="V82" s="57">
        <f>SUBTOTAL(9,U82:U82)</f>
        <v>0</v>
      </c>
      <c r="W82" s="53">
        <f>SUBTOTAL(9,S82:U82)</f>
        <v>0</v>
      </c>
      <c r="X82" s="54">
        <f>W82+IF($B78=2,0,X78)</f>
        <v>6.0936846445999997</v>
      </c>
      <c r="Y82" s="59">
        <v>104.58</v>
      </c>
      <c r="Z82" s="52"/>
      <c r="AA82" s="52"/>
      <c r="AB82" s="53">
        <f>SUBTOTAL(9,Z82:AA82)</f>
        <v>0</v>
      </c>
      <c r="AC82" s="57">
        <f>AB82+IF($B78=2,0,AC78)</f>
        <v>40.031732265700008</v>
      </c>
      <c r="AD82" s="62">
        <f>SUMIF($A$5:AC$5,"Накопленный эффект, т/сут",$A82:AC82)+SUMIF($A$5:AC$5,"Нараст.  по потенциалу",$A82:AC82)-SUMIF($A$5:AC$5,"Нараст. по остановкам",$A82:AC82)-SUMIF($A$5:AC$5,"ИТОГО перевод в ППД",$A82:AC82)-SUMIF($A$5:AC$5,"ИТОГО  нерент, по распоряж.",$A82:AC82)-SUMIF($A$5:AC$5,"ИТОГО ост. дебит от ЗБС, Углуб., ПВЛГ/ПНЛГ",$A82:AC82)</f>
        <v>-19.938047621100008</v>
      </c>
      <c r="AE82" s="63"/>
      <c r="AF82" s="63"/>
      <c r="AG82" s="63"/>
      <c r="AH82" s="53">
        <f>SUBTOTAL(9,AE82:AG82)</f>
        <v>0</v>
      </c>
      <c r="AI82" s="117" t="s">
        <v>2</v>
      </c>
      <c r="AJ82" s="64">
        <f>AJ$4+SUMIF($C$5:AH$5,"Нараст. по остановкам",$C82:AH82)-SUMIF($C$5:AH$5,"Нараст.  по потенциалу",$C82:AH82)</f>
        <v>98.000000000016897</v>
      </c>
      <c r="AK82" s="17"/>
    </row>
    <row r="83" spans="1:37" ht="0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17"/>
    </row>
    <row r="84" spans="1:37" ht="11.25" customHeight="1" x14ac:dyDescent="0.3">
      <c r="A84" s="116">
        <v>43604</v>
      </c>
      <c r="B84" s="18" t="s">
        <v>37</v>
      </c>
      <c r="C84" s="19"/>
      <c r="D84" s="20"/>
      <c r="E84" s="19"/>
      <c r="F84" s="20"/>
      <c r="G84" s="25"/>
      <c r="H84" s="20"/>
      <c r="I84" s="19"/>
      <c r="J84" s="20"/>
      <c r="K84" s="20"/>
      <c r="L84" s="21"/>
      <c r="M84" s="19"/>
      <c r="N84" s="22"/>
      <c r="O84" s="23"/>
      <c r="P84" s="19"/>
      <c r="Q84" s="22"/>
      <c r="R84" s="23"/>
      <c r="S84" s="19"/>
      <c r="T84" s="24">
        <v>0</v>
      </c>
      <c r="U84" s="19"/>
      <c r="V84" s="24">
        <v>6.0936846445999997</v>
      </c>
      <c r="W84" s="20">
        <v>6.0936846445999997</v>
      </c>
      <c r="X84" s="21"/>
      <c r="Y84" s="26"/>
      <c r="Z84" s="19"/>
      <c r="AA84" s="19"/>
      <c r="AB84" s="28"/>
      <c r="AC84" s="29"/>
      <c r="AD84" s="31"/>
      <c r="AE84" s="32"/>
      <c r="AF84" s="32"/>
      <c r="AG84" s="32"/>
      <c r="AH84" s="33"/>
      <c r="AI84" s="118">
        <f>AI$4+SUMIF($A$5:AH$5,"Нараст. баланс",$A86:AH86)+SUMIF($A$7:AF$7,"Итого (с ВНР)",$A86:AF86)-SUMIF($A$5:AH$5,"Геол. снижение,  т/сут",$A86:AH86)-SUMIF(AG$7:AH$7,"Итого",AG86:AH86)-SUMIF($A$7:AH$7,"Итого (с ВСП)",$A86:AH86)</f>
        <v>2308.9767304058</v>
      </c>
      <c r="AJ84" s="34"/>
      <c r="AK84" s="17"/>
    </row>
    <row r="85" spans="1:37" ht="11.25" customHeight="1" x14ac:dyDescent="0.3">
      <c r="A85" s="117" t="s">
        <v>2</v>
      </c>
      <c r="B85" s="35" t="s">
        <v>38</v>
      </c>
      <c r="C85" s="36"/>
      <c r="D85" s="37"/>
      <c r="E85" s="36"/>
      <c r="F85" s="37"/>
      <c r="G85" s="42"/>
      <c r="H85" s="37"/>
      <c r="I85" s="36"/>
      <c r="J85" s="37"/>
      <c r="K85" s="37"/>
      <c r="L85" s="38"/>
      <c r="M85" s="36"/>
      <c r="N85" s="39">
        <f>SUBTOTAL(9,M87:M87)</f>
        <v>0</v>
      </c>
      <c r="O85" s="40"/>
      <c r="P85" s="36"/>
      <c r="Q85" s="39">
        <f>SUBTOTAL(9,P87:P87)</f>
        <v>0</v>
      </c>
      <c r="R85" s="40"/>
      <c r="S85" s="36"/>
      <c r="T85" s="41">
        <f>SUBTOTAL(9,S87:S87)</f>
        <v>0</v>
      </c>
      <c r="U85" s="36"/>
      <c r="V85" s="41">
        <f>SUBTOTAL(9,U87:U87)</f>
        <v>0</v>
      </c>
      <c r="W85" s="37">
        <f>SUBTOTAL(9,S87:U87)</f>
        <v>0</v>
      </c>
      <c r="X85" s="38"/>
      <c r="Y85" s="43"/>
      <c r="Z85" s="36"/>
      <c r="AA85" s="36"/>
      <c r="AB85" s="37">
        <f>SUBTOTAL(9,Z87:AA87)</f>
        <v>0</v>
      </c>
      <c r="AC85" s="45"/>
      <c r="AD85" s="47"/>
      <c r="AE85" s="48"/>
      <c r="AF85" s="48"/>
      <c r="AG85" s="48"/>
      <c r="AH85" s="49"/>
      <c r="AI85" s="117" t="s">
        <v>2</v>
      </c>
      <c r="AJ85" s="50"/>
      <c r="AK85" s="17"/>
    </row>
    <row r="86" spans="1:37" ht="11.25" customHeight="1" x14ac:dyDescent="0.3">
      <c r="A86" s="117" t="s">
        <v>2</v>
      </c>
      <c r="B86" s="51" t="s">
        <v>36</v>
      </c>
      <c r="C86" s="52"/>
      <c r="D86" s="53"/>
      <c r="E86" s="52"/>
      <c r="F86" s="53"/>
      <c r="G86" s="58"/>
      <c r="H86" s="53"/>
      <c r="I86" s="52"/>
      <c r="J86" s="53"/>
      <c r="K86" s="53"/>
      <c r="L86" s="54"/>
      <c r="M86" s="52"/>
      <c r="N86" s="55">
        <f>SUBTOTAL(9,M86:M86)</f>
        <v>0</v>
      </c>
      <c r="O86" s="56">
        <f>N86+IF($B82=2,0,O82)</f>
        <v>7</v>
      </c>
      <c r="P86" s="52"/>
      <c r="Q86" s="55">
        <f>SUBTOTAL(9,P86:P86)</f>
        <v>0</v>
      </c>
      <c r="R86" s="56">
        <f>Q86+IF($B82=2,0,R82)</f>
        <v>7</v>
      </c>
      <c r="S86" s="52"/>
      <c r="T86" s="57">
        <f>SUBTOTAL(9,S86:S86)</f>
        <v>0</v>
      </c>
      <c r="U86" s="52"/>
      <c r="V86" s="57">
        <f>SUBTOTAL(9,U86:U86)</f>
        <v>0</v>
      </c>
      <c r="W86" s="53">
        <f>SUBTOTAL(9,S86:U86)</f>
        <v>0</v>
      </c>
      <c r="X86" s="54">
        <f>W86+IF($B82=2,0,X82)</f>
        <v>6.0936846445999997</v>
      </c>
      <c r="Y86" s="59">
        <v>110.39</v>
      </c>
      <c r="Z86" s="52"/>
      <c r="AA86" s="52"/>
      <c r="AB86" s="53">
        <f>SUBTOTAL(9,Z86:AA86)</f>
        <v>0</v>
      </c>
      <c r="AC86" s="57">
        <f>AB86+IF($B82=2,0,AC82)</f>
        <v>40.031732265700008</v>
      </c>
      <c r="AD86" s="62">
        <f>SUMIF($A$5:AC$5,"Накопленный эффект, т/сут",$A86:AC86)+SUMIF($A$5:AC$5,"Нараст.  по потенциалу",$A86:AC86)-SUMIF($A$5:AC$5,"Нараст. по остановкам",$A86:AC86)-SUMIF($A$5:AC$5,"ИТОГО перевод в ППД",$A86:AC86)-SUMIF($A$5:AC$5,"ИТОГО  нерент, по распоряж.",$A86:AC86)-SUMIF($A$5:AC$5,"ИТОГО ост. дебит от ЗБС, Углуб., ПВЛГ/ПНЛГ",$A86:AC86)</f>
        <v>-19.938047621100008</v>
      </c>
      <c r="AE86" s="63"/>
      <c r="AF86" s="63"/>
      <c r="AG86" s="63"/>
      <c r="AH86" s="53">
        <f>SUBTOTAL(9,AE86:AG86)</f>
        <v>0</v>
      </c>
      <c r="AI86" s="117" t="s">
        <v>2</v>
      </c>
      <c r="AJ86" s="64">
        <f>AJ$4+SUMIF($C$5:AH$5,"Нараст. по остановкам",$C86:AH86)-SUMIF($C$5:AH$5,"Нараст.  по потенциалу",$C86:AH86)</f>
        <v>98.000000000016897</v>
      </c>
      <c r="AK86" s="17"/>
    </row>
    <row r="87" spans="1:37" ht="0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17"/>
    </row>
    <row r="88" spans="1:37" ht="11.25" customHeight="1" x14ac:dyDescent="0.3">
      <c r="A88" s="116">
        <v>43605</v>
      </c>
      <c r="B88" s="18" t="s">
        <v>37</v>
      </c>
      <c r="C88" s="19"/>
      <c r="D88" s="20"/>
      <c r="E88" s="25"/>
      <c r="F88" s="20"/>
      <c r="G88" s="19"/>
      <c r="H88" s="20"/>
      <c r="I88" s="19"/>
      <c r="J88" s="20"/>
      <c r="K88" s="20"/>
      <c r="L88" s="21"/>
      <c r="M88" s="19"/>
      <c r="N88" s="22"/>
      <c r="O88" s="23"/>
      <c r="P88" s="19"/>
      <c r="Q88" s="22"/>
      <c r="R88" s="23"/>
      <c r="S88" s="25" t="s">
        <v>39</v>
      </c>
      <c r="T88" s="24">
        <v>1.3</v>
      </c>
      <c r="U88" s="19"/>
      <c r="V88" s="24">
        <v>6.0936846445999997</v>
      </c>
      <c r="W88" s="20">
        <v>7.3936846446000004</v>
      </c>
      <c r="X88" s="21"/>
      <c r="Y88" s="26"/>
      <c r="Z88" s="27"/>
      <c r="AA88" s="19"/>
      <c r="AB88" s="28"/>
      <c r="AC88" s="29"/>
      <c r="AD88" s="31"/>
      <c r="AE88" s="32"/>
      <c r="AF88" s="32"/>
      <c r="AG88" s="32"/>
      <c r="AH88" s="33"/>
      <c r="AI88" s="118">
        <f>AI$4+SUMIF($A$5:AH$5,"Нараст. баланс",$A90:AH90)+SUMIF($A$7:AF$7,"Итого (с ВНР)",$A90:AF90)-SUMIF($A$5:AH$5,"Геол. снижение,  т/сут",$A90:AH90)-SUMIF(AG$7:AH$7,"Итого",AG90:AH90)-SUMIF($A$7:AH$7,"Итого (с ВСП)",$A90:AH90)</f>
        <v>2303.1667304058001</v>
      </c>
      <c r="AJ88" s="34"/>
      <c r="AK88" s="17"/>
    </row>
    <row r="89" spans="1:37" ht="11.25" customHeight="1" x14ac:dyDescent="0.3">
      <c r="A89" s="117" t="s">
        <v>2</v>
      </c>
      <c r="B89" s="35" t="s">
        <v>38</v>
      </c>
      <c r="C89" s="36"/>
      <c r="D89" s="37"/>
      <c r="E89" s="42"/>
      <c r="F89" s="37"/>
      <c r="G89" s="36"/>
      <c r="H89" s="37"/>
      <c r="I89" s="36"/>
      <c r="J89" s="37"/>
      <c r="K89" s="37"/>
      <c r="L89" s="38"/>
      <c r="M89" s="36"/>
      <c r="N89" s="39">
        <f>SUBTOTAL(9,M91:M91)</f>
        <v>0</v>
      </c>
      <c r="O89" s="40"/>
      <c r="P89" s="36"/>
      <c r="Q89" s="39">
        <f>SUBTOTAL(9,P91:P91)</f>
        <v>0</v>
      </c>
      <c r="R89" s="40"/>
      <c r="S89" s="42" t="s">
        <v>43</v>
      </c>
      <c r="T89" s="41">
        <f>SUBTOTAL(9,S91:S91)</f>
        <v>1</v>
      </c>
      <c r="U89" s="36"/>
      <c r="V89" s="41">
        <f>SUBTOTAL(9,U91:U91)</f>
        <v>0</v>
      </c>
      <c r="W89" s="37">
        <f>SUBTOTAL(9,S91:U91)</f>
        <v>1</v>
      </c>
      <c r="X89" s="38"/>
      <c r="Y89" s="43"/>
      <c r="Z89" s="44"/>
      <c r="AA89" s="36"/>
      <c r="AB89" s="37">
        <f>SUBTOTAL(9,Z91:AA91)</f>
        <v>0</v>
      </c>
      <c r="AC89" s="45"/>
      <c r="AD89" s="47"/>
      <c r="AE89" s="48"/>
      <c r="AF89" s="48"/>
      <c r="AG89" s="48"/>
      <c r="AH89" s="49"/>
      <c r="AI89" s="117" t="s">
        <v>2</v>
      </c>
      <c r="AJ89" s="50"/>
      <c r="AK89" s="17"/>
    </row>
    <row r="90" spans="1:37" ht="11.25" customHeight="1" x14ac:dyDescent="0.3">
      <c r="A90" s="117" t="s">
        <v>2</v>
      </c>
      <c r="B90" s="51" t="s">
        <v>36</v>
      </c>
      <c r="C90" s="52"/>
      <c r="D90" s="53"/>
      <c r="E90" s="58"/>
      <c r="F90" s="53"/>
      <c r="G90" s="52"/>
      <c r="H90" s="53"/>
      <c r="I90" s="52"/>
      <c r="J90" s="53"/>
      <c r="K90" s="53"/>
      <c r="L90" s="54"/>
      <c r="M90" s="52"/>
      <c r="N90" s="55">
        <f>SUBTOTAL(9,M90:M90)</f>
        <v>0</v>
      </c>
      <c r="O90" s="56">
        <f>N90+IF($B86=2,0,O86)</f>
        <v>7</v>
      </c>
      <c r="P90" s="52"/>
      <c r="Q90" s="55">
        <f>SUBTOTAL(9,P90:P90)</f>
        <v>0</v>
      </c>
      <c r="R90" s="56">
        <f>Q90+IF($B86=2,0,R86)</f>
        <v>7</v>
      </c>
      <c r="S90" s="58">
        <v>1.3</v>
      </c>
      <c r="T90" s="57">
        <f>SUBTOTAL(9,S90:S90)</f>
        <v>1.3</v>
      </c>
      <c r="U90" s="52"/>
      <c r="V90" s="57">
        <f>SUBTOTAL(9,U90:U90)</f>
        <v>0</v>
      </c>
      <c r="W90" s="53">
        <f>SUBTOTAL(9,S90:U90)</f>
        <v>1.3</v>
      </c>
      <c r="X90" s="54">
        <f>W90+IF($B86=2,0,X86)</f>
        <v>7.3936846445999995</v>
      </c>
      <c r="Y90" s="59">
        <v>116.2</v>
      </c>
      <c r="Z90" s="60">
        <v>1.3</v>
      </c>
      <c r="AA90" s="52"/>
      <c r="AB90" s="53">
        <f>SUBTOTAL(9,Z90:AA90)</f>
        <v>1.3</v>
      </c>
      <c r="AC90" s="57">
        <f>AB90+IF($B86=2,0,AC86)</f>
        <v>41.331732265700005</v>
      </c>
      <c r="AD90" s="62">
        <f>SUMIF($A$5:AC$5,"Накопленный эффект, т/сут",$A90:AC90)+SUMIF($A$5:AC$5,"Нараст.  по потенциалу",$A90:AC90)-SUMIF($A$5:AC$5,"Нараст. по остановкам",$A90:AC90)-SUMIF($A$5:AC$5,"ИТОГО перевод в ППД",$A90:AC90)-SUMIF($A$5:AC$5,"ИТОГО  нерент, по распоряж.",$A90:AC90)-SUMIF($A$5:AC$5,"ИТОГО ост. дебит от ЗБС, Углуб., ПВЛГ/ПНЛГ",$A90:AC90)</f>
        <v>-19.938047621100004</v>
      </c>
      <c r="AE90" s="63"/>
      <c r="AF90" s="63"/>
      <c r="AG90" s="63"/>
      <c r="AH90" s="53">
        <f>SUBTOTAL(9,AE90:AG90)</f>
        <v>0</v>
      </c>
      <c r="AI90" s="117" t="s">
        <v>2</v>
      </c>
      <c r="AJ90" s="64">
        <f>AJ$4+SUMIF($C$5:AH$5,"Нараст. по остановкам",$C90:AH90)-SUMIF($C$5:AH$5,"Нараст.  по потенциалу",$C90:AH90)</f>
        <v>98.000000000016911</v>
      </c>
      <c r="AK90" s="17"/>
    </row>
    <row r="91" spans="1:37" ht="0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>
        <v>1</v>
      </c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17"/>
    </row>
    <row r="92" spans="1:37" ht="11.25" customHeight="1" x14ac:dyDescent="0.3">
      <c r="A92" s="116">
        <v>43606</v>
      </c>
      <c r="B92" s="18" t="s">
        <v>37</v>
      </c>
      <c r="C92" s="19"/>
      <c r="D92" s="20"/>
      <c r="E92" s="25"/>
      <c r="F92" s="20"/>
      <c r="G92" s="19"/>
      <c r="H92" s="20"/>
      <c r="I92" s="19"/>
      <c r="J92" s="20"/>
      <c r="K92" s="20"/>
      <c r="L92" s="21"/>
      <c r="M92" s="19"/>
      <c r="N92" s="22"/>
      <c r="O92" s="23"/>
      <c r="P92" s="25" t="s">
        <v>39</v>
      </c>
      <c r="Q92" s="22"/>
      <c r="R92" s="23"/>
      <c r="S92" s="19"/>
      <c r="T92" s="24">
        <v>1.3</v>
      </c>
      <c r="U92" s="19"/>
      <c r="V92" s="24">
        <v>6.0936846445999997</v>
      </c>
      <c r="W92" s="20">
        <v>7.3936846446000004</v>
      </c>
      <c r="X92" s="21"/>
      <c r="Y92" s="26"/>
      <c r="Z92" s="19"/>
      <c r="AA92" s="19"/>
      <c r="AB92" s="28"/>
      <c r="AC92" s="29"/>
      <c r="AD92" s="31"/>
      <c r="AE92" s="32"/>
      <c r="AF92" s="32"/>
      <c r="AG92" s="32"/>
      <c r="AH92" s="33"/>
      <c r="AI92" s="118">
        <f>AI$4+SUMIF($A$5:AH$5,"Нараст. баланс",$A94:AH94)+SUMIF($A$7:AF$7,"Итого (с ВНР)",$A94:AF94)-SUMIF($A$5:AH$5,"Геол. снижение,  т/сут",$A94:AH94)-SUMIF(AG$7:AH$7,"Итого",AG94:AH94)-SUMIF($A$7:AH$7,"Итого (с ВСП)",$A94:AH94)</f>
        <v>2300.4567304057996</v>
      </c>
      <c r="AJ92" s="34"/>
      <c r="AK92" s="17"/>
    </row>
    <row r="93" spans="1:37" ht="11.25" customHeight="1" x14ac:dyDescent="0.3">
      <c r="A93" s="117" t="s">
        <v>2</v>
      </c>
      <c r="B93" s="35" t="s">
        <v>38</v>
      </c>
      <c r="C93" s="36"/>
      <c r="D93" s="37"/>
      <c r="E93" s="42"/>
      <c r="F93" s="37"/>
      <c r="G93" s="36"/>
      <c r="H93" s="37"/>
      <c r="I93" s="36"/>
      <c r="J93" s="37"/>
      <c r="K93" s="37"/>
      <c r="L93" s="38"/>
      <c r="M93" s="36"/>
      <c r="N93" s="39">
        <f>SUBTOTAL(9,M95:M95)</f>
        <v>0</v>
      </c>
      <c r="O93" s="40"/>
      <c r="P93" s="42" t="s">
        <v>61</v>
      </c>
      <c r="Q93" s="39">
        <f>SUBTOTAL(9,P95:P95)</f>
        <v>1</v>
      </c>
      <c r="R93" s="40"/>
      <c r="S93" s="36"/>
      <c r="T93" s="41">
        <f>SUBTOTAL(9,S95:S95)</f>
        <v>0</v>
      </c>
      <c r="U93" s="36"/>
      <c r="V93" s="41">
        <f>SUBTOTAL(9,U95:U95)</f>
        <v>0</v>
      </c>
      <c r="W93" s="37">
        <f>SUBTOTAL(9,S95:U95)</f>
        <v>0</v>
      </c>
      <c r="X93" s="38"/>
      <c r="Y93" s="43"/>
      <c r="Z93" s="36"/>
      <c r="AA93" s="36"/>
      <c r="AB93" s="37">
        <f>SUBTOTAL(9,Z95:AA95)</f>
        <v>0</v>
      </c>
      <c r="AC93" s="45"/>
      <c r="AD93" s="47"/>
      <c r="AE93" s="48"/>
      <c r="AF93" s="48"/>
      <c r="AG93" s="48"/>
      <c r="AH93" s="49"/>
      <c r="AI93" s="117" t="s">
        <v>2</v>
      </c>
      <c r="AJ93" s="50"/>
      <c r="AK93" s="17"/>
    </row>
    <row r="94" spans="1:37" ht="11.25" customHeight="1" x14ac:dyDescent="0.3">
      <c r="A94" s="117" t="s">
        <v>2</v>
      </c>
      <c r="B94" s="51" t="s">
        <v>36</v>
      </c>
      <c r="C94" s="52"/>
      <c r="D94" s="53"/>
      <c r="E94" s="58"/>
      <c r="F94" s="53"/>
      <c r="G94" s="52"/>
      <c r="H94" s="53"/>
      <c r="I94" s="52"/>
      <c r="J94" s="53"/>
      <c r="K94" s="53"/>
      <c r="L94" s="54"/>
      <c r="M94" s="52"/>
      <c r="N94" s="55">
        <f>SUBTOTAL(9,M94:M94)</f>
        <v>0</v>
      </c>
      <c r="O94" s="56">
        <f>N94+IF($B90=2,0,O90)</f>
        <v>7</v>
      </c>
      <c r="P94" s="58">
        <v>3.1</v>
      </c>
      <c r="Q94" s="55">
        <f>SUBTOTAL(9,P94:P94)</f>
        <v>3.1</v>
      </c>
      <c r="R94" s="56">
        <f>Q94+IF($B90=2,0,R90)</f>
        <v>10.1</v>
      </c>
      <c r="S94" s="52"/>
      <c r="T94" s="57">
        <f>SUBTOTAL(9,S94:S94)</f>
        <v>0</v>
      </c>
      <c r="U94" s="52"/>
      <c r="V94" s="57">
        <f>SUBTOTAL(9,U94:U94)</f>
        <v>0</v>
      </c>
      <c r="W94" s="53">
        <f>SUBTOTAL(9,S94:U94)</f>
        <v>0</v>
      </c>
      <c r="X94" s="54">
        <f>W94+IF($B90=2,0,X90)</f>
        <v>7.3936846445999995</v>
      </c>
      <c r="Y94" s="59">
        <v>122.01</v>
      </c>
      <c r="Z94" s="52"/>
      <c r="AA94" s="52"/>
      <c r="AB94" s="53">
        <f>SUBTOTAL(9,Z94:AA94)</f>
        <v>0</v>
      </c>
      <c r="AC94" s="57">
        <f>AB94+IF($B90=2,0,AC90)</f>
        <v>41.331732265700005</v>
      </c>
      <c r="AD94" s="62">
        <f>SUMIF($A$5:AC$5,"Накопленный эффект, т/сут",$A94:AC94)+SUMIF($A$5:AC$5,"Нараст.  по потенциалу",$A94:AC94)-SUMIF($A$5:AC$5,"Нараст. по остановкам",$A94:AC94)-SUMIF($A$5:AC$5,"ИТОГО перевод в ППД",$A94:AC94)-SUMIF($A$5:AC$5,"ИТОГО  нерент, по распоряж.",$A94:AC94)-SUMIF($A$5:AC$5,"ИТОГО ост. дебит от ЗБС, Углуб., ПВЛГ/ПНЛГ",$A94:AC94)</f>
        <v>-16.838047621100003</v>
      </c>
      <c r="AE94" s="63"/>
      <c r="AF94" s="63"/>
      <c r="AG94" s="63"/>
      <c r="AH94" s="53">
        <f>SUBTOTAL(9,AE94:AG94)</f>
        <v>0</v>
      </c>
      <c r="AI94" s="117" t="s">
        <v>2</v>
      </c>
      <c r="AJ94" s="64">
        <f>AJ$4+SUMIF($C$5:AH$5,"Нараст. по остановкам",$C94:AH94)-SUMIF($C$5:AH$5,"Нараст.  по потенциалу",$C94:AH94)</f>
        <v>98.000000000016911</v>
      </c>
      <c r="AK94" s="17"/>
    </row>
    <row r="95" spans="1:37" ht="0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>
        <v>1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17"/>
    </row>
    <row r="96" spans="1:37" ht="11.25" customHeight="1" x14ac:dyDescent="0.3">
      <c r="A96" s="116">
        <v>43607</v>
      </c>
      <c r="B96" s="18" t="s">
        <v>37</v>
      </c>
      <c r="C96" s="19"/>
      <c r="D96" s="20"/>
      <c r="E96" s="19"/>
      <c r="F96" s="20"/>
      <c r="G96" s="19"/>
      <c r="H96" s="20"/>
      <c r="I96" s="19"/>
      <c r="J96" s="20"/>
      <c r="K96" s="20"/>
      <c r="L96" s="21"/>
      <c r="M96" s="19"/>
      <c r="N96" s="22"/>
      <c r="O96" s="23"/>
      <c r="P96" s="19"/>
      <c r="Q96" s="22"/>
      <c r="R96" s="23"/>
      <c r="S96" s="19"/>
      <c r="T96" s="24">
        <v>1.3</v>
      </c>
      <c r="U96" s="19"/>
      <c r="V96" s="24">
        <v>6.0936846445999997</v>
      </c>
      <c r="W96" s="20">
        <v>7.3936846446000004</v>
      </c>
      <c r="X96" s="21"/>
      <c r="Y96" s="26"/>
      <c r="Z96" s="19"/>
      <c r="AA96" s="19"/>
      <c r="AB96" s="28"/>
      <c r="AC96" s="29"/>
      <c r="AD96" s="31"/>
      <c r="AE96" s="32"/>
      <c r="AF96" s="32"/>
      <c r="AG96" s="32"/>
      <c r="AH96" s="33"/>
      <c r="AI96" s="118">
        <f>AI$4+SUMIF($A$5:AH$5,"Нараст. баланс",$A98:AH98)+SUMIF($A$7:AF$7,"Итого (с ВНР)",$A98:AF98)-SUMIF($A$5:AH$5,"Геол. снижение,  т/сут",$A98:AH98)-SUMIF(AG$7:AH$7,"Итого",AG98:AH98)-SUMIF($A$7:AH$7,"Итого (с ВСП)",$A98:AH98)</f>
        <v>2294.6467304057996</v>
      </c>
      <c r="AJ96" s="34"/>
      <c r="AK96" s="17"/>
    </row>
    <row r="97" spans="1:37" ht="11.25" customHeight="1" x14ac:dyDescent="0.3">
      <c r="A97" s="117" t="s">
        <v>2</v>
      </c>
      <c r="B97" s="35" t="s">
        <v>38</v>
      </c>
      <c r="C97" s="36"/>
      <c r="D97" s="37"/>
      <c r="E97" s="36"/>
      <c r="F97" s="37"/>
      <c r="G97" s="36"/>
      <c r="H97" s="37"/>
      <c r="I97" s="36"/>
      <c r="J97" s="37"/>
      <c r="K97" s="37"/>
      <c r="L97" s="38"/>
      <c r="M97" s="36"/>
      <c r="N97" s="39">
        <f>SUBTOTAL(9,M99:M99)</f>
        <v>0</v>
      </c>
      <c r="O97" s="40"/>
      <c r="P97" s="36"/>
      <c r="Q97" s="39">
        <f>SUBTOTAL(9,P99:P99)</f>
        <v>0</v>
      </c>
      <c r="R97" s="40"/>
      <c r="S97" s="36"/>
      <c r="T97" s="41">
        <f>SUBTOTAL(9,S99:S99)</f>
        <v>0</v>
      </c>
      <c r="U97" s="36"/>
      <c r="V97" s="41">
        <f>SUBTOTAL(9,U99:U99)</f>
        <v>0</v>
      </c>
      <c r="W97" s="37">
        <f>SUBTOTAL(9,S99:U99)</f>
        <v>0</v>
      </c>
      <c r="X97" s="38"/>
      <c r="Y97" s="43"/>
      <c r="Z97" s="36"/>
      <c r="AA97" s="36"/>
      <c r="AB97" s="37">
        <f>SUBTOTAL(9,Z99:AA99)</f>
        <v>0</v>
      </c>
      <c r="AC97" s="45"/>
      <c r="AD97" s="47"/>
      <c r="AE97" s="48"/>
      <c r="AF97" s="48"/>
      <c r="AG97" s="48"/>
      <c r="AH97" s="49"/>
      <c r="AI97" s="117" t="s">
        <v>2</v>
      </c>
      <c r="AJ97" s="50"/>
      <c r="AK97" s="17"/>
    </row>
    <row r="98" spans="1:37" ht="11.25" customHeight="1" x14ac:dyDescent="0.3">
      <c r="A98" s="117" t="s">
        <v>2</v>
      </c>
      <c r="B98" s="51" t="s">
        <v>36</v>
      </c>
      <c r="C98" s="52"/>
      <c r="D98" s="53"/>
      <c r="E98" s="52"/>
      <c r="F98" s="53"/>
      <c r="G98" s="52"/>
      <c r="H98" s="53"/>
      <c r="I98" s="52"/>
      <c r="J98" s="53"/>
      <c r="K98" s="53"/>
      <c r="L98" s="54"/>
      <c r="M98" s="52"/>
      <c r="N98" s="55">
        <f>SUBTOTAL(9,M98:M98)</f>
        <v>0</v>
      </c>
      <c r="O98" s="56">
        <f>N98+IF($B94=2,0,O94)</f>
        <v>7</v>
      </c>
      <c r="P98" s="52"/>
      <c r="Q98" s="55">
        <f>SUBTOTAL(9,P98:P98)</f>
        <v>0</v>
      </c>
      <c r="R98" s="56">
        <f>Q98+IF($B94=2,0,R94)</f>
        <v>10.1</v>
      </c>
      <c r="S98" s="52"/>
      <c r="T98" s="57">
        <f>SUBTOTAL(9,S98:S98)</f>
        <v>0</v>
      </c>
      <c r="U98" s="52"/>
      <c r="V98" s="57">
        <f>SUBTOTAL(9,U98:U98)</f>
        <v>0</v>
      </c>
      <c r="W98" s="53">
        <f>SUBTOTAL(9,S98:U98)</f>
        <v>0</v>
      </c>
      <c r="X98" s="54">
        <f>W98+IF($B94=2,0,X94)</f>
        <v>7.3936846445999995</v>
      </c>
      <c r="Y98" s="59">
        <v>127.82</v>
      </c>
      <c r="Z98" s="52"/>
      <c r="AA98" s="52"/>
      <c r="AB98" s="53">
        <f>SUBTOTAL(9,Z98:AA98)</f>
        <v>0</v>
      </c>
      <c r="AC98" s="57">
        <f>AB98+IF($B94=2,0,AC94)</f>
        <v>41.331732265700005</v>
      </c>
      <c r="AD98" s="62">
        <f>SUMIF($A$5:AC$5,"Накопленный эффект, т/сут",$A98:AC98)+SUMIF($A$5:AC$5,"Нараст.  по потенциалу",$A98:AC98)-SUMIF($A$5:AC$5,"Нараст. по остановкам",$A98:AC98)-SUMIF($A$5:AC$5,"ИТОГО перевод в ППД",$A98:AC98)-SUMIF($A$5:AC$5,"ИТОГО  нерент, по распоряж.",$A98:AC98)-SUMIF($A$5:AC$5,"ИТОГО ост. дебит от ЗБС, Углуб., ПВЛГ/ПНЛГ",$A98:AC98)</f>
        <v>-16.838047621100003</v>
      </c>
      <c r="AE98" s="63"/>
      <c r="AF98" s="63"/>
      <c r="AG98" s="63"/>
      <c r="AH98" s="53">
        <f>SUBTOTAL(9,AE98:AG98)</f>
        <v>0</v>
      </c>
      <c r="AI98" s="117" t="s">
        <v>2</v>
      </c>
      <c r="AJ98" s="64">
        <f>AJ$4+SUMIF($C$5:AH$5,"Нараст. по остановкам",$C98:AH98)-SUMIF($C$5:AH$5,"Нараст.  по потенциалу",$C98:AH98)</f>
        <v>98.000000000016911</v>
      </c>
      <c r="AK98" s="17"/>
    </row>
    <row r="99" spans="1:37" ht="0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17"/>
    </row>
    <row r="100" spans="1:37" ht="11.25" customHeight="1" x14ac:dyDescent="0.3">
      <c r="A100" s="116">
        <v>43608</v>
      </c>
      <c r="B100" s="18" t="s">
        <v>37</v>
      </c>
      <c r="C100" s="19"/>
      <c r="D100" s="20"/>
      <c r="E100" s="19"/>
      <c r="F100" s="20"/>
      <c r="G100" s="19"/>
      <c r="H100" s="20"/>
      <c r="I100" s="19"/>
      <c r="J100" s="20"/>
      <c r="K100" s="20"/>
      <c r="L100" s="21"/>
      <c r="M100" s="19"/>
      <c r="N100" s="22"/>
      <c r="O100" s="23"/>
      <c r="P100" s="19"/>
      <c r="Q100" s="22"/>
      <c r="R100" s="23"/>
      <c r="S100" s="19"/>
      <c r="T100" s="24">
        <v>1.3</v>
      </c>
      <c r="U100" s="19"/>
      <c r="V100" s="24">
        <v>6.0936846445999997</v>
      </c>
      <c r="W100" s="20">
        <v>7.3936846446000004</v>
      </c>
      <c r="X100" s="21"/>
      <c r="Y100" s="26"/>
      <c r="Z100" s="19"/>
      <c r="AA100" s="19"/>
      <c r="AB100" s="28"/>
      <c r="AC100" s="29"/>
      <c r="AD100" s="31"/>
      <c r="AE100" s="32"/>
      <c r="AF100" s="32"/>
      <c r="AG100" s="32"/>
      <c r="AH100" s="33"/>
      <c r="AI100" s="118">
        <f>AI$4+SUMIF($A$5:AH$5,"Нараст. баланс",$A102:AH102)+SUMIF($A$7:AF$7,"Итого (с ВНР)",$A102:AF102)-SUMIF($A$5:AH$5,"Геол. снижение,  т/сут",$A102:AH102)-SUMIF(AG$7:AH$7,"Итого",AG102:AH102)-SUMIF($A$7:AH$7,"Итого (с ВСП)",$A102:AH102)</f>
        <v>2288.8367304057997</v>
      </c>
      <c r="AJ100" s="34"/>
      <c r="AK100" s="17"/>
    </row>
    <row r="101" spans="1:37" ht="11.25" customHeight="1" x14ac:dyDescent="0.3">
      <c r="A101" s="117" t="s">
        <v>2</v>
      </c>
      <c r="B101" s="35" t="s">
        <v>38</v>
      </c>
      <c r="C101" s="36"/>
      <c r="D101" s="37"/>
      <c r="E101" s="36"/>
      <c r="F101" s="37"/>
      <c r="G101" s="36"/>
      <c r="H101" s="37"/>
      <c r="I101" s="36"/>
      <c r="J101" s="37"/>
      <c r="K101" s="37"/>
      <c r="L101" s="38"/>
      <c r="M101" s="36"/>
      <c r="N101" s="39">
        <f>SUBTOTAL(9,M103:M103)</f>
        <v>0</v>
      </c>
      <c r="O101" s="40"/>
      <c r="P101" s="36"/>
      <c r="Q101" s="39">
        <f>SUBTOTAL(9,P103:P103)</f>
        <v>0</v>
      </c>
      <c r="R101" s="40"/>
      <c r="S101" s="36"/>
      <c r="T101" s="41">
        <f>SUBTOTAL(9,S103:S103)</f>
        <v>0</v>
      </c>
      <c r="U101" s="36"/>
      <c r="V101" s="41">
        <f>SUBTOTAL(9,U103:U103)</f>
        <v>0</v>
      </c>
      <c r="W101" s="37">
        <f>SUBTOTAL(9,S103:U103)</f>
        <v>0</v>
      </c>
      <c r="X101" s="38"/>
      <c r="Y101" s="43"/>
      <c r="Z101" s="36"/>
      <c r="AA101" s="36"/>
      <c r="AB101" s="37">
        <f>SUBTOTAL(9,Z103:AA103)</f>
        <v>0</v>
      </c>
      <c r="AC101" s="45"/>
      <c r="AD101" s="47"/>
      <c r="AE101" s="48"/>
      <c r="AF101" s="48"/>
      <c r="AG101" s="48"/>
      <c r="AH101" s="49"/>
      <c r="AI101" s="117" t="s">
        <v>2</v>
      </c>
      <c r="AJ101" s="50"/>
      <c r="AK101" s="17"/>
    </row>
    <row r="102" spans="1:37" ht="11.25" customHeight="1" x14ac:dyDescent="0.3">
      <c r="A102" s="117" t="s">
        <v>2</v>
      </c>
      <c r="B102" s="51" t="s">
        <v>36</v>
      </c>
      <c r="C102" s="52"/>
      <c r="D102" s="53"/>
      <c r="E102" s="52"/>
      <c r="F102" s="53"/>
      <c r="G102" s="52"/>
      <c r="H102" s="53"/>
      <c r="I102" s="52"/>
      <c r="J102" s="53"/>
      <c r="K102" s="53"/>
      <c r="L102" s="54"/>
      <c r="M102" s="52"/>
      <c r="N102" s="55">
        <f>SUBTOTAL(9,M102:M102)</f>
        <v>0</v>
      </c>
      <c r="O102" s="56">
        <f>N102+IF($B98=2,0,O98)</f>
        <v>7</v>
      </c>
      <c r="P102" s="52"/>
      <c r="Q102" s="55">
        <f>SUBTOTAL(9,P102:P102)</f>
        <v>0</v>
      </c>
      <c r="R102" s="56">
        <f>Q102+IF($B98=2,0,R98)</f>
        <v>10.1</v>
      </c>
      <c r="S102" s="52"/>
      <c r="T102" s="57">
        <f>SUBTOTAL(9,S102:S102)</f>
        <v>0</v>
      </c>
      <c r="U102" s="52"/>
      <c r="V102" s="57">
        <f>SUBTOTAL(9,U102:U102)</f>
        <v>0</v>
      </c>
      <c r="W102" s="53">
        <f>SUBTOTAL(9,S102:U102)</f>
        <v>0</v>
      </c>
      <c r="X102" s="54">
        <f>W102+IF($B98=2,0,X98)</f>
        <v>7.3936846445999995</v>
      </c>
      <c r="Y102" s="59">
        <v>133.63</v>
      </c>
      <c r="Z102" s="52"/>
      <c r="AA102" s="52"/>
      <c r="AB102" s="53">
        <f>SUBTOTAL(9,Z102:AA102)</f>
        <v>0</v>
      </c>
      <c r="AC102" s="57">
        <f>AB102+IF($B98=2,0,AC98)</f>
        <v>41.331732265700005</v>
      </c>
      <c r="AD102" s="62">
        <f>SUMIF($A$5:AC$5,"Накопленный эффект, т/сут",$A102:AC102)+SUMIF($A$5:AC$5,"Нараст.  по потенциалу",$A102:AC102)-SUMIF($A$5:AC$5,"Нараст. по остановкам",$A102:AC102)-SUMIF($A$5:AC$5,"ИТОГО перевод в ППД",$A102:AC102)-SUMIF($A$5:AC$5,"ИТОГО  нерент, по распоряж.",$A102:AC102)-SUMIF($A$5:AC$5,"ИТОГО ост. дебит от ЗБС, Углуб., ПВЛГ/ПНЛГ",$A102:AC102)</f>
        <v>-16.838047621100003</v>
      </c>
      <c r="AE102" s="63"/>
      <c r="AF102" s="63"/>
      <c r="AG102" s="63"/>
      <c r="AH102" s="53">
        <f>SUBTOTAL(9,AE102:AG102)</f>
        <v>0</v>
      </c>
      <c r="AI102" s="117" t="s">
        <v>2</v>
      </c>
      <c r="AJ102" s="64">
        <f>AJ$4+SUMIF($C$5:AH$5,"Нараст. по остановкам",$C102:AH102)-SUMIF($C$5:AH$5,"Нараст.  по потенциалу",$C102:AH102)</f>
        <v>98.000000000016911</v>
      </c>
      <c r="AK102" s="17"/>
    </row>
    <row r="103" spans="1:37" ht="0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17"/>
    </row>
    <row r="104" spans="1:37" ht="11.25" customHeight="1" x14ac:dyDescent="0.3">
      <c r="A104" s="116">
        <v>43609</v>
      </c>
      <c r="B104" s="18" t="s">
        <v>37</v>
      </c>
      <c r="C104" s="19"/>
      <c r="D104" s="20"/>
      <c r="E104" s="25"/>
      <c r="F104" s="20"/>
      <c r="G104" s="19"/>
      <c r="H104" s="20"/>
      <c r="I104" s="19"/>
      <c r="J104" s="20"/>
      <c r="K104" s="20"/>
      <c r="L104" s="21"/>
      <c r="M104" s="19"/>
      <c r="N104" s="22"/>
      <c r="O104" s="23"/>
      <c r="P104" s="25" t="s">
        <v>39</v>
      </c>
      <c r="Q104" s="22"/>
      <c r="R104" s="23"/>
      <c r="S104" s="19"/>
      <c r="T104" s="24">
        <v>1.3</v>
      </c>
      <c r="U104" s="19"/>
      <c r="V104" s="24">
        <v>6.0936846445999997</v>
      </c>
      <c r="W104" s="20">
        <v>7.3936846446000004</v>
      </c>
      <c r="X104" s="21"/>
      <c r="Y104" s="26"/>
      <c r="Z104" s="19"/>
      <c r="AA104" s="19"/>
      <c r="AB104" s="28"/>
      <c r="AC104" s="29"/>
      <c r="AD104" s="31"/>
      <c r="AE104" s="32"/>
      <c r="AF104" s="32"/>
      <c r="AG104" s="32"/>
      <c r="AH104" s="33"/>
      <c r="AI104" s="118">
        <f>AI$4+SUMIF($A$5:AH$5,"Нараст. баланс",$A106:AH106)+SUMIF($A$7:AF$7,"Итого (с ВНР)",$A106:AF106)-SUMIF($A$5:AH$5,"Геол. снижение,  т/сут",$A106:AH106)-SUMIF(AG$7:AH$7,"Итого",AG106:AH106)-SUMIF($A$7:AH$7,"Итого (с ВСП)",$A106:AH106)</f>
        <v>2284.3267304057999</v>
      </c>
      <c r="AJ104" s="34"/>
      <c r="AK104" s="17"/>
    </row>
    <row r="105" spans="1:37" ht="11.25" customHeight="1" x14ac:dyDescent="0.3">
      <c r="A105" s="117" t="s">
        <v>2</v>
      </c>
      <c r="B105" s="35" t="s">
        <v>38</v>
      </c>
      <c r="C105" s="36"/>
      <c r="D105" s="37"/>
      <c r="E105" s="42"/>
      <c r="F105" s="37"/>
      <c r="G105" s="36"/>
      <c r="H105" s="37"/>
      <c r="I105" s="36"/>
      <c r="J105" s="37"/>
      <c r="K105" s="37"/>
      <c r="L105" s="38"/>
      <c r="M105" s="36"/>
      <c r="N105" s="39">
        <f>SUBTOTAL(9,M107:M107)</f>
        <v>0</v>
      </c>
      <c r="O105" s="40"/>
      <c r="P105" s="42" t="s">
        <v>62</v>
      </c>
      <c r="Q105" s="39">
        <f>SUBTOTAL(9,P107:P107)</f>
        <v>1</v>
      </c>
      <c r="R105" s="40"/>
      <c r="S105" s="36"/>
      <c r="T105" s="41">
        <f>SUBTOTAL(9,S107:S107)</f>
        <v>0</v>
      </c>
      <c r="U105" s="36"/>
      <c r="V105" s="41">
        <f>SUBTOTAL(9,U107:U107)</f>
        <v>0</v>
      </c>
      <c r="W105" s="37">
        <f>SUBTOTAL(9,S107:U107)</f>
        <v>0</v>
      </c>
      <c r="X105" s="38"/>
      <c r="Y105" s="43"/>
      <c r="Z105" s="36"/>
      <c r="AA105" s="36"/>
      <c r="AB105" s="37">
        <f>SUBTOTAL(9,Z107:AA107)</f>
        <v>0</v>
      </c>
      <c r="AC105" s="45"/>
      <c r="AD105" s="47"/>
      <c r="AE105" s="48"/>
      <c r="AF105" s="48"/>
      <c r="AG105" s="48"/>
      <c r="AH105" s="49"/>
      <c r="AI105" s="117" t="s">
        <v>2</v>
      </c>
      <c r="AJ105" s="50"/>
      <c r="AK105" s="17"/>
    </row>
    <row r="106" spans="1:37" ht="11.25" customHeight="1" x14ac:dyDescent="0.3">
      <c r="A106" s="117" t="s">
        <v>2</v>
      </c>
      <c r="B106" s="51" t="s">
        <v>36</v>
      </c>
      <c r="C106" s="52"/>
      <c r="D106" s="53"/>
      <c r="E106" s="58"/>
      <c r="F106" s="53"/>
      <c r="G106" s="52"/>
      <c r="H106" s="53"/>
      <c r="I106" s="52"/>
      <c r="J106" s="53"/>
      <c r="K106" s="53"/>
      <c r="L106" s="54"/>
      <c r="M106" s="52"/>
      <c r="N106" s="55">
        <f>SUBTOTAL(9,M106:M106)</f>
        <v>0</v>
      </c>
      <c r="O106" s="56">
        <f>N106+IF($B102=2,0,O102)</f>
        <v>7</v>
      </c>
      <c r="P106" s="58">
        <v>1.3</v>
      </c>
      <c r="Q106" s="55">
        <f>SUBTOTAL(9,P106:P106)</f>
        <v>1.3</v>
      </c>
      <c r="R106" s="56">
        <f>Q106+IF($B102=2,0,R102)</f>
        <v>11.4</v>
      </c>
      <c r="S106" s="52"/>
      <c r="T106" s="57">
        <f>SUBTOTAL(9,S106:S106)</f>
        <v>0</v>
      </c>
      <c r="U106" s="52"/>
      <c r="V106" s="57">
        <f>SUBTOTAL(9,U106:U106)</f>
        <v>0</v>
      </c>
      <c r="W106" s="53">
        <f>SUBTOTAL(9,S106:U106)</f>
        <v>0</v>
      </c>
      <c r="X106" s="54">
        <f>W106+IF($B102=2,0,X102)</f>
        <v>7.3936846445999995</v>
      </c>
      <c r="Y106" s="59">
        <v>139.44</v>
      </c>
      <c r="Z106" s="52"/>
      <c r="AA106" s="52"/>
      <c r="AB106" s="53">
        <f>SUBTOTAL(9,Z106:AA106)</f>
        <v>0</v>
      </c>
      <c r="AC106" s="57">
        <f>AB106+IF($B102=2,0,AC102)</f>
        <v>41.331732265700005</v>
      </c>
      <c r="AD106" s="62">
        <f>SUMIF($A$5:AC$5,"Накопленный эффект, т/сут",$A106:AC106)+SUMIF($A$5:AC$5,"Нараст.  по потенциалу",$A106:AC106)-SUMIF($A$5:AC$5,"Нараст. по остановкам",$A106:AC106)-SUMIF($A$5:AC$5,"ИТОГО перевод в ППД",$A106:AC106)-SUMIF($A$5:AC$5,"ИТОГО  нерент, по распоряж.",$A106:AC106)-SUMIF($A$5:AC$5,"ИТОГО ост. дебит от ЗБС, Углуб., ПВЛГ/ПНЛГ",$A106:AC106)</f>
        <v>-15.538047621100006</v>
      </c>
      <c r="AE106" s="63"/>
      <c r="AF106" s="63"/>
      <c r="AG106" s="63"/>
      <c r="AH106" s="53">
        <f>SUBTOTAL(9,AE106:AG106)</f>
        <v>0</v>
      </c>
      <c r="AI106" s="117" t="s">
        <v>2</v>
      </c>
      <c r="AJ106" s="64">
        <f>AJ$4+SUMIF($C$5:AH$5,"Нараст. по остановкам",$C106:AH106)-SUMIF($C$5:AH$5,"Нараст.  по потенциалу",$C106:AH106)</f>
        <v>98.000000000016911</v>
      </c>
      <c r="AK106" s="17"/>
    </row>
    <row r="107" spans="1:37" ht="0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>
        <v>1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17"/>
    </row>
    <row r="108" spans="1:37" ht="11.25" customHeight="1" x14ac:dyDescent="0.3">
      <c r="A108" s="116">
        <v>43610</v>
      </c>
      <c r="B108" s="18" t="s">
        <v>37</v>
      </c>
      <c r="C108" s="19"/>
      <c r="D108" s="20"/>
      <c r="E108" s="19"/>
      <c r="F108" s="20"/>
      <c r="G108" s="19"/>
      <c r="H108" s="20"/>
      <c r="I108" s="19"/>
      <c r="J108" s="20"/>
      <c r="K108" s="20"/>
      <c r="L108" s="21"/>
      <c r="M108" s="19"/>
      <c r="N108" s="22"/>
      <c r="O108" s="23"/>
      <c r="P108" s="19"/>
      <c r="Q108" s="22"/>
      <c r="R108" s="23"/>
      <c r="S108" s="19"/>
      <c r="T108" s="24">
        <v>1.3</v>
      </c>
      <c r="U108" s="19"/>
      <c r="V108" s="24">
        <v>6.0936846445999997</v>
      </c>
      <c r="W108" s="20">
        <v>7.3936846446000004</v>
      </c>
      <c r="X108" s="21"/>
      <c r="Y108" s="26"/>
      <c r="Z108" s="19"/>
      <c r="AA108" s="19"/>
      <c r="AB108" s="28"/>
      <c r="AC108" s="29"/>
      <c r="AD108" s="31"/>
      <c r="AE108" s="32"/>
      <c r="AF108" s="32"/>
      <c r="AG108" s="32"/>
      <c r="AH108" s="33"/>
      <c r="AI108" s="118">
        <f>AI$4+SUMIF($A$5:AH$5,"Нараст. баланс",$A110:AH110)+SUMIF($A$7:AF$7,"Итого (с ВНР)",$A110:AF110)-SUMIF($A$5:AH$5,"Геол. снижение,  т/сут",$A110:AH110)-SUMIF(AG$7:AH$7,"Итого",AG110:AH110)-SUMIF($A$7:AH$7,"Итого (с ВСП)",$A110:AH110)</f>
        <v>2278.5167304058</v>
      </c>
      <c r="AJ108" s="34"/>
      <c r="AK108" s="17"/>
    </row>
    <row r="109" spans="1:37" ht="11.25" customHeight="1" x14ac:dyDescent="0.3">
      <c r="A109" s="117" t="s">
        <v>2</v>
      </c>
      <c r="B109" s="35" t="s">
        <v>38</v>
      </c>
      <c r="C109" s="36"/>
      <c r="D109" s="37"/>
      <c r="E109" s="36"/>
      <c r="F109" s="37"/>
      <c r="G109" s="36"/>
      <c r="H109" s="37"/>
      <c r="I109" s="36"/>
      <c r="J109" s="37"/>
      <c r="K109" s="37"/>
      <c r="L109" s="38"/>
      <c r="M109" s="36"/>
      <c r="N109" s="39">
        <f>SUBTOTAL(9,M111:M111)</f>
        <v>0</v>
      </c>
      <c r="O109" s="40"/>
      <c r="P109" s="36"/>
      <c r="Q109" s="39">
        <f>SUBTOTAL(9,P111:P111)</f>
        <v>0</v>
      </c>
      <c r="R109" s="40"/>
      <c r="S109" s="36"/>
      <c r="T109" s="41">
        <f>SUBTOTAL(9,S111:S111)</f>
        <v>0</v>
      </c>
      <c r="U109" s="36"/>
      <c r="V109" s="41">
        <f>SUBTOTAL(9,U111:U111)</f>
        <v>0</v>
      </c>
      <c r="W109" s="37">
        <f>SUBTOTAL(9,S111:U111)</f>
        <v>0</v>
      </c>
      <c r="X109" s="38"/>
      <c r="Y109" s="43"/>
      <c r="Z109" s="36"/>
      <c r="AA109" s="36"/>
      <c r="AB109" s="37">
        <f>SUBTOTAL(9,Z111:AA111)</f>
        <v>0</v>
      </c>
      <c r="AC109" s="45"/>
      <c r="AD109" s="47"/>
      <c r="AE109" s="48"/>
      <c r="AF109" s="48"/>
      <c r="AG109" s="48"/>
      <c r="AH109" s="49"/>
      <c r="AI109" s="117" t="s">
        <v>2</v>
      </c>
      <c r="AJ109" s="50"/>
      <c r="AK109" s="17"/>
    </row>
    <row r="110" spans="1:37" ht="11.25" customHeight="1" x14ac:dyDescent="0.3">
      <c r="A110" s="117" t="s">
        <v>2</v>
      </c>
      <c r="B110" s="51" t="s">
        <v>36</v>
      </c>
      <c r="C110" s="52"/>
      <c r="D110" s="53"/>
      <c r="E110" s="52"/>
      <c r="F110" s="53"/>
      <c r="G110" s="52"/>
      <c r="H110" s="53"/>
      <c r="I110" s="52"/>
      <c r="J110" s="53"/>
      <c r="K110" s="53"/>
      <c r="L110" s="54"/>
      <c r="M110" s="52"/>
      <c r="N110" s="55">
        <f>SUBTOTAL(9,M110:M110)</f>
        <v>0</v>
      </c>
      <c r="O110" s="56">
        <f>N110+IF($B106=2,0,O106)</f>
        <v>7</v>
      </c>
      <c r="P110" s="52"/>
      <c r="Q110" s="55">
        <f>SUBTOTAL(9,P110:P110)</f>
        <v>0</v>
      </c>
      <c r="R110" s="56">
        <f>Q110+IF($B106=2,0,R106)</f>
        <v>11.4</v>
      </c>
      <c r="S110" s="52"/>
      <c r="T110" s="57">
        <f>SUBTOTAL(9,S110:S110)</f>
        <v>0</v>
      </c>
      <c r="U110" s="52"/>
      <c r="V110" s="57">
        <f>SUBTOTAL(9,U110:U110)</f>
        <v>0</v>
      </c>
      <c r="W110" s="53">
        <f>SUBTOTAL(9,S110:U110)</f>
        <v>0</v>
      </c>
      <c r="X110" s="54">
        <f>W110+IF($B106=2,0,X106)</f>
        <v>7.3936846445999995</v>
      </c>
      <c r="Y110" s="59">
        <v>145.25</v>
      </c>
      <c r="Z110" s="52"/>
      <c r="AA110" s="52"/>
      <c r="AB110" s="53">
        <f>SUBTOTAL(9,Z110:AA110)</f>
        <v>0</v>
      </c>
      <c r="AC110" s="57">
        <f>AB110+IF($B106=2,0,AC106)</f>
        <v>41.331732265700005</v>
      </c>
      <c r="AD110" s="62">
        <f>SUMIF($A$5:AC$5,"Накопленный эффект, т/сут",$A110:AC110)+SUMIF($A$5:AC$5,"Нараст.  по потенциалу",$A110:AC110)-SUMIF($A$5:AC$5,"Нараст. по остановкам",$A110:AC110)-SUMIF($A$5:AC$5,"ИТОГО перевод в ППД",$A110:AC110)-SUMIF($A$5:AC$5,"ИТОГО  нерент, по распоряж.",$A110:AC110)-SUMIF($A$5:AC$5,"ИТОГО ост. дебит от ЗБС, Углуб., ПВЛГ/ПНЛГ",$A110:AC110)</f>
        <v>-15.538047621100006</v>
      </c>
      <c r="AE110" s="63"/>
      <c r="AF110" s="63"/>
      <c r="AG110" s="63"/>
      <c r="AH110" s="53">
        <f>SUBTOTAL(9,AE110:AG110)</f>
        <v>0</v>
      </c>
      <c r="AI110" s="117" t="s">
        <v>2</v>
      </c>
      <c r="AJ110" s="64">
        <f>AJ$4+SUMIF($C$5:AH$5,"Нараст. по остановкам",$C110:AH110)-SUMIF($C$5:AH$5,"Нараст.  по потенциалу",$C110:AH110)</f>
        <v>98.000000000016911</v>
      </c>
      <c r="AK110" s="17"/>
    </row>
    <row r="111" spans="1:37" ht="0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17"/>
    </row>
    <row r="112" spans="1:37" ht="11.25" customHeight="1" x14ac:dyDescent="0.3">
      <c r="A112" s="116">
        <v>43611</v>
      </c>
      <c r="B112" s="18" t="s">
        <v>37</v>
      </c>
      <c r="C112" s="25"/>
      <c r="D112" s="20"/>
      <c r="E112" s="25"/>
      <c r="F112" s="20"/>
      <c r="G112" s="19"/>
      <c r="H112" s="20"/>
      <c r="I112" s="19"/>
      <c r="J112" s="20"/>
      <c r="K112" s="20"/>
      <c r="L112" s="21"/>
      <c r="M112" s="19"/>
      <c r="N112" s="22"/>
      <c r="O112" s="23"/>
      <c r="P112" s="25" t="s">
        <v>39</v>
      </c>
      <c r="Q112" s="22"/>
      <c r="R112" s="23"/>
      <c r="S112" s="19"/>
      <c r="T112" s="24">
        <v>1.3</v>
      </c>
      <c r="U112" s="19"/>
      <c r="V112" s="24">
        <v>6.0936846445999997</v>
      </c>
      <c r="W112" s="20">
        <v>7.3936846446000004</v>
      </c>
      <c r="X112" s="21"/>
      <c r="Y112" s="26"/>
      <c r="Z112" s="19"/>
      <c r="AA112" s="19"/>
      <c r="AB112" s="28"/>
      <c r="AC112" s="29"/>
      <c r="AD112" s="31"/>
      <c r="AE112" s="32"/>
      <c r="AF112" s="32"/>
      <c r="AG112" s="32"/>
      <c r="AH112" s="33"/>
      <c r="AI112" s="118">
        <f>AI$4+SUMIF($A$5:AH$5,"Нараст. баланс",$A114:AH114)+SUMIF($A$7:AF$7,"Итого (с ВНР)",$A114:AF114)-SUMIF($A$5:AH$5,"Геол. снижение,  т/сут",$A114:AH114)-SUMIF(AG$7:AH$7,"Итого",AG114:AH114)-SUMIF($A$7:AH$7,"Итого (с ВСП)",$A114:AH114)</f>
        <v>2275.0067304057998</v>
      </c>
      <c r="AJ112" s="34"/>
      <c r="AK112" s="17"/>
    </row>
    <row r="113" spans="1:37" ht="11.25" customHeight="1" x14ac:dyDescent="0.3">
      <c r="A113" s="117" t="s">
        <v>2</v>
      </c>
      <c r="B113" s="35" t="s">
        <v>38</v>
      </c>
      <c r="C113" s="42"/>
      <c r="D113" s="37"/>
      <c r="E113" s="42"/>
      <c r="F113" s="37"/>
      <c r="G113" s="36"/>
      <c r="H113" s="37"/>
      <c r="I113" s="36"/>
      <c r="J113" s="37"/>
      <c r="K113" s="37"/>
      <c r="L113" s="38"/>
      <c r="M113" s="36"/>
      <c r="N113" s="39">
        <f>SUBTOTAL(9,M115:M115)</f>
        <v>0</v>
      </c>
      <c r="O113" s="40"/>
      <c r="P113" s="42" t="s">
        <v>63</v>
      </c>
      <c r="Q113" s="39">
        <f>SUBTOTAL(9,P115:P115)</f>
        <v>1</v>
      </c>
      <c r="R113" s="40"/>
      <c r="S113" s="36"/>
      <c r="T113" s="41">
        <f>SUBTOTAL(9,S115:S115)</f>
        <v>0</v>
      </c>
      <c r="U113" s="36"/>
      <c r="V113" s="41">
        <f>SUBTOTAL(9,U115:U115)</f>
        <v>0</v>
      </c>
      <c r="W113" s="37">
        <f>SUBTOTAL(9,S115:U115)</f>
        <v>0</v>
      </c>
      <c r="X113" s="38"/>
      <c r="Y113" s="43"/>
      <c r="Z113" s="36"/>
      <c r="AA113" s="36"/>
      <c r="AB113" s="37">
        <f>SUBTOTAL(9,Z115:AA115)</f>
        <v>0</v>
      </c>
      <c r="AC113" s="45"/>
      <c r="AD113" s="47"/>
      <c r="AE113" s="48"/>
      <c r="AF113" s="48"/>
      <c r="AG113" s="48"/>
      <c r="AH113" s="49"/>
      <c r="AI113" s="117" t="s">
        <v>2</v>
      </c>
      <c r="AJ113" s="50"/>
      <c r="AK113" s="17"/>
    </row>
    <row r="114" spans="1:37" ht="11.25" customHeight="1" x14ac:dyDescent="0.3">
      <c r="A114" s="117" t="s">
        <v>2</v>
      </c>
      <c r="B114" s="51" t="s">
        <v>36</v>
      </c>
      <c r="C114" s="58"/>
      <c r="D114" s="53"/>
      <c r="E114" s="58"/>
      <c r="F114" s="53"/>
      <c r="G114" s="52"/>
      <c r="H114" s="53"/>
      <c r="I114" s="52"/>
      <c r="J114" s="53"/>
      <c r="K114" s="53"/>
      <c r="L114" s="54"/>
      <c r="M114" s="52"/>
      <c r="N114" s="55">
        <f>SUBTOTAL(9,M114:M114)</f>
        <v>0</v>
      </c>
      <c r="O114" s="56">
        <f>N114+IF($B110=2,0,O110)</f>
        <v>7</v>
      </c>
      <c r="P114" s="58">
        <v>2.2999999999999998</v>
      </c>
      <c r="Q114" s="55">
        <f>SUBTOTAL(9,P114:P114)</f>
        <v>2.2999999999999998</v>
      </c>
      <c r="R114" s="56">
        <f>Q114+IF($B110=2,0,R110)</f>
        <v>13.7</v>
      </c>
      <c r="S114" s="52"/>
      <c r="T114" s="57">
        <f>SUBTOTAL(9,S114:S114)</f>
        <v>0</v>
      </c>
      <c r="U114" s="52"/>
      <c r="V114" s="57">
        <f>SUBTOTAL(9,U114:U114)</f>
        <v>0</v>
      </c>
      <c r="W114" s="53">
        <f>SUBTOTAL(9,S114:U114)</f>
        <v>0</v>
      </c>
      <c r="X114" s="54">
        <f>W114+IF($B110=2,0,X110)</f>
        <v>7.3936846445999995</v>
      </c>
      <c r="Y114" s="59">
        <v>151.06</v>
      </c>
      <c r="Z114" s="52"/>
      <c r="AA114" s="52"/>
      <c r="AB114" s="53">
        <f>SUBTOTAL(9,Z114:AA114)</f>
        <v>0</v>
      </c>
      <c r="AC114" s="57">
        <f>AB114+IF($B110=2,0,AC110)</f>
        <v>41.331732265700005</v>
      </c>
      <c r="AD114" s="62">
        <f>SUMIF($A$5:AC$5,"Накопленный эффект, т/сут",$A114:AC114)+SUMIF($A$5:AC$5,"Нараст.  по потенциалу",$A114:AC114)-SUMIF($A$5:AC$5,"Нараст. по остановкам",$A114:AC114)-SUMIF($A$5:AC$5,"ИТОГО перевод в ППД",$A114:AC114)-SUMIF($A$5:AC$5,"ИТОГО  нерент, по распоряж.",$A114:AC114)-SUMIF($A$5:AC$5,"ИТОГО ост. дебит от ЗБС, Углуб., ПВЛГ/ПНЛГ",$A114:AC114)</f>
        <v>-13.238047621100005</v>
      </c>
      <c r="AE114" s="63"/>
      <c r="AF114" s="63"/>
      <c r="AG114" s="63"/>
      <c r="AH114" s="53">
        <f>SUBTOTAL(9,AE114:AG114)</f>
        <v>0</v>
      </c>
      <c r="AI114" s="117" t="s">
        <v>2</v>
      </c>
      <c r="AJ114" s="64">
        <f>AJ$4+SUMIF($C$5:AH$5,"Нараст. по остановкам",$C114:AH114)-SUMIF($C$5:AH$5,"Нараст.  по потенциалу",$C114:AH114)</f>
        <v>98.000000000016911</v>
      </c>
      <c r="AK114" s="17"/>
    </row>
    <row r="115" spans="1:37" ht="0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>
        <v>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17"/>
    </row>
    <row r="116" spans="1:37" ht="11.25" customHeight="1" x14ac:dyDescent="0.3">
      <c r="A116" s="116">
        <v>43612</v>
      </c>
      <c r="B116" s="18" t="s">
        <v>37</v>
      </c>
      <c r="C116" s="19"/>
      <c r="D116" s="20"/>
      <c r="E116" s="19"/>
      <c r="F116" s="20"/>
      <c r="G116" s="19"/>
      <c r="H116" s="20"/>
      <c r="I116" s="19"/>
      <c r="J116" s="20"/>
      <c r="K116" s="20"/>
      <c r="L116" s="21"/>
      <c r="M116" s="19"/>
      <c r="N116" s="22"/>
      <c r="O116" s="23"/>
      <c r="P116" s="19"/>
      <c r="Q116" s="22"/>
      <c r="R116" s="23"/>
      <c r="S116" s="19"/>
      <c r="T116" s="24">
        <v>1.3</v>
      </c>
      <c r="U116" s="19"/>
      <c r="V116" s="24">
        <v>6.0936846445999997</v>
      </c>
      <c r="W116" s="20">
        <v>7.3936846446000004</v>
      </c>
      <c r="X116" s="21"/>
      <c r="Y116" s="26"/>
      <c r="Z116" s="19"/>
      <c r="AA116" s="19"/>
      <c r="AB116" s="28"/>
      <c r="AC116" s="29"/>
      <c r="AD116" s="31"/>
      <c r="AE116" s="32"/>
      <c r="AF116" s="33"/>
      <c r="AG116" s="32"/>
      <c r="AH116" s="33"/>
      <c r="AI116" s="118">
        <f>AI$4+SUMIF($A$5:AH$5,"Нараст. баланс",$A118:AH118)+SUMIF($A$7:AF$7,"Итого (с ВНР)",$A118:AF118)-SUMIF($A$5:AH$5,"Геол. снижение,  т/сут",$A118:AH118)-SUMIF(AG$7:AH$7,"Итого",AG118:AH118)-SUMIF($A$7:AH$7,"Итого (с ВСП)",$A118:AH118)</f>
        <v>2268.8661470724664</v>
      </c>
      <c r="AJ116" s="34"/>
      <c r="AK116" s="17"/>
    </row>
    <row r="117" spans="1:37" ht="11.25" customHeight="1" x14ac:dyDescent="0.3">
      <c r="A117" s="117" t="s">
        <v>2</v>
      </c>
      <c r="B117" s="35" t="s">
        <v>38</v>
      </c>
      <c r="C117" s="36"/>
      <c r="D117" s="37"/>
      <c r="E117" s="36"/>
      <c r="F117" s="37"/>
      <c r="G117" s="36"/>
      <c r="H117" s="37"/>
      <c r="I117" s="36"/>
      <c r="J117" s="37"/>
      <c r="K117" s="37"/>
      <c r="L117" s="38"/>
      <c r="M117" s="36"/>
      <c r="N117" s="39">
        <f>SUBTOTAL(9,M119:M119)</f>
        <v>0</v>
      </c>
      <c r="O117" s="40"/>
      <c r="P117" s="36"/>
      <c r="Q117" s="39">
        <f>SUBTOTAL(9,P119:P119)</f>
        <v>0</v>
      </c>
      <c r="R117" s="40"/>
      <c r="S117" s="36"/>
      <c r="T117" s="41">
        <f>SUBTOTAL(9,S119:S119)</f>
        <v>0</v>
      </c>
      <c r="U117" s="36"/>
      <c r="V117" s="41">
        <f>SUBTOTAL(9,U119:U119)</f>
        <v>0</v>
      </c>
      <c r="W117" s="37">
        <f>SUBTOTAL(9,S119:U119)</f>
        <v>0</v>
      </c>
      <c r="X117" s="38"/>
      <c r="Y117" s="43"/>
      <c r="Z117" s="36"/>
      <c r="AA117" s="36"/>
      <c r="AB117" s="37">
        <f>SUBTOTAL(9,Z119:AA119)</f>
        <v>0</v>
      </c>
      <c r="AC117" s="45"/>
      <c r="AD117" s="47"/>
      <c r="AE117" s="48"/>
      <c r="AF117" s="49"/>
      <c r="AG117" s="48"/>
      <c r="AH117" s="49"/>
      <c r="AI117" s="117" t="s">
        <v>2</v>
      </c>
      <c r="AJ117" s="50"/>
      <c r="AK117" s="17"/>
    </row>
    <row r="118" spans="1:37" ht="11.25" customHeight="1" x14ac:dyDescent="0.3">
      <c r="A118" s="117" t="s">
        <v>2</v>
      </c>
      <c r="B118" s="51" t="s">
        <v>36</v>
      </c>
      <c r="C118" s="52"/>
      <c r="D118" s="53"/>
      <c r="E118" s="52"/>
      <c r="F118" s="53"/>
      <c r="G118" s="52"/>
      <c r="H118" s="53"/>
      <c r="I118" s="52"/>
      <c r="J118" s="53"/>
      <c r="K118" s="53"/>
      <c r="L118" s="54"/>
      <c r="M118" s="52"/>
      <c r="N118" s="55">
        <f>SUBTOTAL(9,M118:M118)</f>
        <v>0</v>
      </c>
      <c r="O118" s="56">
        <f>N118+IF($B114=2,0,O114)</f>
        <v>7</v>
      </c>
      <c r="P118" s="52"/>
      <c r="Q118" s="55">
        <f>SUBTOTAL(9,P118:P118)</f>
        <v>0</v>
      </c>
      <c r="R118" s="56">
        <f>Q118+IF($B114=2,0,R114)</f>
        <v>13.7</v>
      </c>
      <c r="S118" s="52"/>
      <c r="T118" s="57">
        <f>SUBTOTAL(9,S118:S118)</f>
        <v>0</v>
      </c>
      <c r="U118" s="52"/>
      <c r="V118" s="57">
        <f>SUBTOTAL(9,U118:U118)</f>
        <v>0</v>
      </c>
      <c r="W118" s="53">
        <f>SUBTOTAL(9,S118:U118)</f>
        <v>0</v>
      </c>
      <c r="X118" s="54">
        <f>W118+IF($B114=2,0,X114)</f>
        <v>7.3936846445999995</v>
      </c>
      <c r="Y118" s="59">
        <v>156.87</v>
      </c>
      <c r="Z118" s="52"/>
      <c r="AA118" s="52"/>
      <c r="AB118" s="53">
        <f>SUBTOTAL(9,Z118:AA118)</f>
        <v>0</v>
      </c>
      <c r="AC118" s="57">
        <f>AB118+IF($B114=2,0,AC114)</f>
        <v>41.331732265700005</v>
      </c>
      <c r="AD118" s="62">
        <f>SUMIF($A$5:AC$5,"Накопленный эффект, т/сут",$A118:AC118)+SUMIF($A$5:AC$5,"Нараст.  по потенциалу",$A118:AC118)-SUMIF($A$5:AC$5,"Нараст. по остановкам",$A118:AC118)-SUMIF($A$5:AC$5,"ИТОГО перевод в ППД",$A118:AC118)-SUMIF($A$5:AC$5,"ИТОГО  нерент, по распоряж.",$A118:AC118)-SUMIF($A$5:AC$5,"ИТОГО ост. дебит от ЗБС, Углуб., ПВЛГ/ПНЛГ",$A118:AC118)</f>
        <v>-13.238047621100005</v>
      </c>
      <c r="AE118" s="63"/>
      <c r="AF118" s="53">
        <v>0.33058333333333301</v>
      </c>
      <c r="AG118" s="63"/>
      <c r="AH118" s="53">
        <f>SUBTOTAL(9,AE118:AG118)</f>
        <v>0.33058333333333301</v>
      </c>
      <c r="AI118" s="117" t="s">
        <v>2</v>
      </c>
      <c r="AJ118" s="64">
        <f>AJ$4+SUMIF($C$5:AH$5,"Нараст. по остановкам",$C118:AH118)-SUMIF($C$5:AH$5,"Нараст.  по потенциалу",$C118:AH118)</f>
        <v>98.000000000016911</v>
      </c>
      <c r="AK118" s="17"/>
    </row>
    <row r="119" spans="1:37" ht="0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17"/>
    </row>
    <row r="120" spans="1:37" ht="11.25" customHeight="1" x14ac:dyDescent="0.3">
      <c r="A120" s="116">
        <v>43613</v>
      </c>
      <c r="B120" s="18" t="s">
        <v>37</v>
      </c>
      <c r="C120" s="19"/>
      <c r="D120" s="20"/>
      <c r="E120" s="19"/>
      <c r="F120" s="20"/>
      <c r="G120" s="19"/>
      <c r="H120" s="20"/>
      <c r="I120" s="19"/>
      <c r="J120" s="20"/>
      <c r="K120" s="20"/>
      <c r="L120" s="21"/>
      <c r="M120" s="19"/>
      <c r="N120" s="22"/>
      <c r="O120" s="23"/>
      <c r="P120" s="19"/>
      <c r="Q120" s="22"/>
      <c r="R120" s="23"/>
      <c r="S120" s="19"/>
      <c r="T120" s="24">
        <v>1.3</v>
      </c>
      <c r="U120" s="19"/>
      <c r="V120" s="24">
        <v>6.0936846445999997</v>
      </c>
      <c r="W120" s="20">
        <v>7.3936846446000004</v>
      </c>
      <c r="X120" s="21"/>
      <c r="Y120" s="26"/>
      <c r="Z120" s="19"/>
      <c r="AA120" s="19"/>
      <c r="AB120" s="28"/>
      <c r="AC120" s="29"/>
      <c r="AD120" s="31"/>
      <c r="AE120" s="32"/>
      <c r="AF120" s="32"/>
      <c r="AG120" s="32"/>
      <c r="AH120" s="33"/>
      <c r="AI120" s="118">
        <f>AI$4+SUMIF($A$5:AH$5,"Нараст. баланс",$A122:AH122)+SUMIF($A$7:AF$7,"Итого (с ВНР)",$A122:AF122)-SUMIF($A$5:AH$5,"Геол. снижение,  т/сут",$A122:AH122)-SUMIF(AG$7:AH$7,"Итого",AG122:AH122)-SUMIF($A$7:AH$7,"Итого (с ВСП)",$A122:AH122)</f>
        <v>2263.3867304057999</v>
      </c>
      <c r="AJ120" s="34"/>
      <c r="AK120" s="17"/>
    </row>
    <row r="121" spans="1:37" ht="11.25" customHeight="1" x14ac:dyDescent="0.3">
      <c r="A121" s="117" t="s">
        <v>2</v>
      </c>
      <c r="B121" s="35" t="s">
        <v>38</v>
      </c>
      <c r="C121" s="36"/>
      <c r="D121" s="37"/>
      <c r="E121" s="36"/>
      <c r="F121" s="37"/>
      <c r="G121" s="36"/>
      <c r="H121" s="37"/>
      <c r="I121" s="36"/>
      <c r="J121" s="37"/>
      <c r="K121" s="37"/>
      <c r="L121" s="38"/>
      <c r="M121" s="36"/>
      <c r="N121" s="39">
        <f>SUBTOTAL(9,M123:M123)</f>
        <v>0</v>
      </c>
      <c r="O121" s="40"/>
      <c r="P121" s="36"/>
      <c r="Q121" s="39">
        <f>SUBTOTAL(9,P123:P123)</f>
        <v>0</v>
      </c>
      <c r="R121" s="40"/>
      <c r="S121" s="36"/>
      <c r="T121" s="41">
        <f>SUBTOTAL(9,S123:S123)</f>
        <v>0</v>
      </c>
      <c r="U121" s="36"/>
      <c r="V121" s="41">
        <f>SUBTOTAL(9,U123:U123)</f>
        <v>0</v>
      </c>
      <c r="W121" s="37">
        <f>SUBTOTAL(9,S123:U123)</f>
        <v>0</v>
      </c>
      <c r="X121" s="38"/>
      <c r="Y121" s="43"/>
      <c r="Z121" s="36"/>
      <c r="AA121" s="36"/>
      <c r="AB121" s="37">
        <f>SUBTOTAL(9,Z123:AA123)</f>
        <v>0</v>
      </c>
      <c r="AC121" s="45"/>
      <c r="AD121" s="47"/>
      <c r="AE121" s="48"/>
      <c r="AF121" s="48"/>
      <c r="AG121" s="48"/>
      <c r="AH121" s="49"/>
      <c r="AI121" s="117" t="s">
        <v>2</v>
      </c>
      <c r="AJ121" s="50"/>
      <c r="AK121" s="17"/>
    </row>
    <row r="122" spans="1:37" ht="11.25" customHeight="1" x14ac:dyDescent="0.3">
      <c r="A122" s="117" t="s">
        <v>2</v>
      </c>
      <c r="B122" s="51" t="s">
        <v>36</v>
      </c>
      <c r="C122" s="52"/>
      <c r="D122" s="53"/>
      <c r="E122" s="52"/>
      <c r="F122" s="53"/>
      <c r="G122" s="52"/>
      <c r="H122" s="53"/>
      <c r="I122" s="52"/>
      <c r="J122" s="53"/>
      <c r="K122" s="53"/>
      <c r="L122" s="54"/>
      <c r="M122" s="52"/>
      <c r="N122" s="55">
        <f>SUBTOTAL(9,M122:M122)</f>
        <v>0</v>
      </c>
      <c r="O122" s="56">
        <f>N122+IF($B118=2,0,O118)</f>
        <v>7</v>
      </c>
      <c r="P122" s="52"/>
      <c r="Q122" s="55">
        <f>SUBTOTAL(9,P122:P122)</f>
        <v>0</v>
      </c>
      <c r="R122" s="56">
        <f>Q122+IF($B118=2,0,R118)</f>
        <v>13.7</v>
      </c>
      <c r="S122" s="52"/>
      <c r="T122" s="57">
        <f>SUBTOTAL(9,S122:S122)</f>
        <v>0</v>
      </c>
      <c r="U122" s="52"/>
      <c r="V122" s="57">
        <f>SUBTOTAL(9,U122:U122)</f>
        <v>0</v>
      </c>
      <c r="W122" s="53">
        <f>SUBTOTAL(9,S122:U122)</f>
        <v>0</v>
      </c>
      <c r="X122" s="54">
        <f>W122+IF($B118=2,0,X118)</f>
        <v>7.3936846445999995</v>
      </c>
      <c r="Y122" s="59">
        <v>162.68</v>
      </c>
      <c r="Z122" s="52"/>
      <c r="AA122" s="52"/>
      <c r="AB122" s="53">
        <f>SUBTOTAL(9,Z122:AA122)</f>
        <v>0</v>
      </c>
      <c r="AC122" s="57">
        <f>AB122+IF($B118=2,0,AC118)</f>
        <v>41.331732265700005</v>
      </c>
      <c r="AD122" s="62">
        <f>SUMIF($A$5:AC$5,"Накопленный эффект, т/сут",$A122:AC122)+SUMIF($A$5:AC$5,"Нараст.  по потенциалу",$A122:AC122)-SUMIF($A$5:AC$5,"Нараст. по остановкам",$A122:AC122)-SUMIF($A$5:AC$5,"ИТОГО перевод в ППД",$A122:AC122)-SUMIF($A$5:AC$5,"ИТОГО  нерент, по распоряж.",$A122:AC122)-SUMIF($A$5:AC$5,"ИТОГО ост. дебит от ЗБС, Углуб., ПВЛГ/ПНЛГ",$A122:AC122)</f>
        <v>-13.238047621100005</v>
      </c>
      <c r="AE122" s="63"/>
      <c r="AF122" s="63"/>
      <c r="AG122" s="63"/>
      <c r="AH122" s="53">
        <f>SUBTOTAL(9,AE122:AG122)</f>
        <v>0</v>
      </c>
      <c r="AI122" s="117" t="s">
        <v>2</v>
      </c>
      <c r="AJ122" s="64">
        <f>AJ$4+SUMIF($C$5:AH$5,"Нараст. по остановкам",$C122:AH122)-SUMIF($C$5:AH$5,"Нараст.  по потенциалу",$C122:AH122)</f>
        <v>98.000000000016911</v>
      </c>
      <c r="AK122" s="17"/>
    </row>
    <row r="123" spans="1:37" ht="0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17"/>
    </row>
    <row r="124" spans="1:37" ht="11.25" customHeight="1" x14ac:dyDescent="0.3">
      <c r="A124" s="116">
        <v>43614</v>
      </c>
      <c r="B124" s="18" t="s">
        <v>37</v>
      </c>
      <c r="C124" s="19"/>
      <c r="D124" s="20"/>
      <c r="E124" s="19"/>
      <c r="F124" s="20"/>
      <c r="G124" s="19"/>
      <c r="H124" s="20"/>
      <c r="I124" s="19"/>
      <c r="J124" s="20"/>
      <c r="K124" s="20"/>
      <c r="L124" s="21"/>
      <c r="M124" s="19"/>
      <c r="N124" s="22"/>
      <c r="O124" s="23"/>
      <c r="P124" s="19"/>
      <c r="Q124" s="22"/>
      <c r="R124" s="23"/>
      <c r="S124" s="19"/>
      <c r="T124" s="24">
        <v>1.3</v>
      </c>
      <c r="U124" s="19"/>
      <c r="V124" s="24">
        <v>6.0936846445999997</v>
      </c>
      <c r="W124" s="20">
        <v>7.3936846446000004</v>
      </c>
      <c r="X124" s="21"/>
      <c r="Y124" s="26"/>
      <c r="Z124" s="19"/>
      <c r="AA124" s="19"/>
      <c r="AB124" s="28"/>
      <c r="AC124" s="29"/>
      <c r="AD124" s="31"/>
      <c r="AE124" s="32"/>
      <c r="AF124" s="32"/>
      <c r="AG124" s="32"/>
      <c r="AH124" s="33"/>
      <c r="AI124" s="118">
        <f>AI$4+SUMIF($A$5:AH$5,"Нараст. баланс",$A126:AH126)+SUMIF($A$7:AF$7,"Итого (с ВНР)",$A126:AF126)-SUMIF($A$5:AH$5,"Геол. снижение,  т/сут",$A126:AH126)-SUMIF(AG$7:AH$7,"Итого",AG126:AH126)-SUMIF($A$7:AH$7,"Итого (с ВСП)",$A126:AH126)</f>
        <v>2257.5767304057999</v>
      </c>
      <c r="AJ124" s="34"/>
      <c r="AK124" s="17"/>
    </row>
    <row r="125" spans="1:37" ht="11.25" customHeight="1" x14ac:dyDescent="0.3">
      <c r="A125" s="117" t="s">
        <v>2</v>
      </c>
      <c r="B125" s="35" t="s">
        <v>38</v>
      </c>
      <c r="C125" s="36"/>
      <c r="D125" s="37"/>
      <c r="E125" s="36"/>
      <c r="F125" s="37"/>
      <c r="G125" s="36"/>
      <c r="H125" s="37"/>
      <c r="I125" s="36"/>
      <c r="J125" s="37"/>
      <c r="K125" s="37"/>
      <c r="L125" s="38"/>
      <c r="M125" s="36"/>
      <c r="N125" s="39">
        <f>SUBTOTAL(9,M127:M127)</f>
        <v>0</v>
      </c>
      <c r="O125" s="40"/>
      <c r="P125" s="36"/>
      <c r="Q125" s="39">
        <f>SUBTOTAL(9,P127:P127)</f>
        <v>0</v>
      </c>
      <c r="R125" s="40"/>
      <c r="S125" s="36"/>
      <c r="T125" s="41">
        <f>SUBTOTAL(9,S127:S127)</f>
        <v>0</v>
      </c>
      <c r="U125" s="36"/>
      <c r="V125" s="41">
        <f>SUBTOTAL(9,U127:U127)</f>
        <v>0</v>
      </c>
      <c r="W125" s="37">
        <f>SUBTOTAL(9,S127:U127)</f>
        <v>0</v>
      </c>
      <c r="X125" s="38"/>
      <c r="Y125" s="43"/>
      <c r="Z125" s="36"/>
      <c r="AA125" s="36"/>
      <c r="AB125" s="37">
        <f>SUBTOTAL(9,Z127:AA127)</f>
        <v>0</v>
      </c>
      <c r="AC125" s="45"/>
      <c r="AD125" s="47"/>
      <c r="AE125" s="48"/>
      <c r="AF125" s="48"/>
      <c r="AG125" s="48"/>
      <c r="AH125" s="49"/>
      <c r="AI125" s="117" t="s">
        <v>2</v>
      </c>
      <c r="AJ125" s="50"/>
      <c r="AK125" s="17"/>
    </row>
    <row r="126" spans="1:37" ht="11.25" customHeight="1" x14ac:dyDescent="0.3">
      <c r="A126" s="117" t="s">
        <v>2</v>
      </c>
      <c r="B126" s="51" t="s">
        <v>36</v>
      </c>
      <c r="C126" s="52"/>
      <c r="D126" s="53"/>
      <c r="E126" s="52"/>
      <c r="F126" s="53"/>
      <c r="G126" s="52"/>
      <c r="H126" s="53"/>
      <c r="I126" s="52"/>
      <c r="J126" s="53"/>
      <c r="K126" s="53"/>
      <c r="L126" s="54"/>
      <c r="M126" s="52"/>
      <c r="N126" s="55">
        <f>SUBTOTAL(9,M126:M126)</f>
        <v>0</v>
      </c>
      <c r="O126" s="56">
        <f>N126+IF($B122=2,0,O122)</f>
        <v>7</v>
      </c>
      <c r="P126" s="52"/>
      <c r="Q126" s="55">
        <f>SUBTOTAL(9,P126:P126)</f>
        <v>0</v>
      </c>
      <c r="R126" s="56">
        <f>Q126+IF($B122=2,0,R122)</f>
        <v>13.7</v>
      </c>
      <c r="S126" s="52"/>
      <c r="T126" s="57">
        <f>SUBTOTAL(9,S126:S126)</f>
        <v>0</v>
      </c>
      <c r="U126" s="52"/>
      <c r="V126" s="57">
        <f>SUBTOTAL(9,U126:U126)</f>
        <v>0</v>
      </c>
      <c r="W126" s="53">
        <f>SUBTOTAL(9,S126:U126)</f>
        <v>0</v>
      </c>
      <c r="X126" s="54">
        <f>W126+IF($B122=2,0,X122)</f>
        <v>7.3936846445999995</v>
      </c>
      <c r="Y126" s="59">
        <v>168.49</v>
      </c>
      <c r="Z126" s="52"/>
      <c r="AA126" s="52"/>
      <c r="AB126" s="53">
        <f>SUBTOTAL(9,Z126:AA126)</f>
        <v>0</v>
      </c>
      <c r="AC126" s="57">
        <f>AB126+IF($B122=2,0,AC122)</f>
        <v>41.331732265700005</v>
      </c>
      <c r="AD126" s="62">
        <f>SUMIF($A$5:AC$5,"Накопленный эффект, т/сут",$A126:AC126)+SUMIF($A$5:AC$5,"Нараст.  по потенциалу",$A126:AC126)-SUMIF($A$5:AC$5,"Нараст. по остановкам",$A126:AC126)-SUMIF($A$5:AC$5,"ИТОГО перевод в ППД",$A126:AC126)-SUMIF($A$5:AC$5,"ИТОГО  нерент, по распоряж.",$A126:AC126)-SUMIF($A$5:AC$5,"ИТОГО ост. дебит от ЗБС, Углуб., ПВЛГ/ПНЛГ",$A126:AC126)</f>
        <v>-13.238047621100005</v>
      </c>
      <c r="AE126" s="63"/>
      <c r="AF126" s="63"/>
      <c r="AG126" s="63"/>
      <c r="AH126" s="53">
        <f>SUBTOTAL(9,AE126:AG126)</f>
        <v>0</v>
      </c>
      <c r="AI126" s="117" t="s">
        <v>2</v>
      </c>
      <c r="AJ126" s="64">
        <f>AJ$4+SUMIF($C$5:AH$5,"Нараст. по остановкам",$C126:AH126)-SUMIF($C$5:AH$5,"Нараст.  по потенциалу",$C126:AH126)</f>
        <v>98.000000000016911</v>
      </c>
      <c r="AK126" s="17"/>
    </row>
    <row r="127" spans="1:37" ht="0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17"/>
    </row>
    <row r="128" spans="1:37" ht="11.25" customHeight="1" x14ac:dyDescent="0.3">
      <c r="A128" s="116">
        <v>43615</v>
      </c>
      <c r="B128" s="18" t="s">
        <v>37</v>
      </c>
      <c r="C128" s="19"/>
      <c r="D128" s="20"/>
      <c r="E128" s="19"/>
      <c r="F128" s="20"/>
      <c r="G128" s="19"/>
      <c r="H128" s="20"/>
      <c r="I128" s="19"/>
      <c r="J128" s="20"/>
      <c r="K128" s="20"/>
      <c r="L128" s="21"/>
      <c r="M128" s="19"/>
      <c r="N128" s="22"/>
      <c r="O128" s="23"/>
      <c r="P128" s="19"/>
      <c r="Q128" s="22"/>
      <c r="R128" s="23"/>
      <c r="S128" s="19"/>
      <c r="T128" s="24">
        <v>1.3</v>
      </c>
      <c r="U128" s="19"/>
      <c r="V128" s="24">
        <v>6.0936846445999997</v>
      </c>
      <c r="W128" s="20">
        <v>7.3936846446000004</v>
      </c>
      <c r="X128" s="21"/>
      <c r="Y128" s="26"/>
      <c r="Z128" s="19"/>
      <c r="AA128" s="19"/>
      <c r="AB128" s="28"/>
      <c r="AC128" s="29"/>
      <c r="AD128" s="31"/>
      <c r="AE128" s="32"/>
      <c r="AF128" s="32"/>
      <c r="AG128" s="32"/>
      <c r="AH128" s="33"/>
      <c r="AI128" s="118">
        <f>AI$4+SUMIF($A$5:AH$5,"Нараст. баланс",$A130:AH130)+SUMIF($A$7:AF$7,"Итого (с ВНР)",$A130:AF130)-SUMIF($A$5:AH$5,"Геол. снижение,  т/сут",$A130:AH130)-SUMIF(AG$7:AH$7,"Итого",AG130:AH130)-SUMIF($A$7:AH$7,"Итого (с ВСП)",$A130:AH130)</f>
        <v>2251.7667304057995</v>
      </c>
      <c r="AJ128" s="34"/>
      <c r="AK128" s="17"/>
    </row>
    <row r="129" spans="1:37" ht="11.25" customHeight="1" x14ac:dyDescent="0.3">
      <c r="A129" s="117" t="s">
        <v>2</v>
      </c>
      <c r="B129" s="35" t="s">
        <v>38</v>
      </c>
      <c r="C129" s="36"/>
      <c r="D129" s="37"/>
      <c r="E129" s="36"/>
      <c r="F129" s="37"/>
      <c r="G129" s="36"/>
      <c r="H129" s="37"/>
      <c r="I129" s="36"/>
      <c r="J129" s="37"/>
      <c r="K129" s="37"/>
      <c r="L129" s="38"/>
      <c r="M129" s="36"/>
      <c r="N129" s="39">
        <f>SUBTOTAL(9,M131:M131)</f>
        <v>0</v>
      </c>
      <c r="O129" s="40"/>
      <c r="P129" s="36"/>
      <c r="Q129" s="39">
        <f>SUBTOTAL(9,P131:P131)</f>
        <v>0</v>
      </c>
      <c r="R129" s="40"/>
      <c r="S129" s="36"/>
      <c r="T129" s="41">
        <f>SUBTOTAL(9,S131:S131)</f>
        <v>0</v>
      </c>
      <c r="U129" s="36"/>
      <c r="V129" s="41">
        <f>SUBTOTAL(9,U131:U131)</f>
        <v>0</v>
      </c>
      <c r="W129" s="37">
        <f>SUBTOTAL(9,S131:U131)</f>
        <v>0</v>
      </c>
      <c r="X129" s="38"/>
      <c r="Y129" s="43"/>
      <c r="Z129" s="36"/>
      <c r="AA129" s="36"/>
      <c r="AB129" s="37">
        <f>SUBTOTAL(9,Z131:AA131)</f>
        <v>0</v>
      </c>
      <c r="AC129" s="45"/>
      <c r="AD129" s="47"/>
      <c r="AE129" s="48"/>
      <c r="AF129" s="48"/>
      <c r="AG129" s="48"/>
      <c r="AH129" s="49"/>
      <c r="AI129" s="117" t="s">
        <v>2</v>
      </c>
      <c r="AJ129" s="50"/>
      <c r="AK129" s="17"/>
    </row>
    <row r="130" spans="1:37" ht="11.25" customHeight="1" x14ac:dyDescent="0.3">
      <c r="A130" s="117" t="s">
        <v>2</v>
      </c>
      <c r="B130" s="51" t="s">
        <v>36</v>
      </c>
      <c r="C130" s="52"/>
      <c r="D130" s="53"/>
      <c r="E130" s="52"/>
      <c r="F130" s="53"/>
      <c r="G130" s="52"/>
      <c r="H130" s="53"/>
      <c r="I130" s="52"/>
      <c r="J130" s="53"/>
      <c r="K130" s="53"/>
      <c r="L130" s="54"/>
      <c r="M130" s="52"/>
      <c r="N130" s="55">
        <f>SUBTOTAL(9,M130:M130)</f>
        <v>0</v>
      </c>
      <c r="O130" s="56">
        <f>N130+IF($B126=2,0,O126)</f>
        <v>7</v>
      </c>
      <c r="P130" s="52"/>
      <c r="Q130" s="55">
        <f>SUBTOTAL(9,P130:P130)</f>
        <v>0</v>
      </c>
      <c r="R130" s="56">
        <f>Q130+IF($B126=2,0,R126)</f>
        <v>13.7</v>
      </c>
      <c r="S130" s="52"/>
      <c r="T130" s="57">
        <f>SUBTOTAL(9,S130:S130)</f>
        <v>0</v>
      </c>
      <c r="U130" s="52"/>
      <c r="V130" s="57">
        <f>SUBTOTAL(9,U130:U130)</f>
        <v>0</v>
      </c>
      <c r="W130" s="53">
        <f>SUBTOTAL(9,S130:U130)</f>
        <v>0</v>
      </c>
      <c r="X130" s="54">
        <f>W130+IF($B126=2,0,X126)</f>
        <v>7.3936846445999995</v>
      </c>
      <c r="Y130" s="59">
        <v>174.3</v>
      </c>
      <c r="Z130" s="52"/>
      <c r="AA130" s="52"/>
      <c r="AB130" s="53">
        <f>SUBTOTAL(9,Z130:AA130)</f>
        <v>0</v>
      </c>
      <c r="AC130" s="57">
        <f>AB130+IF($B126=2,0,AC126)</f>
        <v>41.331732265700005</v>
      </c>
      <c r="AD130" s="62">
        <f>SUMIF($A$5:AC$5,"Накопленный эффект, т/сут",$A130:AC130)+SUMIF($A$5:AC$5,"Нараст.  по потенциалу",$A130:AC130)-SUMIF($A$5:AC$5,"Нараст. по остановкам",$A130:AC130)-SUMIF($A$5:AC$5,"ИТОГО перевод в ППД",$A130:AC130)-SUMIF($A$5:AC$5,"ИТОГО  нерент, по распоряж.",$A130:AC130)-SUMIF($A$5:AC$5,"ИТОГО ост. дебит от ЗБС, Углуб., ПВЛГ/ПНЛГ",$A130:AC130)</f>
        <v>-13.238047621100005</v>
      </c>
      <c r="AE130" s="63"/>
      <c r="AF130" s="63"/>
      <c r="AG130" s="63"/>
      <c r="AH130" s="53">
        <f>SUBTOTAL(9,AE130:AG130)</f>
        <v>0</v>
      </c>
      <c r="AI130" s="117" t="s">
        <v>2</v>
      </c>
      <c r="AJ130" s="64">
        <f>AJ$4+SUMIF($C$5:AH$5,"Нараст. по остановкам",$C130:AH130)-SUMIF($C$5:AH$5,"Нараст.  по потенциалу",$C130:AH130)</f>
        <v>98.000000000016911</v>
      </c>
      <c r="AK130" s="17"/>
    </row>
    <row r="131" spans="1:37" ht="0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17"/>
    </row>
    <row r="132" spans="1:37" ht="11.25" customHeight="1" x14ac:dyDescent="0.3">
      <c r="A132" s="116">
        <v>43616</v>
      </c>
      <c r="B132" s="18" t="s">
        <v>37</v>
      </c>
      <c r="C132" s="19"/>
      <c r="D132" s="20"/>
      <c r="E132" s="25"/>
      <c r="F132" s="20"/>
      <c r="G132" s="19"/>
      <c r="H132" s="20"/>
      <c r="I132" s="25"/>
      <c r="J132" s="20"/>
      <c r="K132" s="20"/>
      <c r="L132" s="21"/>
      <c r="M132" s="25" t="s">
        <v>39</v>
      </c>
      <c r="N132" s="22"/>
      <c r="O132" s="23"/>
      <c r="P132" s="19"/>
      <c r="Q132" s="22"/>
      <c r="R132" s="23"/>
      <c r="S132" s="25" t="s">
        <v>39</v>
      </c>
      <c r="T132" s="24">
        <v>7.9</v>
      </c>
      <c r="U132" s="19"/>
      <c r="V132" s="24">
        <v>6.0936846445999997</v>
      </c>
      <c r="W132" s="20">
        <v>13.9936846446</v>
      </c>
      <c r="X132" s="21"/>
      <c r="Y132" s="26"/>
      <c r="Z132" s="27"/>
      <c r="AA132" s="19"/>
      <c r="AB132" s="28"/>
      <c r="AC132" s="29"/>
      <c r="AD132" s="31"/>
      <c r="AE132" s="32"/>
      <c r="AF132" s="32"/>
      <c r="AG132" s="32"/>
      <c r="AH132" s="33"/>
      <c r="AI132" s="118">
        <f>AI$4+SUMIF($A$5:AH$5,"Нараст. баланс",$A134:AH134)+SUMIF($A$7:AF$7,"Итого (с ВНР)",$A134:AF134)-SUMIF($A$5:AH$5,"Геол. снижение,  т/сут",$A134:AH134)-SUMIF(AG$7:AH$7,"Итого",AG134:AH134)-SUMIF($A$7:AH$7,"Итого (с ВСП)",$A134:AH134)</f>
        <v>2258.1567304057999</v>
      </c>
      <c r="AJ132" s="34"/>
      <c r="AK132" s="17"/>
    </row>
    <row r="133" spans="1:37" ht="11.25" customHeight="1" x14ac:dyDescent="0.3">
      <c r="A133" s="117" t="s">
        <v>2</v>
      </c>
      <c r="B133" s="35" t="s">
        <v>38</v>
      </c>
      <c r="C133" s="36"/>
      <c r="D133" s="37"/>
      <c r="E133" s="42"/>
      <c r="F133" s="37"/>
      <c r="G133" s="36"/>
      <c r="H133" s="37"/>
      <c r="I133" s="42"/>
      <c r="J133" s="37"/>
      <c r="K133" s="37"/>
      <c r="L133" s="38"/>
      <c r="M133" s="42"/>
      <c r="N133" s="39">
        <f>SUBTOTAL(9,M135:M135)</f>
        <v>0</v>
      </c>
      <c r="O133" s="40"/>
      <c r="P133" s="36"/>
      <c r="Q133" s="39">
        <f>SUBTOTAL(9,P135:P135)</f>
        <v>0</v>
      </c>
      <c r="R133" s="40"/>
      <c r="S133" s="42" t="s">
        <v>59</v>
      </c>
      <c r="T133" s="41">
        <f>SUBTOTAL(9,S135:S135)</f>
        <v>1</v>
      </c>
      <c r="U133" s="36"/>
      <c r="V133" s="41">
        <f>SUBTOTAL(9,U135:U135)</f>
        <v>0</v>
      </c>
      <c r="W133" s="37">
        <f>SUBTOTAL(9,S135:U135)</f>
        <v>1</v>
      </c>
      <c r="X133" s="38"/>
      <c r="Y133" s="43"/>
      <c r="Z133" s="44"/>
      <c r="AA133" s="36"/>
      <c r="AB133" s="37">
        <f>SUBTOTAL(9,Z135:AA135)</f>
        <v>0</v>
      </c>
      <c r="AC133" s="45"/>
      <c r="AD133" s="47"/>
      <c r="AE133" s="48"/>
      <c r="AF133" s="48"/>
      <c r="AG133" s="48"/>
      <c r="AH133" s="49"/>
      <c r="AI133" s="117" t="s">
        <v>2</v>
      </c>
      <c r="AJ133" s="50"/>
      <c r="AK133" s="17"/>
    </row>
    <row r="134" spans="1:37" ht="11.25" customHeight="1" x14ac:dyDescent="0.3">
      <c r="A134" s="117" t="s">
        <v>2</v>
      </c>
      <c r="B134" s="51" t="s">
        <v>36</v>
      </c>
      <c r="C134" s="52"/>
      <c r="D134" s="53"/>
      <c r="E134" s="58"/>
      <c r="F134" s="53"/>
      <c r="G134" s="52"/>
      <c r="H134" s="53"/>
      <c r="I134" s="58"/>
      <c r="J134" s="53"/>
      <c r="K134" s="53"/>
      <c r="L134" s="54"/>
      <c r="M134" s="58">
        <v>12.2</v>
      </c>
      <c r="N134" s="55">
        <f>SUBTOTAL(9,M134:M134)</f>
        <v>12.2</v>
      </c>
      <c r="O134" s="56">
        <f>N134+IF($B130=2,0,O130)</f>
        <v>19.2</v>
      </c>
      <c r="P134" s="52"/>
      <c r="Q134" s="55">
        <f>SUBTOTAL(9,P134:P134)</f>
        <v>0</v>
      </c>
      <c r="R134" s="56">
        <f>Q134+IF($B130=2,0,R130)</f>
        <v>13.7</v>
      </c>
      <c r="S134" s="58">
        <v>6.6</v>
      </c>
      <c r="T134" s="57">
        <f>SUBTOTAL(9,S134:S134)</f>
        <v>6.6</v>
      </c>
      <c r="U134" s="52"/>
      <c r="V134" s="57">
        <f>SUBTOTAL(9,U134:U134)</f>
        <v>0</v>
      </c>
      <c r="W134" s="53">
        <f>SUBTOTAL(9,S134:U134)</f>
        <v>6.6</v>
      </c>
      <c r="X134" s="54">
        <f>W134+IF($B130=2,0,X130)</f>
        <v>13.993684644599998</v>
      </c>
      <c r="Y134" s="59">
        <v>180.11</v>
      </c>
      <c r="Z134" s="60">
        <v>6.6</v>
      </c>
      <c r="AA134" s="52"/>
      <c r="AB134" s="53">
        <f>SUBTOTAL(9,Z134:AA134)</f>
        <v>6.6</v>
      </c>
      <c r="AC134" s="57">
        <f>AB134+IF($B130=2,0,AC130)</f>
        <v>47.931732265700006</v>
      </c>
      <c r="AD134" s="62">
        <f>SUMIF($A$5:AC$5,"Накопленный эффект, т/сут",$A134:AC134)+SUMIF($A$5:AC$5,"Нараст.  по потенциалу",$A134:AC134)-SUMIF($A$5:AC$5,"Нараст. по остановкам",$A134:AC134)-SUMIF($A$5:AC$5,"ИТОГО перевод в ППД",$A134:AC134)-SUMIF($A$5:AC$5,"ИТОГО  нерент, по распоряж.",$A134:AC134)-SUMIF($A$5:AC$5,"ИТОГО ост. дебит от ЗБС, Углуб., ПВЛГ/ПНЛГ",$A134:AC134)</f>
        <v>-1.0380476211000058</v>
      </c>
      <c r="AE134" s="63"/>
      <c r="AF134" s="63"/>
      <c r="AG134" s="63"/>
      <c r="AH134" s="53">
        <f>SUBTOTAL(9,AE134:AG134)</f>
        <v>0</v>
      </c>
      <c r="AI134" s="117" t="s">
        <v>2</v>
      </c>
      <c r="AJ134" s="64">
        <f>AJ$4+SUMIF($C$5:AH$5,"Нараст. по остановкам",$C134:AH134)-SUMIF($C$5:AH$5,"Нараст.  по потенциалу",$C134:AH134)</f>
        <v>98.000000000016911</v>
      </c>
      <c r="AK134" s="17"/>
    </row>
    <row r="135" spans="1:37" ht="0.75" customHeight="1" thickBo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>
        <v>1</v>
      </c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17"/>
    </row>
    <row r="136" spans="1:37" ht="24" customHeight="1" x14ac:dyDescent="0.3">
      <c r="A136" s="109" t="s">
        <v>46</v>
      </c>
      <c r="B136" s="110" t="s">
        <v>2</v>
      </c>
      <c r="C136" s="65"/>
      <c r="D136" s="66">
        <v>1</v>
      </c>
      <c r="E136" s="65"/>
      <c r="F136" s="66">
        <v>5</v>
      </c>
      <c r="G136" s="65"/>
      <c r="H136" s="66">
        <v>2</v>
      </c>
      <c r="I136" s="65"/>
      <c r="J136" s="66">
        <v>1</v>
      </c>
      <c r="K136" s="67">
        <v>9</v>
      </c>
      <c r="L136" s="68"/>
      <c r="M136" s="65"/>
      <c r="N136" s="66">
        <v>0</v>
      </c>
      <c r="O136" s="69"/>
      <c r="P136" s="65"/>
      <c r="Q136" s="66">
        <v>5</v>
      </c>
      <c r="R136" s="69"/>
      <c r="S136" s="65"/>
      <c r="T136" s="66">
        <v>2</v>
      </c>
      <c r="U136" s="65"/>
      <c r="V136" s="66">
        <v>0</v>
      </c>
      <c r="W136" s="70">
        <v>2</v>
      </c>
      <c r="X136" s="71"/>
      <c r="Y136" s="72"/>
      <c r="Z136" s="73"/>
      <c r="AA136" s="73"/>
      <c r="AB136" s="70">
        <v>1</v>
      </c>
      <c r="AC136" s="74"/>
      <c r="AD136" s="76"/>
      <c r="AE136" s="77"/>
      <c r="AF136" s="77"/>
      <c r="AG136" s="77"/>
      <c r="AH136" s="77"/>
      <c r="AI136" s="77"/>
      <c r="AJ136" s="78"/>
      <c r="AK136" s="17"/>
    </row>
    <row r="137" spans="1:37" ht="24" customHeight="1" x14ac:dyDescent="0.3">
      <c r="A137" s="111" t="s">
        <v>47</v>
      </c>
      <c r="B137" s="112" t="s">
        <v>2</v>
      </c>
      <c r="C137" s="79"/>
      <c r="D137" s="80">
        <v>65</v>
      </c>
      <c r="E137" s="79"/>
      <c r="F137" s="80">
        <v>31</v>
      </c>
      <c r="G137" s="79"/>
      <c r="H137" s="80">
        <v>41</v>
      </c>
      <c r="I137" s="79"/>
      <c r="J137" s="80">
        <v>5</v>
      </c>
      <c r="K137" s="81">
        <v>142</v>
      </c>
      <c r="L137" s="82"/>
      <c r="M137" s="79"/>
      <c r="N137" s="80">
        <v>19.2</v>
      </c>
      <c r="O137" s="83"/>
      <c r="P137" s="79"/>
      <c r="Q137" s="80">
        <v>13.7</v>
      </c>
      <c r="R137" s="83"/>
      <c r="S137" s="79"/>
      <c r="T137" s="80">
        <v>7.9</v>
      </c>
      <c r="U137" s="79"/>
      <c r="V137" s="80">
        <v>6.0936846445999997</v>
      </c>
      <c r="W137" s="84">
        <v>13.9936846446</v>
      </c>
      <c r="X137" s="85"/>
      <c r="Y137" s="86"/>
      <c r="Z137" s="87"/>
      <c r="AA137" s="87"/>
      <c r="AB137" s="84">
        <v>47.931732265699999</v>
      </c>
      <c r="AC137" s="88"/>
      <c r="AD137" s="90"/>
      <c r="AE137" s="85"/>
      <c r="AF137" s="85"/>
      <c r="AG137" s="85"/>
      <c r="AH137" s="85"/>
      <c r="AI137" s="91" t="s">
        <v>48</v>
      </c>
      <c r="AJ137" s="92"/>
      <c r="AK137" s="17"/>
    </row>
    <row r="138" spans="1:37" ht="24" customHeight="1" x14ac:dyDescent="0.3">
      <c r="A138" s="111" t="s">
        <v>49</v>
      </c>
      <c r="B138" s="112" t="s">
        <v>2</v>
      </c>
      <c r="C138" s="79"/>
      <c r="D138" s="93">
        <v>390</v>
      </c>
      <c r="E138" s="79"/>
      <c r="F138" s="93">
        <v>240</v>
      </c>
      <c r="G138" s="79"/>
      <c r="H138" s="93">
        <v>575</v>
      </c>
      <c r="I138" s="79"/>
      <c r="J138" s="93">
        <v>5</v>
      </c>
      <c r="K138" s="94">
        <v>1210</v>
      </c>
      <c r="L138" s="94">
        <f>SUM(L$12:L134)</f>
        <v>0</v>
      </c>
      <c r="M138" s="79"/>
      <c r="N138" s="93">
        <f>O138</f>
        <v>187.2</v>
      </c>
      <c r="O138" s="95">
        <f>SUM(O$12:O134)</f>
        <v>187.2</v>
      </c>
      <c r="P138" s="79"/>
      <c r="Q138" s="93">
        <f>R138</f>
        <v>223.29999999999993</v>
      </c>
      <c r="R138" s="95">
        <f>SUM(R$12:R134)</f>
        <v>223.29999999999993</v>
      </c>
      <c r="S138" s="79"/>
      <c r="T138" s="93">
        <v>22.2</v>
      </c>
      <c r="U138" s="79"/>
      <c r="V138" s="93">
        <v>183.5573816603</v>
      </c>
      <c r="W138" s="96">
        <v>205.75738166030001</v>
      </c>
      <c r="X138" s="97">
        <f>SUM(X$12:X134)</f>
        <v>205.75738166030004</v>
      </c>
      <c r="Y138" s="98">
        <f>SUM(Y$12:Y134)</f>
        <v>2881.7599999999998</v>
      </c>
      <c r="Z138" s="87"/>
      <c r="AA138" s="87"/>
      <c r="AB138" s="96">
        <f>AC138</f>
        <v>1088.8156436194001</v>
      </c>
      <c r="AC138" s="99">
        <f>SUM(AC$12:AC134)</f>
        <v>1088.8156436194001</v>
      </c>
      <c r="AD138" s="101">
        <f>SUM(AD$12:AD134)</f>
        <v>-472.55826195910021</v>
      </c>
      <c r="AE138" s="102">
        <f>SUBTOTAL(9,AE$14:AE134)</f>
        <v>30.5</v>
      </c>
      <c r="AF138" s="102">
        <f>SUBTOTAL(9,AF$14:AF134)</f>
        <v>23.331995338379222</v>
      </c>
      <c r="AG138" s="102">
        <f>SUBTOTAL(9,AG$14:AG134)</f>
        <v>68.467193544064997</v>
      </c>
      <c r="AH138" s="102">
        <f>SUM(AH$12:AH134)</f>
        <v>122.29918888244418</v>
      </c>
      <c r="AI138" s="97">
        <f>AI$4*DAY($A132)+SUMIF($A$5:AH$5,"Нараст. баланс",$A138:AH138)+SUMIF($A$7:AF$7,"Итого (с ВНР)",$A138:AF138)-SUMIF($A$5:AH$5,"Геол. снижение,  т/сут",$A138:AH138)-SUMIF(AG$7:AH$7,"Итого",AG138:AH138)-SUMIF($A$7:AH$7,"Итого (с ВСП)",$A138:AH138)</f>
        <v>72141.830667992355</v>
      </c>
      <c r="AJ138" s="84">
        <f>SUBTOTAL(1,AJ$12:AJ134)</f>
        <v>92.547702764694279</v>
      </c>
      <c r="AK138" s="17"/>
    </row>
    <row r="139" spans="1:37" ht="26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113" t="s">
        <v>50</v>
      </c>
      <c r="T139" s="114" t="s">
        <v>2</v>
      </c>
      <c r="U139" s="114" t="s">
        <v>2</v>
      </c>
      <c r="V139" s="114" t="s">
        <v>2</v>
      </c>
      <c r="W139" s="114" t="s">
        <v>2</v>
      </c>
      <c r="X139" s="114" t="s">
        <v>2</v>
      </c>
      <c r="Y139" s="115" t="s">
        <v>64</v>
      </c>
      <c r="Z139" s="114" t="s">
        <v>2</v>
      </c>
      <c r="AA139" s="114" t="s">
        <v>2</v>
      </c>
      <c r="AB139" s="114" t="s">
        <v>2</v>
      </c>
      <c r="AC139" s="114" t="s">
        <v>2</v>
      </c>
      <c r="AD139" s="114" t="s">
        <v>2</v>
      </c>
      <c r="AE139" s="114" t="s">
        <v>2</v>
      </c>
      <c r="AF139" s="114" t="s">
        <v>2</v>
      </c>
      <c r="AG139" s="114" t="s">
        <v>2</v>
      </c>
      <c r="AH139" s="114" t="s">
        <v>2</v>
      </c>
      <c r="AI139" s="104">
        <f>AI132-SUMIF($A$7:AF$7,"Итого (с ВНР)",$A134:AF134)+SUMIF($A$7:AH$7,"Итого (с ВСП)",$A134:AH134)+SUMIF(AG$7:AH$7,"Итого",AG134:AH134)</f>
        <v>2258.1567304057999</v>
      </c>
      <c r="AJ139" s="105" t="s">
        <v>52</v>
      </c>
      <c r="AK139" s="17"/>
    </row>
    <row r="140" spans="1:37" ht="15" customHeight="1" x14ac:dyDescent="0.3">
      <c r="A140" s="2"/>
      <c r="B140" s="2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</row>
    <row r="141" spans="1:37" ht="15" customHeight="1" x14ac:dyDescent="0.3">
      <c r="A141" s="2"/>
      <c r="B141" s="2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</row>
    <row r="142" spans="1:37" ht="15" customHeight="1" x14ac:dyDescent="0.3">
      <c r="A142" s="2"/>
      <c r="B142" s="2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</row>
  </sheetData>
  <mergeCells count="111">
    <mergeCell ref="A5:A9"/>
    <mergeCell ref="B5:B9"/>
    <mergeCell ref="C5:K5"/>
    <mergeCell ref="L5:L9"/>
    <mergeCell ref="M5:N7"/>
    <mergeCell ref="O5:O9"/>
    <mergeCell ref="C1:AC1"/>
    <mergeCell ref="C2:AB2"/>
    <mergeCell ref="C3:K3"/>
    <mergeCell ref="A4:B4"/>
    <mergeCell ref="C4:X4"/>
    <mergeCell ref="Y4:AH4"/>
    <mergeCell ref="AC5:AC9"/>
    <mergeCell ref="AD5:AD9"/>
    <mergeCell ref="AE5:AH5"/>
    <mergeCell ref="AI5:AI9"/>
    <mergeCell ref="AJ5:AJ9"/>
    <mergeCell ref="C6:D7"/>
    <mergeCell ref="E6:F7"/>
    <mergeCell ref="G6:H7"/>
    <mergeCell ref="I6:J7"/>
    <mergeCell ref="K6:K9"/>
    <mergeCell ref="P5:Q7"/>
    <mergeCell ref="R5:R9"/>
    <mergeCell ref="S5:W5"/>
    <mergeCell ref="X5:X9"/>
    <mergeCell ref="Y5:Y9"/>
    <mergeCell ref="Z5:AB7"/>
    <mergeCell ref="S6:T7"/>
    <mergeCell ref="U6:V7"/>
    <mergeCell ref="W6:W9"/>
    <mergeCell ref="AE7:AE9"/>
    <mergeCell ref="AF7:AF9"/>
    <mergeCell ref="AG7:AG9"/>
    <mergeCell ref="AH7:AH9"/>
    <mergeCell ref="A20:A22"/>
    <mergeCell ref="AI20:AI22"/>
    <mergeCell ref="A24:A26"/>
    <mergeCell ref="AI24:AI26"/>
    <mergeCell ref="A28:A30"/>
    <mergeCell ref="AI28:AI30"/>
    <mergeCell ref="S10:T10"/>
    <mergeCell ref="U10:V10"/>
    <mergeCell ref="Z10:AB10"/>
    <mergeCell ref="A12:A14"/>
    <mergeCell ref="AI12:AI14"/>
    <mergeCell ref="A16:A18"/>
    <mergeCell ref="AI16:AI18"/>
    <mergeCell ref="C10:D10"/>
    <mergeCell ref="E10:F10"/>
    <mergeCell ref="G10:H10"/>
    <mergeCell ref="I10:J10"/>
    <mergeCell ref="M10:N10"/>
    <mergeCell ref="P10:Q10"/>
    <mergeCell ref="A44:A46"/>
    <mergeCell ref="AI44:AI46"/>
    <mergeCell ref="A48:A50"/>
    <mergeCell ref="AI48:AI50"/>
    <mergeCell ref="A52:A54"/>
    <mergeCell ref="AI52:AI54"/>
    <mergeCell ref="A32:A34"/>
    <mergeCell ref="AI32:AI34"/>
    <mergeCell ref="A36:A38"/>
    <mergeCell ref="AI36:AI38"/>
    <mergeCell ref="A40:A42"/>
    <mergeCell ref="AI40:AI42"/>
    <mergeCell ref="A68:A70"/>
    <mergeCell ref="AI68:AI70"/>
    <mergeCell ref="A72:A74"/>
    <mergeCell ref="AI72:AI74"/>
    <mergeCell ref="A76:A78"/>
    <mergeCell ref="AI76:AI78"/>
    <mergeCell ref="A56:A58"/>
    <mergeCell ref="AI56:AI58"/>
    <mergeCell ref="A60:A62"/>
    <mergeCell ref="AI60:AI62"/>
    <mergeCell ref="A64:A66"/>
    <mergeCell ref="AI64:AI66"/>
    <mergeCell ref="A92:A94"/>
    <mergeCell ref="AI92:AI94"/>
    <mergeCell ref="A96:A98"/>
    <mergeCell ref="AI96:AI98"/>
    <mergeCell ref="A100:A102"/>
    <mergeCell ref="AI100:AI102"/>
    <mergeCell ref="A80:A82"/>
    <mergeCell ref="AI80:AI82"/>
    <mergeCell ref="A84:A86"/>
    <mergeCell ref="AI84:AI86"/>
    <mergeCell ref="A88:A90"/>
    <mergeCell ref="AI88:AI90"/>
    <mergeCell ref="A116:A118"/>
    <mergeCell ref="AI116:AI118"/>
    <mergeCell ref="A120:A122"/>
    <mergeCell ref="AI120:AI122"/>
    <mergeCell ref="A124:A126"/>
    <mergeCell ref="AI124:AI126"/>
    <mergeCell ref="A104:A106"/>
    <mergeCell ref="AI104:AI106"/>
    <mergeCell ref="A108:A110"/>
    <mergeCell ref="AI108:AI110"/>
    <mergeCell ref="A112:A114"/>
    <mergeCell ref="AI112:AI114"/>
    <mergeCell ref="A138:B138"/>
    <mergeCell ref="S139:X139"/>
    <mergeCell ref="Y139:AH139"/>
    <mergeCell ref="A128:A130"/>
    <mergeCell ref="AI128:AI130"/>
    <mergeCell ref="A132:A134"/>
    <mergeCell ref="AI132:AI134"/>
    <mergeCell ref="A136:B136"/>
    <mergeCell ref="A137:B137"/>
  </mergeCells>
  <pageMargins left="0" right="0" top="0" bottom="0" header="0" footer="0"/>
  <pageSetup paperSize="8" scale="75" orientation="landscape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540C8-71E4-43DD-A7D6-28FE54E2CAAD}">
  <sheetPr>
    <pageSetUpPr fitToPage="1"/>
  </sheetPr>
  <dimension ref="A1:AP138"/>
  <sheetViews>
    <sheetView zoomScale="70" zoomScaleNormal="70" workbookViewId="0">
      <pane xSplit="2" ySplit="11" topLeftCell="L102" activePane="bottomRight" state="frozen"/>
      <selection pane="topRight"/>
      <selection pane="bottomLeft"/>
      <selection pane="bottomRight" activeCell="G38" sqref="G38"/>
    </sheetView>
  </sheetViews>
  <sheetFormatPr defaultRowHeight="14.4" x14ac:dyDescent="0.3"/>
  <cols>
    <col min="1" max="1" width="4.109375" style="3" customWidth="1"/>
    <col min="2" max="2" width="14.33203125" style="3" customWidth="1"/>
    <col min="3" max="18" width="8.5546875" style="3" customWidth="1"/>
    <col min="19" max="19" width="8.6640625" style="3" customWidth="1"/>
    <col min="20" max="20" width="9.109375" style="3" customWidth="1"/>
    <col min="21" max="21" width="9.88671875" style="3" customWidth="1"/>
    <col min="22" max="30" width="8.5546875" style="3" customWidth="1"/>
    <col min="31" max="31" width="8.6640625" style="3" customWidth="1"/>
    <col min="32" max="32" width="11.33203125" style="3" customWidth="1"/>
    <col min="33" max="33" width="9.88671875" style="3" customWidth="1"/>
    <col min="34" max="39" width="8.5546875" style="3" customWidth="1"/>
    <col min="40" max="40" width="11.33203125" style="3" customWidth="1"/>
    <col min="41" max="41" width="9" style="3" customWidth="1"/>
    <col min="42" max="42" width="5.6640625" style="3" customWidth="1"/>
    <col min="43" max="16384" width="8.88671875" style="3"/>
  </cols>
  <sheetData>
    <row r="1" spans="1:42" ht="18.75" customHeight="1" x14ac:dyDescent="0.3">
      <c r="A1" s="1" t="s">
        <v>0</v>
      </c>
      <c r="B1" s="1">
        <v>0</v>
      </c>
      <c r="C1" s="130" t="s">
        <v>1</v>
      </c>
      <c r="D1" s="114" t="s">
        <v>2</v>
      </c>
      <c r="E1" s="114" t="s">
        <v>2</v>
      </c>
      <c r="F1" s="114" t="s">
        <v>2</v>
      </c>
      <c r="G1" s="114" t="s">
        <v>2</v>
      </c>
      <c r="H1" s="114" t="s">
        <v>2</v>
      </c>
      <c r="I1" s="114" t="s">
        <v>2</v>
      </c>
      <c r="J1" s="114" t="s">
        <v>2</v>
      </c>
      <c r="K1" s="114" t="s">
        <v>2</v>
      </c>
      <c r="L1" s="114" t="s">
        <v>2</v>
      </c>
      <c r="M1" s="114" t="s">
        <v>2</v>
      </c>
      <c r="N1" s="114" t="s">
        <v>2</v>
      </c>
      <c r="O1" s="114" t="s">
        <v>2</v>
      </c>
      <c r="P1" s="114" t="s">
        <v>2</v>
      </c>
      <c r="Q1" s="114" t="s">
        <v>2</v>
      </c>
      <c r="R1" s="114" t="s">
        <v>2</v>
      </c>
      <c r="S1" s="114" t="s">
        <v>2</v>
      </c>
      <c r="T1" s="114" t="s">
        <v>2</v>
      </c>
      <c r="U1" s="114" t="s">
        <v>2</v>
      </c>
      <c r="V1" s="114" t="s">
        <v>2</v>
      </c>
      <c r="W1" s="114" t="s">
        <v>2</v>
      </c>
      <c r="X1" s="114" t="s">
        <v>2</v>
      </c>
      <c r="Y1" s="114" t="s">
        <v>2</v>
      </c>
      <c r="Z1" s="114" t="s">
        <v>2</v>
      </c>
      <c r="AA1" s="114" t="s">
        <v>2</v>
      </c>
      <c r="AB1" s="114" t="s">
        <v>2</v>
      </c>
      <c r="AC1" s="114" t="s">
        <v>2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ht="34.5" customHeight="1" x14ac:dyDescent="0.3">
      <c r="A2" s="2"/>
      <c r="B2" s="2"/>
      <c r="C2" s="131" t="s">
        <v>65</v>
      </c>
      <c r="D2" s="114" t="s">
        <v>2</v>
      </c>
      <c r="E2" s="114" t="s">
        <v>2</v>
      </c>
      <c r="F2" s="114" t="s">
        <v>2</v>
      </c>
      <c r="G2" s="114" t="s">
        <v>2</v>
      </c>
      <c r="H2" s="114" t="s">
        <v>2</v>
      </c>
      <c r="I2" s="114" t="s">
        <v>2</v>
      </c>
      <c r="J2" s="114" t="s">
        <v>2</v>
      </c>
      <c r="K2" s="114" t="s">
        <v>2</v>
      </c>
      <c r="L2" s="114" t="s">
        <v>2</v>
      </c>
      <c r="M2" s="114" t="s">
        <v>2</v>
      </c>
      <c r="N2" s="114" t="s">
        <v>2</v>
      </c>
      <c r="O2" s="114" t="s">
        <v>2</v>
      </c>
      <c r="P2" s="114" t="s">
        <v>2</v>
      </c>
      <c r="Q2" s="114" t="s">
        <v>2</v>
      </c>
      <c r="R2" s="114" t="s">
        <v>2</v>
      </c>
      <c r="S2" s="114" t="s">
        <v>2</v>
      </c>
      <c r="T2" s="114" t="s">
        <v>2</v>
      </c>
      <c r="U2" s="114" t="s">
        <v>2</v>
      </c>
      <c r="V2" s="114" t="s">
        <v>2</v>
      </c>
      <c r="W2" s="114" t="s">
        <v>2</v>
      </c>
      <c r="X2" s="114" t="s">
        <v>2</v>
      </c>
      <c r="Y2" s="114" t="s">
        <v>2</v>
      </c>
      <c r="Z2" s="114" t="s">
        <v>2</v>
      </c>
      <c r="AA2" s="114" t="s">
        <v>2</v>
      </c>
      <c r="AB2" s="114" t="s">
        <v>2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22.5" customHeight="1" x14ac:dyDescent="0.4">
      <c r="A3" s="2"/>
      <c r="B3" s="4"/>
      <c r="C3" s="132" t="s">
        <v>4</v>
      </c>
      <c r="D3" s="114" t="s">
        <v>2</v>
      </c>
      <c r="E3" s="114" t="s">
        <v>2</v>
      </c>
      <c r="F3" s="114" t="s">
        <v>2</v>
      </c>
      <c r="G3" s="114" t="s">
        <v>2</v>
      </c>
      <c r="H3" s="114" t="s">
        <v>2</v>
      </c>
      <c r="I3" s="114" t="s">
        <v>2</v>
      </c>
      <c r="J3" s="114" t="s">
        <v>2</v>
      </c>
      <c r="K3" s="114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5" t="s">
        <v>66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t="20.25" customHeight="1" x14ac:dyDescent="0.3">
      <c r="A4" s="133" t="s">
        <v>6</v>
      </c>
      <c r="B4" s="114" t="s">
        <v>2</v>
      </c>
      <c r="C4" s="134" t="s">
        <v>7</v>
      </c>
      <c r="D4" s="117" t="s">
        <v>2</v>
      </c>
      <c r="E4" s="117" t="s">
        <v>2</v>
      </c>
      <c r="F4" s="117" t="s">
        <v>2</v>
      </c>
      <c r="G4" s="117" t="s">
        <v>2</v>
      </c>
      <c r="H4" s="117" t="s">
        <v>2</v>
      </c>
      <c r="I4" s="117" t="s">
        <v>2</v>
      </c>
      <c r="J4" s="117" t="s">
        <v>2</v>
      </c>
      <c r="K4" s="117" t="s">
        <v>2</v>
      </c>
      <c r="L4" s="117" t="s">
        <v>2</v>
      </c>
      <c r="M4" s="117" t="s">
        <v>2</v>
      </c>
      <c r="N4" s="117" t="s">
        <v>2</v>
      </c>
      <c r="O4" s="117" t="s">
        <v>2</v>
      </c>
      <c r="P4" s="117" t="s">
        <v>2</v>
      </c>
      <c r="Q4" s="117" t="s">
        <v>2</v>
      </c>
      <c r="R4" s="117" t="s">
        <v>2</v>
      </c>
      <c r="S4" s="117" t="s">
        <v>2</v>
      </c>
      <c r="T4" s="117" t="s">
        <v>2</v>
      </c>
      <c r="U4" s="117" t="s">
        <v>2</v>
      </c>
      <c r="V4" s="117" t="s">
        <v>2</v>
      </c>
      <c r="W4" s="117" t="s">
        <v>2</v>
      </c>
      <c r="X4" s="117" t="s">
        <v>2</v>
      </c>
      <c r="Y4" s="117" t="s">
        <v>2</v>
      </c>
      <c r="Z4" s="117" t="s">
        <v>2</v>
      </c>
      <c r="AA4" s="135" t="s">
        <v>8</v>
      </c>
      <c r="AB4" s="117" t="s">
        <v>2</v>
      </c>
      <c r="AC4" s="117" t="s">
        <v>2</v>
      </c>
      <c r="AD4" s="117" t="s">
        <v>2</v>
      </c>
      <c r="AE4" s="117" t="s">
        <v>2</v>
      </c>
      <c r="AF4" s="117" t="s">
        <v>2</v>
      </c>
      <c r="AG4" s="117" t="s">
        <v>2</v>
      </c>
      <c r="AH4" s="117" t="s">
        <v>2</v>
      </c>
      <c r="AI4" s="117" t="s">
        <v>2</v>
      </c>
      <c r="AJ4" s="117" t="s">
        <v>2</v>
      </c>
      <c r="AK4" s="117" t="s">
        <v>2</v>
      </c>
      <c r="AL4" s="117" t="s">
        <v>2</v>
      </c>
      <c r="AM4" s="117" t="s">
        <v>2</v>
      </c>
      <c r="AN4" s="6">
        <v>2258.1567304057999</v>
      </c>
      <c r="AO4" s="7">
        <v>75.745002226284598</v>
      </c>
      <c r="AP4" s="2"/>
    </row>
    <row r="5" spans="1:42" ht="18.75" customHeight="1" x14ac:dyDescent="0.3">
      <c r="A5" s="128" t="s">
        <v>9</v>
      </c>
      <c r="B5" s="129" t="s">
        <v>10</v>
      </c>
      <c r="C5" s="141" t="s">
        <v>11</v>
      </c>
      <c r="D5" s="126" t="s">
        <v>2</v>
      </c>
      <c r="E5" s="126" t="s">
        <v>2</v>
      </c>
      <c r="F5" s="126" t="s">
        <v>2</v>
      </c>
      <c r="G5" s="126" t="s">
        <v>2</v>
      </c>
      <c r="H5" s="126" t="s">
        <v>2</v>
      </c>
      <c r="I5" s="126" t="s">
        <v>2</v>
      </c>
      <c r="J5" s="126" t="s">
        <v>2</v>
      </c>
      <c r="K5" s="126" t="s">
        <v>2</v>
      </c>
      <c r="L5" s="142" t="s">
        <v>12</v>
      </c>
      <c r="M5" s="119" t="s">
        <v>54</v>
      </c>
      <c r="N5" s="120" t="s">
        <v>2</v>
      </c>
      <c r="O5" s="121" t="s">
        <v>12</v>
      </c>
      <c r="P5" s="119" t="s">
        <v>55</v>
      </c>
      <c r="Q5" s="120" t="s">
        <v>2</v>
      </c>
      <c r="R5" s="120" t="s">
        <v>2</v>
      </c>
      <c r="S5" s="121" t="s">
        <v>12</v>
      </c>
      <c r="T5" s="137" t="s">
        <v>14</v>
      </c>
      <c r="U5" s="126" t="s">
        <v>2</v>
      </c>
      <c r="V5" s="126" t="s">
        <v>2</v>
      </c>
      <c r="W5" s="126" t="s">
        <v>2</v>
      </c>
      <c r="X5" s="126" t="s">
        <v>2</v>
      </c>
      <c r="Y5" s="127" t="s">
        <v>15</v>
      </c>
      <c r="Z5" s="140" t="s">
        <v>67</v>
      </c>
      <c r="AA5" s="138" t="s">
        <v>16</v>
      </c>
      <c r="AB5" s="127" t="s">
        <v>17</v>
      </c>
      <c r="AC5" s="126" t="s">
        <v>2</v>
      </c>
      <c r="AD5" s="127" t="s">
        <v>18</v>
      </c>
      <c r="AE5" s="127" t="s">
        <v>68</v>
      </c>
      <c r="AF5" s="126" t="s">
        <v>2</v>
      </c>
      <c r="AG5" s="127" t="s">
        <v>69</v>
      </c>
      <c r="AH5" s="139" t="s">
        <v>19</v>
      </c>
      <c r="AI5" s="125" t="s">
        <v>20</v>
      </c>
      <c r="AJ5" s="127" t="s">
        <v>21</v>
      </c>
      <c r="AK5" s="126" t="s">
        <v>2</v>
      </c>
      <c r="AL5" s="126" t="s">
        <v>2</v>
      </c>
      <c r="AM5" s="126" t="s">
        <v>2</v>
      </c>
      <c r="AN5" s="127" t="s">
        <v>22</v>
      </c>
      <c r="AO5" s="127" t="s">
        <v>23</v>
      </c>
      <c r="AP5" s="2"/>
    </row>
    <row r="6" spans="1:42" ht="14.25" customHeight="1" x14ac:dyDescent="0.3">
      <c r="A6" s="117" t="s">
        <v>2</v>
      </c>
      <c r="B6" s="126" t="s">
        <v>2</v>
      </c>
      <c r="C6" s="122" t="s">
        <v>24</v>
      </c>
      <c r="D6" s="123" t="s">
        <v>2</v>
      </c>
      <c r="E6" s="122" t="s">
        <v>25</v>
      </c>
      <c r="F6" s="123" t="s">
        <v>2</v>
      </c>
      <c r="G6" s="122" t="s">
        <v>26</v>
      </c>
      <c r="H6" s="123" t="s">
        <v>2</v>
      </c>
      <c r="I6" s="122" t="s">
        <v>27</v>
      </c>
      <c r="J6" s="123" t="s">
        <v>2</v>
      </c>
      <c r="K6" s="136" t="s">
        <v>28</v>
      </c>
      <c r="L6" s="117" t="s">
        <v>2</v>
      </c>
      <c r="M6" s="120" t="s">
        <v>2</v>
      </c>
      <c r="N6" s="120" t="s">
        <v>2</v>
      </c>
      <c r="O6" s="117" t="s">
        <v>2</v>
      </c>
      <c r="P6" s="120" t="s">
        <v>2</v>
      </c>
      <c r="Q6" s="120" t="s">
        <v>2</v>
      </c>
      <c r="R6" s="120" t="s">
        <v>2</v>
      </c>
      <c r="S6" s="117" t="s">
        <v>2</v>
      </c>
      <c r="T6" s="122" t="s">
        <v>29</v>
      </c>
      <c r="U6" s="123" t="s">
        <v>2</v>
      </c>
      <c r="V6" s="122" t="s">
        <v>30</v>
      </c>
      <c r="W6" s="123" t="s">
        <v>2</v>
      </c>
      <c r="X6" s="122" t="s">
        <v>28</v>
      </c>
      <c r="Y6" s="126" t="s">
        <v>2</v>
      </c>
      <c r="Z6" s="117" t="s">
        <v>2</v>
      </c>
      <c r="AA6" s="126" t="s">
        <v>2</v>
      </c>
      <c r="AB6" s="126" t="s">
        <v>2</v>
      </c>
      <c r="AC6" s="126" t="s">
        <v>2</v>
      </c>
      <c r="AD6" s="126" t="s">
        <v>2</v>
      </c>
      <c r="AE6" s="126" t="s">
        <v>2</v>
      </c>
      <c r="AF6" s="126" t="s">
        <v>2</v>
      </c>
      <c r="AG6" s="126" t="s">
        <v>2</v>
      </c>
      <c r="AH6" s="126" t="s">
        <v>2</v>
      </c>
      <c r="AI6" s="126" t="s">
        <v>2</v>
      </c>
      <c r="AJ6" s="8">
        <f>SUBTOTAL(9,AJ$14:AJ$134)</f>
        <v>318.4855</v>
      </c>
      <c r="AK6" s="8">
        <f>SUBTOTAL(9,AK$14:AK$134)</f>
        <v>50.893821817951945</v>
      </c>
      <c r="AL6" s="8">
        <f>SUBTOTAL(9,AL$14:AL$134)</f>
        <v>116.7869797916741</v>
      </c>
      <c r="AM6" s="8">
        <f>SUM(AJ6:AL6)</f>
        <v>486.16630160962609</v>
      </c>
      <c r="AN6" s="126" t="s">
        <v>2</v>
      </c>
      <c r="AO6" s="126" t="s">
        <v>2</v>
      </c>
      <c r="AP6" s="2"/>
    </row>
    <row r="7" spans="1:42" ht="11.25" customHeight="1" x14ac:dyDescent="0.3">
      <c r="A7" s="117" t="s">
        <v>2</v>
      </c>
      <c r="B7" s="126" t="s">
        <v>2</v>
      </c>
      <c r="C7" s="123" t="s">
        <v>2</v>
      </c>
      <c r="D7" s="123" t="s">
        <v>2</v>
      </c>
      <c r="E7" s="123" t="s">
        <v>2</v>
      </c>
      <c r="F7" s="123" t="s">
        <v>2</v>
      </c>
      <c r="G7" s="123" t="s">
        <v>2</v>
      </c>
      <c r="H7" s="123" t="s">
        <v>2</v>
      </c>
      <c r="I7" s="123" t="s">
        <v>2</v>
      </c>
      <c r="J7" s="123" t="s">
        <v>2</v>
      </c>
      <c r="K7" s="117" t="s">
        <v>2</v>
      </c>
      <c r="L7" s="117" t="s">
        <v>2</v>
      </c>
      <c r="M7" s="120" t="s">
        <v>2</v>
      </c>
      <c r="N7" s="120" t="s">
        <v>2</v>
      </c>
      <c r="O7" s="117" t="s">
        <v>2</v>
      </c>
      <c r="P7" s="120" t="s">
        <v>2</v>
      </c>
      <c r="Q7" s="120" t="s">
        <v>2</v>
      </c>
      <c r="R7" s="120" t="s">
        <v>2</v>
      </c>
      <c r="S7" s="117" t="s">
        <v>2</v>
      </c>
      <c r="T7" s="123" t="s">
        <v>2</v>
      </c>
      <c r="U7" s="123" t="s">
        <v>2</v>
      </c>
      <c r="V7" s="123" t="s">
        <v>2</v>
      </c>
      <c r="W7" s="123" t="s">
        <v>2</v>
      </c>
      <c r="X7" s="123" t="s">
        <v>2</v>
      </c>
      <c r="Y7" s="126" t="s">
        <v>2</v>
      </c>
      <c r="Z7" s="140" t="s">
        <v>70</v>
      </c>
      <c r="AA7" s="126" t="s">
        <v>2</v>
      </c>
      <c r="AB7" s="126" t="s">
        <v>2</v>
      </c>
      <c r="AC7" s="126" t="s">
        <v>2</v>
      </c>
      <c r="AD7" s="126" t="s">
        <v>2</v>
      </c>
      <c r="AE7" s="126" t="s">
        <v>2</v>
      </c>
      <c r="AF7" s="126" t="s">
        <v>2</v>
      </c>
      <c r="AG7" s="126" t="s">
        <v>2</v>
      </c>
      <c r="AH7" s="140" t="s">
        <v>31</v>
      </c>
      <c r="AI7" s="126" t="s">
        <v>2</v>
      </c>
      <c r="AJ7" s="122" t="s">
        <v>56</v>
      </c>
      <c r="AK7" s="122" t="s">
        <v>32</v>
      </c>
      <c r="AL7" s="122" t="s">
        <v>57</v>
      </c>
      <c r="AM7" s="122" t="s">
        <v>28</v>
      </c>
      <c r="AN7" s="126" t="s">
        <v>2</v>
      </c>
      <c r="AO7" s="126" t="s">
        <v>2</v>
      </c>
      <c r="AP7" s="2"/>
    </row>
    <row r="8" spans="1:42" ht="11.25" customHeight="1" x14ac:dyDescent="0.3">
      <c r="A8" s="117" t="s">
        <v>2</v>
      </c>
      <c r="B8" s="126" t="s">
        <v>2</v>
      </c>
      <c r="C8" s="9" t="s">
        <v>33</v>
      </c>
      <c r="D8" s="9" t="s">
        <v>34</v>
      </c>
      <c r="E8" s="9" t="s">
        <v>33</v>
      </c>
      <c r="F8" s="9" t="s">
        <v>34</v>
      </c>
      <c r="G8" s="9" t="s">
        <v>33</v>
      </c>
      <c r="H8" s="9" t="s">
        <v>34</v>
      </c>
      <c r="I8" s="9" t="s">
        <v>33</v>
      </c>
      <c r="J8" s="9" t="s">
        <v>34</v>
      </c>
      <c r="K8" s="117" t="s">
        <v>2</v>
      </c>
      <c r="L8" s="117" t="s">
        <v>2</v>
      </c>
      <c r="M8" s="10" t="s">
        <v>33</v>
      </c>
      <c r="N8" s="10" t="s">
        <v>34</v>
      </c>
      <c r="O8" s="117" t="s">
        <v>2</v>
      </c>
      <c r="P8" s="10" t="s">
        <v>33</v>
      </c>
      <c r="Q8" s="10" t="s">
        <v>33</v>
      </c>
      <c r="R8" s="10" t="s">
        <v>34</v>
      </c>
      <c r="S8" s="117" t="s">
        <v>2</v>
      </c>
      <c r="T8" s="9" t="s">
        <v>33</v>
      </c>
      <c r="U8" s="9"/>
      <c r="V8" s="9" t="s">
        <v>33</v>
      </c>
      <c r="W8" s="9"/>
      <c r="X8" s="123" t="s">
        <v>2</v>
      </c>
      <c r="Y8" s="126" t="s">
        <v>2</v>
      </c>
      <c r="Z8" s="117" t="s">
        <v>2</v>
      </c>
      <c r="AA8" s="126" t="s">
        <v>2</v>
      </c>
      <c r="AB8" s="9" t="s">
        <v>33</v>
      </c>
      <c r="AC8" s="9"/>
      <c r="AD8" s="126" t="s">
        <v>2</v>
      </c>
      <c r="AE8" s="9" t="s">
        <v>33</v>
      </c>
      <c r="AF8" s="9"/>
      <c r="AG8" s="126" t="s">
        <v>2</v>
      </c>
      <c r="AH8" s="117" t="s">
        <v>2</v>
      </c>
      <c r="AI8" s="126" t="s">
        <v>2</v>
      </c>
      <c r="AJ8" s="123" t="s">
        <v>2</v>
      </c>
      <c r="AK8" s="123" t="s">
        <v>2</v>
      </c>
      <c r="AL8" s="123" t="s">
        <v>2</v>
      </c>
      <c r="AM8" s="123" t="s">
        <v>2</v>
      </c>
      <c r="AN8" s="126" t="s">
        <v>2</v>
      </c>
      <c r="AO8" s="126" t="s">
        <v>2</v>
      </c>
      <c r="AP8" s="2"/>
    </row>
    <row r="9" spans="1:42" ht="12.75" customHeight="1" x14ac:dyDescent="0.3">
      <c r="A9" s="117" t="s">
        <v>2</v>
      </c>
      <c r="B9" s="126" t="s">
        <v>2</v>
      </c>
      <c r="C9" s="11" t="s">
        <v>35</v>
      </c>
      <c r="D9" s="11" t="s">
        <v>36</v>
      </c>
      <c r="E9" s="11" t="s">
        <v>35</v>
      </c>
      <c r="F9" s="11" t="s">
        <v>36</v>
      </c>
      <c r="G9" s="11" t="s">
        <v>35</v>
      </c>
      <c r="H9" s="11" t="s">
        <v>36</v>
      </c>
      <c r="I9" s="11" t="s">
        <v>35</v>
      </c>
      <c r="J9" s="11" t="s">
        <v>36</v>
      </c>
      <c r="K9" s="117" t="s">
        <v>2</v>
      </c>
      <c r="L9" s="117" t="s">
        <v>2</v>
      </c>
      <c r="M9" s="12" t="s">
        <v>34</v>
      </c>
      <c r="N9" s="12" t="s">
        <v>36</v>
      </c>
      <c r="O9" s="117" t="s">
        <v>2</v>
      </c>
      <c r="P9" s="12" t="s">
        <v>34</v>
      </c>
      <c r="Q9" s="12" t="s">
        <v>34</v>
      </c>
      <c r="R9" s="12" t="s">
        <v>36</v>
      </c>
      <c r="S9" s="117" t="s">
        <v>2</v>
      </c>
      <c r="T9" s="11" t="s">
        <v>34</v>
      </c>
      <c r="U9" s="11"/>
      <c r="V9" s="11" t="s">
        <v>34</v>
      </c>
      <c r="W9" s="11"/>
      <c r="X9" s="123" t="s">
        <v>2</v>
      </c>
      <c r="Y9" s="126" t="s">
        <v>2</v>
      </c>
      <c r="Z9" s="117" t="s">
        <v>2</v>
      </c>
      <c r="AA9" s="126" t="s">
        <v>2</v>
      </c>
      <c r="AB9" s="11" t="s">
        <v>34</v>
      </c>
      <c r="AC9" s="11"/>
      <c r="AD9" s="126" t="s">
        <v>2</v>
      </c>
      <c r="AE9" s="11" t="s">
        <v>34</v>
      </c>
      <c r="AF9" s="11"/>
      <c r="AG9" s="126" t="s">
        <v>2</v>
      </c>
      <c r="AH9" s="117" t="s">
        <v>2</v>
      </c>
      <c r="AI9" s="126" t="s">
        <v>2</v>
      </c>
      <c r="AJ9" s="123" t="s">
        <v>2</v>
      </c>
      <c r="AK9" s="123" t="s">
        <v>2</v>
      </c>
      <c r="AL9" s="123" t="s">
        <v>2</v>
      </c>
      <c r="AM9" s="123" t="s">
        <v>2</v>
      </c>
      <c r="AN9" s="126" t="s">
        <v>2</v>
      </c>
      <c r="AO9" s="126" t="s">
        <v>2</v>
      </c>
      <c r="AP9" s="2"/>
    </row>
    <row r="10" spans="1:42" ht="17.25" customHeight="1" x14ac:dyDescent="0.3">
      <c r="A10" s="13">
        <v>1</v>
      </c>
      <c r="B10" s="14">
        <v>2</v>
      </c>
      <c r="C10" s="124">
        <v>3</v>
      </c>
      <c r="D10" s="123" t="s">
        <v>2</v>
      </c>
      <c r="E10" s="124">
        <v>4</v>
      </c>
      <c r="F10" s="123" t="s">
        <v>2</v>
      </c>
      <c r="G10" s="124">
        <v>5</v>
      </c>
      <c r="H10" s="123" t="s">
        <v>2</v>
      </c>
      <c r="I10" s="124">
        <v>6</v>
      </c>
      <c r="J10" s="123" t="s">
        <v>2</v>
      </c>
      <c r="K10" s="14">
        <v>7</v>
      </c>
      <c r="L10" s="15">
        <v>8</v>
      </c>
      <c r="M10" s="124">
        <v>9</v>
      </c>
      <c r="N10" s="123" t="s">
        <v>2</v>
      </c>
      <c r="O10" s="14">
        <v>10</v>
      </c>
      <c r="P10" s="124">
        <v>11</v>
      </c>
      <c r="Q10" s="123" t="s">
        <v>2</v>
      </c>
      <c r="R10" s="123" t="s">
        <v>2</v>
      </c>
      <c r="S10" s="14">
        <v>12</v>
      </c>
      <c r="T10" s="124">
        <v>13</v>
      </c>
      <c r="U10" s="123" t="s">
        <v>2</v>
      </c>
      <c r="V10" s="124">
        <v>14</v>
      </c>
      <c r="W10" s="123" t="s">
        <v>2</v>
      </c>
      <c r="X10" s="16">
        <v>15</v>
      </c>
      <c r="Y10" s="14">
        <v>16</v>
      </c>
      <c r="Z10" s="14">
        <v>17</v>
      </c>
      <c r="AA10" s="14">
        <v>18</v>
      </c>
      <c r="AB10" s="124">
        <v>19</v>
      </c>
      <c r="AC10" s="123" t="s">
        <v>2</v>
      </c>
      <c r="AD10" s="14">
        <v>20</v>
      </c>
      <c r="AE10" s="124">
        <v>20</v>
      </c>
      <c r="AF10" s="123" t="s">
        <v>2</v>
      </c>
      <c r="AG10" s="14">
        <v>21</v>
      </c>
      <c r="AH10" s="14">
        <v>22</v>
      </c>
      <c r="AI10" s="14">
        <v>23</v>
      </c>
      <c r="AJ10" s="14">
        <v>24</v>
      </c>
      <c r="AK10" s="14">
        <v>25</v>
      </c>
      <c r="AL10" s="14">
        <v>26</v>
      </c>
      <c r="AM10" s="14">
        <v>27</v>
      </c>
      <c r="AN10" s="14">
        <v>28</v>
      </c>
      <c r="AO10" s="14">
        <v>29</v>
      </c>
      <c r="AP10" s="2"/>
    </row>
    <row r="11" spans="1:42" ht="0.75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spans="1:42" ht="11.25" customHeight="1" x14ac:dyDescent="0.3">
      <c r="A12" s="116">
        <v>43617</v>
      </c>
      <c r="B12" s="18" t="s">
        <v>37</v>
      </c>
      <c r="C12" s="19"/>
      <c r="D12" s="20"/>
      <c r="E12" s="19"/>
      <c r="F12" s="20"/>
      <c r="G12" s="19"/>
      <c r="H12" s="20"/>
      <c r="I12" s="19"/>
      <c r="J12" s="20"/>
      <c r="K12" s="20"/>
      <c r="L12" s="21"/>
      <c r="M12" s="19"/>
      <c r="N12" s="22"/>
      <c r="O12" s="23"/>
      <c r="P12" s="19"/>
      <c r="Q12" s="19"/>
      <c r="R12" s="22"/>
      <c r="S12" s="23"/>
      <c r="T12" s="19"/>
      <c r="U12" s="24">
        <v>0</v>
      </c>
      <c r="V12" s="25"/>
      <c r="W12" s="24">
        <v>1.2089073655</v>
      </c>
      <c r="X12" s="20">
        <v>1.2089073655</v>
      </c>
      <c r="Y12" s="21"/>
      <c r="Z12" s="106"/>
      <c r="AA12" s="26"/>
      <c r="AB12" s="27"/>
      <c r="AC12" s="28"/>
      <c r="AD12" s="29"/>
      <c r="AE12" s="19"/>
      <c r="AF12" s="28"/>
      <c r="AG12" s="29"/>
      <c r="AH12" s="30"/>
      <c r="AI12" s="31"/>
      <c r="AJ12" s="32"/>
      <c r="AK12" s="32"/>
      <c r="AL12" s="32"/>
      <c r="AM12" s="33"/>
      <c r="AN12" s="118">
        <f>AN$4+SUMIF($A$5:AM$5,"Нараст. баланс",$A14:AM14)+SUMIF($A$7:AK$7,"Итого (с ВНР)",$A14:AK14)-SUMIF($A$5:AM$5,"Геол. снижение,  т/сут",$A14:AM14)-SUMIF(AL$7:AM$7,"Итого",AL14:AM14)-SUMIF($A$7:AM$7,"Итого (с ВСП)",$A14:AM14)</f>
        <v>2252.7315306283999</v>
      </c>
      <c r="AO12" s="34"/>
      <c r="AP12" s="17"/>
    </row>
    <row r="13" spans="1:42" ht="11.25" customHeight="1" x14ac:dyDescent="0.3">
      <c r="A13" s="117" t="s">
        <v>2</v>
      </c>
      <c r="B13" s="35" t="s">
        <v>38</v>
      </c>
      <c r="C13" s="36"/>
      <c r="D13" s="37"/>
      <c r="E13" s="36"/>
      <c r="F13" s="37"/>
      <c r="G13" s="36"/>
      <c r="H13" s="37"/>
      <c r="I13" s="36"/>
      <c r="J13" s="37"/>
      <c r="K13" s="37"/>
      <c r="L13" s="38"/>
      <c r="M13" s="36"/>
      <c r="N13" s="39">
        <f>SUBTOTAL(9,M15:M15)</f>
        <v>0</v>
      </c>
      <c r="O13" s="40"/>
      <c r="P13" s="36"/>
      <c r="Q13" s="36"/>
      <c r="R13" s="39">
        <f>SUBTOTAL(9,P15:Q15)</f>
        <v>0</v>
      </c>
      <c r="S13" s="40"/>
      <c r="T13" s="36"/>
      <c r="U13" s="41">
        <f>SUBTOTAL(9,T15:T15)</f>
        <v>0</v>
      </c>
      <c r="V13" s="42"/>
      <c r="W13" s="41">
        <f>SUBTOTAL(9,V15:V15)</f>
        <v>0</v>
      </c>
      <c r="X13" s="37">
        <f>SUBTOTAL(9,T15:V15)</f>
        <v>0</v>
      </c>
      <c r="Y13" s="38"/>
      <c r="Z13" s="107"/>
      <c r="AA13" s="43"/>
      <c r="AB13" s="44"/>
      <c r="AC13" s="37">
        <f>SUBTOTAL(9,AB15:AB15)</f>
        <v>0</v>
      </c>
      <c r="AD13" s="45"/>
      <c r="AE13" s="36"/>
      <c r="AF13" s="37">
        <f>SUBTOTAL(3,AE13:AE13)</f>
        <v>0</v>
      </c>
      <c r="AG13" s="45"/>
      <c r="AH13" s="46"/>
      <c r="AI13" s="47"/>
      <c r="AJ13" s="48"/>
      <c r="AK13" s="48"/>
      <c r="AL13" s="48"/>
      <c r="AM13" s="49"/>
      <c r="AN13" s="117" t="s">
        <v>2</v>
      </c>
      <c r="AO13" s="50"/>
      <c r="AP13" s="17"/>
    </row>
    <row r="14" spans="1:42" ht="11.25" customHeight="1" x14ac:dyDescent="0.3">
      <c r="A14" s="117" t="s">
        <v>2</v>
      </c>
      <c r="B14" s="51" t="s">
        <v>36</v>
      </c>
      <c r="C14" s="52"/>
      <c r="D14" s="53"/>
      <c r="E14" s="52"/>
      <c r="F14" s="53"/>
      <c r="G14" s="52"/>
      <c r="H14" s="53"/>
      <c r="I14" s="52"/>
      <c r="J14" s="53"/>
      <c r="K14" s="53"/>
      <c r="L14" s="54"/>
      <c r="M14" s="52"/>
      <c r="N14" s="55">
        <f>SUBTOTAL(9,M14:M14)</f>
        <v>0</v>
      </c>
      <c r="O14" s="56">
        <f>N14+IF($B10=2,0,O10)</f>
        <v>0</v>
      </c>
      <c r="P14" s="52"/>
      <c r="Q14" s="52"/>
      <c r="R14" s="55">
        <f>SUBTOTAL(9,P14:Q14)</f>
        <v>0</v>
      </c>
      <c r="S14" s="56">
        <f>R14+IF($B10=2,0,S10)</f>
        <v>0</v>
      </c>
      <c r="T14" s="52"/>
      <c r="U14" s="57">
        <f>SUBTOTAL(9,T14:T14)</f>
        <v>0</v>
      </c>
      <c r="V14" s="58">
        <v>1.2089073655</v>
      </c>
      <c r="W14" s="57">
        <f>SUBTOTAL(9,V14:V14)</f>
        <v>1.2089073655</v>
      </c>
      <c r="X14" s="53">
        <f>SUBTOTAL(9,T14:V14)</f>
        <v>1.2089073655</v>
      </c>
      <c r="Y14" s="54">
        <f>X14+IF($B10=2,0,Y10)</f>
        <v>1.2089073655</v>
      </c>
      <c r="Z14" s="108"/>
      <c r="AA14" s="59">
        <v>5.4497</v>
      </c>
      <c r="AB14" s="60">
        <v>1.1844071429</v>
      </c>
      <c r="AC14" s="53">
        <f>SUBTOTAL(9,AB14:AB14)</f>
        <v>1.1844071429</v>
      </c>
      <c r="AD14" s="57">
        <f>AC14+IF($B10=2,0,AD10)</f>
        <v>1.1844071429</v>
      </c>
      <c r="AE14" s="52"/>
      <c r="AF14" s="53">
        <f>SUBTOTAL(9,AE14:AE14)</f>
        <v>0</v>
      </c>
      <c r="AG14" s="57">
        <f>AF14+IF($B10=2,0,AG10)</f>
        <v>0</v>
      </c>
      <c r="AH14" s="61"/>
      <c r="AI14" s="62">
        <f>SUMIF($A$5:AH$5,"Накопленный эффект, т/сут",$A14:AH14)+SUMIF($A$5:AH$5,"Нараст.  по потенциалу",$A14:AH14)-SUMIF($A$5:AH$5,"Нараст. по остановкам",$A14:AH14)-SUMIF($A$5:AH$5,"ИТОГО перевод в ППД",$A14:AH14)-SUMIF($A$5:AH$5,"ИТОГО  нерент, по распоряж.",$A14:AH14)-SUMIF($A$5:AH$5,"ИТОГО ост. дебит от ЗБС, Углуб., ПВЛГ/ПНЛГ",$A14:AH14)</f>
        <v>2.4500222599999955E-2</v>
      </c>
      <c r="AJ14" s="63"/>
      <c r="AK14" s="63"/>
      <c r="AL14" s="63"/>
      <c r="AM14" s="53">
        <f>SUBTOTAL(9,AJ14:AL14)</f>
        <v>0</v>
      </c>
      <c r="AN14" s="117" t="s">
        <v>2</v>
      </c>
      <c r="AO14" s="64">
        <f>AO$4+SUMIF($C$5:AM$5,"Нараст. по остановкам",$C14:AM14)-SUMIF($C$5:AM$5,"Нараст.  по потенциалу",$C14:AM14)</f>
        <v>75.720502003684601</v>
      </c>
      <c r="AP14" s="17"/>
    </row>
    <row r="15" spans="1:42" ht="0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7"/>
    </row>
    <row r="16" spans="1:42" ht="11.25" customHeight="1" x14ac:dyDescent="0.3">
      <c r="A16" s="116">
        <v>43618</v>
      </c>
      <c r="B16" s="18" t="s">
        <v>37</v>
      </c>
      <c r="C16" s="19"/>
      <c r="D16" s="20"/>
      <c r="E16" s="19"/>
      <c r="F16" s="20"/>
      <c r="G16" s="19"/>
      <c r="H16" s="20"/>
      <c r="I16" s="19"/>
      <c r="J16" s="20"/>
      <c r="K16" s="20"/>
      <c r="L16" s="21"/>
      <c r="M16" s="19"/>
      <c r="N16" s="22"/>
      <c r="O16" s="23"/>
      <c r="P16" s="19"/>
      <c r="Q16" s="19"/>
      <c r="R16" s="22"/>
      <c r="S16" s="23"/>
      <c r="T16" s="19"/>
      <c r="U16" s="24">
        <v>0</v>
      </c>
      <c r="V16" s="25"/>
      <c r="W16" s="24">
        <v>1.2089073655</v>
      </c>
      <c r="X16" s="20">
        <v>1.2089073655</v>
      </c>
      <c r="Y16" s="21"/>
      <c r="Z16" s="30"/>
      <c r="AA16" s="26"/>
      <c r="AB16" s="27"/>
      <c r="AC16" s="28"/>
      <c r="AD16" s="29"/>
      <c r="AE16" s="19"/>
      <c r="AF16" s="28"/>
      <c r="AG16" s="29"/>
      <c r="AH16" s="30"/>
      <c r="AI16" s="31"/>
      <c r="AJ16" s="32"/>
      <c r="AK16" s="32"/>
      <c r="AL16" s="32"/>
      <c r="AM16" s="33"/>
      <c r="AN16" s="118">
        <f>AN$4+SUMIF($A$5:AM$5,"Нараст. баланс",$A18:AM18)+SUMIF($A$7:AK$7,"Итого (с ВНР)",$A18:AK18)-SUMIF($A$5:AM$5,"Геол. снижение,  т/сут",$A18:AM18)-SUMIF(AL$7:AM$7,"Итого",AL18:AM18)-SUMIF($A$7:AM$7,"Итого (с ВСП)",$A18:AM18)</f>
        <v>2258.7063308511001</v>
      </c>
      <c r="AO16" s="34"/>
      <c r="AP16" s="17"/>
    </row>
    <row r="17" spans="1:42" ht="11.25" customHeight="1" x14ac:dyDescent="0.3">
      <c r="A17" s="117" t="s">
        <v>2</v>
      </c>
      <c r="B17" s="35" t="s">
        <v>38</v>
      </c>
      <c r="C17" s="36"/>
      <c r="D17" s="37"/>
      <c r="E17" s="36"/>
      <c r="F17" s="37"/>
      <c r="G17" s="36"/>
      <c r="H17" s="37"/>
      <c r="I17" s="36"/>
      <c r="J17" s="37"/>
      <c r="K17" s="37"/>
      <c r="L17" s="38"/>
      <c r="M17" s="36"/>
      <c r="N17" s="39">
        <f>SUBTOTAL(9,M19:M19)</f>
        <v>0</v>
      </c>
      <c r="O17" s="40"/>
      <c r="P17" s="36"/>
      <c r="Q17" s="36"/>
      <c r="R17" s="39">
        <f>SUBTOTAL(9,P19:Q19)</f>
        <v>0</v>
      </c>
      <c r="S17" s="40"/>
      <c r="T17" s="36"/>
      <c r="U17" s="41">
        <f>SUBTOTAL(9,T19:T19)</f>
        <v>0</v>
      </c>
      <c r="V17" s="42"/>
      <c r="W17" s="41">
        <f>SUBTOTAL(9,V19:V19)</f>
        <v>0</v>
      </c>
      <c r="X17" s="37">
        <f>SUBTOTAL(9,T19:V19)</f>
        <v>0</v>
      </c>
      <c r="Y17" s="38"/>
      <c r="Z17" s="46"/>
      <c r="AA17" s="43"/>
      <c r="AB17" s="44"/>
      <c r="AC17" s="37">
        <f>SUBTOTAL(9,AB19:AB19)</f>
        <v>0</v>
      </c>
      <c r="AD17" s="45"/>
      <c r="AE17" s="36"/>
      <c r="AF17" s="37">
        <f>SUBTOTAL(3,AE17:AE17)</f>
        <v>0</v>
      </c>
      <c r="AG17" s="45"/>
      <c r="AH17" s="46"/>
      <c r="AI17" s="47"/>
      <c r="AJ17" s="48"/>
      <c r="AK17" s="48"/>
      <c r="AL17" s="48"/>
      <c r="AM17" s="49"/>
      <c r="AN17" s="117" t="s">
        <v>2</v>
      </c>
      <c r="AO17" s="50"/>
      <c r="AP17" s="17"/>
    </row>
    <row r="18" spans="1:42" ht="11.25" customHeight="1" x14ac:dyDescent="0.3">
      <c r="A18" s="117" t="s">
        <v>2</v>
      </c>
      <c r="B18" s="51" t="s">
        <v>36</v>
      </c>
      <c r="C18" s="52"/>
      <c r="D18" s="53"/>
      <c r="E18" s="52"/>
      <c r="F18" s="53"/>
      <c r="G18" s="52"/>
      <c r="H18" s="53"/>
      <c r="I18" s="52"/>
      <c r="J18" s="53"/>
      <c r="K18" s="53"/>
      <c r="L18" s="54"/>
      <c r="M18" s="52"/>
      <c r="N18" s="55">
        <f>SUBTOTAL(9,M18:M18)</f>
        <v>0</v>
      </c>
      <c r="O18" s="56">
        <f>N18+IF($B14=2,0,O14)</f>
        <v>0</v>
      </c>
      <c r="P18" s="52"/>
      <c r="Q18" s="52"/>
      <c r="R18" s="55">
        <f>SUBTOTAL(9,P18:Q18)</f>
        <v>0</v>
      </c>
      <c r="S18" s="56">
        <f>R18+IF($B14=2,0,S14)</f>
        <v>0</v>
      </c>
      <c r="T18" s="52"/>
      <c r="U18" s="57">
        <f>SUBTOTAL(9,T18:T18)</f>
        <v>0</v>
      </c>
      <c r="V18" s="58"/>
      <c r="W18" s="57">
        <f>SUBTOTAL(9,V18:V18)</f>
        <v>0</v>
      </c>
      <c r="X18" s="53">
        <f>SUBTOTAL(9,T18:V18)</f>
        <v>0</v>
      </c>
      <c r="Y18" s="54">
        <f>X18+IF($B14=2,0,Y14)</f>
        <v>1.2089073655</v>
      </c>
      <c r="Z18" s="61">
        <v>20</v>
      </c>
      <c r="AA18" s="59">
        <v>10.8994</v>
      </c>
      <c r="AB18" s="60">
        <v>3.5754997773000001</v>
      </c>
      <c r="AC18" s="53">
        <f>SUBTOTAL(9,AB18:AB18)</f>
        <v>3.5754997773000001</v>
      </c>
      <c r="AD18" s="57">
        <f>AC18+IF($B14=2,0,AD14)</f>
        <v>4.7599069202000006</v>
      </c>
      <c r="AE18" s="52"/>
      <c r="AF18" s="53">
        <f>SUBTOTAL(9,AE18:AE18)</f>
        <v>0</v>
      </c>
      <c r="AG18" s="57">
        <f>AF18+IF($B14=2,0,AG14)</f>
        <v>0</v>
      </c>
      <c r="AH18" s="61">
        <v>5</v>
      </c>
      <c r="AI18" s="62">
        <f>SUMIF($A$5:AH$5,"Накопленный эффект, т/сут",$A18:AH18)+SUMIF($A$5:AH$5,"Нараст.  по потенциалу",$A18:AH18)-SUMIF($A$5:AH$5,"Нараст. по остановкам",$A18:AH18)-SUMIF($A$5:AH$5,"ИТОГО перевод в ППД",$A18:AH18)-SUMIF($A$5:AH$5,"ИТОГО  нерент, по распоряж.",$A18:AH18)-SUMIF($A$5:AH$5,"ИТОГО ост. дебит от ЗБС, Углуб., ПВЛГ/ПНЛГ",$A18:AH18)</f>
        <v>-3.5509995547000006</v>
      </c>
      <c r="AJ18" s="63"/>
      <c r="AK18" s="63"/>
      <c r="AL18" s="63"/>
      <c r="AM18" s="53">
        <f>SUBTOTAL(9,AJ18:AL18)</f>
        <v>0</v>
      </c>
      <c r="AN18" s="117" t="s">
        <v>2</v>
      </c>
      <c r="AO18" s="64">
        <f>AO$4+SUMIF($C$5:AM$5,"Нараст. по остановкам",$C18:AM18)-SUMIF($C$5:AM$5,"Нараст.  по потенциалу",$C18:AM18)</f>
        <v>79.296001780984597</v>
      </c>
      <c r="AP18" s="17"/>
    </row>
    <row r="19" spans="1:42" ht="0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7"/>
    </row>
    <row r="20" spans="1:42" ht="11.25" customHeight="1" x14ac:dyDescent="0.3">
      <c r="A20" s="116">
        <v>43619</v>
      </c>
      <c r="B20" s="18" t="s">
        <v>37</v>
      </c>
      <c r="C20" s="19"/>
      <c r="D20" s="20"/>
      <c r="E20" s="19"/>
      <c r="F20" s="20"/>
      <c r="G20" s="19"/>
      <c r="H20" s="20"/>
      <c r="I20" s="19"/>
      <c r="J20" s="20"/>
      <c r="K20" s="20"/>
      <c r="L20" s="21"/>
      <c r="M20" s="19"/>
      <c r="N20" s="22"/>
      <c r="O20" s="23"/>
      <c r="P20" s="19"/>
      <c r="Q20" s="19"/>
      <c r="R20" s="22"/>
      <c r="S20" s="23"/>
      <c r="T20" s="19"/>
      <c r="U20" s="24">
        <v>0</v>
      </c>
      <c r="V20" s="25"/>
      <c r="W20" s="24">
        <v>1.617814731</v>
      </c>
      <c r="X20" s="20">
        <v>1.617814731</v>
      </c>
      <c r="Y20" s="21"/>
      <c r="Z20" s="30"/>
      <c r="AA20" s="26"/>
      <c r="AB20" s="27"/>
      <c r="AC20" s="28"/>
      <c r="AD20" s="29"/>
      <c r="AE20" s="19"/>
      <c r="AF20" s="28"/>
      <c r="AG20" s="29"/>
      <c r="AH20" s="30"/>
      <c r="AI20" s="31"/>
      <c r="AJ20" s="33"/>
      <c r="AK20" s="33"/>
      <c r="AL20" s="32"/>
      <c r="AM20" s="33"/>
      <c r="AN20" s="118">
        <f>AN$4+SUMIF($A$5:AM$5,"Нараст. баланс",$A22:AM22)+SUMIF($A$7:AK$7,"Итого (с ВНР)",$A22:AK22)-SUMIF($A$5:AM$5,"Геол. снижение,  т/сут",$A22:AM22)-SUMIF(AL$7:AM$7,"Итого",AL22:AM22)-SUMIF($A$7:AM$7,"Итого (с ВСП)",$A22:AM22)</f>
        <v>2235.6610615655795</v>
      </c>
      <c r="AO20" s="34"/>
      <c r="AP20" s="17"/>
    </row>
    <row r="21" spans="1:42" ht="11.25" customHeight="1" x14ac:dyDescent="0.3">
      <c r="A21" s="117" t="s">
        <v>2</v>
      </c>
      <c r="B21" s="35" t="s">
        <v>38</v>
      </c>
      <c r="C21" s="36"/>
      <c r="D21" s="37"/>
      <c r="E21" s="36"/>
      <c r="F21" s="37"/>
      <c r="G21" s="36"/>
      <c r="H21" s="37"/>
      <c r="I21" s="36"/>
      <c r="J21" s="37"/>
      <c r="K21" s="37"/>
      <c r="L21" s="38"/>
      <c r="M21" s="36"/>
      <c r="N21" s="39">
        <f>SUBTOTAL(9,M23:M23)</f>
        <v>0</v>
      </c>
      <c r="O21" s="40"/>
      <c r="P21" s="36"/>
      <c r="Q21" s="36"/>
      <c r="R21" s="39">
        <f>SUBTOTAL(9,P23:Q23)</f>
        <v>0</v>
      </c>
      <c r="S21" s="40"/>
      <c r="T21" s="36"/>
      <c r="U21" s="41">
        <f>SUBTOTAL(9,T23:T23)</f>
        <v>0</v>
      </c>
      <c r="V21" s="42"/>
      <c r="W21" s="41">
        <f>SUBTOTAL(9,V23:V23)</f>
        <v>0</v>
      </c>
      <c r="X21" s="37">
        <f>SUBTOTAL(9,T23:V23)</f>
        <v>0</v>
      </c>
      <c r="Y21" s="38"/>
      <c r="Z21" s="46"/>
      <c r="AA21" s="43"/>
      <c r="AB21" s="44"/>
      <c r="AC21" s="37">
        <f>SUBTOTAL(9,AB23:AB23)</f>
        <v>0</v>
      </c>
      <c r="AD21" s="45"/>
      <c r="AE21" s="36"/>
      <c r="AF21" s="37">
        <f>SUBTOTAL(3,AE21:AE21)</f>
        <v>0</v>
      </c>
      <c r="AG21" s="45"/>
      <c r="AH21" s="46"/>
      <c r="AI21" s="47"/>
      <c r="AJ21" s="49"/>
      <c r="AK21" s="49"/>
      <c r="AL21" s="48"/>
      <c r="AM21" s="49"/>
      <c r="AN21" s="117" t="s">
        <v>2</v>
      </c>
      <c r="AO21" s="50"/>
      <c r="AP21" s="17"/>
    </row>
    <row r="22" spans="1:42" ht="11.25" customHeight="1" x14ac:dyDescent="0.3">
      <c r="A22" s="117" t="s">
        <v>2</v>
      </c>
      <c r="B22" s="51" t="s">
        <v>36</v>
      </c>
      <c r="C22" s="52"/>
      <c r="D22" s="53"/>
      <c r="E22" s="52"/>
      <c r="F22" s="53"/>
      <c r="G22" s="52"/>
      <c r="H22" s="53"/>
      <c r="I22" s="52"/>
      <c r="J22" s="53"/>
      <c r="K22" s="53"/>
      <c r="L22" s="54"/>
      <c r="M22" s="52"/>
      <c r="N22" s="55">
        <f>SUBTOTAL(9,M22:M22)</f>
        <v>0</v>
      </c>
      <c r="O22" s="56">
        <f>N22+IF($B18=2,0,O18)</f>
        <v>0</v>
      </c>
      <c r="P22" s="52"/>
      <c r="Q22" s="52"/>
      <c r="R22" s="55">
        <f>SUBTOTAL(9,P22:Q22)</f>
        <v>0</v>
      </c>
      <c r="S22" s="56">
        <f>R22+IF($B18=2,0,S18)</f>
        <v>0</v>
      </c>
      <c r="T22" s="52"/>
      <c r="U22" s="57">
        <f>SUBTOTAL(9,T22:T22)</f>
        <v>0</v>
      </c>
      <c r="V22" s="58">
        <v>0.40890736550000001</v>
      </c>
      <c r="W22" s="57">
        <f>SUBTOTAL(9,V22:V22)</f>
        <v>0.40890736550000001</v>
      </c>
      <c r="X22" s="53">
        <f>SUBTOTAL(9,T22:V22)</f>
        <v>0.40890736550000001</v>
      </c>
      <c r="Y22" s="54">
        <f>X22+IF($B18=2,0,Y18)</f>
        <v>1.617814731</v>
      </c>
      <c r="Z22" s="61">
        <v>20</v>
      </c>
      <c r="AA22" s="59">
        <v>16.3491</v>
      </c>
      <c r="AB22" s="60">
        <v>2.1844071429</v>
      </c>
      <c r="AC22" s="53">
        <f>SUBTOTAL(9,AB22:AB22)</f>
        <v>2.1844071429</v>
      </c>
      <c r="AD22" s="57">
        <f>AC22+IF($B18=2,0,AD18)</f>
        <v>6.9443140631000002</v>
      </c>
      <c r="AE22" s="52"/>
      <c r="AF22" s="53">
        <f>SUBTOTAL(9,AE22:AE22)</f>
        <v>0</v>
      </c>
      <c r="AG22" s="57">
        <f>AF22+IF($B18=2,0,AG18)</f>
        <v>0</v>
      </c>
      <c r="AH22" s="61">
        <v>5</v>
      </c>
      <c r="AI22" s="62">
        <f>SUMIF($A$5:AH$5,"Накопленный эффект, т/сут",$A22:AH22)+SUMIF($A$5:AH$5,"Нараст.  по потенциалу",$A22:AH22)-SUMIF($A$5:AH$5,"Нараст. по остановкам",$A22:AH22)-SUMIF($A$5:AH$5,"ИТОГО перевод в ППД",$A22:AH22)-SUMIF($A$5:AH$5,"ИТОГО  нерент, по распоряж.",$A22:AH22)-SUMIF($A$5:AH$5,"ИТОГО ост. дебит от ЗБС, Углуб., ПВЛГ/ПНЛГ",$A22:AH22)</f>
        <v>-5.3264993321</v>
      </c>
      <c r="AJ22" s="53">
        <v>1.1869000000000001</v>
      </c>
      <c r="AK22" s="53">
        <v>14.6331695081204</v>
      </c>
      <c r="AL22" s="63"/>
      <c r="AM22" s="53">
        <f>SUBTOTAL(9,AJ22:AL22)</f>
        <v>15.820069508120399</v>
      </c>
      <c r="AN22" s="117" t="s">
        <v>2</v>
      </c>
      <c r="AO22" s="64">
        <f>AO$4+SUMIF($C$5:AM$5,"Нараст. по остановкам",$C22:AM22)-SUMIF($C$5:AM$5,"Нараст.  по потенциалу",$C22:AM22)</f>
        <v>81.071501558384597</v>
      </c>
      <c r="AP22" s="17"/>
    </row>
    <row r="23" spans="1:42" ht="0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7"/>
    </row>
    <row r="24" spans="1:42" ht="11.25" customHeight="1" x14ac:dyDescent="0.3">
      <c r="A24" s="116">
        <v>43620</v>
      </c>
      <c r="B24" s="18" t="s">
        <v>37</v>
      </c>
      <c r="C24" s="19"/>
      <c r="D24" s="20"/>
      <c r="E24" s="19"/>
      <c r="F24" s="20"/>
      <c r="G24" s="19"/>
      <c r="H24" s="20"/>
      <c r="I24" s="19"/>
      <c r="J24" s="20"/>
      <c r="K24" s="20"/>
      <c r="L24" s="21"/>
      <c r="M24" s="19"/>
      <c r="N24" s="22"/>
      <c r="O24" s="23"/>
      <c r="P24" s="19"/>
      <c r="Q24" s="19"/>
      <c r="R24" s="22"/>
      <c r="S24" s="23"/>
      <c r="T24" s="19"/>
      <c r="U24" s="24">
        <v>0</v>
      </c>
      <c r="V24" s="25"/>
      <c r="W24" s="24">
        <v>2.0267220964999999</v>
      </c>
      <c r="X24" s="20">
        <v>2.0267220964999999</v>
      </c>
      <c r="Y24" s="21"/>
      <c r="Z24" s="30"/>
      <c r="AA24" s="26"/>
      <c r="AB24" s="27"/>
      <c r="AC24" s="28"/>
      <c r="AD24" s="29"/>
      <c r="AE24" s="19"/>
      <c r="AF24" s="28"/>
      <c r="AG24" s="29"/>
      <c r="AH24" s="30"/>
      <c r="AI24" s="31"/>
      <c r="AJ24" s="33"/>
      <c r="AK24" s="33"/>
      <c r="AL24" s="32"/>
      <c r="AM24" s="33"/>
      <c r="AN24" s="118">
        <f>AN$4+SUMIF($A$5:AM$5,"Нараст. баланс",$A26:AM26)+SUMIF($A$7:AK$7,"Итого (с ВНР)",$A26:AK26)-SUMIF($A$5:AM$5,"Геол. снижение,  т/сут",$A26:AM26)-SUMIF(AL$7:AM$7,"Итого",AL26:AM26)-SUMIF($A$7:AM$7,"Итого (с ВСП)",$A26:AM26)</f>
        <v>2231.4876247515281</v>
      </c>
      <c r="AO24" s="34"/>
      <c r="AP24" s="17"/>
    </row>
    <row r="25" spans="1:42" ht="11.25" customHeight="1" x14ac:dyDescent="0.3">
      <c r="A25" s="117" t="s">
        <v>2</v>
      </c>
      <c r="B25" s="35" t="s">
        <v>38</v>
      </c>
      <c r="C25" s="36"/>
      <c r="D25" s="37"/>
      <c r="E25" s="36"/>
      <c r="F25" s="37"/>
      <c r="G25" s="36"/>
      <c r="H25" s="37"/>
      <c r="I25" s="36"/>
      <c r="J25" s="37"/>
      <c r="K25" s="37"/>
      <c r="L25" s="38"/>
      <c r="M25" s="36"/>
      <c r="N25" s="39">
        <f>SUBTOTAL(9,M27:M27)</f>
        <v>0</v>
      </c>
      <c r="O25" s="40"/>
      <c r="P25" s="36"/>
      <c r="Q25" s="36"/>
      <c r="R25" s="39">
        <f>SUBTOTAL(9,P27:Q27)</f>
        <v>0</v>
      </c>
      <c r="S25" s="40"/>
      <c r="T25" s="36"/>
      <c r="U25" s="41">
        <f>SUBTOTAL(9,T27:T27)</f>
        <v>0</v>
      </c>
      <c r="V25" s="42"/>
      <c r="W25" s="41">
        <f>SUBTOTAL(9,V27:V27)</f>
        <v>0</v>
      </c>
      <c r="X25" s="37">
        <f>SUBTOTAL(9,T27:V27)</f>
        <v>0</v>
      </c>
      <c r="Y25" s="38"/>
      <c r="Z25" s="46"/>
      <c r="AA25" s="43"/>
      <c r="AB25" s="44"/>
      <c r="AC25" s="37">
        <f>SUBTOTAL(9,AB27:AB27)</f>
        <v>0</v>
      </c>
      <c r="AD25" s="45"/>
      <c r="AE25" s="36"/>
      <c r="AF25" s="37">
        <f>SUBTOTAL(3,AE25:AE25)</f>
        <v>0</v>
      </c>
      <c r="AG25" s="45"/>
      <c r="AH25" s="46"/>
      <c r="AI25" s="47"/>
      <c r="AJ25" s="49"/>
      <c r="AK25" s="49"/>
      <c r="AL25" s="48"/>
      <c r="AM25" s="49"/>
      <c r="AN25" s="117" t="s">
        <v>2</v>
      </c>
      <c r="AO25" s="50"/>
      <c r="AP25" s="17"/>
    </row>
    <row r="26" spans="1:42" ht="11.25" customHeight="1" x14ac:dyDescent="0.3">
      <c r="A26" s="117" t="s">
        <v>2</v>
      </c>
      <c r="B26" s="51" t="s">
        <v>36</v>
      </c>
      <c r="C26" s="52"/>
      <c r="D26" s="53"/>
      <c r="E26" s="52"/>
      <c r="F26" s="53"/>
      <c r="G26" s="52"/>
      <c r="H26" s="53"/>
      <c r="I26" s="52"/>
      <c r="J26" s="53"/>
      <c r="K26" s="53"/>
      <c r="L26" s="54"/>
      <c r="M26" s="52"/>
      <c r="N26" s="55">
        <f>SUBTOTAL(9,M26:M26)</f>
        <v>0</v>
      </c>
      <c r="O26" s="56">
        <f>N26+IF($B22=2,0,O22)</f>
        <v>0</v>
      </c>
      <c r="P26" s="52"/>
      <c r="Q26" s="52"/>
      <c r="R26" s="55">
        <f>SUBTOTAL(9,P26:Q26)</f>
        <v>0</v>
      </c>
      <c r="S26" s="56">
        <f>R26+IF($B22=2,0,S22)</f>
        <v>0</v>
      </c>
      <c r="T26" s="52"/>
      <c r="U26" s="57">
        <f>SUBTOTAL(9,T26:T26)</f>
        <v>0</v>
      </c>
      <c r="V26" s="58">
        <v>0.40890736550000001</v>
      </c>
      <c r="W26" s="57">
        <f>SUBTOTAL(9,V26:V26)</f>
        <v>0.40890736550000001</v>
      </c>
      <c r="X26" s="53">
        <f>SUBTOTAL(9,T26:V26)</f>
        <v>0.40890736550000001</v>
      </c>
      <c r="Y26" s="54">
        <f>X26+IF($B22=2,0,Y22)</f>
        <v>2.0267220964999999</v>
      </c>
      <c r="Z26" s="61">
        <v>20</v>
      </c>
      <c r="AA26" s="59">
        <v>21.7988</v>
      </c>
      <c r="AB26" s="60">
        <v>2.1844071428</v>
      </c>
      <c r="AC26" s="53">
        <f>SUBTOTAL(9,AB26:AB26)</f>
        <v>2.1844071428</v>
      </c>
      <c r="AD26" s="57">
        <f>AC26+IF($B22=2,0,AD22)</f>
        <v>9.1287212058999998</v>
      </c>
      <c r="AE26" s="52"/>
      <c r="AF26" s="53">
        <f>SUBTOTAL(9,AE26:AE26)</f>
        <v>0</v>
      </c>
      <c r="AG26" s="57">
        <f>AF26+IF($B22=2,0,AG22)</f>
        <v>0</v>
      </c>
      <c r="AH26" s="61">
        <v>5</v>
      </c>
      <c r="AI26" s="62">
        <f>SUMIF($A$5:AH$5,"Накопленный эффект, т/сут",$A26:AH26)+SUMIF($A$5:AH$5,"Нараст.  по потенциалу",$A26:AH26)-SUMIF($A$5:AH$5,"Нараст. по остановкам",$A26:AH26)-SUMIF($A$5:AH$5,"ИТОГО перевод в ППД",$A26:AH26)-SUMIF($A$5:AH$5,"ИТОГО  нерент, по распоряж.",$A26:AH26)-SUMIF($A$5:AH$5,"ИТОГО ост. дебит от ЗБС, Углуб., ПВЛГ/ПНЛГ",$A26:AH26)</f>
        <v>-7.1019991093999995</v>
      </c>
      <c r="AJ26" s="53">
        <v>3.5933999999999999</v>
      </c>
      <c r="AK26" s="53">
        <v>9.17490654487192</v>
      </c>
      <c r="AL26" s="63"/>
      <c r="AM26" s="53">
        <f>SUBTOTAL(9,AJ26:AL26)</f>
        <v>12.768306544871919</v>
      </c>
      <c r="AN26" s="117" t="s">
        <v>2</v>
      </c>
      <c r="AO26" s="64">
        <f>AO$4+SUMIF($C$5:AM$5,"Нараст. по остановкам",$C26:AM26)-SUMIF($C$5:AM$5,"Нараст.  по потенциалу",$C26:AM26)</f>
        <v>82.847001335684595</v>
      </c>
      <c r="AP26" s="17"/>
    </row>
    <row r="27" spans="1:42" ht="0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7"/>
    </row>
    <row r="28" spans="1:42" ht="11.25" customHeight="1" x14ac:dyDescent="0.3">
      <c r="A28" s="116">
        <v>43621</v>
      </c>
      <c r="B28" s="18" t="s">
        <v>37</v>
      </c>
      <c r="C28" s="19"/>
      <c r="D28" s="20"/>
      <c r="E28" s="19"/>
      <c r="F28" s="20"/>
      <c r="G28" s="19"/>
      <c r="H28" s="20"/>
      <c r="I28" s="19"/>
      <c r="J28" s="20"/>
      <c r="K28" s="20"/>
      <c r="L28" s="21"/>
      <c r="M28" s="19"/>
      <c r="N28" s="22"/>
      <c r="O28" s="23"/>
      <c r="P28" s="19"/>
      <c r="Q28" s="19"/>
      <c r="R28" s="22"/>
      <c r="S28" s="23"/>
      <c r="T28" s="19"/>
      <c r="U28" s="24">
        <v>0</v>
      </c>
      <c r="V28" s="25"/>
      <c r="W28" s="24">
        <v>2.4356294620000001</v>
      </c>
      <c r="X28" s="20">
        <v>2.4356294620000001</v>
      </c>
      <c r="Y28" s="21"/>
      <c r="Z28" s="30"/>
      <c r="AA28" s="26"/>
      <c r="AB28" s="27"/>
      <c r="AC28" s="28"/>
      <c r="AD28" s="29"/>
      <c r="AE28" s="19"/>
      <c r="AF28" s="28"/>
      <c r="AG28" s="29"/>
      <c r="AH28" s="30"/>
      <c r="AI28" s="31"/>
      <c r="AJ28" s="33"/>
      <c r="AK28" s="32"/>
      <c r="AL28" s="33"/>
      <c r="AM28" s="33"/>
      <c r="AN28" s="118">
        <f>AN$4+SUMIF($A$5:AM$5,"Нараст. баланс",$A30:AM30)+SUMIF($A$7:AK$7,"Итого (с ВНР)",$A30:AK30)-SUMIF($A$5:AM$5,"Геол. снижение,  т/сут",$A30:AM30)-SUMIF(AL$7:AM$7,"Итого",AL30:AM30)-SUMIF($A$7:AM$7,"Итого (с ВСП)",$A30:AM30)</f>
        <v>2161.3908943347992</v>
      </c>
      <c r="AO28" s="34"/>
      <c r="AP28" s="17"/>
    </row>
    <row r="29" spans="1:42" ht="11.25" customHeight="1" x14ac:dyDescent="0.3">
      <c r="A29" s="117" t="s">
        <v>2</v>
      </c>
      <c r="B29" s="35" t="s">
        <v>38</v>
      </c>
      <c r="C29" s="36"/>
      <c r="D29" s="37"/>
      <c r="E29" s="36"/>
      <c r="F29" s="37"/>
      <c r="G29" s="36"/>
      <c r="H29" s="37"/>
      <c r="I29" s="36"/>
      <c r="J29" s="37"/>
      <c r="K29" s="37"/>
      <c r="L29" s="38"/>
      <c r="M29" s="36"/>
      <c r="N29" s="39">
        <f>SUBTOTAL(9,M31:M31)</f>
        <v>0</v>
      </c>
      <c r="O29" s="40"/>
      <c r="P29" s="36"/>
      <c r="Q29" s="36"/>
      <c r="R29" s="39">
        <f>SUBTOTAL(9,P31:Q31)</f>
        <v>0</v>
      </c>
      <c r="S29" s="40"/>
      <c r="T29" s="36"/>
      <c r="U29" s="41">
        <f>SUBTOTAL(9,T31:T31)</f>
        <v>0</v>
      </c>
      <c r="V29" s="42"/>
      <c r="W29" s="41">
        <f>SUBTOTAL(9,V31:V31)</f>
        <v>0</v>
      </c>
      <c r="X29" s="37">
        <f>SUBTOTAL(9,T31:V31)</f>
        <v>0</v>
      </c>
      <c r="Y29" s="38"/>
      <c r="Z29" s="46"/>
      <c r="AA29" s="43"/>
      <c r="AB29" s="44"/>
      <c r="AC29" s="37">
        <f>SUBTOTAL(9,AB31:AB31)</f>
        <v>0</v>
      </c>
      <c r="AD29" s="45"/>
      <c r="AE29" s="36"/>
      <c r="AF29" s="37">
        <f>SUBTOTAL(3,AE29:AE29)</f>
        <v>0</v>
      </c>
      <c r="AG29" s="45"/>
      <c r="AH29" s="46"/>
      <c r="AI29" s="47"/>
      <c r="AJ29" s="49"/>
      <c r="AK29" s="48"/>
      <c r="AL29" s="49"/>
      <c r="AM29" s="49"/>
      <c r="AN29" s="117" t="s">
        <v>2</v>
      </c>
      <c r="AO29" s="50"/>
      <c r="AP29" s="17"/>
    </row>
    <row r="30" spans="1:42" ht="11.25" customHeight="1" x14ac:dyDescent="0.3">
      <c r="A30" s="117" t="s">
        <v>2</v>
      </c>
      <c r="B30" s="51" t="s">
        <v>36</v>
      </c>
      <c r="C30" s="52"/>
      <c r="D30" s="53"/>
      <c r="E30" s="52"/>
      <c r="F30" s="53"/>
      <c r="G30" s="52"/>
      <c r="H30" s="53"/>
      <c r="I30" s="52"/>
      <c r="J30" s="53"/>
      <c r="K30" s="53"/>
      <c r="L30" s="54"/>
      <c r="M30" s="52"/>
      <c r="N30" s="55">
        <f>SUBTOTAL(9,M30:M30)</f>
        <v>0</v>
      </c>
      <c r="O30" s="56">
        <f>N30+IF($B26=2,0,O26)</f>
        <v>0</v>
      </c>
      <c r="P30" s="52"/>
      <c r="Q30" s="52"/>
      <c r="R30" s="55">
        <f>SUBTOTAL(9,P30:Q30)</f>
        <v>0</v>
      </c>
      <c r="S30" s="56">
        <f>R30+IF($B26=2,0,S26)</f>
        <v>0</v>
      </c>
      <c r="T30" s="52"/>
      <c r="U30" s="57">
        <f>SUBTOTAL(9,T30:T30)</f>
        <v>0</v>
      </c>
      <c r="V30" s="58">
        <v>0.40890736550000001</v>
      </c>
      <c r="W30" s="57">
        <f>SUBTOTAL(9,V30:V30)</f>
        <v>0.40890736550000001</v>
      </c>
      <c r="X30" s="53">
        <f>SUBTOTAL(9,T30:V30)</f>
        <v>0.40890736550000001</v>
      </c>
      <c r="Y30" s="54">
        <f>X30+IF($B26=2,0,Y26)</f>
        <v>2.4356294620000001</v>
      </c>
      <c r="Z30" s="61">
        <v>20</v>
      </c>
      <c r="AA30" s="59">
        <v>27.2485</v>
      </c>
      <c r="AB30" s="60">
        <v>2.1844071429</v>
      </c>
      <c r="AC30" s="53">
        <f>SUBTOTAL(9,AB30:AB30)</f>
        <v>2.1844071429</v>
      </c>
      <c r="AD30" s="57">
        <f>AC30+IF($B26=2,0,AD26)</f>
        <v>11.313128348799999</v>
      </c>
      <c r="AE30" s="52"/>
      <c r="AF30" s="53">
        <f>SUBTOTAL(9,AE30:AE30)</f>
        <v>0</v>
      </c>
      <c r="AG30" s="57">
        <f>AF30+IF($B26=2,0,AG26)</f>
        <v>0</v>
      </c>
      <c r="AH30" s="61">
        <v>5</v>
      </c>
      <c r="AI30" s="62">
        <f>SUMIF($A$5:AH$5,"Накопленный эффект, т/сут",$A30:AH30)+SUMIF($A$5:AH$5,"Нараст.  по потенциалу",$A30:AH30)-SUMIF($A$5:AH$5,"Нараст. по остановкам",$A30:AH30)-SUMIF($A$5:AH$5,"ИТОГО перевод в ППД",$A30:AH30)-SUMIF($A$5:AH$5,"ИТОГО  нерент, по распоряж.",$A30:AH30)-SUMIF($A$5:AH$5,"ИТОГО ост. дебит от ЗБС, Углуб., ПВЛГ/ПНЛГ",$A30:AH30)</f>
        <v>-8.8774988867999998</v>
      </c>
      <c r="AJ30" s="53">
        <v>3.5933999999999999</v>
      </c>
      <c r="AK30" s="63"/>
      <c r="AL30" s="53">
        <v>72.046437184200798</v>
      </c>
      <c r="AM30" s="53">
        <f>SUBTOTAL(9,AJ30:AL30)</f>
        <v>75.6398371842008</v>
      </c>
      <c r="AN30" s="117" t="s">
        <v>2</v>
      </c>
      <c r="AO30" s="64">
        <f>AO$4+SUMIF($C$5:AM$5,"Нараст. по остановкам",$C30:AM30)-SUMIF($C$5:AM$5,"Нараст.  по потенциалу",$C30:AM30)</f>
        <v>84.622501113084596</v>
      </c>
      <c r="AP30" s="17"/>
    </row>
    <row r="31" spans="1:42" ht="0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7"/>
    </row>
    <row r="32" spans="1:42" ht="11.25" customHeight="1" x14ac:dyDescent="0.3">
      <c r="A32" s="116">
        <v>43622</v>
      </c>
      <c r="B32" s="18" t="s">
        <v>37</v>
      </c>
      <c r="C32" s="19"/>
      <c r="D32" s="20"/>
      <c r="E32" s="25"/>
      <c r="F32" s="20"/>
      <c r="G32" s="19"/>
      <c r="H32" s="20"/>
      <c r="I32" s="19"/>
      <c r="J32" s="20"/>
      <c r="K32" s="20"/>
      <c r="L32" s="21"/>
      <c r="M32" s="19"/>
      <c r="N32" s="22"/>
      <c r="O32" s="23"/>
      <c r="P32" s="25" t="s">
        <v>39</v>
      </c>
      <c r="Q32" s="19"/>
      <c r="R32" s="22"/>
      <c r="S32" s="23"/>
      <c r="T32" s="19"/>
      <c r="U32" s="24">
        <v>0</v>
      </c>
      <c r="V32" s="25"/>
      <c r="W32" s="24">
        <v>2.8445368273999998</v>
      </c>
      <c r="X32" s="20">
        <v>2.8445368273999998</v>
      </c>
      <c r="Y32" s="21"/>
      <c r="Z32" s="30"/>
      <c r="AA32" s="26"/>
      <c r="AB32" s="27"/>
      <c r="AC32" s="28"/>
      <c r="AD32" s="29"/>
      <c r="AE32" s="19"/>
      <c r="AF32" s="28"/>
      <c r="AG32" s="29"/>
      <c r="AH32" s="30"/>
      <c r="AI32" s="31"/>
      <c r="AJ32" s="33"/>
      <c r="AK32" s="33"/>
      <c r="AL32" s="32"/>
      <c r="AM32" s="33"/>
      <c r="AN32" s="118">
        <f>AN$4+SUMIF($A$5:AM$5,"Нараст. баланс",$A34:AM34)+SUMIF($A$7:AK$7,"Итого (с ВНР)",$A34:AK34)-SUMIF($A$5:AM$5,"Геол. снижение,  т/сут",$A34:AM34)-SUMIF(AL$7:AM$7,"Итого",AL34:AM34)-SUMIF($A$7:AM$7,"Итого (с ВСП)",$A34:AM34)</f>
        <v>2222.5865040793087</v>
      </c>
      <c r="AO32" s="34"/>
      <c r="AP32" s="17"/>
    </row>
    <row r="33" spans="1:42" ht="11.25" customHeight="1" x14ac:dyDescent="0.3">
      <c r="A33" s="117" t="s">
        <v>2</v>
      </c>
      <c r="B33" s="35" t="s">
        <v>38</v>
      </c>
      <c r="C33" s="36"/>
      <c r="D33" s="37"/>
      <c r="E33" s="42"/>
      <c r="F33" s="37"/>
      <c r="G33" s="36"/>
      <c r="H33" s="37"/>
      <c r="I33" s="36"/>
      <c r="J33" s="37"/>
      <c r="K33" s="37"/>
      <c r="L33" s="38"/>
      <c r="M33" s="36"/>
      <c r="N33" s="39">
        <f>SUBTOTAL(9,M35:M35)</f>
        <v>0</v>
      </c>
      <c r="O33" s="40"/>
      <c r="P33" s="42" t="s">
        <v>43</v>
      </c>
      <c r="Q33" s="36"/>
      <c r="R33" s="39">
        <f>SUBTOTAL(9,P35:Q35)</f>
        <v>1</v>
      </c>
      <c r="S33" s="40"/>
      <c r="T33" s="36"/>
      <c r="U33" s="41">
        <f>SUBTOTAL(9,T35:T35)</f>
        <v>0</v>
      </c>
      <c r="V33" s="42"/>
      <c r="W33" s="41">
        <f>SUBTOTAL(9,V35:V35)</f>
        <v>0</v>
      </c>
      <c r="X33" s="37">
        <f>SUBTOTAL(9,T35:V35)</f>
        <v>0</v>
      </c>
      <c r="Y33" s="38"/>
      <c r="Z33" s="46"/>
      <c r="AA33" s="43"/>
      <c r="AB33" s="44"/>
      <c r="AC33" s="37">
        <f>SUBTOTAL(9,AB35:AB35)</f>
        <v>0</v>
      </c>
      <c r="AD33" s="45"/>
      <c r="AE33" s="36"/>
      <c r="AF33" s="37">
        <f>SUBTOTAL(3,AE33:AE33)</f>
        <v>0</v>
      </c>
      <c r="AG33" s="45"/>
      <c r="AH33" s="46"/>
      <c r="AI33" s="47"/>
      <c r="AJ33" s="49"/>
      <c r="AK33" s="49"/>
      <c r="AL33" s="48"/>
      <c r="AM33" s="49"/>
      <c r="AN33" s="117" t="s">
        <v>2</v>
      </c>
      <c r="AO33" s="50"/>
      <c r="AP33" s="17"/>
    </row>
    <row r="34" spans="1:42" ht="11.25" customHeight="1" x14ac:dyDescent="0.3">
      <c r="A34" s="117" t="s">
        <v>2</v>
      </c>
      <c r="B34" s="51" t="s">
        <v>36</v>
      </c>
      <c r="C34" s="52"/>
      <c r="D34" s="53"/>
      <c r="E34" s="58"/>
      <c r="F34" s="53"/>
      <c r="G34" s="52"/>
      <c r="H34" s="53"/>
      <c r="I34" s="52"/>
      <c r="J34" s="53"/>
      <c r="K34" s="53"/>
      <c r="L34" s="54"/>
      <c r="M34" s="52"/>
      <c r="N34" s="55">
        <f>SUBTOTAL(9,M34:M34)</f>
        <v>0</v>
      </c>
      <c r="O34" s="56">
        <f>N34+IF($B30=2,0,O30)</f>
        <v>0</v>
      </c>
      <c r="P34" s="58">
        <v>1.2</v>
      </c>
      <c r="Q34" s="52"/>
      <c r="R34" s="55">
        <f>SUBTOTAL(9,P34:Q34)</f>
        <v>1.2</v>
      </c>
      <c r="S34" s="56">
        <f>R34+IF($B30=2,0,S30)</f>
        <v>1.2</v>
      </c>
      <c r="T34" s="52"/>
      <c r="U34" s="57">
        <f>SUBTOTAL(9,T34:T34)</f>
        <v>0</v>
      </c>
      <c r="V34" s="58">
        <v>0.4089073654</v>
      </c>
      <c r="W34" s="57">
        <f>SUBTOTAL(9,V34:V34)</f>
        <v>0.4089073654</v>
      </c>
      <c r="X34" s="53">
        <f>SUBTOTAL(9,T34:V34)</f>
        <v>0.4089073654</v>
      </c>
      <c r="Y34" s="54">
        <f>X34+IF($B30=2,0,Y30)</f>
        <v>2.8445368274000002</v>
      </c>
      <c r="Z34" s="61">
        <v>20</v>
      </c>
      <c r="AA34" s="59">
        <v>32.6982</v>
      </c>
      <c r="AB34" s="60">
        <v>2.1844071429</v>
      </c>
      <c r="AC34" s="53">
        <f>SUBTOTAL(9,AB34:AB34)</f>
        <v>2.1844071429</v>
      </c>
      <c r="AD34" s="57">
        <f>AC34+IF($B30=2,0,AD30)</f>
        <v>13.497535491699999</v>
      </c>
      <c r="AE34" s="52"/>
      <c r="AF34" s="53">
        <f>SUBTOTAL(9,AE34:AE34)</f>
        <v>0</v>
      </c>
      <c r="AG34" s="57">
        <f>AF34+IF($B30=2,0,AG30)</f>
        <v>0</v>
      </c>
      <c r="AH34" s="61">
        <v>5</v>
      </c>
      <c r="AI34" s="62">
        <f>SUMIF($A$5:AH$5,"Накопленный эффект, т/сут",$A34:AH34)+SUMIF($A$5:AH$5,"Нараст.  по потенциалу",$A34:AH34)-SUMIF($A$5:AH$5,"Нараст. по остановкам",$A34:AH34)-SUMIF($A$5:AH$5,"ИТОГО перевод в ППД",$A34:AH34)-SUMIF($A$5:AH$5,"ИТОГО  нерент, по распоряж.",$A34:AH34)-SUMIF($A$5:AH$5,"ИТОГО ост. дебит от ЗБС, Углуб., ПВЛГ/ПНЛГ",$A34:AH34)</f>
        <v>-9.452998664299999</v>
      </c>
      <c r="AJ34" s="53">
        <v>5.8552</v>
      </c>
      <c r="AK34" s="53">
        <v>2.5638276621910401</v>
      </c>
      <c r="AL34" s="63"/>
      <c r="AM34" s="53">
        <f>SUBTOTAL(9,AJ34:AL34)</f>
        <v>8.4190276621910396</v>
      </c>
      <c r="AN34" s="117" t="s">
        <v>2</v>
      </c>
      <c r="AO34" s="64">
        <f>AO$4+SUMIF($C$5:AM$5,"Нараст. по остановкам",$C34:AM34)-SUMIF($C$5:AM$5,"Нараст.  по потенциалу",$C34:AM34)</f>
        <v>86.398000890584584</v>
      </c>
      <c r="AP34" s="17"/>
    </row>
    <row r="35" spans="1:42" ht="0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>
        <v>1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7"/>
    </row>
    <row r="36" spans="1:42" ht="11.25" customHeight="1" x14ac:dyDescent="0.3">
      <c r="A36" s="116">
        <v>43623</v>
      </c>
      <c r="B36" s="18" t="s">
        <v>37</v>
      </c>
      <c r="C36" s="19"/>
      <c r="D36" s="20"/>
      <c r="E36" s="19"/>
      <c r="F36" s="20"/>
      <c r="G36" s="19"/>
      <c r="H36" s="20"/>
      <c r="I36" s="19"/>
      <c r="J36" s="20"/>
      <c r="K36" s="20"/>
      <c r="L36" s="21"/>
      <c r="M36" s="19"/>
      <c r="N36" s="22"/>
      <c r="O36" s="23"/>
      <c r="P36" s="19"/>
      <c r="Q36" s="19"/>
      <c r="R36" s="22"/>
      <c r="S36" s="23"/>
      <c r="T36" s="19"/>
      <c r="U36" s="24">
        <v>0</v>
      </c>
      <c r="V36" s="25"/>
      <c r="W36" s="24">
        <v>3.2534441929</v>
      </c>
      <c r="X36" s="20">
        <v>3.2534441929</v>
      </c>
      <c r="Y36" s="21"/>
      <c r="Z36" s="30"/>
      <c r="AA36" s="26"/>
      <c r="AB36" s="27"/>
      <c r="AC36" s="28"/>
      <c r="AD36" s="29"/>
      <c r="AE36" s="19"/>
      <c r="AF36" s="28"/>
      <c r="AG36" s="29"/>
      <c r="AH36" s="30"/>
      <c r="AI36" s="31"/>
      <c r="AJ36" s="33"/>
      <c r="AK36" s="32"/>
      <c r="AL36" s="32"/>
      <c r="AM36" s="33"/>
      <c r="AN36" s="118">
        <f>AN$4+SUMIF($A$5:AM$5,"Нараст. баланс",$A38:AM38)+SUMIF($A$7:AK$7,"Итого (с ВНР)",$A38:AK38)-SUMIF($A$5:AM$5,"Геол. снижение,  т/сут",$A38:AM38)-SUMIF(AL$7:AM$7,"Итого",AL38:AM38)-SUMIF($A$7:AM$7,"Итого (с ВСП)",$A38:AM38)</f>
        <v>2217.9251319641999</v>
      </c>
      <c r="AO36" s="34"/>
      <c r="AP36" s="17"/>
    </row>
    <row r="37" spans="1:42" ht="11.25" customHeight="1" x14ac:dyDescent="0.3">
      <c r="A37" s="117" t="s">
        <v>2</v>
      </c>
      <c r="B37" s="35" t="s">
        <v>38</v>
      </c>
      <c r="C37" s="36"/>
      <c r="D37" s="37"/>
      <c r="E37" s="36"/>
      <c r="F37" s="37"/>
      <c r="G37" s="36"/>
      <c r="H37" s="37"/>
      <c r="I37" s="36"/>
      <c r="J37" s="37"/>
      <c r="K37" s="37"/>
      <c r="L37" s="38"/>
      <c r="M37" s="36"/>
      <c r="N37" s="39">
        <f>SUBTOTAL(9,M39:M39)</f>
        <v>0</v>
      </c>
      <c r="O37" s="40"/>
      <c r="P37" s="36"/>
      <c r="Q37" s="36"/>
      <c r="R37" s="39">
        <f>SUBTOTAL(9,P39:Q39)</f>
        <v>0</v>
      </c>
      <c r="S37" s="40"/>
      <c r="T37" s="36"/>
      <c r="U37" s="41">
        <f>SUBTOTAL(9,T39:T39)</f>
        <v>0</v>
      </c>
      <c r="V37" s="42"/>
      <c r="W37" s="41">
        <f>SUBTOTAL(9,V39:V39)</f>
        <v>0</v>
      </c>
      <c r="X37" s="37">
        <f>SUBTOTAL(9,T39:V39)</f>
        <v>0</v>
      </c>
      <c r="Y37" s="38"/>
      <c r="Z37" s="46"/>
      <c r="AA37" s="43"/>
      <c r="AB37" s="44"/>
      <c r="AC37" s="37">
        <f>SUBTOTAL(9,AB39:AB39)</f>
        <v>0</v>
      </c>
      <c r="AD37" s="45"/>
      <c r="AE37" s="36"/>
      <c r="AF37" s="37">
        <f>SUBTOTAL(3,AE37:AE37)</f>
        <v>0</v>
      </c>
      <c r="AG37" s="45"/>
      <c r="AH37" s="46"/>
      <c r="AI37" s="47"/>
      <c r="AJ37" s="49"/>
      <c r="AK37" s="48"/>
      <c r="AL37" s="48"/>
      <c r="AM37" s="49"/>
      <c r="AN37" s="117" t="s">
        <v>2</v>
      </c>
      <c r="AO37" s="50"/>
      <c r="AP37" s="17"/>
    </row>
    <row r="38" spans="1:42" ht="11.25" customHeight="1" x14ac:dyDescent="0.3">
      <c r="A38" s="117" t="s">
        <v>2</v>
      </c>
      <c r="B38" s="51" t="s">
        <v>36</v>
      </c>
      <c r="C38" s="52"/>
      <c r="D38" s="53"/>
      <c r="E38" s="52"/>
      <c r="F38" s="53"/>
      <c r="G38" s="52"/>
      <c r="H38" s="53"/>
      <c r="I38" s="52"/>
      <c r="J38" s="53"/>
      <c r="K38" s="53"/>
      <c r="L38" s="54"/>
      <c r="M38" s="52"/>
      <c r="N38" s="55">
        <f>SUBTOTAL(9,M38:M38)</f>
        <v>0</v>
      </c>
      <c r="O38" s="56">
        <f>N38+IF($B34=2,0,O34)</f>
        <v>0</v>
      </c>
      <c r="P38" s="52"/>
      <c r="Q38" s="52"/>
      <c r="R38" s="55">
        <f>SUBTOTAL(9,P38:Q38)</f>
        <v>0</v>
      </c>
      <c r="S38" s="56">
        <f>R38+IF($B34=2,0,S34)</f>
        <v>1.2</v>
      </c>
      <c r="T38" s="52"/>
      <c r="U38" s="57">
        <f>SUBTOTAL(9,T38:T38)</f>
        <v>0</v>
      </c>
      <c r="V38" s="58">
        <v>0.40890736550000001</v>
      </c>
      <c r="W38" s="57">
        <f>SUBTOTAL(9,V38:V38)</f>
        <v>0.40890736550000001</v>
      </c>
      <c r="X38" s="53">
        <f>SUBTOTAL(9,T38:V38)</f>
        <v>0.40890736550000001</v>
      </c>
      <c r="Y38" s="54">
        <f>X38+IF($B34=2,0,Y34)</f>
        <v>3.2534441929000004</v>
      </c>
      <c r="Z38" s="61">
        <v>20</v>
      </c>
      <c r="AA38" s="59">
        <v>38.1479</v>
      </c>
      <c r="AB38" s="60">
        <v>2.1844071428</v>
      </c>
      <c r="AC38" s="53">
        <f>SUBTOTAL(9,AB38:AB38)</f>
        <v>2.1844071428</v>
      </c>
      <c r="AD38" s="57">
        <f>AC38+IF($B34=2,0,AD34)</f>
        <v>15.681942634499999</v>
      </c>
      <c r="AE38" s="52"/>
      <c r="AF38" s="53">
        <f>SUBTOTAL(9,AE38:AE38)</f>
        <v>0</v>
      </c>
      <c r="AG38" s="57">
        <f>AF38+IF($B34=2,0,AG34)</f>
        <v>0</v>
      </c>
      <c r="AH38" s="61">
        <v>5</v>
      </c>
      <c r="AI38" s="62">
        <f>SUMIF($A$5:AH$5,"Накопленный эффект, т/сут",$A38:AH38)+SUMIF($A$5:AH$5,"Нараст.  по потенциалу",$A38:AH38)-SUMIF($A$5:AH$5,"Нараст. по остановкам",$A38:AH38)-SUMIF($A$5:AH$5,"ИТОГО перевод в ППД",$A38:AH38)-SUMIF($A$5:AH$5,"ИТОГО  нерент, по распоряж.",$A38:AH38)-SUMIF($A$5:AH$5,"ИТОГО ост. дебит от ЗБС, Углуб., ПВЛГ/ПНЛГ",$A38:AH38)</f>
        <v>-11.228498441599999</v>
      </c>
      <c r="AJ38" s="53">
        <v>5.8552</v>
      </c>
      <c r="AK38" s="63"/>
      <c r="AL38" s="63"/>
      <c r="AM38" s="53">
        <f>SUBTOTAL(9,AJ38:AL38)</f>
        <v>5.8552</v>
      </c>
      <c r="AN38" s="117" t="s">
        <v>2</v>
      </c>
      <c r="AO38" s="64">
        <f>AO$4+SUMIF($C$5:AM$5,"Нараст. по остановкам",$C38:AM38)-SUMIF($C$5:AM$5,"Нараст.  по потенциалу",$C38:AM38)</f>
        <v>88.173500667884596</v>
      </c>
      <c r="AP38" s="17"/>
    </row>
    <row r="39" spans="1:42" ht="0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7"/>
    </row>
    <row r="40" spans="1:42" ht="11.25" customHeight="1" x14ac:dyDescent="0.3">
      <c r="A40" s="116">
        <v>43624</v>
      </c>
      <c r="B40" s="18" t="s">
        <v>37</v>
      </c>
      <c r="C40" s="19"/>
      <c r="D40" s="20"/>
      <c r="E40" s="19"/>
      <c r="F40" s="20"/>
      <c r="G40" s="19"/>
      <c r="H40" s="20"/>
      <c r="I40" s="19"/>
      <c r="J40" s="20"/>
      <c r="K40" s="20"/>
      <c r="L40" s="21"/>
      <c r="M40" s="19"/>
      <c r="N40" s="22"/>
      <c r="O40" s="23"/>
      <c r="P40" s="25" t="s">
        <v>39</v>
      </c>
      <c r="Q40" s="19"/>
      <c r="R40" s="22"/>
      <c r="S40" s="23"/>
      <c r="T40" s="19"/>
      <c r="U40" s="24">
        <v>0</v>
      </c>
      <c r="V40" s="25"/>
      <c r="W40" s="24">
        <v>3.6623515584000002</v>
      </c>
      <c r="X40" s="20">
        <v>3.6623515584000002</v>
      </c>
      <c r="Y40" s="21"/>
      <c r="Z40" s="30"/>
      <c r="AA40" s="26"/>
      <c r="AB40" s="27"/>
      <c r="AC40" s="28"/>
      <c r="AD40" s="29"/>
      <c r="AE40" s="19"/>
      <c r="AF40" s="28"/>
      <c r="AG40" s="29"/>
      <c r="AH40" s="30"/>
      <c r="AI40" s="31"/>
      <c r="AJ40" s="33"/>
      <c r="AK40" s="32"/>
      <c r="AL40" s="32"/>
      <c r="AM40" s="33"/>
      <c r="AN40" s="118">
        <f>AN$4+SUMIF($A$5:AM$5,"Нараст. баланс",$A42:AM42)+SUMIF($A$7:AK$7,"Итого (с ВНР)",$A42:AK42)-SUMIF($A$5:AM$5,"Геол. снижение,  т/сут",$A42:AM42)-SUMIF(AL$7:AM$7,"Итого",AL42:AM42)-SUMIF($A$7:AM$7,"Итого (с ВСП)",$A42:AM42)</f>
        <v>2211.0147321867998</v>
      </c>
      <c r="AO40" s="34"/>
      <c r="AP40" s="17"/>
    </row>
    <row r="41" spans="1:42" ht="11.25" customHeight="1" x14ac:dyDescent="0.3">
      <c r="A41" s="117" t="s">
        <v>2</v>
      </c>
      <c r="B41" s="35" t="s">
        <v>38</v>
      </c>
      <c r="C41" s="36"/>
      <c r="D41" s="37"/>
      <c r="E41" s="36"/>
      <c r="F41" s="37"/>
      <c r="G41" s="36"/>
      <c r="H41" s="37"/>
      <c r="I41" s="36"/>
      <c r="J41" s="37"/>
      <c r="K41" s="37"/>
      <c r="L41" s="38"/>
      <c r="M41" s="36"/>
      <c r="N41" s="39">
        <f>SUBTOTAL(9,M43:M43)</f>
        <v>0</v>
      </c>
      <c r="O41" s="40"/>
      <c r="P41" s="42" t="s">
        <v>71</v>
      </c>
      <c r="Q41" s="36"/>
      <c r="R41" s="39">
        <f>SUBTOTAL(9,P43:Q43)</f>
        <v>1</v>
      </c>
      <c r="S41" s="40"/>
      <c r="T41" s="36"/>
      <c r="U41" s="41">
        <f>SUBTOTAL(9,T43:T43)</f>
        <v>0</v>
      </c>
      <c r="V41" s="42"/>
      <c r="W41" s="41">
        <f>SUBTOTAL(9,V43:V43)</f>
        <v>0</v>
      </c>
      <c r="X41" s="37">
        <f>SUBTOTAL(9,T43:V43)</f>
        <v>0</v>
      </c>
      <c r="Y41" s="38"/>
      <c r="Z41" s="46"/>
      <c r="AA41" s="43"/>
      <c r="AB41" s="44"/>
      <c r="AC41" s="37">
        <f>SUBTOTAL(9,AB43:AB43)</f>
        <v>0</v>
      </c>
      <c r="AD41" s="45"/>
      <c r="AE41" s="36"/>
      <c r="AF41" s="37">
        <f>SUBTOTAL(3,AE41:AE41)</f>
        <v>0</v>
      </c>
      <c r="AG41" s="45"/>
      <c r="AH41" s="46"/>
      <c r="AI41" s="47"/>
      <c r="AJ41" s="49"/>
      <c r="AK41" s="48"/>
      <c r="AL41" s="48"/>
      <c r="AM41" s="49"/>
      <c r="AN41" s="117" t="s">
        <v>2</v>
      </c>
      <c r="AO41" s="50"/>
      <c r="AP41" s="17"/>
    </row>
    <row r="42" spans="1:42" ht="11.25" customHeight="1" x14ac:dyDescent="0.3">
      <c r="A42" s="117" t="s">
        <v>2</v>
      </c>
      <c r="B42" s="51" t="s">
        <v>36</v>
      </c>
      <c r="C42" s="52"/>
      <c r="D42" s="53"/>
      <c r="E42" s="52"/>
      <c r="F42" s="53"/>
      <c r="G42" s="52"/>
      <c r="H42" s="53"/>
      <c r="I42" s="52"/>
      <c r="J42" s="53"/>
      <c r="K42" s="53"/>
      <c r="L42" s="54"/>
      <c r="M42" s="52"/>
      <c r="N42" s="55">
        <f>SUBTOTAL(9,M42:M42)</f>
        <v>0</v>
      </c>
      <c r="O42" s="56">
        <f>N42+IF($B38=2,0,O38)</f>
        <v>0</v>
      </c>
      <c r="P42" s="58">
        <v>4</v>
      </c>
      <c r="Q42" s="52"/>
      <c r="R42" s="55">
        <f>SUBTOTAL(9,P42:Q42)</f>
        <v>4</v>
      </c>
      <c r="S42" s="56">
        <f>R42+IF($B38=2,0,S38)</f>
        <v>5.2</v>
      </c>
      <c r="T42" s="52"/>
      <c r="U42" s="57">
        <f>SUBTOTAL(9,T42:T42)</f>
        <v>0</v>
      </c>
      <c r="V42" s="58">
        <v>0.40890736550000001</v>
      </c>
      <c r="W42" s="57">
        <f>SUBTOTAL(9,V42:V42)</f>
        <v>0.40890736550000001</v>
      </c>
      <c r="X42" s="53">
        <f>SUBTOTAL(9,T42:V42)</f>
        <v>0.40890736550000001</v>
      </c>
      <c r="Y42" s="54">
        <f>X42+IF($B38=2,0,Y38)</f>
        <v>3.6623515584000006</v>
      </c>
      <c r="Z42" s="61">
        <v>20</v>
      </c>
      <c r="AA42" s="59">
        <v>43.5976</v>
      </c>
      <c r="AB42" s="60">
        <v>2.1844071429</v>
      </c>
      <c r="AC42" s="53">
        <f>SUBTOTAL(9,AB42:AB42)</f>
        <v>2.1844071429</v>
      </c>
      <c r="AD42" s="57">
        <f>AC42+IF($B38=2,0,AD38)</f>
        <v>17.8663497774</v>
      </c>
      <c r="AE42" s="52"/>
      <c r="AF42" s="53">
        <f>SUBTOTAL(9,AE42:AE42)</f>
        <v>0</v>
      </c>
      <c r="AG42" s="57">
        <f>AF42+IF($B38=2,0,AG38)</f>
        <v>0</v>
      </c>
      <c r="AH42" s="61">
        <v>5</v>
      </c>
      <c r="AI42" s="62">
        <f>SUMIF($A$5:AH$5,"Накопленный эффект, т/сут",$A42:AH42)+SUMIF($A$5:AH$5,"Нараст.  по потенциалу",$A42:AH42)-SUMIF($A$5:AH$5,"Нараст. по остановкам",$A42:AH42)-SUMIF($A$5:AH$5,"ИТОГО перевод в ППД",$A42:AH42)-SUMIF($A$5:AH$5,"ИТОГО  нерент, по распоряж.",$A42:AH42)-SUMIF($A$5:AH$5,"ИТОГО ост. дебит от ЗБС, Углуб., ПВЛГ/ПНЛГ",$A42:AH42)</f>
        <v>-9.0039982189999996</v>
      </c>
      <c r="AJ42" s="53">
        <v>9.5404</v>
      </c>
      <c r="AK42" s="63"/>
      <c r="AL42" s="63"/>
      <c r="AM42" s="53">
        <f>SUBTOTAL(9,AJ42:AL42)</f>
        <v>9.5404</v>
      </c>
      <c r="AN42" s="117" t="s">
        <v>2</v>
      </c>
      <c r="AO42" s="64">
        <f>AO$4+SUMIF($C$5:AM$5,"Нараст. по остановкам",$C42:AM42)-SUMIF($C$5:AM$5,"Нараст.  по потенциалу",$C42:AM42)</f>
        <v>89.949000445284597</v>
      </c>
      <c r="AP42" s="17"/>
    </row>
    <row r="43" spans="1:42" ht="0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>
        <v>1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7"/>
    </row>
    <row r="44" spans="1:42" ht="11.25" customHeight="1" x14ac:dyDescent="0.3">
      <c r="A44" s="116">
        <v>43625</v>
      </c>
      <c r="B44" s="18" t="s">
        <v>37</v>
      </c>
      <c r="C44" s="19"/>
      <c r="D44" s="20"/>
      <c r="E44" s="19"/>
      <c r="F44" s="20"/>
      <c r="G44" s="19"/>
      <c r="H44" s="20"/>
      <c r="I44" s="19"/>
      <c r="J44" s="20"/>
      <c r="K44" s="20"/>
      <c r="L44" s="21"/>
      <c r="M44" s="19"/>
      <c r="N44" s="22"/>
      <c r="O44" s="23"/>
      <c r="P44" s="19"/>
      <c r="Q44" s="19"/>
      <c r="R44" s="22"/>
      <c r="S44" s="23"/>
      <c r="T44" s="19"/>
      <c r="U44" s="24">
        <v>0</v>
      </c>
      <c r="V44" s="25"/>
      <c r="W44" s="24">
        <v>4.0712589239000003</v>
      </c>
      <c r="X44" s="20">
        <v>4.0712589239000003</v>
      </c>
      <c r="Y44" s="21"/>
      <c r="Z44" s="30"/>
      <c r="AA44" s="26"/>
      <c r="AB44" s="27"/>
      <c r="AC44" s="28"/>
      <c r="AD44" s="29"/>
      <c r="AE44" s="19"/>
      <c r="AF44" s="28"/>
      <c r="AG44" s="29"/>
      <c r="AH44" s="30"/>
      <c r="AI44" s="31"/>
      <c r="AJ44" s="33"/>
      <c r="AK44" s="32"/>
      <c r="AL44" s="32"/>
      <c r="AM44" s="33"/>
      <c r="AN44" s="118">
        <f>AN$4+SUMIF($A$5:AM$5,"Нараст. баланс",$A46:AM46)+SUMIF($A$7:AK$7,"Итого (с ВНР)",$A46:AK46)-SUMIF($A$5:AM$5,"Геол. снижение,  т/сут",$A46:AM46)-SUMIF(AL$7:AM$7,"Итого",AL46:AM46)-SUMIF($A$7:AM$7,"Итого (с ВСП)",$A46:AM46)</f>
        <v>2197.6221324094995</v>
      </c>
      <c r="AO44" s="34"/>
      <c r="AP44" s="17"/>
    </row>
    <row r="45" spans="1:42" ht="11.25" customHeight="1" x14ac:dyDescent="0.3">
      <c r="A45" s="117" t="s">
        <v>2</v>
      </c>
      <c r="B45" s="35" t="s">
        <v>38</v>
      </c>
      <c r="C45" s="36"/>
      <c r="D45" s="37"/>
      <c r="E45" s="36"/>
      <c r="F45" s="37"/>
      <c r="G45" s="36"/>
      <c r="H45" s="37"/>
      <c r="I45" s="36"/>
      <c r="J45" s="37"/>
      <c r="K45" s="37"/>
      <c r="L45" s="38"/>
      <c r="M45" s="36"/>
      <c r="N45" s="39">
        <f>SUBTOTAL(9,M47:M47)</f>
        <v>0</v>
      </c>
      <c r="O45" s="40"/>
      <c r="P45" s="36"/>
      <c r="Q45" s="36"/>
      <c r="R45" s="39">
        <f>SUBTOTAL(9,P47:Q47)</f>
        <v>0</v>
      </c>
      <c r="S45" s="40"/>
      <c r="T45" s="36"/>
      <c r="U45" s="41">
        <f>SUBTOTAL(9,T47:T47)</f>
        <v>0</v>
      </c>
      <c r="V45" s="42"/>
      <c r="W45" s="41">
        <f>SUBTOTAL(9,V47:V47)</f>
        <v>0</v>
      </c>
      <c r="X45" s="37">
        <f>SUBTOTAL(9,T47:V47)</f>
        <v>0</v>
      </c>
      <c r="Y45" s="38"/>
      <c r="Z45" s="46"/>
      <c r="AA45" s="43"/>
      <c r="AB45" s="44"/>
      <c r="AC45" s="37">
        <f>SUBTOTAL(9,AB47:AB47)</f>
        <v>0</v>
      </c>
      <c r="AD45" s="45"/>
      <c r="AE45" s="36"/>
      <c r="AF45" s="37">
        <f>SUBTOTAL(3,AE45:AE45)</f>
        <v>0</v>
      </c>
      <c r="AG45" s="45"/>
      <c r="AH45" s="46"/>
      <c r="AI45" s="47"/>
      <c r="AJ45" s="49"/>
      <c r="AK45" s="48"/>
      <c r="AL45" s="48"/>
      <c r="AM45" s="49"/>
      <c r="AN45" s="117" t="s">
        <v>2</v>
      </c>
      <c r="AO45" s="50"/>
      <c r="AP45" s="17"/>
    </row>
    <row r="46" spans="1:42" ht="11.25" customHeight="1" x14ac:dyDescent="0.3">
      <c r="A46" s="117" t="s">
        <v>2</v>
      </c>
      <c r="B46" s="51" t="s">
        <v>36</v>
      </c>
      <c r="C46" s="52"/>
      <c r="D46" s="53"/>
      <c r="E46" s="52"/>
      <c r="F46" s="53"/>
      <c r="G46" s="52"/>
      <c r="H46" s="53"/>
      <c r="I46" s="52"/>
      <c r="J46" s="53"/>
      <c r="K46" s="53"/>
      <c r="L46" s="54"/>
      <c r="M46" s="52"/>
      <c r="N46" s="55">
        <f>SUBTOTAL(9,M46:M46)</f>
        <v>0</v>
      </c>
      <c r="O46" s="56">
        <f>N46+IF($B42=2,0,O42)</f>
        <v>0</v>
      </c>
      <c r="P46" s="52"/>
      <c r="Q46" s="52"/>
      <c r="R46" s="55">
        <f>SUBTOTAL(9,P46:Q46)</f>
        <v>0</v>
      </c>
      <c r="S46" s="56">
        <f>R46+IF($B42=2,0,S42)</f>
        <v>5.2</v>
      </c>
      <c r="T46" s="52"/>
      <c r="U46" s="57">
        <f>SUBTOTAL(9,T46:T46)</f>
        <v>0</v>
      </c>
      <c r="V46" s="58">
        <v>0.40890736550000001</v>
      </c>
      <c r="W46" s="57">
        <f>SUBTOTAL(9,V46:V46)</f>
        <v>0.40890736550000001</v>
      </c>
      <c r="X46" s="53">
        <f>SUBTOTAL(9,T46:V46)</f>
        <v>0.40890736550000001</v>
      </c>
      <c r="Y46" s="54">
        <f>X46+IF($B42=2,0,Y42)</f>
        <v>4.0712589239000003</v>
      </c>
      <c r="Z46" s="61">
        <v>20</v>
      </c>
      <c r="AA46" s="59">
        <v>49.0473</v>
      </c>
      <c r="AB46" s="60">
        <v>2.1844071428</v>
      </c>
      <c r="AC46" s="53">
        <f>SUBTOTAL(9,AB46:AB46)</f>
        <v>2.1844071428</v>
      </c>
      <c r="AD46" s="57">
        <f>AC46+IF($B42=2,0,AD42)</f>
        <v>20.050756920200001</v>
      </c>
      <c r="AE46" s="52"/>
      <c r="AF46" s="53">
        <f>SUBTOTAL(9,AE46:AE46)</f>
        <v>0</v>
      </c>
      <c r="AG46" s="57">
        <f>AF46+IF($B42=2,0,AG42)</f>
        <v>0</v>
      </c>
      <c r="AH46" s="61">
        <v>5</v>
      </c>
      <c r="AI46" s="62">
        <f>SUMIF($A$5:AH$5,"Накопленный эффект, т/сут",$A46:AH46)+SUMIF($A$5:AH$5,"Нараст.  по потенциалу",$A46:AH46)-SUMIF($A$5:AH$5,"Нараст. по остановкам",$A46:AH46)-SUMIF($A$5:AH$5,"ИТОГО перевод в ППД",$A46:AH46)-SUMIF($A$5:AH$5,"ИТОГО  нерент, по распоряж.",$A46:AH46)-SUMIF($A$5:AH$5,"ИТОГО ост. дебит от ЗБС, Углуб., ПВЛГ/ПНЛГ",$A46:AH46)</f>
        <v>-10.779497996300002</v>
      </c>
      <c r="AJ46" s="53">
        <v>15.707800000000001</v>
      </c>
      <c r="AK46" s="63"/>
      <c r="AL46" s="63"/>
      <c r="AM46" s="53">
        <f>SUBTOTAL(9,AJ46:AL46)</f>
        <v>15.707800000000001</v>
      </c>
      <c r="AN46" s="117" t="s">
        <v>2</v>
      </c>
      <c r="AO46" s="64">
        <f>AO$4+SUMIF($C$5:AM$5,"Нараст. по остановкам",$C46:AM46)-SUMIF($C$5:AM$5,"Нараст.  по потенциалу",$C46:AM46)</f>
        <v>91.724500222584595</v>
      </c>
      <c r="AP46" s="17"/>
    </row>
    <row r="47" spans="1:42" ht="0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17"/>
    </row>
    <row r="48" spans="1:42" ht="11.25" customHeight="1" x14ac:dyDescent="0.3">
      <c r="A48" s="116">
        <v>43626</v>
      </c>
      <c r="B48" s="18" t="s">
        <v>37</v>
      </c>
      <c r="C48" s="19"/>
      <c r="D48" s="20"/>
      <c r="E48" s="19"/>
      <c r="F48" s="20"/>
      <c r="G48" s="19"/>
      <c r="H48" s="20"/>
      <c r="I48" s="19"/>
      <c r="J48" s="20"/>
      <c r="K48" s="20"/>
      <c r="L48" s="21"/>
      <c r="M48" s="19"/>
      <c r="N48" s="22"/>
      <c r="O48" s="23"/>
      <c r="P48" s="19"/>
      <c r="Q48" s="19"/>
      <c r="R48" s="22"/>
      <c r="S48" s="23"/>
      <c r="T48" s="19"/>
      <c r="U48" s="24">
        <v>0</v>
      </c>
      <c r="V48" s="25"/>
      <c r="W48" s="24">
        <v>5.4957591465000002</v>
      </c>
      <c r="X48" s="20">
        <v>5.4957591465000002</v>
      </c>
      <c r="Y48" s="21"/>
      <c r="Z48" s="30"/>
      <c r="AA48" s="26"/>
      <c r="AB48" s="27" t="s">
        <v>39</v>
      </c>
      <c r="AC48" s="28"/>
      <c r="AD48" s="29"/>
      <c r="AE48" s="19"/>
      <c r="AF48" s="28"/>
      <c r="AG48" s="29"/>
      <c r="AH48" s="30"/>
      <c r="AI48" s="31"/>
      <c r="AJ48" s="33"/>
      <c r="AK48" s="33"/>
      <c r="AL48" s="32"/>
      <c r="AM48" s="33"/>
      <c r="AN48" s="118">
        <f>AN$4+SUMIF($A$5:AM$5,"Нараст. баланс",$A50:AM50)+SUMIF($A$7:AK$7,"Итого (с ВНР)",$A50:AK50)-SUMIF($A$5:AM$5,"Геол. снижение,  т/сут",$A50:AM50)-SUMIF(AL$7:AM$7,"Итого",AL50:AM50)-SUMIF($A$7:AM$7,"Итого (с ВСП)",$A50:AM50)</f>
        <v>2173.2041286136364</v>
      </c>
      <c r="AO48" s="34"/>
      <c r="AP48" s="17"/>
    </row>
    <row r="49" spans="1:42" ht="11.25" customHeight="1" x14ac:dyDescent="0.3">
      <c r="A49" s="117" t="s">
        <v>2</v>
      </c>
      <c r="B49" s="35" t="s">
        <v>38</v>
      </c>
      <c r="C49" s="36"/>
      <c r="D49" s="37"/>
      <c r="E49" s="36"/>
      <c r="F49" s="37"/>
      <c r="G49" s="36"/>
      <c r="H49" s="37"/>
      <c r="I49" s="36"/>
      <c r="J49" s="37"/>
      <c r="K49" s="37"/>
      <c r="L49" s="38"/>
      <c r="M49" s="36"/>
      <c r="N49" s="39">
        <f>SUBTOTAL(9,M51:M51)</f>
        <v>0</v>
      </c>
      <c r="O49" s="40"/>
      <c r="P49" s="36"/>
      <c r="Q49" s="36"/>
      <c r="R49" s="39">
        <f>SUBTOTAL(9,P51:Q51)</f>
        <v>0</v>
      </c>
      <c r="S49" s="40"/>
      <c r="T49" s="36"/>
      <c r="U49" s="41">
        <f>SUBTOTAL(9,T51:T51)</f>
        <v>0</v>
      </c>
      <c r="V49" s="42"/>
      <c r="W49" s="41">
        <f>SUBTOTAL(9,V51:V51)</f>
        <v>0</v>
      </c>
      <c r="X49" s="37">
        <f>SUBTOTAL(9,T51:V51)</f>
        <v>0</v>
      </c>
      <c r="Y49" s="38"/>
      <c r="Z49" s="46"/>
      <c r="AA49" s="43"/>
      <c r="AB49" s="44" t="s">
        <v>72</v>
      </c>
      <c r="AC49" s="37">
        <f>SUBTOTAL(9,AB51:AB51)</f>
        <v>1</v>
      </c>
      <c r="AD49" s="45"/>
      <c r="AE49" s="36"/>
      <c r="AF49" s="37">
        <f>SUBTOTAL(3,AE49:AE49)</f>
        <v>0</v>
      </c>
      <c r="AG49" s="45"/>
      <c r="AH49" s="46"/>
      <c r="AI49" s="47"/>
      <c r="AJ49" s="49"/>
      <c r="AK49" s="49"/>
      <c r="AL49" s="48"/>
      <c r="AM49" s="49"/>
      <c r="AN49" s="117" t="s">
        <v>2</v>
      </c>
      <c r="AO49" s="50"/>
      <c r="AP49" s="17"/>
    </row>
    <row r="50" spans="1:42" ht="11.25" customHeight="1" x14ac:dyDescent="0.3">
      <c r="A50" s="117" t="s">
        <v>2</v>
      </c>
      <c r="B50" s="51" t="s">
        <v>36</v>
      </c>
      <c r="C50" s="52"/>
      <c r="D50" s="53"/>
      <c r="E50" s="52"/>
      <c r="F50" s="53"/>
      <c r="G50" s="52"/>
      <c r="H50" s="53"/>
      <c r="I50" s="52"/>
      <c r="J50" s="53"/>
      <c r="K50" s="53"/>
      <c r="L50" s="54"/>
      <c r="M50" s="52"/>
      <c r="N50" s="55">
        <f>SUBTOTAL(9,M50:M50)</f>
        <v>0</v>
      </c>
      <c r="O50" s="56">
        <f>N50+IF($B46=2,0,O46)</f>
        <v>0</v>
      </c>
      <c r="P50" s="52"/>
      <c r="Q50" s="52"/>
      <c r="R50" s="55">
        <f>SUBTOTAL(9,P50:Q50)</f>
        <v>0</v>
      </c>
      <c r="S50" s="56">
        <f>R50+IF($B46=2,0,S46)</f>
        <v>5.2</v>
      </c>
      <c r="T50" s="52"/>
      <c r="U50" s="57">
        <f>SUBTOTAL(9,T50:T50)</f>
        <v>0</v>
      </c>
      <c r="V50" s="58">
        <v>1.4245002226000001</v>
      </c>
      <c r="W50" s="57">
        <f>SUBTOTAL(9,V50:V50)</f>
        <v>1.4245002226000001</v>
      </c>
      <c r="X50" s="53">
        <f>SUBTOTAL(9,T50:V50)</f>
        <v>1.4245002226000001</v>
      </c>
      <c r="Y50" s="54">
        <f>X50+IF($B46=2,0,Y46)</f>
        <v>5.4957591465000002</v>
      </c>
      <c r="Z50" s="61">
        <v>20</v>
      </c>
      <c r="AA50" s="59">
        <v>54.497</v>
      </c>
      <c r="AB50" s="60">
        <v>3.2</v>
      </c>
      <c r="AC50" s="53">
        <f>SUBTOTAL(9,AB50:AB50)</f>
        <v>3.2</v>
      </c>
      <c r="AD50" s="57">
        <f>AC50+IF($B46=2,0,AD46)</f>
        <v>23.250756920200001</v>
      </c>
      <c r="AE50" s="52"/>
      <c r="AF50" s="53">
        <f>SUBTOTAL(9,AE50:AE50)</f>
        <v>0</v>
      </c>
      <c r="AG50" s="57">
        <f>AF50+IF($B46=2,0,AG46)</f>
        <v>0</v>
      </c>
      <c r="AH50" s="61">
        <v>5</v>
      </c>
      <c r="AI50" s="62">
        <f>SUMIF($A$5:AH$5,"Накопленный эффект, т/сут",$A50:AH50)+SUMIF($A$5:AH$5,"Нараст.  по потенциалу",$A50:AH50)-SUMIF($A$5:AH$5,"Нараст. по остановкам",$A50:AH50)-SUMIF($A$5:AH$5,"ИТОГО перевод в ППД",$A50:AH50)-SUMIF($A$5:AH$5,"ИТОГО  нерент, по распоряж.",$A50:AH50)-SUMIF($A$5:AH$5,"ИТОГО ост. дебит от ЗБС, Углуб., ПВЛГ/ПНЛГ",$A50:AH50)</f>
        <v>-12.5549977737</v>
      </c>
      <c r="AJ50" s="53">
        <v>17.241599999999998</v>
      </c>
      <c r="AK50" s="53">
        <v>15.659004018463399</v>
      </c>
      <c r="AL50" s="63"/>
      <c r="AM50" s="53">
        <f>SUBTOTAL(9,AJ50:AL50)</f>
        <v>32.900604018463397</v>
      </c>
      <c r="AN50" s="117" t="s">
        <v>2</v>
      </c>
      <c r="AO50" s="64">
        <f>AO$4+SUMIF($C$5:AM$5,"Нараст. по остановкам",$C50:AM50)-SUMIF($C$5:AM$5,"Нараст.  по потенциалу",$C50:AM50)</f>
        <v>93.499999999984595</v>
      </c>
      <c r="AP50" s="17"/>
    </row>
    <row r="51" spans="1:42" ht="0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>
        <v>1</v>
      </c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7"/>
    </row>
    <row r="52" spans="1:42" ht="11.25" customHeight="1" x14ac:dyDescent="0.3">
      <c r="A52" s="116">
        <v>43627</v>
      </c>
      <c r="B52" s="18" t="s">
        <v>37</v>
      </c>
      <c r="C52" s="19"/>
      <c r="D52" s="20"/>
      <c r="E52" s="25"/>
      <c r="F52" s="20"/>
      <c r="G52" s="19"/>
      <c r="H52" s="20"/>
      <c r="I52" s="19"/>
      <c r="J52" s="20"/>
      <c r="K52" s="20"/>
      <c r="L52" s="21"/>
      <c r="M52" s="19"/>
      <c r="N52" s="22"/>
      <c r="O52" s="23"/>
      <c r="P52" s="25" t="s">
        <v>39</v>
      </c>
      <c r="Q52" s="19"/>
      <c r="R52" s="22"/>
      <c r="S52" s="23"/>
      <c r="T52" s="19"/>
      <c r="U52" s="24">
        <v>0</v>
      </c>
      <c r="V52" s="25"/>
      <c r="W52" s="24">
        <v>7.7957591465</v>
      </c>
      <c r="X52" s="20">
        <v>7.7957591465</v>
      </c>
      <c r="Y52" s="21"/>
      <c r="Z52" s="30"/>
      <c r="AA52" s="26"/>
      <c r="AB52" s="27" t="s">
        <v>39</v>
      </c>
      <c r="AC52" s="28"/>
      <c r="AD52" s="29"/>
      <c r="AE52" s="19"/>
      <c r="AF52" s="28"/>
      <c r="AG52" s="29"/>
      <c r="AH52" s="30"/>
      <c r="AI52" s="31"/>
      <c r="AJ52" s="33"/>
      <c r="AK52" s="33"/>
      <c r="AL52" s="32"/>
      <c r="AM52" s="33"/>
      <c r="AN52" s="118">
        <f>AN$4+SUMIF($A$5:AM$5,"Нараст. баланс",$A54:AM54)+SUMIF($A$7:AK$7,"Итого (с ВНР)",$A54:AK54)-SUMIF($A$5:AM$5,"Геол. снижение,  т/сут",$A54:AM54)-SUMIF(AL$7:AM$7,"Итого",AL54:AM54)-SUMIF($A$7:AM$7,"Итого (с ВСП)",$A54:AM54)</f>
        <v>2180.230057505069</v>
      </c>
      <c r="AO52" s="34"/>
      <c r="AP52" s="17"/>
    </row>
    <row r="53" spans="1:42" ht="11.25" customHeight="1" x14ac:dyDescent="0.3">
      <c r="A53" s="117" t="s">
        <v>2</v>
      </c>
      <c r="B53" s="35" t="s">
        <v>38</v>
      </c>
      <c r="C53" s="36"/>
      <c r="D53" s="37"/>
      <c r="E53" s="42"/>
      <c r="F53" s="37"/>
      <c r="G53" s="36"/>
      <c r="H53" s="37"/>
      <c r="I53" s="36"/>
      <c r="J53" s="37"/>
      <c r="K53" s="37"/>
      <c r="L53" s="38"/>
      <c r="M53" s="36"/>
      <c r="N53" s="39">
        <f>SUBTOTAL(9,M55:M55)</f>
        <v>0</v>
      </c>
      <c r="O53" s="40"/>
      <c r="P53" s="42" t="s">
        <v>61</v>
      </c>
      <c r="Q53" s="36"/>
      <c r="R53" s="39">
        <f>SUBTOTAL(9,P55:Q55)</f>
        <v>1</v>
      </c>
      <c r="S53" s="40"/>
      <c r="T53" s="36"/>
      <c r="U53" s="41">
        <f>SUBTOTAL(9,T55:T55)</f>
        <v>0</v>
      </c>
      <c r="V53" s="42"/>
      <c r="W53" s="41">
        <f>SUBTOTAL(9,V55:V55)</f>
        <v>0</v>
      </c>
      <c r="X53" s="37">
        <f>SUBTOTAL(9,T55:V55)</f>
        <v>0</v>
      </c>
      <c r="Y53" s="38"/>
      <c r="Z53" s="46"/>
      <c r="AA53" s="43"/>
      <c r="AB53" s="44" t="s">
        <v>44</v>
      </c>
      <c r="AC53" s="37">
        <f>SUBTOTAL(9,AB55:AB55)</f>
        <v>1</v>
      </c>
      <c r="AD53" s="45"/>
      <c r="AE53" s="36"/>
      <c r="AF53" s="37">
        <f>SUBTOTAL(3,AE53:AE53)</f>
        <v>0</v>
      </c>
      <c r="AG53" s="45"/>
      <c r="AH53" s="46"/>
      <c r="AI53" s="47"/>
      <c r="AJ53" s="49"/>
      <c r="AK53" s="49"/>
      <c r="AL53" s="48"/>
      <c r="AM53" s="49"/>
      <c r="AN53" s="117" t="s">
        <v>2</v>
      </c>
      <c r="AO53" s="50"/>
      <c r="AP53" s="17"/>
    </row>
    <row r="54" spans="1:42" ht="11.25" customHeight="1" x14ac:dyDescent="0.3">
      <c r="A54" s="117" t="s">
        <v>2</v>
      </c>
      <c r="B54" s="51" t="s">
        <v>36</v>
      </c>
      <c r="C54" s="52"/>
      <c r="D54" s="53"/>
      <c r="E54" s="58"/>
      <c r="F54" s="53"/>
      <c r="G54" s="52"/>
      <c r="H54" s="53"/>
      <c r="I54" s="52"/>
      <c r="J54" s="53"/>
      <c r="K54" s="53"/>
      <c r="L54" s="54"/>
      <c r="M54" s="52"/>
      <c r="N54" s="55">
        <f>SUBTOTAL(9,M54:M54)</f>
        <v>0</v>
      </c>
      <c r="O54" s="56">
        <f>N54+IF($B50=2,0,O50)</f>
        <v>0</v>
      </c>
      <c r="P54" s="58">
        <v>3.1</v>
      </c>
      <c r="Q54" s="52"/>
      <c r="R54" s="55">
        <f>SUBTOTAL(9,P54:Q54)</f>
        <v>3.1</v>
      </c>
      <c r="S54" s="56">
        <f>R54+IF($B50=2,0,S50)</f>
        <v>8.3000000000000007</v>
      </c>
      <c r="T54" s="52"/>
      <c r="U54" s="57">
        <f>SUBTOTAL(9,T54:T54)</f>
        <v>0</v>
      </c>
      <c r="V54" s="58">
        <v>2.2999999999999998</v>
      </c>
      <c r="W54" s="57">
        <f>SUBTOTAL(9,V54:V54)</f>
        <v>2.2999999999999998</v>
      </c>
      <c r="X54" s="53">
        <f>SUBTOTAL(9,T54:V54)</f>
        <v>2.2999999999999998</v>
      </c>
      <c r="Y54" s="54">
        <f>X54+IF($B50=2,0,Y50)</f>
        <v>7.7957591465</v>
      </c>
      <c r="Z54" s="61">
        <v>20</v>
      </c>
      <c r="AA54" s="59">
        <v>59.9467</v>
      </c>
      <c r="AB54" s="60">
        <v>2.2999999999999998</v>
      </c>
      <c r="AC54" s="53">
        <f>SUBTOTAL(9,AB54:AB54)</f>
        <v>2.2999999999999998</v>
      </c>
      <c r="AD54" s="57">
        <f>AC54+IF($B50=2,0,AD50)</f>
        <v>25.550756920200001</v>
      </c>
      <c r="AE54" s="52"/>
      <c r="AF54" s="53">
        <f>SUBTOTAL(9,AE54:AE54)</f>
        <v>0</v>
      </c>
      <c r="AG54" s="57">
        <f>AF54+IF($B50=2,0,AG50)</f>
        <v>0</v>
      </c>
      <c r="AH54" s="61">
        <v>5</v>
      </c>
      <c r="AI54" s="62">
        <f>SUMIF($A$5:AH$5,"Накопленный эффект, т/сут",$A54:AH54)+SUMIF($A$5:AH$5,"Нараст.  по потенциалу",$A54:AH54)-SUMIF($A$5:AH$5,"Нараст. по остановкам",$A54:AH54)-SUMIF($A$5:AH$5,"ИТОГО перевод в ППД",$A54:AH54)-SUMIF($A$5:AH$5,"ИТОГО  нерент, по распоряж.",$A54:AH54)-SUMIF($A$5:AH$5,"ИТОГО ост. дебит от ЗБС, Углуб., ПВЛГ/ПНЛГ",$A54:AH54)</f>
        <v>-9.4549977737000006</v>
      </c>
      <c r="AJ54" s="53">
        <v>17.241599999999998</v>
      </c>
      <c r="AK54" s="53">
        <v>6.2833751270305802</v>
      </c>
      <c r="AL54" s="63"/>
      <c r="AM54" s="53">
        <f>SUBTOTAL(9,AJ54:AL54)</f>
        <v>23.524975127030579</v>
      </c>
      <c r="AN54" s="117" t="s">
        <v>2</v>
      </c>
      <c r="AO54" s="64">
        <f>AO$4+SUMIF($C$5:AM$5,"Нараст. по остановкам",$C54:AM54)-SUMIF($C$5:AM$5,"Нараст.  по потенциалу",$C54:AM54)</f>
        <v>93.499999999984595</v>
      </c>
      <c r="AP54" s="17"/>
    </row>
    <row r="55" spans="1:42" ht="0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>
        <v>1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>
        <v>1</v>
      </c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7"/>
    </row>
    <row r="56" spans="1:42" ht="11.25" customHeight="1" x14ac:dyDescent="0.3">
      <c r="A56" s="116">
        <v>43628</v>
      </c>
      <c r="B56" s="18" t="s">
        <v>37</v>
      </c>
      <c r="C56" s="19"/>
      <c r="D56" s="20"/>
      <c r="E56" s="19"/>
      <c r="F56" s="20"/>
      <c r="G56" s="19"/>
      <c r="H56" s="20"/>
      <c r="I56" s="19"/>
      <c r="J56" s="20"/>
      <c r="K56" s="20"/>
      <c r="L56" s="21"/>
      <c r="M56" s="19"/>
      <c r="N56" s="22"/>
      <c r="O56" s="23"/>
      <c r="P56" s="19"/>
      <c r="Q56" s="19"/>
      <c r="R56" s="22"/>
      <c r="S56" s="23"/>
      <c r="T56" s="19"/>
      <c r="U56" s="24">
        <v>0</v>
      </c>
      <c r="V56" s="19"/>
      <c r="W56" s="24">
        <v>7.7957591465</v>
      </c>
      <c r="X56" s="20">
        <v>7.7957591465</v>
      </c>
      <c r="Y56" s="21"/>
      <c r="Z56" s="30"/>
      <c r="AA56" s="26"/>
      <c r="AB56" s="19"/>
      <c r="AC56" s="28"/>
      <c r="AD56" s="29"/>
      <c r="AE56" s="19"/>
      <c r="AF56" s="28"/>
      <c r="AG56" s="29"/>
      <c r="AH56" s="30"/>
      <c r="AI56" s="31"/>
      <c r="AJ56" s="33"/>
      <c r="AK56" s="32"/>
      <c r="AL56" s="32"/>
      <c r="AM56" s="33"/>
      <c r="AN56" s="118">
        <f>AN$4+SUMIF($A$5:AM$5,"Нараст. баланс",$A58:AM58)+SUMIF($A$7:AK$7,"Итого (с ВНР)",$A58:AK58)-SUMIF($A$5:AM$5,"Геол. снижение,  т/сут",$A58:AM58)-SUMIF(AL$7:AM$7,"Итого",AL58:AM58)-SUMIF($A$7:AM$7,"Итого (с ВСП)",$A58:AM58)</f>
        <v>2178.9721326320996</v>
      </c>
      <c r="AO56" s="34"/>
      <c r="AP56" s="17"/>
    </row>
    <row r="57" spans="1:42" ht="11.25" customHeight="1" x14ac:dyDescent="0.3">
      <c r="A57" s="117" t="s">
        <v>2</v>
      </c>
      <c r="B57" s="35" t="s">
        <v>38</v>
      </c>
      <c r="C57" s="36"/>
      <c r="D57" s="37"/>
      <c r="E57" s="36"/>
      <c r="F57" s="37"/>
      <c r="G57" s="36"/>
      <c r="H57" s="37"/>
      <c r="I57" s="36"/>
      <c r="J57" s="37"/>
      <c r="K57" s="37"/>
      <c r="L57" s="38"/>
      <c r="M57" s="36"/>
      <c r="N57" s="39">
        <f>SUBTOTAL(9,M59:M59)</f>
        <v>0</v>
      </c>
      <c r="O57" s="40"/>
      <c r="P57" s="36"/>
      <c r="Q57" s="36"/>
      <c r="R57" s="39">
        <f>SUBTOTAL(9,P59:Q59)</f>
        <v>0</v>
      </c>
      <c r="S57" s="40"/>
      <c r="T57" s="36"/>
      <c r="U57" s="41">
        <f>SUBTOTAL(9,T59:T59)</f>
        <v>0</v>
      </c>
      <c r="V57" s="36"/>
      <c r="W57" s="41">
        <f>SUBTOTAL(9,V59:V59)</f>
        <v>0</v>
      </c>
      <c r="X57" s="37">
        <f>SUBTOTAL(9,T59:V59)</f>
        <v>0</v>
      </c>
      <c r="Y57" s="38"/>
      <c r="Z57" s="46"/>
      <c r="AA57" s="43"/>
      <c r="AB57" s="36"/>
      <c r="AC57" s="37">
        <f>SUBTOTAL(9,AB59:AB59)</f>
        <v>0</v>
      </c>
      <c r="AD57" s="45"/>
      <c r="AE57" s="36"/>
      <c r="AF57" s="37">
        <f>SUBTOTAL(3,AE57:AE57)</f>
        <v>0</v>
      </c>
      <c r="AG57" s="45"/>
      <c r="AH57" s="46"/>
      <c r="AI57" s="47"/>
      <c r="AJ57" s="49"/>
      <c r="AK57" s="48"/>
      <c r="AL57" s="48"/>
      <c r="AM57" s="49"/>
      <c r="AN57" s="117" t="s">
        <v>2</v>
      </c>
      <c r="AO57" s="50"/>
      <c r="AP57" s="17"/>
    </row>
    <row r="58" spans="1:42" ht="11.25" customHeight="1" x14ac:dyDescent="0.3">
      <c r="A58" s="117" t="s">
        <v>2</v>
      </c>
      <c r="B58" s="51" t="s">
        <v>36</v>
      </c>
      <c r="C58" s="52"/>
      <c r="D58" s="53"/>
      <c r="E58" s="52"/>
      <c r="F58" s="53"/>
      <c r="G58" s="52"/>
      <c r="H58" s="53"/>
      <c r="I58" s="52"/>
      <c r="J58" s="53"/>
      <c r="K58" s="53"/>
      <c r="L58" s="54"/>
      <c r="M58" s="52"/>
      <c r="N58" s="55">
        <f>SUBTOTAL(9,M58:M58)</f>
        <v>0</v>
      </c>
      <c r="O58" s="56">
        <f>N58+IF($B54=2,0,O54)</f>
        <v>0</v>
      </c>
      <c r="P58" s="52"/>
      <c r="Q58" s="52"/>
      <c r="R58" s="55">
        <f>SUBTOTAL(9,P58:Q58)</f>
        <v>0</v>
      </c>
      <c r="S58" s="56">
        <f>R58+IF($B54=2,0,S54)</f>
        <v>8.3000000000000007</v>
      </c>
      <c r="T58" s="52"/>
      <c r="U58" s="57">
        <f>SUBTOTAL(9,T58:T58)</f>
        <v>0</v>
      </c>
      <c r="V58" s="52"/>
      <c r="W58" s="57">
        <f>SUBTOTAL(9,V58:V58)</f>
        <v>0</v>
      </c>
      <c r="X58" s="53">
        <f>SUBTOTAL(9,T58:V58)</f>
        <v>0</v>
      </c>
      <c r="Y58" s="54">
        <f>X58+IF($B54=2,0,Y54)</f>
        <v>7.7957591465</v>
      </c>
      <c r="Z58" s="61">
        <v>20</v>
      </c>
      <c r="AA58" s="59">
        <v>65.3964</v>
      </c>
      <c r="AB58" s="52"/>
      <c r="AC58" s="53">
        <f>SUBTOTAL(9,AB58:AB58)</f>
        <v>0</v>
      </c>
      <c r="AD58" s="57">
        <f>AC58+IF($B54=2,0,AD54)</f>
        <v>25.550756920200001</v>
      </c>
      <c r="AE58" s="52"/>
      <c r="AF58" s="53">
        <f>SUBTOTAL(9,AE58:AE58)</f>
        <v>0</v>
      </c>
      <c r="AG58" s="57">
        <f>AF58+IF($B54=2,0,AG54)</f>
        <v>0</v>
      </c>
      <c r="AH58" s="61">
        <v>5</v>
      </c>
      <c r="AI58" s="62">
        <f>SUMIF($A$5:AH$5,"Накопленный эффект, т/сут",$A58:AH58)+SUMIF($A$5:AH$5,"Нараст.  по потенциалу",$A58:AH58)-SUMIF($A$5:AH$5,"Нараст. по остановкам",$A58:AH58)-SUMIF($A$5:AH$5,"ИТОГО перевод в ППД",$A58:AH58)-SUMIF($A$5:AH$5,"ИТОГО  нерент, по распоряж.",$A58:AH58)-SUMIF($A$5:AH$5,"ИТОГО ост. дебит от ЗБС, Углуб., ПВЛГ/ПНЛГ",$A58:AH58)</f>
        <v>-9.4549977737000006</v>
      </c>
      <c r="AJ58" s="53">
        <v>19.333200000000001</v>
      </c>
      <c r="AK58" s="63"/>
      <c r="AL58" s="63"/>
      <c r="AM58" s="53">
        <f>SUBTOTAL(9,AJ58:AL58)</f>
        <v>19.333200000000001</v>
      </c>
      <c r="AN58" s="117" t="s">
        <v>2</v>
      </c>
      <c r="AO58" s="64">
        <f>AO$4+SUMIF($C$5:AM$5,"Нараст. по остановкам",$C58:AM58)-SUMIF($C$5:AM$5,"Нараст.  по потенциалу",$C58:AM58)</f>
        <v>93.499999999984595</v>
      </c>
      <c r="AP58" s="17"/>
    </row>
    <row r="59" spans="1:42" ht="0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7"/>
    </row>
    <row r="60" spans="1:42" ht="11.25" customHeight="1" x14ac:dyDescent="0.3">
      <c r="A60" s="116">
        <v>43629</v>
      </c>
      <c r="B60" s="18" t="s">
        <v>37</v>
      </c>
      <c r="C60" s="19"/>
      <c r="D60" s="20"/>
      <c r="E60" s="19"/>
      <c r="F60" s="20"/>
      <c r="G60" s="19"/>
      <c r="H60" s="20"/>
      <c r="I60" s="19"/>
      <c r="J60" s="20"/>
      <c r="K60" s="20"/>
      <c r="L60" s="21"/>
      <c r="M60" s="19"/>
      <c r="N60" s="22"/>
      <c r="O60" s="23"/>
      <c r="P60" s="19"/>
      <c r="Q60" s="19"/>
      <c r="R60" s="22"/>
      <c r="S60" s="23"/>
      <c r="T60" s="19"/>
      <c r="U60" s="24">
        <v>0</v>
      </c>
      <c r="V60" s="19"/>
      <c r="W60" s="24">
        <v>7.7957591465</v>
      </c>
      <c r="X60" s="20">
        <v>7.7957591465</v>
      </c>
      <c r="Y60" s="21"/>
      <c r="Z60" s="30"/>
      <c r="AA60" s="26"/>
      <c r="AB60" s="19"/>
      <c r="AC60" s="28"/>
      <c r="AD60" s="29"/>
      <c r="AE60" s="19"/>
      <c r="AF60" s="28"/>
      <c r="AG60" s="29"/>
      <c r="AH60" s="30"/>
      <c r="AI60" s="31"/>
      <c r="AJ60" s="33"/>
      <c r="AK60" s="32"/>
      <c r="AL60" s="32"/>
      <c r="AM60" s="33"/>
      <c r="AN60" s="118">
        <f>AN$4+SUMIF($A$5:AM$5,"Нараст. баланс",$A62:AM62)+SUMIF($A$7:AK$7,"Итого (с ВНР)",$A62:AK62)-SUMIF($A$5:AM$5,"Геол. снижение,  т/сут",$A62:AM62)-SUMIF(AL$7:AM$7,"Итого",AL62:AM62)-SUMIF($A$7:AM$7,"Итого (с ВСП)",$A62:AM62)</f>
        <v>2169.7791326320994</v>
      </c>
      <c r="AO60" s="34"/>
      <c r="AP60" s="17"/>
    </row>
    <row r="61" spans="1:42" ht="11.25" customHeight="1" x14ac:dyDescent="0.3">
      <c r="A61" s="117" t="s">
        <v>2</v>
      </c>
      <c r="B61" s="35" t="s">
        <v>38</v>
      </c>
      <c r="C61" s="36"/>
      <c r="D61" s="37"/>
      <c r="E61" s="36"/>
      <c r="F61" s="37"/>
      <c r="G61" s="36"/>
      <c r="H61" s="37"/>
      <c r="I61" s="36"/>
      <c r="J61" s="37"/>
      <c r="K61" s="37"/>
      <c r="L61" s="38"/>
      <c r="M61" s="36"/>
      <c r="N61" s="39">
        <f>SUBTOTAL(9,M63:M63)</f>
        <v>0</v>
      </c>
      <c r="O61" s="40"/>
      <c r="P61" s="36"/>
      <c r="Q61" s="36"/>
      <c r="R61" s="39">
        <f>SUBTOTAL(9,P63:Q63)</f>
        <v>0</v>
      </c>
      <c r="S61" s="40"/>
      <c r="T61" s="36"/>
      <c r="U61" s="41">
        <f>SUBTOTAL(9,T63:T63)</f>
        <v>0</v>
      </c>
      <c r="V61" s="36"/>
      <c r="W61" s="41">
        <f>SUBTOTAL(9,V63:V63)</f>
        <v>0</v>
      </c>
      <c r="X61" s="37">
        <f>SUBTOTAL(9,T63:V63)</f>
        <v>0</v>
      </c>
      <c r="Y61" s="38"/>
      <c r="Z61" s="46"/>
      <c r="AA61" s="43"/>
      <c r="AB61" s="36"/>
      <c r="AC61" s="37">
        <f>SUBTOTAL(9,AB63:AB63)</f>
        <v>0</v>
      </c>
      <c r="AD61" s="45"/>
      <c r="AE61" s="36"/>
      <c r="AF61" s="37">
        <f>SUBTOTAL(3,AE61:AE61)</f>
        <v>0</v>
      </c>
      <c r="AG61" s="45"/>
      <c r="AH61" s="46"/>
      <c r="AI61" s="47"/>
      <c r="AJ61" s="49"/>
      <c r="AK61" s="48"/>
      <c r="AL61" s="48"/>
      <c r="AM61" s="49"/>
      <c r="AN61" s="117" t="s">
        <v>2</v>
      </c>
      <c r="AO61" s="50"/>
      <c r="AP61" s="17"/>
    </row>
    <row r="62" spans="1:42" ht="11.25" customHeight="1" x14ac:dyDescent="0.3">
      <c r="A62" s="117" t="s">
        <v>2</v>
      </c>
      <c r="B62" s="51" t="s">
        <v>36</v>
      </c>
      <c r="C62" s="52"/>
      <c r="D62" s="53"/>
      <c r="E62" s="52"/>
      <c r="F62" s="53"/>
      <c r="G62" s="52"/>
      <c r="H62" s="53"/>
      <c r="I62" s="52"/>
      <c r="J62" s="53"/>
      <c r="K62" s="53"/>
      <c r="L62" s="54"/>
      <c r="M62" s="52"/>
      <c r="N62" s="55">
        <f>SUBTOTAL(9,M62:M62)</f>
        <v>0</v>
      </c>
      <c r="O62" s="56">
        <f>N62+IF($B58=2,0,O58)</f>
        <v>0</v>
      </c>
      <c r="P62" s="52"/>
      <c r="Q62" s="52"/>
      <c r="R62" s="55">
        <f>SUBTOTAL(9,P62:Q62)</f>
        <v>0</v>
      </c>
      <c r="S62" s="56">
        <f>R62+IF($B58=2,0,S58)</f>
        <v>8.3000000000000007</v>
      </c>
      <c r="T62" s="52"/>
      <c r="U62" s="57">
        <f>SUBTOTAL(9,T62:T62)</f>
        <v>0</v>
      </c>
      <c r="V62" s="52"/>
      <c r="W62" s="57">
        <f>SUBTOTAL(9,V62:V62)</f>
        <v>0</v>
      </c>
      <c r="X62" s="53">
        <f>SUBTOTAL(9,T62:V62)</f>
        <v>0</v>
      </c>
      <c r="Y62" s="54">
        <f>X62+IF($B58=2,0,Y58)</f>
        <v>7.7957591465</v>
      </c>
      <c r="Z62" s="61">
        <v>20</v>
      </c>
      <c r="AA62" s="59">
        <v>70.846100000000007</v>
      </c>
      <c r="AB62" s="52"/>
      <c r="AC62" s="53">
        <f>SUBTOTAL(9,AB62:AB62)</f>
        <v>0</v>
      </c>
      <c r="AD62" s="57">
        <f>AC62+IF($B58=2,0,AD58)</f>
        <v>25.550756920200001</v>
      </c>
      <c r="AE62" s="52"/>
      <c r="AF62" s="53">
        <f>SUBTOTAL(9,AE62:AE62)</f>
        <v>0</v>
      </c>
      <c r="AG62" s="57">
        <f>AF62+IF($B58=2,0,AG58)</f>
        <v>0</v>
      </c>
      <c r="AH62" s="61">
        <v>5</v>
      </c>
      <c r="AI62" s="62">
        <f>SUMIF($A$5:AH$5,"Накопленный эффект, т/сут",$A62:AH62)+SUMIF($A$5:AH$5,"Нараст.  по потенциалу",$A62:AH62)-SUMIF($A$5:AH$5,"Нараст. по остановкам",$A62:AH62)-SUMIF($A$5:AH$5,"ИТОГО перевод в ППД",$A62:AH62)-SUMIF($A$5:AH$5,"ИТОГО  нерент, по распоряж.",$A62:AH62)-SUMIF($A$5:AH$5,"ИТОГО ост. дебит от ЗБС, Углуб., ПВЛГ/ПНЛГ",$A62:AH62)</f>
        <v>-9.4549977737000006</v>
      </c>
      <c r="AJ62" s="53">
        <v>23.076499999999999</v>
      </c>
      <c r="AK62" s="63"/>
      <c r="AL62" s="63"/>
      <c r="AM62" s="53">
        <f>SUBTOTAL(9,AJ62:AL62)</f>
        <v>23.076499999999999</v>
      </c>
      <c r="AN62" s="117" t="s">
        <v>2</v>
      </c>
      <c r="AO62" s="64">
        <f>AO$4+SUMIF($C$5:AM$5,"Нараст. по остановкам",$C62:AM62)-SUMIF($C$5:AM$5,"Нараст.  по потенциалу",$C62:AM62)</f>
        <v>93.499999999984595</v>
      </c>
      <c r="AP62" s="17"/>
    </row>
    <row r="63" spans="1:42" ht="0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7"/>
    </row>
    <row r="64" spans="1:42" ht="11.25" customHeight="1" x14ac:dyDescent="0.3">
      <c r="A64" s="116">
        <v>43630</v>
      </c>
      <c r="B64" s="18" t="s">
        <v>37</v>
      </c>
      <c r="C64" s="19"/>
      <c r="D64" s="20"/>
      <c r="E64" s="25"/>
      <c r="F64" s="20"/>
      <c r="G64" s="19"/>
      <c r="H64" s="20"/>
      <c r="I64" s="19"/>
      <c r="J64" s="20"/>
      <c r="K64" s="20"/>
      <c r="L64" s="21"/>
      <c r="M64" s="19"/>
      <c r="N64" s="22"/>
      <c r="O64" s="23"/>
      <c r="P64" s="19"/>
      <c r="Q64" s="19"/>
      <c r="R64" s="22"/>
      <c r="S64" s="23"/>
      <c r="T64" s="19"/>
      <c r="U64" s="24">
        <v>0</v>
      </c>
      <c r="V64" s="19"/>
      <c r="W64" s="24">
        <v>7.7957591465</v>
      </c>
      <c r="X64" s="20">
        <v>7.7957591465</v>
      </c>
      <c r="Y64" s="21"/>
      <c r="Z64" s="30"/>
      <c r="AA64" s="26"/>
      <c r="AB64" s="19"/>
      <c r="AC64" s="28"/>
      <c r="AD64" s="29"/>
      <c r="AE64" s="19"/>
      <c r="AF64" s="28"/>
      <c r="AG64" s="29"/>
      <c r="AH64" s="30"/>
      <c r="AI64" s="31"/>
      <c r="AJ64" s="33"/>
      <c r="AK64" s="32"/>
      <c r="AL64" s="32"/>
      <c r="AM64" s="33"/>
      <c r="AN64" s="118">
        <f>AN$4+SUMIF($A$5:AM$5,"Нараст. баланс",$A66:AM66)+SUMIF($A$7:AK$7,"Итого (с ВНР)",$A66:AK66)-SUMIF($A$5:AM$5,"Геол. снижение,  т/сут",$A66:AM66)-SUMIF(AL$7:AM$7,"Итого",AL66:AM66)-SUMIF($A$7:AM$7,"Итого (с ВСП)",$A66:AM66)</f>
        <v>2159.5137326321001</v>
      </c>
      <c r="AO64" s="34"/>
      <c r="AP64" s="17"/>
    </row>
    <row r="65" spans="1:42" ht="11.25" customHeight="1" x14ac:dyDescent="0.3">
      <c r="A65" s="117" t="s">
        <v>2</v>
      </c>
      <c r="B65" s="35" t="s">
        <v>38</v>
      </c>
      <c r="C65" s="36"/>
      <c r="D65" s="37"/>
      <c r="E65" s="42"/>
      <c r="F65" s="37"/>
      <c r="G65" s="36"/>
      <c r="H65" s="37"/>
      <c r="I65" s="36"/>
      <c r="J65" s="37"/>
      <c r="K65" s="37"/>
      <c r="L65" s="38"/>
      <c r="M65" s="36"/>
      <c r="N65" s="39">
        <f>SUBTOTAL(9,M67:M67)</f>
        <v>0</v>
      </c>
      <c r="O65" s="40"/>
      <c r="P65" s="36"/>
      <c r="Q65" s="36"/>
      <c r="R65" s="39">
        <f>SUBTOTAL(9,P67:Q67)</f>
        <v>0</v>
      </c>
      <c r="S65" s="40"/>
      <c r="T65" s="36"/>
      <c r="U65" s="41">
        <f>SUBTOTAL(9,T67:T67)</f>
        <v>0</v>
      </c>
      <c r="V65" s="36"/>
      <c r="W65" s="41">
        <f>SUBTOTAL(9,V67:V67)</f>
        <v>0</v>
      </c>
      <c r="X65" s="37">
        <f>SUBTOTAL(9,T67:V67)</f>
        <v>0</v>
      </c>
      <c r="Y65" s="38"/>
      <c r="Z65" s="46"/>
      <c r="AA65" s="43"/>
      <c r="AB65" s="36"/>
      <c r="AC65" s="37">
        <f>SUBTOTAL(9,AB67:AB67)</f>
        <v>0</v>
      </c>
      <c r="AD65" s="45"/>
      <c r="AE65" s="36"/>
      <c r="AF65" s="37">
        <f>SUBTOTAL(3,AE65:AE65)</f>
        <v>0</v>
      </c>
      <c r="AG65" s="45"/>
      <c r="AH65" s="46"/>
      <c r="AI65" s="47"/>
      <c r="AJ65" s="49"/>
      <c r="AK65" s="48"/>
      <c r="AL65" s="48"/>
      <c r="AM65" s="49"/>
      <c r="AN65" s="117" t="s">
        <v>2</v>
      </c>
      <c r="AO65" s="50"/>
      <c r="AP65" s="17"/>
    </row>
    <row r="66" spans="1:42" ht="11.25" customHeight="1" x14ac:dyDescent="0.3">
      <c r="A66" s="117" t="s">
        <v>2</v>
      </c>
      <c r="B66" s="51" t="s">
        <v>36</v>
      </c>
      <c r="C66" s="52"/>
      <c r="D66" s="53"/>
      <c r="E66" s="58"/>
      <c r="F66" s="53"/>
      <c r="G66" s="52"/>
      <c r="H66" s="53"/>
      <c r="I66" s="52"/>
      <c r="J66" s="53"/>
      <c r="K66" s="53"/>
      <c r="L66" s="54"/>
      <c r="M66" s="52"/>
      <c r="N66" s="55">
        <f>SUBTOTAL(9,M66:M66)</f>
        <v>0</v>
      </c>
      <c r="O66" s="56">
        <f>N66+IF($B62=2,0,O62)</f>
        <v>0</v>
      </c>
      <c r="P66" s="52"/>
      <c r="Q66" s="52"/>
      <c r="R66" s="55">
        <f>SUBTOTAL(9,P66:Q66)</f>
        <v>0</v>
      </c>
      <c r="S66" s="56">
        <f>R66+IF($B62=2,0,S62)</f>
        <v>8.3000000000000007</v>
      </c>
      <c r="T66" s="52"/>
      <c r="U66" s="57">
        <f>SUBTOTAL(9,T66:T66)</f>
        <v>0</v>
      </c>
      <c r="V66" s="52"/>
      <c r="W66" s="57">
        <f>SUBTOTAL(9,V66:V66)</f>
        <v>0</v>
      </c>
      <c r="X66" s="53">
        <f>SUBTOTAL(9,T66:V66)</f>
        <v>0</v>
      </c>
      <c r="Y66" s="54">
        <f>X66+IF($B62=2,0,Y62)</f>
        <v>7.7957591465</v>
      </c>
      <c r="Z66" s="61">
        <v>20</v>
      </c>
      <c r="AA66" s="59">
        <v>76.2958</v>
      </c>
      <c r="AB66" s="52"/>
      <c r="AC66" s="53">
        <f>SUBTOTAL(9,AB66:AB66)</f>
        <v>0</v>
      </c>
      <c r="AD66" s="57">
        <f>AC66+IF($B62=2,0,AD62)</f>
        <v>25.550756920200001</v>
      </c>
      <c r="AE66" s="52"/>
      <c r="AF66" s="53">
        <f>SUBTOTAL(9,AE66:AE66)</f>
        <v>0</v>
      </c>
      <c r="AG66" s="57">
        <f>AF66+IF($B62=2,0,AG62)</f>
        <v>0</v>
      </c>
      <c r="AH66" s="61">
        <v>5</v>
      </c>
      <c r="AI66" s="62">
        <f>SUMIF($A$5:AH$5,"Накопленный эффект, т/сут",$A66:AH66)+SUMIF($A$5:AH$5,"Нараст.  по потенциалу",$A66:AH66)-SUMIF($A$5:AH$5,"Нараст. по остановкам",$A66:AH66)-SUMIF($A$5:AH$5,"ИТОГО перевод в ППД",$A66:AH66)-SUMIF($A$5:AH$5,"ИТОГО  нерент, по распоряж.",$A66:AH66)-SUMIF($A$5:AH$5,"ИТОГО ост. дебит от ЗБС, Углуб., ПВЛГ/ПНЛГ",$A66:AH66)</f>
        <v>-9.4549977737000006</v>
      </c>
      <c r="AJ66" s="53">
        <v>27.892199999999999</v>
      </c>
      <c r="AK66" s="63"/>
      <c r="AL66" s="63"/>
      <c r="AM66" s="53">
        <f>SUBTOTAL(9,AJ66:AL66)</f>
        <v>27.892199999999999</v>
      </c>
      <c r="AN66" s="117" t="s">
        <v>2</v>
      </c>
      <c r="AO66" s="64">
        <f>AO$4+SUMIF($C$5:AM$5,"Нараст. по остановкам",$C66:AM66)-SUMIF($C$5:AM$5,"Нараст.  по потенциалу",$C66:AM66)</f>
        <v>93.499999999984595</v>
      </c>
      <c r="AP66" s="17"/>
    </row>
    <row r="67" spans="1:42" ht="0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7"/>
    </row>
    <row r="68" spans="1:42" ht="11.25" customHeight="1" x14ac:dyDescent="0.3">
      <c r="A68" s="116">
        <v>43631</v>
      </c>
      <c r="B68" s="18" t="s">
        <v>37</v>
      </c>
      <c r="C68" s="19"/>
      <c r="D68" s="20"/>
      <c r="E68" s="19"/>
      <c r="F68" s="20"/>
      <c r="G68" s="19"/>
      <c r="H68" s="20"/>
      <c r="I68" s="19"/>
      <c r="J68" s="20"/>
      <c r="K68" s="20"/>
      <c r="L68" s="21"/>
      <c r="M68" s="19"/>
      <c r="N68" s="22"/>
      <c r="O68" s="23"/>
      <c r="P68" s="19"/>
      <c r="Q68" s="19"/>
      <c r="R68" s="22"/>
      <c r="S68" s="23"/>
      <c r="T68" s="19"/>
      <c r="U68" s="24">
        <v>0</v>
      </c>
      <c r="V68" s="19"/>
      <c r="W68" s="24">
        <v>7.7957591465</v>
      </c>
      <c r="X68" s="20">
        <v>7.7957591465</v>
      </c>
      <c r="Y68" s="21"/>
      <c r="Z68" s="30"/>
      <c r="AA68" s="26"/>
      <c r="AB68" s="19"/>
      <c r="AC68" s="28"/>
      <c r="AD68" s="29"/>
      <c r="AE68" s="19"/>
      <c r="AF68" s="28"/>
      <c r="AG68" s="29"/>
      <c r="AH68" s="30"/>
      <c r="AI68" s="31"/>
      <c r="AJ68" s="33"/>
      <c r="AK68" s="32"/>
      <c r="AL68" s="32"/>
      <c r="AM68" s="33"/>
      <c r="AN68" s="118">
        <f>AN$4+SUMIF($A$5:AM$5,"Нараст. баланс",$A70:AM70)+SUMIF($A$7:AK$7,"Итого (с ВНР)",$A70:AK70)-SUMIF($A$5:AM$5,"Геол. снижение,  т/сут",$A70:AM70)-SUMIF(AL$7:AM$7,"Итого",AL70:AM70)-SUMIF($A$7:AM$7,"Итого (с ВСП)",$A70:AM70)</f>
        <v>2154.0640326321</v>
      </c>
      <c r="AO68" s="34"/>
      <c r="AP68" s="17"/>
    </row>
    <row r="69" spans="1:42" ht="11.25" customHeight="1" x14ac:dyDescent="0.3">
      <c r="A69" s="117" t="s">
        <v>2</v>
      </c>
      <c r="B69" s="35" t="s">
        <v>38</v>
      </c>
      <c r="C69" s="36"/>
      <c r="D69" s="37"/>
      <c r="E69" s="36"/>
      <c r="F69" s="37"/>
      <c r="G69" s="36"/>
      <c r="H69" s="37"/>
      <c r="I69" s="36"/>
      <c r="J69" s="37"/>
      <c r="K69" s="37"/>
      <c r="L69" s="38"/>
      <c r="M69" s="36"/>
      <c r="N69" s="39">
        <f>SUBTOTAL(9,M71:M71)</f>
        <v>0</v>
      </c>
      <c r="O69" s="40"/>
      <c r="P69" s="36"/>
      <c r="Q69" s="36"/>
      <c r="R69" s="39">
        <f>SUBTOTAL(9,P71:Q71)</f>
        <v>0</v>
      </c>
      <c r="S69" s="40"/>
      <c r="T69" s="36"/>
      <c r="U69" s="41">
        <f>SUBTOTAL(9,T71:T71)</f>
        <v>0</v>
      </c>
      <c r="V69" s="36"/>
      <c r="W69" s="41">
        <f>SUBTOTAL(9,V71:V71)</f>
        <v>0</v>
      </c>
      <c r="X69" s="37">
        <f>SUBTOTAL(9,T71:V71)</f>
        <v>0</v>
      </c>
      <c r="Y69" s="38"/>
      <c r="Z69" s="46"/>
      <c r="AA69" s="43"/>
      <c r="AB69" s="36"/>
      <c r="AC69" s="37">
        <f>SUBTOTAL(9,AB71:AB71)</f>
        <v>0</v>
      </c>
      <c r="AD69" s="45"/>
      <c r="AE69" s="36"/>
      <c r="AF69" s="37">
        <f>SUBTOTAL(3,AE69:AE69)</f>
        <v>0</v>
      </c>
      <c r="AG69" s="45"/>
      <c r="AH69" s="46"/>
      <c r="AI69" s="47"/>
      <c r="AJ69" s="49"/>
      <c r="AK69" s="48"/>
      <c r="AL69" s="48"/>
      <c r="AM69" s="49"/>
      <c r="AN69" s="117" t="s">
        <v>2</v>
      </c>
      <c r="AO69" s="50"/>
      <c r="AP69" s="17"/>
    </row>
    <row r="70" spans="1:42" ht="11.25" customHeight="1" x14ac:dyDescent="0.3">
      <c r="A70" s="117" t="s">
        <v>2</v>
      </c>
      <c r="B70" s="51" t="s">
        <v>36</v>
      </c>
      <c r="C70" s="52"/>
      <c r="D70" s="53"/>
      <c r="E70" s="52"/>
      <c r="F70" s="53"/>
      <c r="G70" s="52"/>
      <c r="H70" s="53"/>
      <c r="I70" s="52"/>
      <c r="J70" s="53"/>
      <c r="K70" s="53"/>
      <c r="L70" s="54"/>
      <c r="M70" s="52"/>
      <c r="N70" s="55">
        <f>SUBTOTAL(9,M70:M70)</f>
        <v>0</v>
      </c>
      <c r="O70" s="56">
        <f>N70+IF($B66=2,0,O66)</f>
        <v>0</v>
      </c>
      <c r="P70" s="52"/>
      <c r="Q70" s="52"/>
      <c r="R70" s="55">
        <f>SUBTOTAL(9,P70:Q70)</f>
        <v>0</v>
      </c>
      <c r="S70" s="56">
        <f>R70+IF($B66=2,0,S66)</f>
        <v>8.3000000000000007</v>
      </c>
      <c r="T70" s="52"/>
      <c r="U70" s="57">
        <f>SUBTOTAL(9,T70:T70)</f>
        <v>0</v>
      </c>
      <c r="V70" s="52"/>
      <c r="W70" s="57">
        <f>SUBTOTAL(9,V70:V70)</f>
        <v>0</v>
      </c>
      <c r="X70" s="53">
        <f>SUBTOTAL(9,T70:V70)</f>
        <v>0</v>
      </c>
      <c r="Y70" s="54">
        <f>X70+IF($B66=2,0,Y66)</f>
        <v>7.7957591465</v>
      </c>
      <c r="Z70" s="61">
        <v>20</v>
      </c>
      <c r="AA70" s="59">
        <v>81.745500000000007</v>
      </c>
      <c r="AB70" s="52"/>
      <c r="AC70" s="53">
        <f>SUBTOTAL(9,AB70:AB70)</f>
        <v>0</v>
      </c>
      <c r="AD70" s="57">
        <f>AC70+IF($B66=2,0,AD66)</f>
        <v>25.550756920200001</v>
      </c>
      <c r="AE70" s="52"/>
      <c r="AF70" s="53">
        <f>SUBTOTAL(9,AE70:AE70)</f>
        <v>0</v>
      </c>
      <c r="AG70" s="57">
        <f>AF70+IF($B66=2,0,AG66)</f>
        <v>0</v>
      </c>
      <c r="AH70" s="61">
        <v>5</v>
      </c>
      <c r="AI70" s="62">
        <f>SUMIF($A$5:AH$5,"Накопленный эффект, т/сут",$A70:AH70)+SUMIF($A$5:AH$5,"Нараст.  по потенциалу",$A70:AH70)-SUMIF($A$5:AH$5,"Нараст. по остановкам",$A70:AH70)-SUMIF($A$5:AH$5,"ИТОГО перевод в ППД",$A70:AH70)-SUMIF($A$5:AH$5,"ИТОГО  нерент, по распоряж.",$A70:AH70)-SUMIF($A$5:AH$5,"ИТОГО ост. дебит от ЗБС, Углуб., ПВЛГ/ПНЛГ",$A70:AH70)</f>
        <v>-9.4549977737000006</v>
      </c>
      <c r="AJ70" s="53">
        <v>27.892199999999999</v>
      </c>
      <c r="AK70" s="63"/>
      <c r="AL70" s="63"/>
      <c r="AM70" s="53">
        <f>SUBTOTAL(9,AJ70:AL70)</f>
        <v>27.892199999999999</v>
      </c>
      <c r="AN70" s="117" t="s">
        <v>2</v>
      </c>
      <c r="AO70" s="64">
        <f>AO$4+SUMIF($C$5:AM$5,"Нараст. по остановкам",$C70:AM70)-SUMIF($C$5:AM$5,"Нараст.  по потенциалу",$C70:AM70)</f>
        <v>93.499999999984595</v>
      </c>
      <c r="AP70" s="17"/>
    </row>
    <row r="71" spans="1:42" ht="0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7"/>
    </row>
    <row r="72" spans="1:42" ht="11.25" customHeight="1" x14ac:dyDescent="0.3">
      <c r="A72" s="116">
        <v>43632</v>
      </c>
      <c r="B72" s="18" t="s">
        <v>37</v>
      </c>
      <c r="C72" s="19"/>
      <c r="D72" s="20"/>
      <c r="E72" s="25"/>
      <c r="F72" s="20"/>
      <c r="G72" s="19"/>
      <c r="H72" s="20"/>
      <c r="I72" s="19"/>
      <c r="J72" s="20"/>
      <c r="K72" s="20"/>
      <c r="L72" s="21"/>
      <c r="M72" s="19"/>
      <c r="N72" s="22"/>
      <c r="O72" s="23"/>
      <c r="P72" s="25" t="s">
        <v>39</v>
      </c>
      <c r="Q72" s="25" t="s">
        <v>39</v>
      </c>
      <c r="R72" s="22"/>
      <c r="S72" s="23"/>
      <c r="T72" s="19"/>
      <c r="U72" s="24">
        <v>0</v>
      </c>
      <c r="V72" s="19"/>
      <c r="W72" s="24">
        <v>7.7957591465</v>
      </c>
      <c r="X72" s="20">
        <v>7.7957591465</v>
      </c>
      <c r="Y72" s="21"/>
      <c r="Z72" s="30"/>
      <c r="AA72" s="26"/>
      <c r="AB72" s="19"/>
      <c r="AC72" s="28"/>
      <c r="AD72" s="29"/>
      <c r="AE72" s="19"/>
      <c r="AF72" s="28"/>
      <c r="AG72" s="29"/>
      <c r="AH72" s="30"/>
      <c r="AI72" s="31"/>
      <c r="AJ72" s="33"/>
      <c r="AK72" s="32"/>
      <c r="AL72" s="32"/>
      <c r="AM72" s="33"/>
      <c r="AN72" s="118">
        <f>AN$4+SUMIF($A$5:AM$5,"Нараст. баланс",$A74:AM74)+SUMIF($A$7:AK$7,"Итого (с ВНР)",$A74:AK74)-SUMIF($A$5:AM$5,"Геол. снижение,  т/сут",$A74:AM74)-SUMIF(AL$7:AM$7,"Итого",AL74:AM74)-SUMIF($A$7:AM$7,"Итого (с ВСП)",$A74:AM74)</f>
        <v>2155.1761326320998</v>
      </c>
      <c r="AO72" s="34"/>
      <c r="AP72" s="17"/>
    </row>
    <row r="73" spans="1:42" ht="11.25" customHeight="1" x14ac:dyDescent="0.3">
      <c r="A73" s="117" t="s">
        <v>2</v>
      </c>
      <c r="B73" s="35" t="s">
        <v>38</v>
      </c>
      <c r="C73" s="36"/>
      <c r="D73" s="37"/>
      <c r="E73" s="42"/>
      <c r="F73" s="37"/>
      <c r="G73" s="36"/>
      <c r="H73" s="37"/>
      <c r="I73" s="36"/>
      <c r="J73" s="37"/>
      <c r="K73" s="37"/>
      <c r="L73" s="38"/>
      <c r="M73" s="36"/>
      <c r="N73" s="39">
        <f>SUBTOTAL(9,M75:M75)</f>
        <v>0</v>
      </c>
      <c r="O73" s="40"/>
      <c r="P73" s="42" t="s">
        <v>62</v>
      </c>
      <c r="Q73" s="42" t="s">
        <v>73</v>
      </c>
      <c r="R73" s="39">
        <f>SUBTOTAL(9,P75:Q75)</f>
        <v>2</v>
      </c>
      <c r="S73" s="40"/>
      <c r="T73" s="36"/>
      <c r="U73" s="41">
        <f>SUBTOTAL(9,T75:T75)</f>
        <v>0</v>
      </c>
      <c r="V73" s="36"/>
      <c r="W73" s="41">
        <f>SUBTOTAL(9,V75:V75)</f>
        <v>0</v>
      </c>
      <c r="X73" s="37">
        <f>SUBTOTAL(9,T75:V75)</f>
        <v>0</v>
      </c>
      <c r="Y73" s="38"/>
      <c r="Z73" s="46"/>
      <c r="AA73" s="43"/>
      <c r="AB73" s="36"/>
      <c r="AC73" s="37">
        <f>SUBTOTAL(9,AB75:AB75)</f>
        <v>0</v>
      </c>
      <c r="AD73" s="45"/>
      <c r="AE73" s="36"/>
      <c r="AF73" s="37">
        <f>SUBTOTAL(3,AE73:AE73)</f>
        <v>0</v>
      </c>
      <c r="AG73" s="45"/>
      <c r="AH73" s="46"/>
      <c r="AI73" s="47"/>
      <c r="AJ73" s="49"/>
      <c r="AK73" s="48"/>
      <c r="AL73" s="48"/>
      <c r="AM73" s="49"/>
      <c r="AN73" s="117" t="s">
        <v>2</v>
      </c>
      <c r="AO73" s="50"/>
      <c r="AP73" s="17"/>
    </row>
    <row r="74" spans="1:42" ht="11.25" customHeight="1" x14ac:dyDescent="0.3">
      <c r="A74" s="117" t="s">
        <v>2</v>
      </c>
      <c r="B74" s="51" t="s">
        <v>36</v>
      </c>
      <c r="C74" s="52"/>
      <c r="D74" s="53"/>
      <c r="E74" s="58"/>
      <c r="F74" s="53"/>
      <c r="G74" s="52"/>
      <c r="H74" s="53"/>
      <c r="I74" s="52"/>
      <c r="J74" s="53"/>
      <c r="K74" s="53"/>
      <c r="L74" s="54"/>
      <c r="M74" s="52"/>
      <c r="N74" s="55">
        <f>SUBTOTAL(9,M74:M74)</f>
        <v>0</v>
      </c>
      <c r="O74" s="56">
        <f>N74+IF($B70=2,0,O70)</f>
        <v>0</v>
      </c>
      <c r="P74" s="58">
        <v>1.3</v>
      </c>
      <c r="Q74" s="58">
        <v>3</v>
      </c>
      <c r="R74" s="55">
        <f>SUBTOTAL(9,P74:Q74)</f>
        <v>4.3</v>
      </c>
      <c r="S74" s="56">
        <f>R74+IF($B70=2,0,S70)</f>
        <v>12.600000000000001</v>
      </c>
      <c r="T74" s="52"/>
      <c r="U74" s="57">
        <f>SUBTOTAL(9,T74:T74)</f>
        <v>0</v>
      </c>
      <c r="V74" s="52"/>
      <c r="W74" s="57">
        <f>SUBTOTAL(9,V74:V74)</f>
        <v>0</v>
      </c>
      <c r="X74" s="53">
        <f>SUBTOTAL(9,T74:V74)</f>
        <v>0</v>
      </c>
      <c r="Y74" s="54">
        <f>X74+IF($B70=2,0,Y70)</f>
        <v>7.7957591465</v>
      </c>
      <c r="Z74" s="61">
        <v>20</v>
      </c>
      <c r="AA74" s="59">
        <v>87.1952</v>
      </c>
      <c r="AB74" s="52"/>
      <c r="AC74" s="53">
        <f>SUBTOTAL(9,AB74:AB74)</f>
        <v>0</v>
      </c>
      <c r="AD74" s="57">
        <f>AC74+IF($B70=2,0,AD70)</f>
        <v>25.550756920200001</v>
      </c>
      <c r="AE74" s="52"/>
      <c r="AF74" s="53">
        <f>SUBTOTAL(9,AE74:AE74)</f>
        <v>0</v>
      </c>
      <c r="AG74" s="57">
        <f>AF74+IF($B70=2,0,AG70)</f>
        <v>0</v>
      </c>
      <c r="AH74" s="61">
        <v>5</v>
      </c>
      <c r="AI74" s="62">
        <f>SUMIF($A$5:AH$5,"Накопленный эффект, т/сут",$A74:AH74)+SUMIF($A$5:AH$5,"Нараст.  по потенциалу",$A74:AH74)-SUMIF($A$5:AH$5,"Нараст. по остановкам",$A74:AH74)-SUMIF($A$5:AH$5,"ИТОГО перевод в ППД",$A74:AH74)-SUMIF($A$5:AH$5,"ИТОГО  нерент, по распоряж.",$A74:AH74)-SUMIF($A$5:AH$5,"ИТОГО ост. дебит от ЗБС, Углуб., ПВЛГ/ПНЛГ",$A74:AH74)</f>
        <v>-5.1549977736999999</v>
      </c>
      <c r="AJ74" s="53">
        <v>25.630400000000002</v>
      </c>
      <c r="AK74" s="63"/>
      <c r="AL74" s="63"/>
      <c r="AM74" s="53">
        <f>SUBTOTAL(9,AJ74:AL74)</f>
        <v>25.630400000000002</v>
      </c>
      <c r="AN74" s="117" t="s">
        <v>2</v>
      </c>
      <c r="AO74" s="64">
        <f>AO$4+SUMIF($C$5:AM$5,"Нараст. по остановкам",$C74:AM74)-SUMIF($C$5:AM$5,"Нараст.  по потенциалу",$C74:AM74)</f>
        <v>93.499999999984595</v>
      </c>
      <c r="AP74" s="17"/>
    </row>
    <row r="75" spans="1:42" ht="0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>
        <v>1</v>
      </c>
      <c r="Q75" s="2">
        <v>1</v>
      </c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7"/>
    </row>
    <row r="76" spans="1:42" ht="11.25" customHeight="1" x14ac:dyDescent="0.3">
      <c r="A76" s="116">
        <v>43633</v>
      </c>
      <c r="B76" s="18" t="s">
        <v>37</v>
      </c>
      <c r="C76" s="19"/>
      <c r="D76" s="20"/>
      <c r="E76" s="19"/>
      <c r="F76" s="20"/>
      <c r="G76" s="19"/>
      <c r="H76" s="20"/>
      <c r="I76" s="19"/>
      <c r="J76" s="20"/>
      <c r="K76" s="20"/>
      <c r="L76" s="21"/>
      <c r="M76" s="19"/>
      <c r="N76" s="22"/>
      <c r="O76" s="23"/>
      <c r="P76" s="19"/>
      <c r="Q76" s="19"/>
      <c r="R76" s="22"/>
      <c r="S76" s="23"/>
      <c r="T76" s="19"/>
      <c r="U76" s="24">
        <v>0</v>
      </c>
      <c r="V76" s="19"/>
      <c r="W76" s="24">
        <v>7.7957591465</v>
      </c>
      <c r="X76" s="20">
        <v>7.7957591465</v>
      </c>
      <c r="Y76" s="21"/>
      <c r="Z76" s="30"/>
      <c r="AA76" s="26"/>
      <c r="AB76" s="19"/>
      <c r="AC76" s="28"/>
      <c r="AD76" s="29"/>
      <c r="AE76" s="19"/>
      <c r="AF76" s="28"/>
      <c r="AG76" s="29"/>
      <c r="AH76" s="30"/>
      <c r="AI76" s="31"/>
      <c r="AJ76" s="33"/>
      <c r="AK76" s="33"/>
      <c r="AL76" s="32"/>
      <c r="AM76" s="33"/>
      <c r="AN76" s="118">
        <f>AN$4+SUMIF($A$5:AM$5,"Нараст. баланс",$A78:AM78)+SUMIF($A$7:AK$7,"Итого (с ВНР)",$A78:AK78)-SUMIF($A$5:AM$5,"Геол. снижение,  т/сут",$A78:AM78)-SUMIF(AL$7:AM$7,"Итого",AL78:AM78)-SUMIF($A$7:AM$7,"Итого (с ВСП)",$A78:AM78)</f>
        <v>2147.1468936748256</v>
      </c>
      <c r="AO76" s="34"/>
      <c r="AP76" s="17"/>
    </row>
    <row r="77" spans="1:42" ht="11.25" customHeight="1" x14ac:dyDescent="0.3">
      <c r="A77" s="117" t="s">
        <v>2</v>
      </c>
      <c r="B77" s="35" t="s">
        <v>38</v>
      </c>
      <c r="C77" s="36"/>
      <c r="D77" s="37"/>
      <c r="E77" s="36"/>
      <c r="F77" s="37"/>
      <c r="G77" s="36"/>
      <c r="H77" s="37"/>
      <c r="I77" s="36"/>
      <c r="J77" s="37"/>
      <c r="K77" s="37"/>
      <c r="L77" s="38"/>
      <c r="M77" s="36"/>
      <c r="N77" s="39">
        <f>SUBTOTAL(9,M79:M79)</f>
        <v>0</v>
      </c>
      <c r="O77" s="40"/>
      <c r="P77" s="36"/>
      <c r="Q77" s="36"/>
      <c r="R77" s="39">
        <f>SUBTOTAL(9,P79:Q79)</f>
        <v>0</v>
      </c>
      <c r="S77" s="40"/>
      <c r="T77" s="36"/>
      <c r="U77" s="41">
        <f>SUBTOTAL(9,T79:T79)</f>
        <v>0</v>
      </c>
      <c r="V77" s="36"/>
      <c r="W77" s="41">
        <f>SUBTOTAL(9,V79:V79)</f>
        <v>0</v>
      </c>
      <c r="X77" s="37">
        <f>SUBTOTAL(9,T79:V79)</f>
        <v>0</v>
      </c>
      <c r="Y77" s="38"/>
      <c r="Z77" s="46"/>
      <c r="AA77" s="43"/>
      <c r="AB77" s="36"/>
      <c r="AC77" s="37">
        <f>SUBTOTAL(9,AB79:AB79)</f>
        <v>0</v>
      </c>
      <c r="AD77" s="45"/>
      <c r="AE77" s="36"/>
      <c r="AF77" s="37">
        <f>SUBTOTAL(3,AE77:AE77)</f>
        <v>0</v>
      </c>
      <c r="AG77" s="45"/>
      <c r="AH77" s="46"/>
      <c r="AI77" s="47"/>
      <c r="AJ77" s="49"/>
      <c r="AK77" s="49"/>
      <c r="AL77" s="48"/>
      <c r="AM77" s="49"/>
      <c r="AN77" s="117" t="s">
        <v>2</v>
      </c>
      <c r="AO77" s="50"/>
      <c r="AP77" s="17"/>
    </row>
    <row r="78" spans="1:42" ht="11.25" customHeight="1" x14ac:dyDescent="0.3">
      <c r="A78" s="117" t="s">
        <v>2</v>
      </c>
      <c r="B78" s="51" t="s">
        <v>36</v>
      </c>
      <c r="C78" s="52"/>
      <c r="D78" s="53"/>
      <c r="E78" s="52"/>
      <c r="F78" s="53"/>
      <c r="G78" s="52"/>
      <c r="H78" s="53"/>
      <c r="I78" s="52"/>
      <c r="J78" s="53"/>
      <c r="K78" s="53"/>
      <c r="L78" s="54"/>
      <c r="M78" s="52"/>
      <c r="N78" s="55">
        <f>SUBTOTAL(9,M78:M78)</f>
        <v>0</v>
      </c>
      <c r="O78" s="56">
        <f>N78+IF($B74=2,0,O74)</f>
        <v>0</v>
      </c>
      <c r="P78" s="52"/>
      <c r="Q78" s="52"/>
      <c r="R78" s="55">
        <f>SUBTOTAL(9,P78:Q78)</f>
        <v>0</v>
      </c>
      <c r="S78" s="56">
        <f>R78+IF($B74=2,0,S74)</f>
        <v>12.600000000000001</v>
      </c>
      <c r="T78" s="52"/>
      <c r="U78" s="57">
        <f>SUBTOTAL(9,T78:T78)</f>
        <v>0</v>
      </c>
      <c r="V78" s="52"/>
      <c r="W78" s="57">
        <f>SUBTOTAL(9,V78:V78)</f>
        <v>0</v>
      </c>
      <c r="X78" s="53">
        <f>SUBTOTAL(9,T78:V78)</f>
        <v>0</v>
      </c>
      <c r="Y78" s="54">
        <f>X78+IF($B74=2,0,Y74)</f>
        <v>7.7957591465</v>
      </c>
      <c r="Z78" s="61">
        <v>20</v>
      </c>
      <c r="AA78" s="59">
        <v>92.644900000000007</v>
      </c>
      <c r="AB78" s="52"/>
      <c r="AC78" s="53">
        <f>SUBTOTAL(9,AB78:AB78)</f>
        <v>0</v>
      </c>
      <c r="AD78" s="57">
        <f>AC78+IF($B74=2,0,AD74)</f>
        <v>25.550756920200001</v>
      </c>
      <c r="AE78" s="52"/>
      <c r="AF78" s="53">
        <f>SUBTOTAL(9,AE78:AE78)</f>
        <v>0</v>
      </c>
      <c r="AG78" s="57">
        <f>AF78+IF($B74=2,0,AG74)</f>
        <v>0</v>
      </c>
      <c r="AH78" s="61">
        <v>5</v>
      </c>
      <c r="AI78" s="62">
        <f>SUMIF($A$5:AH$5,"Накопленный эффект, т/сут",$A78:AH78)+SUMIF($A$5:AH$5,"Нараст.  по потенциалу",$A78:AH78)-SUMIF($A$5:AH$5,"Нараст. по остановкам",$A78:AH78)-SUMIF($A$5:AH$5,"ИТОГО перевод в ППД",$A78:AH78)-SUMIF($A$5:AH$5,"ИТОГО  нерент, по распоряж.",$A78:AH78)-SUMIF($A$5:AH$5,"ИТОГО ост. дебит от ЗБС, Углуб., ПВЛГ/ПНЛГ",$A78:AH78)</f>
        <v>-5.1549977736999999</v>
      </c>
      <c r="AJ78" s="53">
        <v>25.630400000000002</v>
      </c>
      <c r="AK78" s="53">
        <v>2.5795389572746101</v>
      </c>
      <c r="AL78" s="63"/>
      <c r="AM78" s="53">
        <f>SUBTOTAL(9,AJ78:AL78)</f>
        <v>28.209938957274613</v>
      </c>
      <c r="AN78" s="117" t="s">
        <v>2</v>
      </c>
      <c r="AO78" s="64">
        <f>AO$4+SUMIF($C$5:AM$5,"Нараст. по остановкам",$C78:AM78)-SUMIF($C$5:AM$5,"Нараст.  по потенциалу",$C78:AM78)</f>
        <v>93.499999999984595</v>
      </c>
      <c r="AP78" s="17"/>
    </row>
    <row r="79" spans="1:42" ht="0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7"/>
    </row>
    <row r="80" spans="1:42" ht="11.25" customHeight="1" x14ac:dyDescent="0.3">
      <c r="A80" s="116">
        <v>43634</v>
      </c>
      <c r="B80" s="18" t="s">
        <v>37</v>
      </c>
      <c r="C80" s="19"/>
      <c r="D80" s="20"/>
      <c r="E80" s="19"/>
      <c r="F80" s="20"/>
      <c r="G80" s="19"/>
      <c r="H80" s="20"/>
      <c r="I80" s="19"/>
      <c r="J80" s="20"/>
      <c r="K80" s="20"/>
      <c r="L80" s="21"/>
      <c r="M80" s="19"/>
      <c r="N80" s="22"/>
      <c r="O80" s="23"/>
      <c r="P80" s="19"/>
      <c r="Q80" s="19"/>
      <c r="R80" s="22"/>
      <c r="S80" s="23"/>
      <c r="T80" s="19"/>
      <c r="U80" s="24">
        <v>0</v>
      </c>
      <c r="V80" s="19"/>
      <c r="W80" s="24">
        <v>7.7957591465</v>
      </c>
      <c r="X80" s="20">
        <v>7.7957591465</v>
      </c>
      <c r="Y80" s="21"/>
      <c r="Z80" s="30"/>
      <c r="AA80" s="26"/>
      <c r="AB80" s="19"/>
      <c r="AC80" s="28"/>
      <c r="AD80" s="29"/>
      <c r="AE80" s="19"/>
      <c r="AF80" s="28"/>
      <c r="AG80" s="29"/>
      <c r="AH80" s="30"/>
      <c r="AI80" s="31"/>
      <c r="AJ80" s="33"/>
      <c r="AK80" s="32"/>
      <c r="AL80" s="33"/>
      <c r="AM80" s="33"/>
      <c r="AN80" s="118">
        <f>AN$4+SUMIF($A$5:AM$5,"Нараст. баланс",$A82:AM82)+SUMIF($A$7:AK$7,"Итого (с ВНР)",$A82:AK82)-SUMIF($A$5:AM$5,"Геол. снижение,  т/сут",$A82:AM82)-SUMIF(AL$7:AM$7,"Итого",AL82:AM82)-SUMIF($A$7:AM$7,"Итого (с ВСП)",$A82:AM82)</f>
        <v>2103.2213900246265</v>
      </c>
      <c r="AO80" s="34"/>
      <c r="AP80" s="17"/>
    </row>
    <row r="81" spans="1:42" ht="11.25" customHeight="1" x14ac:dyDescent="0.3">
      <c r="A81" s="117" t="s">
        <v>2</v>
      </c>
      <c r="B81" s="35" t="s">
        <v>38</v>
      </c>
      <c r="C81" s="36"/>
      <c r="D81" s="37"/>
      <c r="E81" s="36"/>
      <c r="F81" s="37"/>
      <c r="G81" s="36"/>
      <c r="H81" s="37"/>
      <c r="I81" s="36"/>
      <c r="J81" s="37"/>
      <c r="K81" s="37"/>
      <c r="L81" s="38"/>
      <c r="M81" s="36"/>
      <c r="N81" s="39">
        <f>SUBTOTAL(9,M83:M83)</f>
        <v>0</v>
      </c>
      <c r="O81" s="40"/>
      <c r="P81" s="36"/>
      <c r="Q81" s="36"/>
      <c r="R81" s="39">
        <f>SUBTOTAL(9,P83:Q83)</f>
        <v>0</v>
      </c>
      <c r="S81" s="40"/>
      <c r="T81" s="36"/>
      <c r="U81" s="41">
        <f>SUBTOTAL(9,T83:T83)</f>
        <v>0</v>
      </c>
      <c r="V81" s="36"/>
      <c r="W81" s="41">
        <f>SUBTOTAL(9,V83:V83)</f>
        <v>0</v>
      </c>
      <c r="X81" s="37">
        <f>SUBTOTAL(9,T83:V83)</f>
        <v>0</v>
      </c>
      <c r="Y81" s="38"/>
      <c r="Z81" s="46"/>
      <c r="AA81" s="43"/>
      <c r="AB81" s="36"/>
      <c r="AC81" s="37">
        <f>SUBTOTAL(9,AB83:AB83)</f>
        <v>0</v>
      </c>
      <c r="AD81" s="45"/>
      <c r="AE81" s="36"/>
      <c r="AF81" s="37">
        <f>SUBTOTAL(3,AE81:AE81)</f>
        <v>0</v>
      </c>
      <c r="AG81" s="45"/>
      <c r="AH81" s="46"/>
      <c r="AI81" s="47"/>
      <c r="AJ81" s="49"/>
      <c r="AK81" s="48"/>
      <c r="AL81" s="49"/>
      <c r="AM81" s="49"/>
      <c r="AN81" s="117" t="s">
        <v>2</v>
      </c>
      <c r="AO81" s="50"/>
      <c r="AP81" s="17"/>
    </row>
    <row r="82" spans="1:42" ht="11.25" customHeight="1" x14ac:dyDescent="0.3">
      <c r="A82" s="117" t="s">
        <v>2</v>
      </c>
      <c r="B82" s="51" t="s">
        <v>36</v>
      </c>
      <c r="C82" s="52"/>
      <c r="D82" s="53"/>
      <c r="E82" s="52"/>
      <c r="F82" s="53"/>
      <c r="G82" s="52"/>
      <c r="H82" s="53"/>
      <c r="I82" s="52"/>
      <c r="J82" s="53"/>
      <c r="K82" s="53"/>
      <c r="L82" s="54"/>
      <c r="M82" s="52"/>
      <c r="N82" s="55">
        <f>SUBTOTAL(9,M82:M82)</f>
        <v>0</v>
      </c>
      <c r="O82" s="56">
        <f>N82+IF($B78=2,0,O78)</f>
        <v>0</v>
      </c>
      <c r="P82" s="52"/>
      <c r="Q82" s="52"/>
      <c r="R82" s="55">
        <f>SUBTOTAL(9,P82:Q82)</f>
        <v>0</v>
      </c>
      <c r="S82" s="56">
        <f>R82+IF($B78=2,0,S78)</f>
        <v>12.600000000000001</v>
      </c>
      <c r="T82" s="52"/>
      <c r="U82" s="57">
        <f>SUBTOTAL(9,T82:T82)</f>
        <v>0</v>
      </c>
      <c r="V82" s="52"/>
      <c r="W82" s="57">
        <f>SUBTOTAL(9,V82:V82)</f>
        <v>0</v>
      </c>
      <c r="X82" s="53">
        <f>SUBTOTAL(9,T82:V82)</f>
        <v>0</v>
      </c>
      <c r="Y82" s="54">
        <f>X82+IF($B78=2,0,Y78)</f>
        <v>7.7957591465</v>
      </c>
      <c r="Z82" s="61">
        <v>20</v>
      </c>
      <c r="AA82" s="59">
        <v>98.0946</v>
      </c>
      <c r="AB82" s="52"/>
      <c r="AC82" s="53">
        <f>SUBTOTAL(9,AB82:AB82)</f>
        <v>0</v>
      </c>
      <c r="AD82" s="57">
        <f>AC82+IF($B78=2,0,AD78)</f>
        <v>25.550756920200001</v>
      </c>
      <c r="AE82" s="52"/>
      <c r="AF82" s="53">
        <f>SUBTOTAL(9,AE82:AE82)</f>
        <v>0</v>
      </c>
      <c r="AG82" s="57">
        <f>AF82+IF($B78=2,0,AG78)</f>
        <v>0</v>
      </c>
      <c r="AH82" s="61">
        <v>5</v>
      </c>
      <c r="AI82" s="62">
        <f>SUMIF($A$5:AH$5,"Накопленный эффект, т/сут",$A82:AH82)+SUMIF($A$5:AH$5,"Нараст.  по потенциалу",$A82:AH82)-SUMIF($A$5:AH$5,"Нараст. по остановкам",$A82:AH82)-SUMIF($A$5:AH$5,"ИТОГО перевод в ППД",$A82:AH82)-SUMIF($A$5:AH$5,"ИТОГО  нерент, по распоряж.",$A82:AH82)-SUMIF($A$5:AH$5,"ИТОГО ост. дебит от ЗБС, Углуб., ПВЛГ/ПНЛГ",$A82:AH82)</f>
        <v>-5.1549977736999999</v>
      </c>
      <c r="AJ82" s="53">
        <v>21.9452</v>
      </c>
      <c r="AK82" s="63"/>
      <c r="AL82" s="53">
        <v>44.740542607473301</v>
      </c>
      <c r="AM82" s="53">
        <f>SUBTOTAL(9,AJ82:AL82)</f>
        <v>66.685742607473301</v>
      </c>
      <c r="AN82" s="117" t="s">
        <v>2</v>
      </c>
      <c r="AO82" s="64">
        <f>AO$4+SUMIF($C$5:AM$5,"Нараст. по остановкам",$C82:AM82)-SUMIF($C$5:AM$5,"Нараст.  по потенциалу",$C82:AM82)</f>
        <v>93.499999999984595</v>
      </c>
      <c r="AP82" s="17"/>
    </row>
    <row r="83" spans="1:42" ht="0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7"/>
    </row>
    <row r="84" spans="1:42" ht="11.25" customHeight="1" x14ac:dyDescent="0.3">
      <c r="A84" s="116">
        <v>43635</v>
      </c>
      <c r="B84" s="18" t="s">
        <v>37</v>
      </c>
      <c r="C84" s="19"/>
      <c r="D84" s="20"/>
      <c r="E84" s="19"/>
      <c r="F84" s="20"/>
      <c r="G84" s="19"/>
      <c r="H84" s="20"/>
      <c r="I84" s="19"/>
      <c r="J84" s="20"/>
      <c r="K84" s="20"/>
      <c r="L84" s="21"/>
      <c r="M84" s="19"/>
      <c r="N84" s="22"/>
      <c r="O84" s="23"/>
      <c r="P84" s="25" t="s">
        <v>39</v>
      </c>
      <c r="Q84" s="19"/>
      <c r="R84" s="22"/>
      <c r="S84" s="23"/>
      <c r="T84" s="19"/>
      <c r="U84" s="24">
        <v>0</v>
      </c>
      <c r="V84" s="25"/>
      <c r="W84" s="24">
        <v>9.3957591464999997</v>
      </c>
      <c r="X84" s="20">
        <v>9.3957591464999997</v>
      </c>
      <c r="Y84" s="21"/>
      <c r="Z84" s="30"/>
      <c r="AA84" s="26"/>
      <c r="AB84" s="27" t="s">
        <v>39</v>
      </c>
      <c r="AC84" s="28"/>
      <c r="AD84" s="29"/>
      <c r="AE84" s="19"/>
      <c r="AF84" s="28"/>
      <c r="AG84" s="29"/>
      <c r="AH84" s="30"/>
      <c r="AI84" s="31"/>
      <c r="AJ84" s="33"/>
      <c r="AK84" s="32"/>
      <c r="AL84" s="32"/>
      <c r="AM84" s="33"/>
      <c r="AN84" s="118">
        <f>AN$4+SUMIF($A$5:AM$5,"Нараст. баланс",$A86:AM86)+SUMIF($A$7:AK$7,"Итого (с ВНР)",$A86:AK86)-SUMIF($A$5:AM$5,"Геол. снижение,  т/сут",$A86:AM86)-SUMIF(AL$7:AM$7,"Итого",AL86:AM86)-SUMIF($A$7:AM$7,"Итого (с ВСП)",$A86:AM86)</f>
        <v>2150.9537326320997</v>
      </c>
      <c r="AO84" s="34"/>
      <c r="AP84" s="17"/>
    </row>
    <row r="85" spans="1:42" ht="11.25" customHeight="1" x14ac:dyDescent="0.3">
      <c r="A85" s="117" t="s">
        <v>2</v>
      </c>
      <c r="B85" s="35" t="s">
        <v>38</v>
      </c>
      <c r="C85" s="36"/>
      <c r="D85" s="37"/>
      <c r="E85" s="36"/>
      <c r="F85" s="37"/>
      <c r="G85" s="36"/>
      <c r="H85" s="37"/>
      <c r="I85" s="36"/>
      <c r="J85" s="37"/>
      <c r="K85" s="37"/>
      <c r="L85" s="38"/>
      <c r="M85" s="36"/>
      <c r="N85" s="39">
        <f>SUBTOTAL(9,M87:M87)</f>
        <v>0</v>
      </c>
      <c r="O85" s="40"/>
      <c r="P85" s="42" t="s">
        <v>74</v>
      </c>
      <c r="Q85" s="36"/>
      <c r="R85" s="39">
        <f>SUBTOTAL(9,P87:Q87)</f>
        <v>1</v>
      </c>
      <c r="S85" s="40"/>
      <c r="T85" s="36"/>
      <c r="U85" s="41">
        <f>SUBTOTAL(9,T87:T87)</f>
        <v>0</v>
      </c>
      <c r="V85" s="42"/>
      <c r="W85" s="41">
        <f>SUBTOTAL(9,V87:V87)</f>
        <v>0</v>
      </c>
      <c r="X85" s="37">
        <f>SUBTOTAL(9,T87:V87)</f>
        <v>0</v>
      </c>
      <c r="Y85" s="38"/>
      <c r="Z85" s="46"/>
      <c r="AA85" s="43"/>
      <c r="AB85" s="44" t="s">
        <v>75</v>
      </c>
      <c r="AC85" s="37">
        <f>SUBTOTAL(9,AB87:AB87)</f>
        <v>1</v>
      </c>
      <c r="AD85" s="45"/>
      <c r="AE85" s="36"/>
      <c r="AF85" s="37">
        <f>SUBTOTAL(3,AE85:AE85)</f>
        <v>0</v>
      </c>
      <c r="AG85" s="45"/>
      <c r="AH85" s="46"/>
      <c r="AI85" s="47"/>
      <c r="AJ85" s="49"/>
      <c r="AK85" s="48"/>
      <c r="AL85" s="48"/>
      <c r="AM85" s="49"/>
      <c r="AN85" s="117" t="s">
        <v>2</v>
      </c>
      <c r="AO85" s="50"/>
      <c r="AP85" s="17"/>
    </row>
    <row r="86" spans="1:42" ht="11.25" customHeight="1" x14ac:dyDescent="0.3">
      <c r="A86" s="117" t="s">
        <v>2</v>
      </c>
      <c r="B86" s="51" t="s">
        <v>36</v>
      </c>
      <c r="C86" s="52"/>
      <c r="D86" s="53"/>
      <c r="E86" s="52"/>
      <c r="F86" s="53"/>
      <c r="G86" s="52"/>
      <c r="H86" s="53"/>
      <c r="I86" s="52"/>
      <c r="J86" s="53"/>
      <c r="K86" s="53"/>
      <c r="L86" s="54"/>
      <c r="M86" s="52"/>
      <c r="N86" s="55">
        <f>SUBTOTAL(9,M86:M86)</f>
        <v>0</v>
      </c>
      <c r="O86" s="56">
        <f>N86+IF($B82=2,0,O82)</f>
        <v>0</v>
      </c>
      <c r="P86" s="58">
        <v>3</v>
      </c>
      <c r="Q86" s="52"/>
      <c r="R86" s="55">
        <f>SUBTOTAL(9,P86:Q86)</f>
        <v>3</v>
      </c>
      <c r="S86" s="56">
        <f>R86+IF($B82=2,0,S82)</f>
        <v>15.600000000000001</v>
      </c>
      <c r="T86" s="52"/>
      <c r="U86" s="57">
        <f>SUBTOTAL(9,T86:T86)</f>
        <v>0</v>
      </c>
      <c r="V86" s="58">
        <v>1.6</v>
      </c>
      <c r="W86" s="57">
        <f>SUBTOTAL(9,V86:V86)</f>
        <v>1.6</v>
      </c>
      <c r="X86" s="53">
        <f>SUBTOTAL(9,T86:V86)</f>
        <v>1.6</v>
      </c>
      <c r="Y86" s="54">
        <f>X86+IF($B82=2,0,Y82)</f>
        <v>9.3957591464999997</v>
      </c>
      <c r="Z86" s="61">
        <v>20</v>
      </c>
      <c r="AA86" s="59">
        <v>103.54430000000001</v>
      </c>
      <c r="AB86" s="60">
        <v>1.6</v>
      </c>
      <c r="AC86" s="53">
        <f>SUBTOTAL(9,AB86:AB86)</f>
        <v>1.6</v>
      </c>
      <c r="AD86" s="57">
        <f>AC86+IF($B82=2,0,AD82)</f>
        <v>27.150756920200003</v>
      </c>
      <c r="AE86" s="52"/>
      <c r="AF86" s="53">
        <f>SUBTOTAL(9,AE86:AE86)</f>
        <v>0</v>
      </c>
      <c r="AG86" s="57">
        <f>AF86+IF($B82=2,0,AG82)</f>
        <v>0</v>
      </c>
      <c r="AH86" s="61">
        <v>5</v>
      </c>
      <c r="AI86" s="62">
        <f>SUMIF($A$5:AH$5,"Накопленный эффект, т/сут",$A86:AH86)+SUMIF($A$5:AH$5,"Нараст.  по потенциалу",$A86:AH86)-SUMIF($A$5:AH$5,"Нараст. по остановкам",$A86:AH86)-SUMIF($A$5:AH$5,"ИТОГО перевод в ППД",$A86:AH86)-SUMIF($A$5:AH$5,"ИТОГО  нерент, по распоряж.",$A86:AH86)-SUMIF($A$5:AH$5,"ИТОГО ост. дебит от ЗБС, Углуб., ПВЛГ/ПНЛГ",$A86:AH86)</f>
        <v>-2.1549977737000034</v>
      </c>
      <c r="AJ86" s="53">
        <v>16.503699999999998</v>
      </c>
      <c r="AK86" s="63"/>
      <c r="AL86" s="63"/>
      <c r="AM86" s="53">
        <f>SUBTOTAL(9,AJ86:AL86)</f>
        <v>16.503699999999998</v>
      </c>
      <c r="AN86" s="117" t="s">
        <v>2</v>
      </c>
      <c r="AO86" s="64">
        <f>AO$4+SUMIF($C$5:AM$5,"Нараст. по остановкам",$C86:AM86)-SUMIF($C$5:AM$5,"Нараст.  по потенциалу",$C86:AM86)</f>
        <v>93.49999999998461</v>
      </c>
      <c r="AP86" s="17"/>
    </row>
    <row r="87" spans="1:42" ht="0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>
        <v>1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>
        <v>1</v>
      </c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7"/>
    </row>
    <row r="88" spans="1:42" ht="11.25" customHeight="1" x14ac:dyDescent="0.3">
      <c r="A88" s="116">
        <v>43636</v>
      </c>
      <c r="B88" s="18" t="s">
        <v>37</v>
      </c>
      <c r="C88" s="19"/>
      <c r="D88" s="20"/>
      <c r="E88" s="19"/>
      <c r="F88" s="20"/>
      <c r="G88" s="25"/>
      <c r="H88" s="20"/>
      <c r="I88" s="19"/>
      <c r="J88" s="20"/>
      <c r="K88" s="20"/>
      <c r="L88" s="21"/>
      <c r="M88" s="25" t="s">
        <v>39</v>
      </c>
      <c r="N88" s="22"/>
      <c r="O88" s="23"/>
      <c r="P88" s="19"/>
      <c r="Q88" s="19"/>
      <c r="R88" s="22"/>
      <c r="S88" s="23"/>
      <c r="T88" s="19"/>
      <c r="U88" s="24">
        <v>0</v>
      </c>
      <c r="V88" s="19"/>
      <c r="W88" s="24">
        <v>9.3957591464999997</v>
      </c>
      <c r="X88" s="20">
        <v>9.3957591464999997</v>
      </c>
      <c r="Y88" s="21"/>
      <c r="Z88" s="30"/>
      <c r="AA88" s="26"/>
      <c r="AB88" s="19"/>
      <c r="AC88" s="28"/>
      <c r="AD88" s="29"/>
      <c r="AE88" s="19"/>
      <c r="AF88" s="28"/>
      <c r="AG88" s="29"/>
      <c r="AH88" s="30"/>
      <c r="AI88" s="31"/>
      <c r="AJ88" s="33"/>
      <c r="AK88" s="32"/>
      <c r="AL88" s="32"/>
      <c r="AM88" s="33"/>
      <c r="AN88" s="118">
        <f>AN$4+SUMIF($A$5:AM$5,"Нараст. баланс",$A90:AM90)+SUMIF($A$7:AK$7,"Итого (с ВНР)",$A90:AK90)-SUMIF($A$5:AM$5,"Геол. снижение,  т/сут",$A90:AM90)-SUMIF(AL$7:AM$7,"Итого",AL90:AM90)-SUMIF($A$7:AM$7,"Итого (с ВСП)",$A90:AM90)</f>
        <v>2150.7378326320995</v>
      </c>
      <c r="AO88" s="34"/>
      <c r="AP88" s="17"/>
    </row>
    <row r="89" spans="1:42" ht="11.25" customHeight="1" x14ac:dyDescent="0.3">
      <c r="A89" s="117" t="s">
        <v>2</v>
      </c>
      <c r="B89" s="35" t="s">
        <v>38</v>
      </c>
      <c r="C89" s="36"/>
      <c r="D89" s="37"/>
      <c r="E89" s="36"/>
      <c r="F89" s="37"/>
      <c r="G89" s="42"/>
      <c r="H89" s="37"/>
      <c r="I89" s="36"/>
      <c r="J89" s="37"/>
      <c r="K89" s="37"/>
      <c r="L89" s="38"/>
      <c r="M89" s="42"/>
      <c r="N89" s="39">
        <f>SUBTOTAL(9,M91:M91)</f>
        <v>0</v>
      </c>
      <c r="O89" s="40"/>
      <c r="P89" s="36"/>
      <c r="Q89" s="36"/>
      <c r="R89" s="39">
        <f>SUBTOTAL(9,P91:Q91)</f>
        <v>0</v>
      </c>
      <c r="S89" s="40"/>
      <c r="T89" s="36"/>
      <c r="U89" s="41">
        <f>SUBTOTAL(9,T91:T91)</f>
        <v>0</v>
      </c>
      <c r="V89" s="36"/>
      <c r="W89" s="41">
        <f>SUBTOTAL(9,V91:V91)</f>
        <v>0</v>
      </c>
      <c r="X89" s="37">
        <f>SUBTOTAL(9,T91:V91)</f>
        <v>0</v>
      </c>
      <c r="Y89" s="38"/>
      <c r="Z89" s="46"/>
      <c r="AA89" s="43"/>
      <c r="AB89" s="36"/>
      <c r="AC89" s="37">
        <f>SUBTOTAL(9,AB91:AB91)</f>
        <v>0</v>
      </c>
      <c r="AD89" s="45"/>
      <c r="AE89" s="36"/>
      <c r="AF89" s="37">
        <f>SUBTOTAL(3,AE89:AE89)</f>
        <v>0</v>
      </c>
      <c r="AG89" s="45"/>
      <c r="AH89" s="46"/>
      <c r="AI89" s="47"/>
      <c r="AJ89" s="49"/>
      <c r="AK89" s="48"/>
      <c r="AL89" s="48"/>
      <c r="AM89" s="49"/>
      <c r="AN89" s="117" t="s">
        <v>2</v>
      </c>
      <c r="AO89" s="50"/>
      <c r="AP89" s="17"/>
    </row>
    <row r="90" spans="1:42" ht="11.25" customHeight="1" x14ac:dyDescent="0.3">
      <c r="A90" s="117" t="s">
        <v>2</v>
      </c>
      <c r="B90" s="51" t="s">
        <v>36</v>
      </c>
      <c r="C90" s="52"/>
      <c r="D90" s="53"/>
      <c r="E90" s="52"/>
      <c r="F90" s="53"/>
      <c r="G90" s="58"/>
      <c r="H90" s="53"/>
      <c r="I90" s="52"/>
      <c r="J90" s="53"/>
      <c r="K90" s="53"/>
      <c r="L90" s="54"/>
      <c r="M90" s="58">
        <v>3.7</v>
      </c>
      <c r="N90" s="55">
        <f>SUBTOTAL(9,M90:M90)</f>
        <v>3.7</v>
      </c>
      <c r="O90" s="56">
        <f>N90+IF($B86=2,0,O86)</f>
        <v>3.7</v>
      </c>
      <c r="P90" s="52"/>
      <c r="Q90" s="52"/>
      <c r="R90" s="55">
        <f>SUBTOTAL(9,P90:Q90)</f>
        <v>0</v>
      </c>
      <c r="S90" s="56">
        <f>R90+IF($B86=2,0,S86)</f>
        <v>15.600000000000001</v>
      </c>
      <c r="T90" s="52"/>
      <c r="U90" s="57">
        <f>SUBTOTAL(9,T90:T90)</f>
        <v>0</v>
      </c>
      <c r="V90" s="52"/>
      <c r="W90" s="57">
        <f>SUBTOTAL(9,V90:V90)</f>
        <v>0</v>
      </c>
      <c r="X90" s="53">
        <f>SUBTOTAL(9,T90:V90)</f>
        <v>0</v>
      </c>
      <c r="Y90" s="54">
        <f>X90+IF($B86=2,0,Y86)</f>
        <v>9.3957591464999997</v>
      </c>
      <c r="Z90" s="61">
        <v>20</v>
      </c>
      <c r="AA90" s="59">
        <v>108.994</v>
      </c>
      <c r="AB90" s="52"/>
      <c r="AC90" s="53">
        <f>SUBTOTAL(9,AB90:AB90)</f>
        <v>0</v>
      </c>
      <c r="AD90" s="57">
        <f>AC90+IF($B86=2,0,AD86)</f>
        <v>27.150756920200003</v>
      </c>
      <c r="AE90" s="52"/>
      <c r="AF90" s="53">
        <f>SUBTOTAL(9,AE90:AE90)</f>
        <v>0</v>
      </c>
      <c r="AG90" s="57">
        <f>AF90+IF($B86=2,0,AG86)</f>
        <v>0</v>
      </c>
      <c r="AH90" s="61">
        <v>5</v>
      </c>
      <c r="AI90" s="62">
        <f>SUMIF($A$5:AH$5,"Накопленный эффект, т/сут",$A90:AH90)+SUMIF($A$5:AH$5,"Нараст.  по потенциалу",$A90:AH90)-SUMIF($A$5:AH$5,"Нараст. по остановкам",$A90:AH90)-SUMIF($A$5:AH$5,"ИТОГО перевод в ППД",$A90:AH90)-SUMIF($A$5:AH$5,"ИТОГО  нерент, по распоряж.",$A90:AH90)-SUMIF($A$5:AH$5,"ИТОГО ост. дебит от ЗБС, Углуб., ПВЛГ/ПНЛГ",$A90:AH90)</f>
        <v>1.5450022262999994</v>
      </c>
      <c r="AJ90" s="53">
        <v>14.969900000000001</v>
      </c>
      <c r="AK90" s="63"/>
      <c r="AL90" s="63"/>
      <c r="AM90" s="53">
        <f>SUBTOTAL(9,AJ90:AL90)</f>
        <v>14.969900000000001</v>
      </c>
      <c r="AN90" s="117" t="s">
        <v>2</v>
      </c>
      <c r="AO90" s="64">
        <f>AO$4+SUMIF($C$5:AM$5,"Нараст. по остановкам",$C90:AM90)-SUMIF($C$5:AM$5,"Нараст.  по потенциалу",$C90:AM90)</f>
        <v>93.49999999998461</v>
      </c>
      <c r="AP90" s="17"/>
    </row>
    <row r="91" spans="1:42" ht="0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7"/>
    </row>
    <row r="92" spans="1:42" ht="11.25" customHeight="1" x14ac:dyDescent="0.3">
      <c r="A92" s="116">
        <v>43637</v>
      </c>
      <c r="B92" s="18" t="s">
        <v>37</v>
      </c>
      <c r="C92" s="19"/>
      <c r="D92" s="20"/>
      <c r="E92" s="19"/>
      <c r="F92" s="20"/>
      <c r="G92" s="19"/>
      <c r="H92" s="20"/>
      <c r="I92" s="19"/>
      <c r="J92" s="20"/>
      <c r="K92" s="20"/>
      <c r="L92" s="21"/>
      <c r="M92" s="19"/>
      <c r="N92" s="22"/>
      <c r="O92" s="23"/>
      <c r="P92" s="19"/>
      <c r="Q92" s="19"/>
      <c r="R92" s="22"/>
      <c r="S92" s="23"/>
      <c r="T92" s="19"/>
      <c r="U92" s="24">
        <v>0</v>
      </c>
      <c r="V92" s="19"/>
      <c r="W92" s="24">
        <v>9.3957591464999997</v>
      </c>
      <c r="X92" s="20">
        <v>9.3957591464999997</v>
      </c>
      <c r="Y92" s="21"/>
      <c r="Z92" s="30"/>
      <c r="AA92" s="26"/>
      <c r="AB92" s="19"/>
      <c r="AC92" s="28"/>
      <c r="AD92" s="29"/>
      <c r="AE92" s="19"/>
      <c r="AF92" s="28"/>
      <c r="AG92" s="29"/>
      <c r="AH92" s="30"/>
      <c r="AI92" s="31"/>
      <c r="AJ92" s="33"/>
      <c r="AK92" s="32"/>
      <c r="AL92" s="32"/>
      <c r="AM92" s="33"/>
      <c r="AN92" s="118">
        <f>AN$4+SUMIF($A$5:AM$5,"Нараст. баланс",$A94:AM94)+SUMIF($A$7:AK$7,"Итого (с ВНР)",$A94:AK94)-SUMIF($A$5:AM$5,"Геол. снижение,  т/сут",$A94:AM94)-SUMIF(AL$7:AM$7,"Итого",AL94:AM94)-SUMIF($A$7:AM$7,"Итого (с ВСП)",$A94:AM94)</f>
        <v>2145.2881326320999</v>
      </c>
      <c r="AO92" s="34"/>
      <c r="AP92" s="17"/>
    </row>
    <row r="93" spans="1:42" ht="11.25" customHeight="1" x14ac:dyDescent="0.3">
      <c r="A93" s="117" t="s">
        <v>2</v>
      </c>
      <c r="B93" s="35" t="s">
        <v>38</v>
      </c>
      <c r="C93" s="36"/>
      <c r="D93" s="37"/>
      <c r="E93" s="36"/>
      <c r="F93" s="37"/>
      <c r="G93" s="36"/>
      <c r="H93" s="37"/>
      <c r="I93" s="36"/>
      <c r="J93" s="37"/>
      <c r="K93" s="37"/>
      <c r="L93" s="38"/>
      <c r="M93" s="36"/>
      <c r="N93" s="39">
        <f>SUBTOTAL(9,M95:M95)</f>
        <v>0</v>
      </c>
      <c r="O93" s="40"/>
      <c r="P93" s="36"/>
      <c r="Q93" s="36"/>
      <c r="R93" s="39">
        <f>SUBTOTAL(9,P95:Q95)</f>
        <v>0</v>
      </c>
      <c r="S93" s="40"/>
      <c r="T93" s="36"/>
      <c r="U93" s="41">
        <f>SUBTOTAL(9,T95:T95)</f>
        <v>0</v>
      </c>
      <c r="V93" s="36"/>
      <c r="W93" s="41">
        <f>SUBTOTAL(9,V95:V95)</f>
        <v>0</v>
      </c>
      <c r="X93" s="37">
        <f>SUBTOTAL(9,T95:V95)</f>
        <v>0</v>
      </c>
      <c r="Y93" s="38"/>
      <c r="Z93" s="46"/>
      <c r="AA93" s="43"/>
      <c r="AB93" s="36"/>
      <c r="AC93" s="37">
        <f>SUBTOTAL(9,AB95:AB95)</f>
        <v>0</v>
      </c>
      <c r="AD93" s="45"/>
      <c r="AE93" s="36"/>
      <c r="AF93" s="37">
        <f>SUBTOTAL(3,AE93:AE93)</f>
        <v>0</v>
      </c>
      <c r="AG93" s="45"/>
      <c r="AH93" s="46"/>
      <c r="AI93" s="47"/>
      <c r="AJ93" s="49"/>
      <c r="AK93" s="48"/>
      <c r="AL93" s="48"/>
      <c r="AM93" s="49"/>
      <c r="AN93" s="117" t="s">
        <v>2</v>
      </c>
      <c r="AO93" s="50"/>
      <c r="AP93" s="17"/>
    </row>
    <row r="94" spans="1:42" ht="11.25" customHeight="1" x14ac:dyDescent="0.3">
      <c r="A94" s="117" t="s">
        <v>2</v>
      </c>
      <c r="B94" s="51" t="s">
        <v>36</v>
      </c>
      <c r="C94" s="52"/>
      <c r="D94" s="53"/>
      <c r="E94" s="52"/>
      <c r="F94" s="53"/>
      <c r="G94" s="52"/>
      <c r="H94" s="53"/>
      <c r="I94" s="52"/>
      <c r="J94" s="53"/>
      <c r="K94" s="53"/>
      <c r="L94" s="54"/>
      <c r="M94" s="52"/>
      <c r="N94" s="55">
        <f>SUBTOTAL(9,M94:M94)</f>
        <v>0</v>
      </c>
      <c r="O94" s="56">
        <f>N94+IF($B90=2,0,O90)</f>
        <v>3.7</v>
      </c>
      <c r="P94" s="52"/>
      <c r="Q94" s="52"/>
      <c r="R94" s="55">
        <f>SUBTOTAL(9,P94:Q94)</f>
        <v>0</v>
      </c>
      <c r="S94" s="56">
        <f>R94+IF($B90=2,0,S90)</f>
        <v>15.600000000000001</v>
      </c>
      <c r="T94" s="52"/>
      <c r="U94" s="57">
        <f>SUBTOTAL(9,T94:T94)</f>
        <v>0</v>
      </c>
      <c r="V94" s="52"/>
      <c r="W94" s="57">
        <f>SUBTOTAL(9,V94:V94)</f>
        <v>0</v>
      </c>
      <c r="X94" s="53">
        <f>SUBTOTAL(9,T94:V94)</f>
        <v>0</v>
      </c>
      <c r="Y94" s="54">
        <f>X94+IF($B90=2,0,Y90)</f>
        <v>9.3957591464999997</v>
      </c>
      <c r="Z94" s="61">
        <v>20</v>
      </c>
      <c r="AA94" s="59">
        <v>114.44370000000001</v>
      </c>
      <c r="AB94" s="52"/>
      <c r="AC94" s="53">
        <f>SUBTOTAL(9,AB94:AB94)</f>
        <v>0</v>
      </c>
      <c r="AD94" s="57">
        <f>AC94+IF($B90=2,0,AD90)</f>
        <v>27.150756920200003</v>
      </c>
      <c r="AE94" s="52"/>
      <c r="AF94" s="53">
        <f>SUBTOTAL(9,AE94:AE94)</f>
        <v>0</v>
      </c>
      <c r="AG94" s="57">
        <f>AF94+IF($B90=2,0,AG90)</f>
        <v>0</v>
      </c>
      <c r="AH94" s="61">
        <v>5</v>
      </c>
      <c r="AI94" s="62">
        <f>SUMIF($A$5:AH$5,"Накопленный эффект, т/сут",$A94:AH94)+SUMIF($A$5:AH$5,"Нараст.  по потенциалу",$A94:AH94)-SUMIF($A$5:AH$5,"Нараст. по остановкам",$A94:AH94)-SUMIF($A$5:AH$5,"ИТОГО перевод в ППД",$A94:AH94)-SUMIF($A$5:AH$5,"ИТОГО  нерент, по распоряж.",$A94:AH94)-SUMIF($A$5:AH$5,"ИТОГО ост. дебит от ЗБС, Углуб., ПВЛГ/ПНЛГ",$A94:AH94)</f>
        <v>1.5450022262999994</v>
      </c>
      <c r="AJ94" s="53">
        <v>14.969900000000001</v>
      </c>
      <c r="AK94" s="63"/>
      <c r="AL94" s="63"/>
      <c r="AM94" s="53">
        <f>SUBTOTAL(9,AJ94:AL94)</f>
        <v>14.969900000000001</v>
      </c>
      <c r="AN94" s="117" t="s">
        <v>2</v>
      </c>
      <c r="AO94" s="64">
        <f>AO$4+SUMIF($C$5:AM$5,"Нараст. по остановкам",$C94:AM94)-SUMIF($C$5:AM$5,"Нараст.  по потенциалу",$C94:AM94)</f>
        <v>93.49999999998461</v>
      </c>
      <c r="AP94" s="17"/>
    </row>
    <row r="95" spans="1:42" ht="0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7"/>
    </row>
    <row r="96" spans="1:42" ht="11.25" customHeight="1" x14ac:dyDescent="0.3">
      <c r="A96" s="116">
        <v>43638</v>
      </c>
      <c r="B96" s="18" t="s">
        <v>37</v>
      </c>
      <c r="C96" s="19"/>
      <c r="D96" s="20"/>
      <c r="E96" s="19"/>
      <c r="F96" s="20"/>
      <c r="G96" s="19"/>
      <c r="H96" s="20"/>
      <c r="I96" s="19"/>
      <c r="J96" s="20"/>
      <c r="K96" s="20"/>
      <c r="L96" s="21"/>
      <c r="M96" s="19"/>
      <c r="N96" s="22"/>
      <c r="O96" s="23"/>
      <c r="P96" s="19"/>
      <c r="Q96" s="19"/>
      <c r="R96" s="22"/>
      <c r="S96" s="23"/>
      <c r="T96" s="19"/>
      <c r="U96" s="24">
        <v>0</v>
      </c>
      <c r="V96" s="19"/>
      <c r="W96" s="24">
        <v>9.3957591464999997</v>
      </c>
      <c r="X96" s="20">
        <v>9.3957591464999997</v>
      </c>
      <c r="Y96" s="21"/>
      <c r="Z96" s="30"/>
      <c r="AA96" s="26"/>
      <c r="AB96" s="19"/>
      <c r="AC96" s="28"/>
      <c r="AD96" s="29"/>
      <c r="AE96" s="19"/>
      <c r="AF96" s="28"/>
      <c r="AG96" s="29"/>
      <c r="AH96" s="30"/>
      <c r="AI96" s="31"/>
      <c r="AJ96" s="33"/>
      <c r="AK96" s="32"/>
      <c r="AL96" s="32"/>
      <c r="AM96" s="33"/>
      <c r="AN96" s="118">
        <f>AN$4+SUMIF($A$5:AM$5,"Нараст. баланс",$A98:AM98)+SUMIF($A$7:AK$7,"Итого (с ВНР)",$A98:AK98)-SUMIF($A$5:AM$5,"Геол. снижение,  т/сут",$A98:AM98)-SUMIF(AL$7:AM$7,"Итого",AL98:AM98)-SUMIF($A$7:AM$7,"Итого (с ВСП)",$A98:AM98)</f>
        <v>2141.9300326320999</v>
      </c>
      <c r="AO96" s="34"/>
      <c r="AP96" s="17"/>
    </row>
    <row r="97" spans="1:42" ht="11.25" customHeight="1" x14ac:dyDescent="0.3">
      <c r="A97" s="117" t="s">
        <v>2</v>
      </c>
      <c r="B97" s="35" t="s">
        <v>38</v>
      </c>
      <c r="C97" s="36"/>
      <c r="D97" s="37"/>
      <c r="E97" s="36"/>
      <c r="F97" s="37"/>
      <c r="G97" s="36"/>
      <c r="H97" s="37"/>
      <c r="I97" s="36"/>
      <c r="J97" s="37"/>
      <c r="K97" s="37"/>
      <c r="L97" s="38"/>
      <c r="M97" s="36"/>
      <c r="N97" s="39">
        <f>SUBTOTAL(9,M99:M99)</f>
        <v>0</v>
      </c>
      <c r="O97" s="40"/>
      <c r="P97" s="36"/>
      <c r="Q97" s="36"/>
      <c r="R97" s="39">
        <f>SUBTOTAL(9,P99:Q99)</f>
        <v>0</v>
      </c>
      <c r="S97" s="40"/>
      <c r="T97" s="36"/>
      <c r="U97" s="41">
        <f>SUBTOTAL(9,T99:T99)</f>
        <v>0</v>
      </c>
      <c r="V97" s="36"/>
      <c r="W97" s="41">
        <f>SUBTOTAL(9,V99:V99)</f>
        <v>0</v>
      </c>
      <c r="X97" s="37">
        <f>SUBTOTAL(9,T99:V99)</f>
        <v>0</v>
      </c>
      <c r="Y97" s="38"/>
      <c r="Z97" s="46"/>
      <c r="AA97" s="43"/>
      <c r="AB97" s="36"/>
      <c r="AC97" s="37">
        <f>SUBTOTAL(9,AB99:AB99)</f>
        <v>0</v>
      </c>
      <c r="AD97" s="45"/>
      <c r="AE97" s="36"/>
      <c r="AF97" s="37">
        <f>SUBTOTAL(3,AE97:AE97)</f>
        <v>0</v>
      </c>
      <c r="AG97" s="45"/>
      <c r="AH97" s="46"/>
      <c r="AI97" s="47"/>
      <c r="AJ97" s="49"/>
      <c r="AK97" s="48"/>
      <c r="AL97" s="48"/>
      <c r="AM97" s="49"/>
      <c r="AN97" s="117" t="s">
        <v>2</v>
      </c>
      <c r="AO97" s="50"/>
      <c r="AP97" s="17"/>
    </row>
    <row r="98" spans="1:42" ht="11.25" customHeight="1" x14ac:dyDescent="0.3">
      <c r="A98" s="117" t="s">
        <v>2</v>
      </c>
      <c r="B98" s="51" t="s">
        <v>36</v>
      </c>
      <c r="C98" s="52"/>
      <c r="D98" s="53"/>
      <c r="E98" s="52"/>
      <c r="F98" s="53"/>
      <c r="G98" s="52"/>
      <c r="H98" s="53"/>
      <c r="I98" s="52"/>
      <c r="J98" s="53"/>
      <c r="K98" s="53"/>
      <c r="L98" s="54"/>
      <c r="M98" s="52"/>
      <c r="N98" s="55">
        <f>SUBTOTAL(9,M98:M98)</f>
        <v>0</v>
      </c>
      <c r="O98" s="56">
        <f>N98+IF($B94=2,0,O94)</f>
        <v>3.7</v>
      </c>
      <c r="P98" s="52"/>
      <c r="Q98" s="52"/>
      <c r="R98" s="55">
        <f>SUBTOTAL(9,P98:Q98)</f>
        <v>0</v>
      </c>
      <c r="S98" s="56">
        <f>R98+IF($B94=2,0,S94)</f>
        <v>15.600000000000001</v>
      </c>
      <c r="T98" s="52"/>
      <c r="U98" s="57">
        <f>SUBTOTAL(9,T98:T98)</f>
        <v>0</v>
      </c>
      <c r="V98" s="52"/>
      <c r="W98" s="57">
        <f>SUBTOTAL(9,V98:V98)</f>
        <v>0</v>
      </c>
      <c r="X98" s="53">
        <f>SUBTOTAL(9,T98:V98)</f>
        <v>0</v>
      </c>
      <c r="Y98" s="54">
        <f>X98+IF($B94=2,0,Y94)</f>
        <v>9.3957591464999997</v>
      </c>
      <c r="Z98" s="61">
        <v>20</v>
      </c>
      <c r="AA98" s="59">
        <v>119.8934</v>
      </c>
      <c r="AB98" s="52"/>
      <c r="AC98" s="53">
        <f>SUBTOTAL(9,AB98:AB98)</f>
        <v>0</v>
      </c>
      <c r="AD98" s="57">
        <f>AC98+IF($B94=2,0,AD94)</f>
        <v>27.150756920200003</v>
      </c>
      <c r="AE98" s="52"/>
      <c r="AF98" s="53">
        <f>SUBTOTAL(9,AE98:AE98)</f>
        <v>0</v>
      </c>
      <c r="AG98" s="57">
        <f>AF98+IF($B94=2,0,AG94)</f>
        <v>0</v>
      </c>
      <c r="AH98" s="61">
        <v>5</v>
      </c>
      <c r="AI98" s="62">
        <f>SUMIF($A$5:AH$5,"Накопленный эффект, т/сут",$A98:AH98)+SUMIF($A$5:AH$5,"Нараст.  по потенциалу",$A98:AH98)-SUMIF($A$5:AH$5,"Нараст. по остановкам",$A98:AH98)-SUMIF($A$5:AH$5,"ИТОГО перевод в ППД",$A98:AH98)-SUMIF($A$5:AH$5,"ИТОГО  нерент, по распоряж.",$A98:AH98)-SUMIF($A$5:AH$5,"ИТОГО ост. дебит от ЗБС, Углуб., ПВЛГ/ПНЛГ",$A98:AH98)</f>
        <v>1.5450022262999994</v>
      </c>
      <c r="AJ98" s="53">
        <v>12.878299999999999</v>
      </c>
      <c r="AK98" s="63"/>
      <c r="AL98" s="63"/>
      <c r="AM98" s="53">
        <f>SUBTOTAL(9,AJ98:AL98)</f>
        <v>12.878299999999999</v>
      </c>
      <c r="AN98" s="117" t="s">
        <v>2</v>
      </c>
      <c r="AO98" s="64">
        <f>AO$4+SUMIF($C$5:AM$5,"Нараст. по остановкам",$C98:AM98)-SUMIF($C$5:AM$5,"Нараст.  по потенциалу",$C98:AM98)</f>
        <v>93.49999999998461</v>
      </c>
      <c r="AP98" s="17"/>
    </row>
    <row r="99" spans="1:42" ht="0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7"/>
    </row>
    <row r="100" spans="1:42" ht="11.25" customHeight="1" x14ac:dyDescent="0.3">
      <c r="A100" s="116">
        <v>43639</v>
      </c>
      <c r="B100" s="18" t="s">
        <v>37</v>
      </c>
      <c r="C100" s="19"/>
      <c r="D100" s="20"/>
      <c r="E100" s="19"/>
      <c r="F100" s="20"/>
      <c r="G100" s="19"/>
      <c r="H100" s="20"/>
      <c r="I100" s="19"/>
      <c r="J100" s="20"/>
      <c r="K100" s="20"/>
      <c r="L100" s="21"/>
      <c r="M100" s="19"/>
      <c r="N100" s="22"/>
      <c r="O100" s="23"/>
      <c r="P100" s="25" t="s">
        <v>39</v>
      </c>
      <c r="Q100" s="19"/>
      <c r="R100" s="22"/>
      <c r="S100" s="23"/>
      <c r="T100" s="19"/>
      <c r="U100" s="24">
        <v>0</v>
      </c>
      <c r="V100" s="19"/>
      <c r="W100" s="24">
        <v>9.3957591464999997</v>
      </c>
      <c r="X100" s="20">
        <v>9.3957591464999997</v>
      </c>
      <c r="Y100" s="21"/>
      <c r="Z100" s="30"/>
      <c r="AA100" s="26"/>
      <c r="AB100" s="19"/>
      <c r="AC100" s="28"/>
      <c r="AD100" s="29"/>
      <c r="AE100" s="19"/>
      <c r="AF100" s="28"/>
      <c r="AG100" s="29"/>
      <c r="AH100" s="30"/>
      <c r="AI100" s="31"/>
      <c r="AJ100" s="33"/>
      <c r="AK100" s="32"/>
      <c r="AL100" s="32"/>
      <c r="AM100" s="33"/>
      <c r="AN100" s="118">
        <f>AN$4+SUMIF($A$5:AM$5,"Нараст. баланс",$A102:AM102)+SUMIF($A$7:AK$7,"Итого (с ВНР)",$A102:AK102)-SUMIF($A$5:AM$5,"Геол. снижение,  т/сут",$A102:AM102)-SUMIF(AL$7:AM$7,"Итого",AL102:AM102)-SUMIF($A$7:AM$7,"Итого (с ВСП)",$A102:AM102)</f>
        <v>2144.4105326320996</v>
      </c>
      <c r="AO100" s="34"/>
      <c r="AP100" s="17"/>
    </row>
    <row r="101" spans="1:42" ht="11.25" customHeight="1" x14ac:dyDescent="0.3">
      <c r="A101" s="117" t="s">
        <v>2</v>
      </c>
      <c r="B101" s="35" t="s">
        <v>38</v>
      </c>
      <c r="C101" s="36"/>
      <c r="D101" s="37"/>
      <c r="E101" s="36"/>
      <c r="F101" s="37"/>
      <c r="G101" s="36"/>
      <c r="H101" s="37"/>
      <c r="I101" s="36"/>
      <c r="J101" s="37"/>
      <c r="K101" s="37"/>
      <c r="L101" s="38"/>
      <c r="M101" s="36"/>
      <c r="N101" s="39">
        <f>SUBTOTAL(9,M103:M103)</f>
        <v>0</v>
      </c>
      <c r="O101" s="40"/>
      <c r="P101" s="42" t="s">
        <v>76</v>
      </c>
      <c r="Q101" s="36"/>
      <c r="R101" s="39">
        <f>SUBTOTAL(9,P103:Q103)</f>
        <v>1</v>
      </c>
      <c r="S101" s="40"/>
      <c r="T101" s="36"/>
      <c r="U101" s="41">
        <f>SUBTOTAL(9,T103:T103)</f>
        <v>0</v>
      </c>
      <c r="V101" s="36"/>
      <c r="W101" s="41">
        <f>SUBTOTAL(9,V103:V103)</f>
        <v>0</v>
      </c>
      <c r="X101" s="37">
        <f>SUBTOTAL(9,T103:V103)</f>
        <v>0</v>
      </c>
      <c r="Y101" s="38"/>
      <c r="Z101" s="46"/>
      <c r="AA101" s="43"/>
      <c r="AB101" s="36"/>
      <c r="AC101" s="37">
        <f>SUBTOTAL(9,AB103:AB103)</f>
        <v>0</v>
      </c>
      <c r="AD101" s="45"/>
      <c r="AE101" s="36"/>
      <c r="AF101" s="37">
        <f>SUBTOTAL(3,AE101:AE101)</f>
        <v>0</v>
      </c>
      <c r="AG101" s="45"/>
      <c r="AH101" s="46"/>
      <c r="AI101" s="47"/>
      <c r="AJ101" s="49"/>
      <c r="AK101" s="48"/>
      <c r="AL101" s="48"/>
      <c r="AM101" s="49"/>
      <c r="AN101" s="117" t="s">
        <v>2</v>
      </c>
      <c r="AO101" s="50"/>
      <c r="AP101" s="17"/>
    </row>
    <row r="102" spans="1:42" ht="11.25" customHeight="1" x14ac:dyDescent="0.3">
      <c r="A102" s="117" t="s">
        <v>2</v>
      </c>
      <c r="B102" s="51" t="s">
        <v>36</v>
      </c>
      <c r="C102" s="52"/>
      <c r="D102" s="53"/>
      <c r="E102" s="52"/>
      <c r="F102" s="53"/>
      <c r="G102" s="52"/>
      <c r="H102" s="53"/>
      <c r="I102" s="52"/>
      <c r="J102" s="53"/>
      <c r="K102" s="53"/>
      <c r="L102" s="54"/>
      <c r="M102" s="52"/>
      <c r="N102" s="55">
        <f>SUBTOTAL(9,M102:M102)</f>
        <v>0</v>
      </c>
      <c r="O102" s="56">
        <f>N102+IF($B98=2,0,O98)</f>
        <v>3.7</v>
      </c>
      <c r="P102" s="58">
        <v>3</v>
      </c>
      <c r="Q102" s="52"/>
      <c r="R102" s="55">
        <f>SUBTOTAL(9,P102:Q102)</f>
        <v>3</v>
      </c>
      <c r="S102" s="56">
        <f>R102+IF($B98=2,0,S98)</f>
        <v>18.600000000000001</v>
      </c>
      <c r="T102" s="52"/>
      <c r="U102" s="57">
        <f>SUBTOTAL(9,T102:T102)</f>
        <v>0</v>
      </c>
      <c r="V102" s="52"/>
      <c r="W102" s="57">
        <f>SUBTOTAL(9,V102:V102)</f>
        <v>0</v>
      </c>
      <c r="X102" s="53">
        <f>SUBTOTAL(9,T102:V102)</f>
        <v>0</v>
      </c>
      <c r="Y102" s="54">
        <f>X102+IF($B98=2,0,Y98)</f>
        <v>9.3957591464999997</v>
      </c>
      <c r="Z102" s="61">
        <v>20</v>
      </c>
      <c r="AA102" s="59">
        <v>125.34310000000001</v>
      </c>
      <c r="AB102" s="52"/>
      <c r="AC102" s="53">
        <f>SUBTOTAL(9,AB102:AB102)</f>
        <v>0</v>
      </c>
      <c r="AD102" s="57">
        <f>AC102+IF($B98=2,0,AD98)</f>
        <v>27.150756920200003</v>
      </c>
      <c r="AE102" s="52"/>
      <c r="AF102" s="53">
        <f>SUBTOTAL(9,AE102:AE102)</f>
        <v>0</v>
      </c>
      <c r="AG102" s="57">
        <f>AF102+IF($B98=2,0,AG98)</f>
        <v>0</v>
      </c>
      <c r="AH102" s="61">
        <v>5</v>
      </c>
      <c r="AI102" s="62">
        <f>SUMIF($A$5:AH$5,"Накопленный эффект, т/сут",$A102:AH102)+SUMIF($A$5:AH$5,"Нараст.  по потенциалу",$A102:AH102)-SUMIF($A$5:AH$5,"Нараст. по остановкам",$A102:AH102)-SUMIF($A$5:AH$5,"ИТОГО перевод в ППД",$A102:AH102)-SUMIF($A$5:AH$5,"ИТОГО  нерент, по распоряж.",$A102:AH102)-SUMIF($A$5:AH$5,"ИТОГО ост. дебит от ЗБС, Углуб., ПВЛГ/ПНЛГ",$A102:AH102)</f>
        <v>4.5450022262999994</v>
      </c>
      <c r="AJ102" s="53">
        <v>7.9481000000000002</v>
      </c>
      <c r="AK102" s="63"/>
      <c r="AL102" s="63"/>
      <c r="AM102" s="53">
        <f>SUBTOTAL(9,AJ102:AL102)</f>
        <v>7.9481000000000002</v>
      </c>
      <c r="AN102" s="117" t="s">
        <v>2</v>
      </c>
      <c r="AO102" s="64">
        <f>AO$4+SUMIF($C$5:AM$5,"Нараст. по остановкам",$C102:AM102)-SUMIF($C$5:AM$5,"Нараст.  по потенциалу",$C102:AM102)</f>
        <v>93.49999999998461</v>
      </c>
      <c r="AP102" s="17"/>
    </row>
    <row r="103" spans="1:42" ht="0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>
        <v>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7"/>
    </row>
    <row r="104" spans="1:42" ht="11.25" customHeight="1" x14ac:dyDescent="0.3">
      <c r="A104" s="116">
        <v>43640</v>
      </c>
      <c r="B104" s="18" t="s">
        <v>37</v>
      </c>
      <c r="C104" s="19"/>
      <c r="D104" s="20"/>
      <c r="E104" s="25"/>
      <c r="F104" s="20"/>
      <c r="G104" s="19"/>
      <c r="H104" s="20"/>
      <c r="I104" s="19"/>
      <c r="J104" s="20"/>
      <c r="K104" s="20"/>
      <c r="L104" s="21"/>
      <c r="M104" s="19"/>
      <c r="N104" s="22"/>
      <c r="O104" s="23"/>
      <c r="P104" s="19"/>
      <c r="Q104" s="19"/>
      <c r="R104" s="22"/>
      <c r="S104" s="23"/>
      <c r="T104" s="19"/>
      <c r="U104" s="24">
        <v>0</v>
      </c>
      <c r="V104" s="19"/>
      <c r="W104" s="24">
        <v>9.3957591464999997</v>
      </c>
      <c r="X104" s="20">
        <v>9.3957591464999997</v>
      </c>
      <c r="Y104" s="21"/>
      <c r="Z104" s="30"/>
      <c r="AA104" s="26"/>
      <c r="AB104" s="19"/>
      <c r="AC104" s="28"/>
      <c r="AD104" s="29"/>
      <c r="AE104" s="19"/>
      <c r="AF104" s="28"/>
      <c r="AG104" s="29"/>
      <c r="AH104" s="30"/>
      <c r="AI104" s="31"/>
      <c r="AJ104" s="32"/>
      <c r="AK104" s="32"/>
      <c r="AL104" s="32"/>
      <c r="AM104" s="33"/>
      <c r="AN104" s="118">
        <f>AN$4+SUMIF($A$5:AM$5,"Нараст. баланс",$A106:AM106)+SUMIF($A$7:AK$7,"Итого (с ВНР)",$A106:AK106)-SUMIF($A$5:AM$5,"Геол. снижение,  т/сут",$A106:AM106)-SUMIF(AL$7:AM$7,"Итого",AL106:AM106)-SUMIF($A$7:AM$7,"Итого (с ВСП)",$A106:AM106)</f>
        <v>2146.9089326320995</v>
      </c>
      <c r="AO104" s="34"/>
      <c r="AP104" s="17"/>
    </row>
    <row r="105" spans="1:42" ht="11.25" customHeight="1" x14ac:dyDescent="0.3">
      <c r="A105" s="117" t="s">
        <v>2</v>
      </c>
      <c r="B105" s="35" t="s">
        <v>38</v>
      </c>
      <c r="C105" s="36"/>
      <c r="D105" s="37"/>
      <c r="E105" s="42"/>
      <c r="F105" s="37"/>
      <c r="G105" s="36"/>
      <c r="H105" s="37"/>
      <c r="I105" s="36"/>
      <c r="J105" s="37"/>
      <c r="K105" s="37"/>
      <c r="L105" s="38"/>
      <c r="M105" s="36"/>
      <c r="N105" s="39">
        <f>SUBTOTAL(9,M107:M107)</f>
        <v>0</v>
      </c>
      <c r="O105" s="40"/>
      <c r="P105" s="36"/>
      <c r="Q105" s="36"/>
      <c r="R105" s="39">
        <f>SUBTOTAL(9,P107:Q107)</f>
        <v>0</v>
      </c>
      <c r="S105" s="40"/>
      <c r="T105" s="36"/>
      <c r="U105" s="41">
        <f>SUBTOTAL(9,T107:T107)</f>
        <v>0</v>
      </c>
      <c r="V105" s="36"/>
      <c r="W105" s="41">
        <f>SUBTOTAL(9,V107:V107)</f>
        <v>0</v>
      </c>
      <c r="X105" s="37">
        <f>SUBTOTAL(9,T107:V107)</f>
        <v>0</v>
      </c>
      <c r="Y105" s="38"/>
      <c r="Z105" s="46"/>
      <c r="AA105" s="43"/>
      <c r="AB105" s="36"/>
      <c r="AC105" s="37">
        <f>SUBTOTAL(9,AB107:AB107)</f>
        <v>0</v>
      </c>
      <c r="AD105" s="45"/>
      <c r="AE105" s="36"/>
      <c r="AF105" s="37">
        <f>SUBTOTAL(3,AE105:AE105)</f>
        <v>0</v>
      </c>
      <c r="AG105" s="45"/>
      <c r="AH105" s="46"/>
      <c r="AI105" s="47"/>
      <c r="AJ105" s="48"/>
      <c r="AK105" s="48"/>
      <c r="AL105" s="48"/>
      <c r="AM105" s="49"/>
      <c r="AN105" s="117" t="s">
        <v>2</v>
      </c>
      <c r="AO105" s="50"/>
      <c r="AP105" s="17"/>
    </row>
    <row r="106" spans="1:42" ht="11.25" customHeight="1" x14ac:dyDescent="0.3">
      <c r="A106" s="117" t="s">
        <v>2</v>
      </c>
      <c r="B106" s="51" t="s">
        <v>36</v>
      </c>
      <c r="C106" s="52"/>
      <c r="D106" s="53"/>
      <c r="E106" s="58"/>
      <c r="F106" s="53"/>
      <c r="G106" s="52"/>
      <c r="H106" s="53"/>
      <c r="I106" s="52"/>
      <c r="J106" s="53"/>
      <c r="K106" s="53"/>
      <c r="L106" s="54"/>
      <c r="M106" s="52"/>
      <c r="N106" s="55">
        <f>SUBTOTAL(9,M106:M106)</f>
        <v>0</v>
      </c>
      <c r="O106" s="56">
        <f>N106+IF($B102=2,0,O102)</f>
        <v>3.7</v>
      </c>
      <c r="P106" s="52"/>
      <c r="Q106" s="52"/>
      <c r="R106" s="55">
        <f>SUBTOTAL(9,P106:Q106)</f>
        <v>0</v>
      </c>
      <c r="S106" s="56">
        <f>R106+IF($B102=2,0,S102)</f>
        <v>18.600000000000001</v>
      </c>
      <c r="T106" s="52"/>
      <c r="U106" s="57">
        <f>SUBTOTAL(9,T106:T106)</f>
        <v>0</v>
      </c>
      <c r="V106" s="52"/>
      <c r="W106" s="57">
        <f>SUBTOTAL(9,V106:V106)</f>
        <v>0</v>
      </c>
      <c r="X106" s="53">
        <f>SUBTOTAL(9,T106:V106)</f>
        <v>0</v>
      </c>
      <c r="Y106" s="54">
        <f>X106+IF($B102=2,0,Y102)</f>
        <v>9.3957591464999997</v>
      </c>
      <c r="Z106" s="61">
        <v>20</v>
      </c>
      <c r="AA106" s="59">
        <v>130.7928</v>
      </c>
      <c r="AB106" s="52"/>
      <c r="AC106" s="53">
        <f>SUBTOTAL(9,AB106:AB106)</f>
        <v>0</v>
      </c>
      <c r="AD106" s="57">
        <f>AC106+IF($B102=2,0,AD102)</f>
        <v>27.150756920200003</v>
      </c>
      <c r="AE106" s="52"/>
      <c r="AF106" s="53">
        <f>SUBTOTAL(9,AE106:AE106)</f>
        <v>0</v>
      </c>
      <c r="AG106" s="57">
        <f>AF106+IF($B102=2,0,AG102)</f>
        <v>0</v>
      </c>
      <c r="AH106" s="61">
        <v>5</v>
      </c>
      <c r="AI106" s="62">
        <f>SUMIF($A$5:AH$5,"Накопленный эффект, т/сут",$A106:AH106)+SUMIF($A$5:AH$5,"Нараст.  по потенциалу",$A106:AH106)-SUMIF($A$5:AH$5,"Нараст. по остановкам",$A106:AH106)-SUMIF($A$5:AH$5,"ИТОГО перевод в ППД",$A106:AH106)-SUMIF($A$5:AH$5,"ИТОГО  нерент, по распоряж.",$A106:AH106)-SUMIF($A$5:AH$5,"ИТОГО ост. дебит от ЗБС, Углуб., ПВЛГ/ПНЛГ",$A106:AH106)</f>
        <v>4.5450022262999994</v>
      </c>
      <c r="AJ106" s="63"/>
      <c r="AK106" s="63"/>
      <c r="AL106" s="63"/>
      <c r="AM106" s="53">
        <f>SUBTOTAL(9,AJ106:AL106)</f>
        <v>0</v>
      </c>
      <c r="AN106" s="117" t="s">
        <v>2</v>
      </c>
      <c r="AO106" s="64">
        <f>AO$4+SUMIF($C$5:AM$5,"Нараст. по остановкам",$C106:AM106)-SUMIF($C$5:AM$5,"Нараст.  по потенциалу",$C106:AM106)</f>
        <v>93.49999999998461</v>
      </c>
      <c r="AP106" s="17"/>
    </row>
    <row r="107" spans="1:42" ht="0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7"/>
    </row>
    <row r="108" spans="1:42" ht="11.25" customHeight="1" x14ac:dyDescent="0.3">
      <c r="A108" s="116">
        <v>43641</v>
      </c>
      <c r="B108" s="18" t="s">
        <v>37</v>
      </c>
      <c r="C108" s="19"/>
      <c r="D108" s="20"/>
      <c r="E108" s="19"/>
      <c r="F108" s="20"/>
      <c r="G108" s="19"/>
      <c r="H108" s="20"/>
      <c r="I108" s="19"/>
      <c r="J108" s="20"/>
      <c r="K108" s="20"/>
      <c r="L108" s="21"/>
      <c r="M108" s="19"/>
      <c r="N108" s="22"/>
      <c r="O108" s="23"/>
      <c r="P108" s="25" t="s">
        <v>39</v>
      </c>
      <c r="Q108" s="19"/>
      <c r="R108" s="22"/>
      <c r="S108" s="23"/>
      <c r="T108" s="19"/>
      <c r="U108" s="24">
        <v>0</v>
      </c>
      <c r="V108" s="19"/>
      <c r="W108" s="24">
        <v>9.3957591464999997</v>
      </c>
      <c r="X108" s="20">
        <v>9.3957591464999997</v>
      </c>
      <c r="Y108" s="21"/>
      <c r="Z108" s="30"/>
      <c r="AA108" s="26"/>
      <c r="AB108" s="19"/>
      <c r="AC108" s="28"/>
      <c r="AD108" s="29"/>
      <c r="AE108" s="19"/>
      <c r="AF108" s="28"/>
      <c r="AG108" s="29"/>
      <c r="AH108" s="30"/>
      <c r="AI108" s="31"/>
      <c r="AJ108" s="32"/>
      <c r="AK108" s="32"/>
      <c r="AL108" s="32"/>
      <c r="AM108" s="33"/>
      <c r="AN108" s="118">
        <f>AN$4+SUMIF($A$5:AM$5,"Нараст. баланс",$A110:AM110)+SUMIF($A$7:AK$7,"Итого (с ВНР)",$A110:AK110)-SUMIF($A$5:AM$5,"Геол. снижение,  т/сут",$A110:AM110)-SUMIF(AL$7:AM$7,"Итого",AL110:AM110)-SUMIF($A$7:AM$7,"Итого (с ВСП)",$A110:AM110)</f>
        <v>2144.4592326320999</v>
      </c>
      <c r="AO108" s="34"/>
      <c r="AP108" s="17"/>
    </row>
    <row r="109" spans="1:42" ht="11.25" customHeight="1" x14ac:dyDescent="0.3">
      <c r="A109" s="117" t="s">
        <v>2</v>
      </c>
      <c r="B109" s="35" t="s">
        <v>38</v>
      </c>
      <c r="C109" s="36"/>
      <c r="D109" s="37"/>
      <c r="E109" s="36"/>
      <c r="F109" s="37"/>
      <c r="G109" s="36"/>
      <c r="H109" s="37"/>
      <c r="I109" s="36"/>
      <c r="J109" s="37"/>
      <c r="K109" s="37"/>
      <c r="L109" s="38"/>
      <c r="M109" s="36"/>
      <c r="N109" s="39">
        <f>SUBTOTAL(9,M111:M111)</f>
        <v>0</v>
      </c>
      <c r="O109" s="40"/>
      <c r="P109" s="42" t="s">
        <v>77</v>
      </c>
      <c r="Q109" s="36"/>
      <c r="R109" s="39">
        <f>SUBTOTAL(9,P111:Q111)</f>
        <v>1</v>
      </c>
      <c r="S109" s="40"/>
      <c r="T109" s="36"/>
      <c r="U109" s="41">
        <f>SUBTOTAL(9,T111:T111)</f>
        <v>0</v>
      </c>
      <c r="V109" s="36"/>
      <c r="W109" s="41">
        <f>SUBTOTAL(9,V111:V111)</f>
        <v>0</v>
      </c>
      <c r="X109" s="37">
        <f>SUBTOTAL(9,T111:V111)</f>
        <v>0</v>
      </c>
      <c r="Y109" s="38"/>
      <c r="Z109" s="46"/>
      <c r="AA109" s="43"/>
      <c r="AB109" s="36"/>
      <c r="AC109" s="37">
        <f>SUBTOTAL(9,AB111:AB111)</f>
        <v>0</v>
      </c>
      <c r="AD109" s="45"/>
      <c r="AE109" s="36"/>
      <c r="AF109" s="37">
        <f>SUBTOTAL(3,AE109:AE109)</f>
        <v>0</v>
      </c>
      <c r="AG109" s="45"/>
      <c r="AH109" s="46"/>
      <c r="AI109" s="47"/>
      <c r="AJ109" s="48"/>
      <c r="AK109" s="48"/>
      <c r="AL109" s="48"/>
      <c r="AM109" s="49"/>
      <c r="AN109" s="117" t="s">
        <v>2</v>
      </c>
      <c r="AO109" s="50"/>
      <c r="AP109" s="17"/>
    </row>
    <row r="110" spans="1:42" ht="11.25" customHeight="1" x14ac:dyDescent="0.3">
      <c r="A110" s="117" t="s">
        <v>2</v>
      </c>
      <c r="B110" s="51" t="s">
        <v>36</v>
      </c>
      <c r="C110" s="52"/>
      <c r="D110" s="53"/>
      <c r="E110" s="52"/>
      <c r="F110" s="53"/>
      <c r="G110" s="52"/>
      <c r="H110" s="53"/>
      <c r="I110" s="52"/>
      <c r="J110" s="53"/>
      <c r="K110" s="53"/>
      <c r="L110" s="54"/>
      <c r="M110" s="52"/>
      <c r="N110" s="55">
        <f>SUBTOTAL(9,M110:M110)</f>
        <v>0</v>
      </c>
      <c r="O110" s="56">
        <f>N110+IF($B106=2,0,O106)</f>
        <v>3.7</v>
      </c>
      <c r="P110" s="58">
        <v>3</v>
      </c>
      <c r="Q110" s="52"/>
      <c r="R110" s="55">
        <f>SUBTOTAL(9,P110:Q110)</f>
        <v>3</v>
      </c>
      <c r="S110" s="56">
        <f>R110+IF($B106=2,0,S106)</f>
        <v>21.6</v>
      </c>
      <c r="T110" s="52"/>
      <c r="U110" s="57">
        <f>SUBTOTAL(9,T110:T110)</f>
        <v>0</v>
      </c>
      <c r="V110" s="52"/>
      <c r="W110" s="57">
        <f>SUBTOTAL(9,V110:V110)</f>
        <v>0</v>
      </c>
      <c r="X110" s="53">
        <f>SUBTOTAL(9,T110:V110)</f>
        <v>0</v>
      </c>
      <c r="Y110" s="54">
        <f>X110+IF($B106=2,0,Y106)</f>
        <v>9.3957591464999997</v>
      </c>
      <c r="Z110" s="61">
        <v>20</v>
      </c>
      <c r="AA110" s="59">
        <v>136.24250000000001</v>
      </c>
      <c r="AB110" s="52"/>
      <c r="AC110" s="53">
        <f>SUBTOTAL(9,AB110:AB110)</f>
        <v>0</v>
      </c>
      <c r="AD110" s="57">
        <f>AC110+IF($B106=2,0,AD106)</f>
        <v>27.150756920200003</v>
      </c>
      <c r="AE110" s="52"/>
      <c r="AF110" s="53">
        <f>SUBTOTAL(9,AE110:AE110)</f>
        <v>0</v>
      </c>
      <c r="AG110" s="57">
        <f>AF110+IF($B106=2,0,AG106)</f>
        <v>0</v>
      </c>
      <c r="AH110" s="61">
        <v>5</v>
      </c>
      <c r="AI110" s="62">
        <f>SUMIF($A$5:AH$5,"Накопленный эффект, т/сут",$A110:AH110)+SUMIF($A$5:AH$5,"Нараст.  по потенциалу",$A110:AH110)-SUMIF($A$5:AH$5,"Нараст. по остановкам",$A110:AH110)-SUMIF($A$5:AH$5,"ИТОГО перевод в ППД",$A110:AH110)-SUMIF($A$5:AH$5,"ИТОГО  нерент, по распоряж.",$A110:AH110)-SUMIF($A$5:AH$5,"ИТОГО ост. дебит от ЗБС, Углуб., ПВЛГ/ПНЛГ",$A110:AH110)</f>
        <v>7.5450022262999994</v>
      </c>
      <c r="AJ110" s="63"/>
      <c r="AK110" s="63"/>
      <c r="AL110" s="63"/>
      <c r="AM110" s="53">
        <f>SUBTOTAL(9,AJ110:AL110)</f>
        <v>0</v>
      </c>
      <c r="AN110" s="117" t="s">
        <v>2</v>
      </c>
      <c r="AO110" s="64">
        <f>AO$4+SUMIF($C$5:AM$5,"Нараст. по остановкам",$C110:AM110)-SUMIF($C$5:AM$5,"Нараст.  по потенциалу",$C110:AM110)</f>
        <v>93.49999999998461</v>
      </c>
      <c r="AP110" s="17"/>
    </row>
    <row r="111" spans="1:42" ht="0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>
        <v>1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7"/>
    </row>
    <row r="112" spans="1:42" ht="11.25" customHeight="1" x14ac:dyDescent="0.3">
      <c r="A112" s="116">
        <v>43642</v>
      </c>
      <c r="B112" s="18" t="s">
        <v>37</v>
      </c>
      <c r="C112" s="19"/>
      <c r="D112" s="20"/>
      <c r="E112" s="19"/>
      <c r="F112" s="20"/>
      <c r="G112" s="19"/>
      <c r="H112" s="20"/>
      <c r="I112" s="19"/>
      <c r="J112" s="20"/>
      <c r="K112" s="20"/>
      <c r="L112" s="21"/>
      <c r="M112" s="19"/>
      <c r="N112" s="22"/>
      <c r="O112" s="23"/>
      <c r="P112" s="25" t="s">
        <v>39</v>
      </c>
      <c r="Q112" s="19"/>
      <c r="R112" s="22"/>
      <c r="S112" s="23"/>
      <c r="T112" s="19"/>
      <c r="U112" s="24">
        <v>0</v>
      </c>
      <c r="V112" s="25"/>
      <c r="W112" s="24">
        <v>10.6957591465</v>
      </c>
      <c r="X112" s="20">
        <v>10.6957591465</v>
      </c>
      <c r="Y112" s="21"/>
      <c r="Z112" s="30"/>
      <c r="AA112" s="26"/>
      <c r="AB112" s="27" t="s">
        <v>39</v>
      </c>
      <c r="AC112" s="28"/>
      <c r="AD112" s="29"/>
      <c r="AE112" s="19"/>
      <c r="AF112" s="28"/>
      <c r="AG112" s="29"/>
      <c r="AH112" s="30"/>
      <c r="AI112" s="31"/>
      <c r="AJ112" s="32"/>
      <c r="AK112" s="32"/>
      <c r="AL112" s="32"/>
      <c r="AM112" s="33"/>
      <c r="AN112" s="118">
        <f>AN$4+SUMIF($A$5:AM$5,"Нараст. баланс",$A114:AM114)+SUMIF($A$7:AK$7,"Итого (с ВНР)",$A114:AK114)-SUMIF($A$5:AM$5,"Геол. снижение,  т/сут",$A114:AM114)-SUMIF(AL$7:AM$7,"Итого",AL114:AM114)-SUMIF($A$7:AM$7,"Итого (с ВСП)",$A114:AM114)</f>
        <v>2144.0095326320998</v>
      </c>
      <c r="AO112" s="34"/>
      <c r="AP112" s="17"/>
    </row>
    <row r="113" spans="1:42" ht="11.25" customHeight="1" x14ac:dyDescent="0.3">
      <c r="A113" s="117" t="s">
        <v>2</v>
      </c>
      <c r="B113" s="35" t="s">
        <v>38</v>
      </c>
      <c r="C113" s="36"/>
      <c r="D113" s="37"/>
      <c r="E113" s="36"/>
      <c r="F113" s="37"/>
      <c r="G113" s="36"/>
      <c r="H113" s="37"/>
      <c r="I113" s="36"/>
      <c r="J113" s="37"/>
      <c r="K113" s="37"/>
      <c r="L113" s="38"/>
      <c r="M113" s="36"/>
      <c r="N113" s="39">
        <f>SUBTOTAL(9,M115:M115)</f>
        <v>0</v>
      </c>
      <c r="O113" s="40"/>
      <c r="P113" s="42" t="s">
        <v>78</v>
      </c>
      <c r="Q113" s="36"/>
      <c r="R113" s="39">
        <f>SUBTOTAL(9,P115:Q115)</f>
        <v>1</v>
      </c>
      <c r="S113" s="40"/>
      <c r="T113" s="36"/>
      <c r="U113" s="41">
        <f>SUBTOTAL(9,T115:T115)</f>
        <v>0</v>
      </c>
      <c r="V113" s="42"/>
      <c r="W113" s="41">
        <f>SUBTOTAL(9,V115:V115)</f>
        <v>0</v>
      </c>
      <c r="X113" s="37">
        <f>SUBTOTAL(9,T115:V115)</f>
        <v>0</v>
      </c>
      <c r="Y113" s="38"/>
      <c r="Z113" s="46"/>
      <c r="AA113" s="43"/>
      <c r="AB113" s="44" t="s">
        <v>79</v>
      </c>
      <c r="AC113" s="37">
        <f>SUBTOTAL(9,AB115:AB115)</f>
        <v>1</v>
      </c>
      <c r="AD113" s="45"/>
      <c r="AE113" s="36"/>
      <c r="AF113" s="37">
        <f>SUBTOTAL(3,AE113:AE113)</f>
        <v>0</v>
      </c>
      <c r="AG113" s="45"/>
      <c r="AH113" s="46"/>
      <c r="AI113" s="47"/>
      <c r="AJ113" s="48"/>
      <c r="AK113" s="48"/>
      <c r="AL113" s="48"/>
      <c r="AM113" s="49"/>
      <c r="AN113" s="117" t="s">
        <v>2</v>
      </c>
      <c r="AO113" s="50"/>
      <c r="AP113" s="17"/>
    </row>
    <row r="114" spans="1:42" ht="11.25" customHeight="1" x14ac:dyDescent="0.3">
      <c r="A114" s="117" t="s">
        <v>2</v>
      </c>
      <c r="B114" s="51" t="s">
        <v>36</v>
      </c>
      <c r="C114" s="52"/>
      <c r="D114" s="53"/>
      <c r="E114" s="52"/>
      <c r="F114" s="53"/>
      <c r="G114" s="52"/>
      <c r="H114" s="53"/>
      <c r="I114" s="52"/>
      <c r="J114" s="53"/>
      <c r="K114" s="53"/>
      <c r="L114" s="54"/>
      <c r="M114" s="52"/>
      <c r="N114" s="55">
        <f>SUBTOTAL(9,M114:M114)</f>
        <v>0</v>
      </c>
      <c r="O114" s="56">
        <f>N114+IF($B110=2,0,O110)</f>
        <v>3.7</v>
      </c>
      <c r="P114" s="58">
        <v>5</v>
      </c>
      <c r="Q114" s="52"/>
      <c r="R114" s="55">
        <f>SUBTOTAL(9,P114:Q114)</f>
        <v>5</v>
      </c>
      <c r="S114" s="56">
        <f>R114+IF($B110=2,0,S110)</f>
        <v>26.6</v>
      </c>
      <c r="T114" s="52"/>
      <c r="U114" s="57">
        <f>SUBTOTAL(9,T114:T114)</f>
        <v>0</v>
      </c>
      <c r="V114" s="58">
        <v>1.3</v>
      </c>
      <c r="W114" s="57">
        <f>SUBTOTAL(9,V114:V114)</f>
        <v>1.3</v>
      </c>
      <c r="X114" s="53">
        <f>SUBTOTAL(9,T114:V114)</f>
        <v>1.3</v>
      </c>
      <c r="Y114" s="54">
        <f>X114+IF($B110=2,0,Y110)</f>
        <v>10.6957591465</v>
      </c>
      <c r="Z114" s="61">
        <v>20</v>
      </c>
      <c r="AA114" s="59">
        <v>141.69220000000001</v>
      </c>
      <c r="AB114" s="60">
        <v>1.3</v>
      </c>
      <c r="AC114" s="53">
        <f>SUBTOTAL(9,AB114:AB114)</f>
        <v>1.3</v>
      </c>
      <c r="AD114" s="57">
        <f>AC114+IF($B110=2,0,AD110)</f>
        <v>28.450756920200003</v>
      </c>
      <c r="AE114" s="52"/>
      <c r="AF114" s="53">
        <f>SUBTOTAL(9,AE114:AE114)</f>
        <v>0</v>
      </c>
      <c r="AG114" s="57">
        <f>AF114+IF($B110=2,0,AG110)</f>
        <v>0</v>
      </c>
      <c r="AH114" s="61">
        <v>5</v>
      </c>
      <c r="AI114" s="62">
        <f>SUMIF($A$5:AH$5,"Накопленный эффект, т/сут",$A114:AH114)+SUMIF($A$5:AH$5,"Нараст.  по потенциалу",$A114:AH114)-SUMIF($A$5:AH$5,"Нараст. по остановкам",$A114:AH114)-SUMIF($A$5:AH$5,"ИТОГО перевод в ППД",$A114:AH114)-SUMIF($A$5:AH$5,"ИТОГО  нерент, по распоряж.",$A114:AH114)-SUMIF($A$5:AH$5,"ИТОГО ост. дебит от ЗБС, Углуб., ПВЛГ/ПНЛГ",$A114:AH114)</f>
        <v>12.545002226299996</v>
      </c>
      <c r="AJ114" s="63"/>
      <c r="AK114" s="63"/>
      <c r="AL114" s="63"/>
      <c r="AM114" s="53">
        <f>SUBTOTAL(9,AJ114:AL114)</f>
        <v>0</v>
      </c>
      <c r="AN114" s="117" t="s">
        <v>2</v>
      </c>
      <c r="AO114" s="64">
        <f>AO$4+SUMIF($C$5:AM$5,"Нараст. по остановкам",$C114:AM114)-SUMIF($C$5:AM$5,"Нараст.  по потенциалу",$C114:AM114)</f>
        <v>93.49999999998461</v>
      </c>
      <c r="AP114" s="17"/>
    </row>
    <row r="115" spans="1:42" ht="0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>
        <v>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>
        <v>1</v>
      </c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17"/>
    </row>
    <row r="116" spans="1:42" ht="11.25" customHeight="1" x14ac:dyDescent="0.3">
      <c r="A116" s="116">
        <v>43643</v>
      </c>
      <c r="B116" s="18" t="s">
        <v>37</v>
      </c>
      <c r="C116" s="19"/>
      <c r="D116" s="20"/>
      <c r="E116" s="19"/>
      <c r="F116" s="20"/>
      <c r="G116" s="25"/>
      <c r="H116" s="20"/>
      <c r="I116" s="19"/>
      <c r="J116" s="20"/>
      <c r="K116" s="20"/>
      <c r="L116" s="21"/>
      <c r="M116" s="19"/>
      <c r="N116" s="22"/>
      <c r="O116" s="23"/>
      <c r="P116" s="19"/>
      <c r="Q116" s="19"/>
      <c r="R116" s="22"/>
      <c r="S116" s="23"/>
      <c r="T116" s="19"/>
      <c r="U116" s="24">
        <v>0</v>
      </c>
      <c r="V116" s="19"/>
      <c r="W116" s="24">
        <v>10.6957591465</v>
      </c>
      <c r="X116" s="20">
        <v>10.6957591465</v>
      </c>
      <c r="Y116" s="21"/>
      <c r="Z116" s="30"/>
      <c r="AA116" s="26"/>
      <c r="AB116" s="19"/>
      <c r="AC116" s="28"/>
      <c r="AD116" s="29"/>
      <c r="AE116" s="19"/>
      <c r="AF116" s="28"/>
      <c r="AG116" s="29"/>
      <c r="AH116" s="30"/>
      <c r="AI116" s="31"/>
      <c r="AJ116" s="32"/>
      <c r="AK116" s="32"/>
      <c r="AL116" s="32"/>
      <c r="AM116" s="33"/>
      <c r="AN116" s="118">
        <f>AN$4+SUMIF($A$5:AM$5,"Нараст. баланс",$A118:AM118)+SUMIF($A$7:AK$7,"Итого (с ВНР)",$A118:AK118)-SUMIF($A$5:AM$5,"Геол. снижение,  т/сут",$A118:AM118)-SUMIF(AL$7:AM$7,"Итого",AL118:AM118)-SUMIF($A$7:AM$7,"Итого (с ВСП)",$A118:AM118)</f>
        <v>2138.5598326320996</v>
      </c>
      <c r="AO116" s="34"/>
      <c r="AP116" s="17"/>
    </row>
    <row r="117" spans="1:42" ht="11.25" customHeight="1" x14ac:dyDescent="0.3">
      <c r="A117" s="117" t="s">
        <v>2</v>
      </c>
      <c r="B117" s="35" t="s">
        <v>38</v>
      </c>
      <c r="C117" s="36"/>
      <c r="D117" s="37"/>
      <c r="E117" s="36"/>
      <c r="F117" s="37"/>
      <c r="G117" s="42"/>
      <c r="H117" s="37"/>
      <c r="I117" s="36"/>
      <c r="J117" s="37"/>
      <c r="K117" s="37"/>
      <c r="L117" s="38"/>
      <c r="M117" s="36"/>
      <c r="N117" s="39">
        <f>SUBTOTAL(9,M119:M119)</f>
        <v>0</v>
      </c>
      <c r="O117" s="40"/>
      <c r="P117" s="36"/>
      <c r="Q117" s="36"/>
      <c r="R117" s="39">
        <f>SUBTOTAL(9,P119:Q119)</f>
        <v>0</v>
      </c>
      <c r="S117" s="40"/>
      <c r="T117" s="36"/>
      <c r="U117" s="41">
        <f>SUBTOTAL(9,T119:T119)</f>
        <v>0</v>
      </c>
      <c r="V117" s="36"/>
      <c r="W117" s="41">
        <f>SUBTOTAL(9,V119:V119)</f>
        <v>0</v>
      </c>
      <c r="X117" s="37">
        <f>SUBTOTAL(9,T119:V119)</f>
        <v>0</v>
      </c>
      <c r="Y117" s="38"/>
      <c r="Z117" s="46"/>
      <c r="AA117" s="43"/>
      <c r="AB117" s="36"/>
      <c r="AC117" s="37">
        <f>SUBTOTAL(9,AB119:AB119)</f>
        <v>0</v>
      </c>
      <c r="AD117" s="45"/>
      <c r="AE117" s="36"/>
      <c r="AF117" s="37">
        <f>SUBTOTAL(3,AE117:AE117)</f>
        <v>0</v>
      </c>
      <c r="AG117" s="45"/>
      <c r="AH117" s="46"/>
      <c r="AI117" s="47"/>
      <c r="AJ117" s="48"/>
      <c r="AK117" s="48"/>
      <c r="AL117" s="48"/>
      <c r="AM117" s="49"/>
      <c r="AN117" s="117" t="s">
        <v>2</v>
      </c>
      <c r="AO117" s="50"/>
      <c r="AP117" s="17"/>
    </row>
    <row r="118" spans="1:42" ht="11.25" customHeight="1" x14ac:dyDescent="0.3">
      <c r="A118" s="117" t="s">
        <v>2</v>
      </c>
      <c r="B118" s="51" t="s">
        <v>36</v>
      </c>
      <c r="C118" s="52"/>
      <c r="D118" s="53"/>
      <c r="E118" s="52"/>
      <c r="F118" s="53"/>
      <c r="G118" s="58"/>
      <c r="H118" s="53"/>
      <c r="I118" s="52"/>
      <c r="J118" s="53"/>
      <c r="K118" s="53"/>
      <c r="L118" s="54"/>
      <c r="M118" s="52"/>
      <c r="N118" s="55">
        <f>SUBTOTAL(9,M118:M118)</f>
        <v>0</v>
      </c>
      <c r="O118" s="56">
        <f>N118+IF($B114=2,0,O114)</f>
        <v>3.7</v>
      </c>
      <c r="P118" s="52"/>
      <c r="Q118" s="52"/>
      <c r="R118" s="55">
        <f>SUBTOTAL(9,P118:Q118)</f>
        <v>0</v>
      </c>
      <c r="S118" s="56">
        <f>R118+IF($B114=2,0,S114)</f>
        <v>26.6</v>
      </c>
      <c r="T118" s="52"/>
      <c r="U118" s="57">
        <f>SUBTOTAL(9,T118:T118)</f>
        <v>0</v>
      </c>
      <c r="V118" s="52"/>
      <c r="W118" s="57">
        <f>SUBTOTAL(9,V118:V118)</f>
        <v>0</v>
      </c>
      <c r="X118" s="53">
        <f>SUBTOTAL(9,T118:V118)</f>
        <v>0</v>
      </c>
      <c r="Y118" s="54">
        <f>X118+IF($B114=2,0,Y114)</f>
        <v>10.6957591465</v>
      </c>
      <c r="Z118" s="61">
        <v>20</v>
      </c>
      <c r="AA118" s="59">
        <v>147.14189999999999</v>
      </c>
      <c r="AB118" s="52"/>
      <c r="AC118" s="53">
        <f>SUBTOTAL(9,AB118:AB118)</f>
        <v>0</v>
      </c>
      <c r="AD118" s="57">
        <f>AC118+IF($B114=2,0,AD114)</f>
        <v>28.450756920200003</v>
      </c>
      <c r="AE118" s="52"/>
      <c r="AF118" s="53">
        <f>SUBTOTAL(9,AE118:AE118)</f>
        <v>0</v>
      </c>
      <c r="AG118" s="57">
        <f>AF118+IF($B114=2,0,AG114)</f>
        <v>0</v>
      </c>
      <c r="AH118" s="61">
        <v>5</v>
      </c>
      <c r="AI118" s="62">
        <f>SUMIF($A$5:AH$5,"Накопленный эффект, т/сут",$A118:AH118)+SUMIF($A$5:AH$5,"Нараст.  по потенциалу",$A118:AH118)-SUMIF($A$5:AH$5,"Нараст. по остановкам",$A118:AH118)-SUMIF($A$5:AH$5,"ИТОГО перевод в ППД",$A118:AH118)-SUMIF($A$5:AH$5,"ИТОГО  нерент, по распоряж.",$A118:AH118)-SUMIF($A$5:AH$5,"ИТОГО ост. дебит от ЗБС, Углуб., ПВЛГ/ПНЛГ",$A118:AH118)</f>
        <v>12.545002226299996</v>
      </c>
      <c r="AJ118" s="63"/>
      <c r="AK118" s="63"/>
      <c r="AL118" s="63"/>
      <c r="AM118" s="53">
        <f>SUBTOTAL(9,AJ118:AL118)</f>
        <v>0</v>
      </c>
      <c r="AN118" s="117" t="s">
        <v>2</v>
      </c>
      <c r="AO118" s="64">
        <f>AO$4+SUMIF($C$5:AM$5,"Нараст. по остановкам",$C118:AM118)-SUMIF($C$5:AM$5,"Нараст.  по потенциалу",$C118:AM118)</f>
        <v>93.49999999998461</v>
      </c>
      <c r="AP118" s="17"/>
    </row>
    <row r="119" spans="1:42" ht="0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17"/>
    </row>
    <row r="120" spans="1:42" ht="11.25" customHeight="1" x14ac:dyDescent="0.3">
      <c r="A120" s="116">
        <v>43644</v>
      </c>
      <c r="B120" s="18" t="s">
        <v>37</v>
      </c>
      <c r="C120" s="19"/>
      <c r="D120" s="20"/>
      <c r="E120" s="19"/>
      <c r="F120" s="20"/>
      <c r="G120" s="19"/>
      <c r="H120" s="20"/>
      <c r="I120" s="19"/>
      <c r="J120" s="20"/>
      <c r="K120" s="20"/>
      <c r="L120" s="21"/>
      <c r="M120" s="19"/>
      <c r="N120" s="22"/>
      <c r="O120" s="23"/>
      <c r="P120" s="19"/>
      <c r="Q120" s="19"/>
      <c r="R120" s="22"/>
      <c r="S120" s="23"/>
      <c r="T120" s="19"/>
      <c r="U120" s="24">
        <v>0</v>
      </c>
      <c r="V120" s="25"/>
      <c r="W120" s="24">
        <v>16.095759146500001</v>
      </c>
      <c r="X120" s="20">
        <v>16.095759146500001</v>
      </c>
      <c r="Y120" s="21"/>
      <c r="Z120" s="30"/>
      <c r="AA120" s="26"/>
      <c r="AB120" s="27" t="s">
        <v>39</v>
      </c>
      <c r="AC120" s="28"/>
      <c r="AD120" s="29"/>
      <c r="AE120" s="19"/>
      <c r="AF120" s="28"/>
      <c r="AG120" s="29"/>
      <c r="AH120" s="30"/>
      <c r="AI120" s="31"/>
      <c r="AJ120" s="32"/>
      <c r="AK120" s="32"/>
      <c r="AL120" s="32"/>
      <c r="AM120" s="33"/>
      <c r="AN120" s="118">
        <f>AN$4+SUMIF($A$5:AM$5,"Нараст. баланс",$A122:AM122)+SUMIF($A$7:AK$7,"Итого (с ВНР)",$A122:AK122)-SUMIF($A$5:AM$5,"Геол. снижение,  т/сут",$A122:AM122)-SUMIF(AL$7:AM$7,"Итого",AL122:AM122)-SUMIF($A$7:AM$7,"Итого (с ВСП)",$A122:AM122)</f>
        <v>2133.1101326320995</v>
      </c>
      <c r="AO120" s="34"/>
      <c r="AP120" s="17"/>
    </row>
    <row r="121" spans="1:42" ht="11.25" customHeight="1" x14ac:dyDescent="0.3">
      <c r="A121" s="117" t="s">
        <v>2</v>
      </c>
      <c r="B121" s="35" t="s">
        <v>38</v>
      </c>
      <c r="C121" s="36"/>
      <c r="D121" s="37"/>
      <c r="E121" s="36"/>
      <c r="F121" s="37"/>
      <c r="G121" s="36"/>
      <c r="H121" s="37"/>
      <c r="I121" s="36"/>
      <c r="J121" s="37"/>
      <c r="K121" s="37"/>
      <c r="L121" s="38"/>
      <c r="M121" s="36"/>
      <c r="N121" s="39">
        <f>SUBTOTAL(9,M123:M123)</f>
        <v>0</v>
      </c>
      <c r="O121" s="40"/>
      <c r="P121" s="36"/>
      <c r="Q121" s="36"/>
      <c r="R121" s="39">
        <f>SUBTOTAL(9,P123:Q123)</f>
        <v>0</v>
      </c>
      <c r="S121" s="40"/>
      <c r="T121" s="36"/>
      <c r="U121" s="41">
        <f>SUBTOTAL(9,T123:T123)</f>
        <v>0</v>
      </c>
      <c r="V121" s="42"/>
      <c r="W121" s="41">
        <f>SUBTOTAL(9,V123:V123)</f>
        <v>0</v>
      </c>
      <c r="X121" s="37">
        <f>SUBTOTAL(9,T123:V123)</f>
        <v>0</v>
      </c>
      <c r="Y121" s="38"/>
      <c r="Z121" s="46"/>
      <c r="AA121" s="43"/>
      <c r="AB121" s="44" t="s">
        <v>80</v>
      </c>
      <c r="AC121" s="37">
        <f>SUBTOTAL(9,AB123:AB123)</f>
        <v>1</v>
      </c>
      <c r="AD121" s="45"/>
      <c r="AE121" s="36"/>
      <c r="AF121" s="37">
        <f>SUBTOTAL(3,AE121:AE121)</f>
        <v>0</v>
      </c>
      <c r="AG121" s="45"/>
      <c r="AH121" s="46"/>
      <c r="AI121" s="47"/>
      <c r="AJ121" s="48"/>
      <c r="AK121" s="48"/>
      <c r="AL121" s="48"/>
      <c r="AM121" s="49"/>
      <c r="AN121" s="117" t="s">
        <v>2</v>
      </c>
      <c r="AO121" s="50"/>
      <c r="AP121" s="17"/>
    </row>
    <row r="122" spans="1:42" ht="11.25" customHeight="1" x14ac:dyDescent="0.3">
      <c r="A122" s="117" t="s">
        <v>2</v>
      </c>
      <c r="B122" s="51" t="s">
        <v>36</v>
      </c>
      <c r="C122" s="52"/>
      <c r="D122" s="53"/>
      <c r="E122" s="52"/>
      <c r="F122" s="53"/>
      <c r="G122" s="52"/>
      <c r="H122" s="53"/>
      <c r="I122" s="52"/>
      <c r="J122" s="53"/>
      <c r="K122" s="53"/>
      <c r="L122" s="54"/>
      <c r="M122" s="52"/>
      <c r="N122" s="55">
        <f>SUBTOTAL(9,M122:M122)</f>
        <v>0</v>
      </c>
      <c r="O122" s="56">
        <f>N122+IF($B118=2,0,O118)</f>
        <v>3.7</v>
      </c>
      <c r="P122" s="52"/>
      <c r="Q122" s="52"/>
      <c r="R122" s="55">
        <f>SUBTOTAL(9,P122:Q122)</f>
        <v>0</v>
      </c>
      <c r="S122" s="56">
        <f>R122+IF($B118=2,0,S118)</f>
        <v>26.6</v>
      </c>
      <c r="T122" s="52"/>
      <c r="U122" s="57">
        <f>SUBTOTAL(9,T122:T122)</f>
        <v>0</v>
      </c>
      <c r="V122" s="58">
        <v>5.4</v>
      </c>
      <c r="W122" s="57">
        <f>SUBTOTAL(9,V122:V122)</f>
        <v>5.4</v>
      </c>
      <c r="X122" s="53">
        <f>SUBTOTAL(9,T122:V122)</f>
        <v>5.4</v>
      </c>
      <c r="Y122" s="54">
        <f>X122+IF($B118=2,0,Y118)</f>
        <v>16.095759146500001</v>
      </c>
      <c r="Z122" s="61">
        <v>20</v>
      </c>
      <c r="AA122" s="59">
        <v>152.5916</v>
      </c>
      <c r="AB122" s="60">
        <v>5.4</v>
      </c>
      <c r="AC122" s="53">
        <f>SUBTOTAL(9,AB122:AB122)</f>
        <v>5.4</v>
      </c>
      <c r="AD122" s="57">
        <f>AC122+IF($B118=2,0,AD118)</f>
        <v>33.850756920200006</v>
      </c>
      <c r="AE122" s="52"/>
      <c r="AF122" s="53">
        <f>SUBTOTAL(9,AE122:AE122)</f>
        <v>0</v>
      </c>
      <c r="AG122" s="57">
        <f>AF122+IF($B118=2,0,AG118)</f>
        <v>0</v>
      </c>
      <c r="AH122" s="61">
        <v>5</v>
      </c>
      <c r="AI122" s="62">
        <f>SUMIF($A$5:AH$5,"Накопленный эффект, т/сут",$A122:AH122)+SUMIF($A$5:AH$5,"Нараст.  по потенциалу",$A122:AH122)-SUMIF($A$5:AH$5,"Нараст. по остановкам",$A122:AH122)-SUMIF($A$5:AH$5,"ИТОГО перевод в ППД",$A122:AH122)-SUMIF($A$5:AH$5,"ИТОГО  нерент, по распоряж.",$A122:AH122)-SUMIF($A$5:AH$5,"ИТОГО ост. дебит от ЗБС, Углуб., ПВЛГ/ПНЛГ",$A122:AH122)</f>
        <v>12.545002226299992</v>
      </c>
      <c r="AJ122" s="63"/>
      <c r="AK122" s="63"/>
      <c r="AL122" s="63"/>
      <c r="AM122" s="53">
        <f>SUBTOTAL(9,AJ122:AL122)</f>
        <v>0</v>
      </c>
      <c r="AN122" s="117" t="s">
        <v>2</v>
      </c>
      <c r="AO122" s="64">
        <f>AO$4+SUMIF($C$5:AM$5,"Нараст. по остановкам",$C122:AM122)-SUMIF($C$5:AM$5,"Нараст.  по потенциалу",$C122:AM122)</f>
        <v>93.499999999984595</v>
      </c>
      <c r="AP122" s="17"/>
    </row>
    <row r="123" spans="1:42" ht="0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>
        <v>1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17"/>
    </row>
    <row r="124" spans="1:42" ht="11.25" customHeight="1" x14ac:dyDescent="0.3">
      <c r="A124" s="116">
        <v>43645</v>
      </c>
      <c r="B124" s="18" t="s">
        <v>37</v>
      </c>
      <c r="C124" s="19"/>
      <c r="D124" s="20"/>
      <c r="E124" s="19"/>
      <c r="F124" s="20"/>
      <c r="G124" s="19"/>
      <c r="H124" s="20"/>
      <c r="I124" s="25"/>
      <c r="J124" s="20"/>
      <c r="K124" s="20"/>
      <c r="L124" s="21"/>
      <c r="M124" s="19"/>
      <c r="N124" s="22"/>
      <c r="O124" s="23"/>
      <c r="P124" s="19"/>
      <c r="Q124" s="19"/>
      <c r="R124" s="22"/>
      <c r="S124" s="23"/>
      <c r="T124" s="25" t="s">
        <v>39</v>
      </c>
      <c r="U124" s="24">
        <v>3.2</v>
      </c>
      <c r="V124" s="19"/>
      <c r="W124" s="24">
        <v>16.095759146500001</v>
      </c>
      <c r="X124" s="20">
        <v>19.2957591465</v>
      </c>
      <c r="Y124" s="21"/>
      <c r="Z124" s="30"/>
      <c r="AA124" s="26"/>
      <c r="AB124" s="27"/>
      <c r="AC124" s="28"/>
      <c r="AD124" s="29"/>
      <c r="AE124" s="27" t="s">
        <v>39</v>
      </c>
      <c r="AF124" s="28"/>
      <c r="AG124" s="29"/>
      <c r="AH124" s="30"/>
      <c r="AI124" s="31"/>
      <c r="AJ124" s="32"/>
      <c r="AK124" s="32"/>
      <c r="AL124" s="32"/>
      <c r="AM124" s="33"/>
      <c r="AN124" s="118">
        <f>AN$4+SUMIF($A$5:AM$5,"Нараст. баланс",$A126:AM126)+SUMIF($A$7:AK$7,"Итого (с ВНР)",$A126:AK126)-SUMIF($A$5:AM$5,"Геол. снижение,  т/сут",$A126:AM126)-SUMIF(AL$7:AM$7,"Итого",AL126:AM126)-SUMIF($A$7:AM$7,"Итого (с ВСП)",$A126:AM126)</f>
        <v>2124.4604326321</v>
      </c>
      <c r="AO124" s="34"/>
      <c r="AP124" s="17"/>
    </row>
    <row r="125" spans="1:42" ht="11.25" customHeight="1" x14ac:dyDescent="0.3">
      <c r="A125" s="117" t="s">
        <v>2</v>
      </c>
      <c r="B125" s="35" t="s">
        <v>38</v>
      </c>
      <c r="C125" s="36"/>
      <c r="D125" s="37"/>
      <c r="E125" s="36"/>
      <c r="F125" s="37"/>
      <c r="G125" s="36"/>
      <c r="H125" s="37"/>
      <c r="I125" s="42"/>
      <c r="J125" s="37"/>
      <c r="K125" s="37"/>
      <c r="L125" s="38"/>
      <c r="M125" s="36"/>
      <c r="N125" s="39">
        <f>SUBTOTAL(9,M127:M127)</f>
        <v>0</v>
      </c>
      <c r="O125" s="40"/>
      <c r="P125" s="36"/>
      <c r="Q125" s="36"/>
      <c r="R125" s="39">
        <f>SUBTOTAL(9,P127:Q127)</f>
        <v>0</v>
      </c>
      <c r="S125" s="40"/>
      <c r="T125" s="42" t="s">
        <v>72</v>
      </c>
      <c r="U125" s="41">
        <f>SUBTOTAL(9,T127:T127)</f>
        <v>1</v>
      </c>
      <c r="V125" s="36"/>
      <c r="W125" s="41">
        <f>SUBTOTAL(9,V127:V127)</f>
        <v>0</v>
      </c>
      <c r="X125" s="37">
        <f>SUBTOTAL(9,T127:V127)</f>
        <v>1</v>
      </c>
      <c r="Y125" s="38"/>
      <c r="Z125" s="46"/>
      <c r="AA125" s="43"/>
      <c r="AB125" s="44"/>
      <c r="AC125" s="37">
        <f>SUBTOTAL(9,AB127:AB127)</f>
        <v>0</v>
      </c>
      <c r="AD125" s="45"/>
      <c r="AE125" s="44" t="s">
        <v>72</v>
      </c>
      <c r="AF125" s="37">
        <f>SUBTOTAL(3,AE125:AE125)</f>
        <v>1</v>
      </c>
      <c r="AG125" s="45"/>
      <c r="AH125" s="46"/>
      <c r="AI125" s="47"/>
      <c r="AJ125" s="48"/>
      <c r="AK125" s="48"/>
      <c r="AL125" s="48"/>
      <c r="AM125" s="49"/>
      <c r="AN125" s="117" t="s">
        <v>2</v>
      </c>
      <c r="AO125" s="50"/>
      <c r="AP125" s="17"/>
    </row>
    <row r="126" spans="1:42" ht="11.25" customHeight="1" x14ac:dyDescent="0.3">
      <c r="A126" s="117" t="s">
        <v>2</v>
      </c>
      <c r="B126" s="51" t="s">
        <v>36</v>
      </c>
      <c r="C126" s="52"/>
      <c r="D126" s="53"/>
      <c r="E126" s="52"/>
      <c r="F126" s="53"/>
      <c r="G126" s="52"/>
      <c r="H126" s="53"/>
      <c r="I126" s="58"/>
      <c r="J126" s="53"/>
      <c r="K126" s="53"/>
      <c r="L126" s="54"/>
      <c r="M126" s="52"/>
      <c r="N126" s="55">
        <f>SUBTOTAL(9,M126:M126)</f>
        <v>0</v>
      </c>
      <c r="O126" s="56">
        <f>N126+IF($B122=2,0,O122)</f>
        <v>3.7</v>
      </c>
      <c r="P126" s="52"/>
      <c r="Q126" s="52"/>
      <c r="R126" s="55">
        <f>SUBTOTAL(9,P126:Q126)</f>
        <v>0</v>
      </c>
      <c r="S126" s="56">
        <f>R126+IF($B122=2,0,S122)</f>
        <v>26.6</v>
      </c>
      <c r="T126" s="58">
        <v>3.2</v>
      </c>
      <c r="U126" s="57">
        <f>SUBTOTAL(9,T126:T126)</f>
        <v>3.2</v>
      </c>
      <c r="V126" s="52"/>
      <c r="W126" s="57">
        <f>SUBTOTAL(9,V126:V126)</f>
        <v>0</v>
      </c>
      <c r="X126" s="53">
        <f>SUBTOTAL(9,T126:V126)</f>
        <v>3.2</v>
      </c>
      <c r="Y126" s="54">
        <f>X126+IF($B122=2,0,Y122)</f>
        <v>19.2957591465</v>
      </c>
      <c r="Z126" s="61">
        <v>20</v>
      </c>
      <c r="AA126" s="59">
        <v>158.04130000000001</v>
      </c>
      <c r="AB126" s="60">
        <v>3.2</v>
      </c>
      <c r="AC126" s="53">
        <f>SUBTOTAL(9,AB126:AB126)</f>
        <v>3.2</v>
      </c>
      <c r="AD126" s="57">
        <f>AC126+IF($B122=2,0,AD122)</f>
        <v>37.050756920200008</v>
      </c>
      <c r="AE126" s="60">
        <v>3.2</v>
      </c>
      <c r="AF126" s="53">
        <f>SUBTOTAL(9,AE126:AE126)</f>
        <v>3.2</v>
      </c>
      <c r="AG126" s="57">
        <f>AF126+IF($B122=2,0,AG122)</f>
        <v>3.2</v>
      </c>
      <c r="AH126" s="61">
        <v>5</v>
      </c>
      <c r="AI126" s="62">
        <f>SUMIF($A$5:AH$5,"Накопленный эффект, т/сут",$A126:AH126)+SUMIF($A$5:AH$5,"Нараст.  по потенциалу",$A126:AH126)-SUMIF($A$5:AH$5,"Нараст. по остановкам",$A126:AH126)-SUMIF($A$5:AH$5,"ИТОГО перевод в ППД",$A126:AH126)-SUMIF($A$5:AH$5,"ИТОГО  нерент, по распоряж.",$A126:AH126)-SUMIF($A$5:AH$5,"ИТОГО ост. дебит от ЗБС, Углуб., ПВЛГ/ПНЛГ",$A126:AH126)</f>
        <v>9.345002226299993</v>
      </c>
      <c r="AJ126" s="63"/>
      <c r="AK126" s="63"/>
      <c r="AL126" s="63"/>
      <c r="AM126" s="53">
        <f>SUBTOTAL(9,AJ126:AL126)</f>
        <v>0</v>
      </c>
      <c r="AN126" s="117" t="s">
        <v>2</v>
      </c>
      <c r="AO126" s="64">
        <f>AO$4+SUMIF($C$5:AM$5,"Нараст. по остановкам",$C126:AM126)-SUMIF($C$5:AM$5,"Нараст.  по потенциалу",$C126:AM126)</f>
        <v>93.49999999998461</v>
      </c>
      <c r="AP126" s="17"/>
    </row>
    <row r="127" spans="1:42" ht="0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>
        <v>1</v>
      </c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17"/>
    </row>
    <row r="128" spans="1:42" ht="11.25" customHeight="1" x14ac:dyDescent="0.3">
      <c r="A128" s="116">
        <v>43646</v>
      </c>
      <c r="B128" s="18" t="s">
        <v>37</v>
      </c>
      <c r="C128" s="25"/>
      <c r="D128" s="20"/>
      <c r="E128" s="19"/>
      <c r="F128" s="20"/>
      <c r="G128" s="19"/>
      <c r="H128" s="20"/>
      <c r="I128" s="19"/>
      <c r="J128" s="20"/>
      <c r="K128" s="20"/>
      <c r="L128" s="21"/>
      <c r="M128" s="25" t="s">
        <v>39</v>
      </c>
      <c r="N128" s="22"/>
      <c r="O128" s="23"/>
      <c r="P128" s="19"/>
      <c r="Q128" s="19"/>
      <c r="R128" s="22"/>
      <c r="S128" s="23"/>
      <c r="T128" s="19"/>
      <c r="U128" s="24">
        <v>3.2</v>
      </c>
      <c r="V128" s="19"/>
      <c r="W128" s="24">
        <v>16.095759146500001</v>
      </c>
      <c r="X128" s="20">
        <v>19.2957591465</v>
      </c>
      <c r="Y128" s="21"/>
      <c r="Z128" s="106"/>
      <c r="AA128" s="26"/>
      <c r="AB128" s="19"/>
      <c r="AC128" s="28"/>
      <c r="AD128" s="29"/>
      <c r="AE128" s="19"/>
      <c r="AF128" s="28"/>
      <c r="AG128" s="29"/>
      <c r="AH128" s="30"/>
      <c r="AI128" s="31"/>
      <c r="AJ128" s="32"/>
      <c r="AK128" s="32"/>
      <c r="AL128" s="32"/>
      <c r="AM128" s="33"/>
      <c r="AN128" s="118">
        <f>AN$4+SUMIF($A$5:AM$5,"Нараст. баланс",$A130:AM130)+SUMIF($A$7:AK$7,"Итого (с ВНР)",$A130:AK130)-SUMIF($A$5:AM$5,"Геол. снижение,  т/сут",$A130:AM130)-SUMIF(AL$7:AM$7,"Итого",AL130:AM130)-SUMIF($A$7:AM$7,"Итого (с ВСП)",$A130:AM130)</f>
        <v>2117.0107326320999</v>
      </c>
      <c r="AO128" s="34"/>
      <c r="AP128" s="17"/>
    </row>
    <row r="129" spans="1:42" ht="11.25" customHeight="1" x14ac:dyDescent="0.3">
      <c r="A129" s="117" t="s">
        <v>2</v>
      </c>
      <c r="B129" s="35" t="s">
        <v>38</v>
      </c>
      <c r="C129" s="42"/>
      <c r="D129" s="37"/>
      <c r="E129" s="36"/>
      <c r="F129" s="37"/>
      <c r="G129" s="36"/>
      <c r="H129" s="37"/>
      <c r="I129" s="36"/>
      <c r="J129" s="37"/>
      <c r="K129" s="37"/>
      <c r="L129" s="38"/>
      <c r="M129" s="42"/>
      <c r="N129" s="39">
        <f>SUBTOTAL(9,M131:M131)</f>
        <v>0</v>
      </c>
      <c r="O129" s="40"/>
      <c r="P129" s="36"/>
      <c r="Q129" s="36"/>
      <c r="R129" s="39">
        <f>SUBTOTAL(9,P131:Q131)</f>
        <v>0</v>
      </c>
      <c r="S129" s="40"/>
      <c r="T129" s="36"/>
      <c r="U129" s="41">
        <f>SUBTOTAL(9,T131:T131)</f>
        <v>0</v>
      </c>
      <c r="V129" s="36"/>
      <c r="W129" s="41">
        <f>SUBTOTAL(9,V131:V131)</f>
        <v>0</v>
      </c>
      <c r="X129" s="37">
        <f>SUBTOTAL(9,T131:V131)</f>
        <v>0</v>
      </c>
      <c r="Y129" s="38"/>
      <c r="Z129" s="107"/>
      <c r="AA129" s="43"/>
      <c r="AB129" s="36"/>
      <c r="AC129" s="37">
        <f>SUBTOTAL(9,AB131:AB131)</f>
        <v>0</v>
      </c>
      <c r="AD129" s="45"/>
      <c r="AE129" s="36"/>
      <c r="AF129" s="37">
        <f>SUBTOTAL(3,AE129:AE129)</f>
        <v>0</v>
      </c>
      <c r="AG129" s="45"/>
      <c r="AH129" s="46"/>
      <c r="AI129" s="47"/>
      <c r="AJ129" s="48"/>
      <c r="AK129" s="48"/>
      <c r="AL129" s="48"/>
      <c r="AM129" s="49"/>
      <c r="AN129" s="117" t="s">
        <v>2</v>
      </c>
      <c r="AO129" s="50"/>
      <c r="AP129" s="17"/>
    </row>
    <row r="130" spans="1:42" ht="11.25" customHeight="1" x14ac:dyDescent="0.3">
      <c r="A130" s="117" t="s">
        <v>2</v>
      </c>
      <c r="B130" s="51" t="s">
        <v>36</v>
      </c>
      <c r="C130" s="58"/>
      <c r="D130" s="53"/>
      <c r="E130" s="52"/>
      <c r="F130" s="53"/>
      <c r="G130" s="52"/>
      <c r="H130" s="53"/>
      <c r="I130" s="52"/>
      <c r="J130" s="53"/>
      <c r="K130" s="53"/>
      <c r="L130" s="54"/>
      <c r="M130" s="58">
        <v>13</v>
      </c>
      <c r="N130" s="55">
        <f>SUBTOTAL(9,M130:M130)</f>
        <v>13</v>
      </c>
      <c r="O130" s="56">
        <f>N130+IF($B126=2,0,O126)</f>
        <v>16.7</v>
      </c>
      <c r="P130" s="52"/>
      <c r="Q130" s="52"/>
      <c r="R130" s="55">
        <f>SUBTOTAL(9,P130:Q130)</f>
        <v>0</v>
      </c>
      <c r="S130" s="56">
        <f>R130+IF($B126=2,0,S126)</f>
        <v>26.6</v>
      </c>
      <c r="T130" s="52"/>
      <c r="U130" s="57">
        <f>SUBTOTAL(9,T130:T130)</f>
        <v>0</v>
      </c>
      <c r="V130" s="52"/>
      <c r="W130" s="57">
        <f>SUBTOTAL(9,V130:V130)</f>
        <v>0</v>
      </c>
      <c r="X130" s="53">
        <f>SUBTOTAL(9,T130:V130)</f>
        <v>0</v>
      </c>
      <c r="Y130" s="54">
        <f>X130+IF($B126=2,0,Y126)</f>
        <v>19.2957591465</v>
      </c>
      <c r="Z130" s="108"/>
      <c r="AA130" s="59">
        <v>163.49100000000001</v>
      </c>
      <c r="AB130" s="52"/>
      <c r="AC130" s="53">
        <f>SUBTOTAL(9,AB130:AB130)</f>
        <v>0</v>
      </c>
      <c r="AD130" s="57">
        <f>AC130+IF($B126=2,0,AD126)</f>
        <v>37.050756920200008</v>
      </c>
      <c r="AE130" s="52"/>
      <c r="AF130" s="53">
        <f>SUBTOTAL(9,AE130:AE130)</f>
        <v>0</v>
      </c>
      <c r="AG130" s="57">
        <f>AF130+IF($B126=2,0,AG126)</f>
        <v>3.2</v>
      </c>
      <c r="AH130" s="61"/>
      <c r="AI130" s="62">
        <f>SUMIF($A$5:AH$5,"Накопленный эффект, т/сут",$A130:AH130)+SUMIF($A$5:AH$5,"Нараст.  по потенциалу",$A130:AH130)-SUMIF($A$5:AH$5,"Нараст. по остановкам",$A130:AH130)-SUMIF($A$5:AH$5,"ИТОГО перевод в ППД",$A130:AH130)-SUMIF($A$5:AH$5,"ИТОГО  нерент, по распоряж.",$A130:AH130)-SUMIF($A$5:AH$5,"ИТОГО ост. дебит от ЗБС, Углуб., ПВЛГ/ПНЛГ",$A130:AH130)</f>
        <v>22.345002226299993</v>
      </c>
      <c r="AJ130" s="63"/>
      <c r="AK130" s="63"/>
      <c r="AL130" s="63"/>
      <c r="AM130" s="53">
        <f>SUBTOTAL(9,AJ130:AL130)</f>
        <v>0</v>
      </c>
      <c r="AN130" s="117" t="s">
        <v>2</v>
      </c>
      <c r="AO130" s="64">
        <f>AO$4+SUMIF($C$5:AM$5,"Нараст. по остановкам",$C130:AM130)-SUMIF($C$5:AM$5,"Нараст.  по потенциалу",$C130:AM130)</f>
        <v>93.49999999998461</v>
      </c>
      <c r="AP130" s="17"/>
    </row>
    <row r="131" spans="1:42" ht="0.75" customHeight="1" thickBo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17"/>
    </row>
    <row r="132" spans="1:42" ht="24" customHeight="1" x14ac:dyDescent="0.3">
      <c r="A132" s="109" t="s">
        <v>46</v>
      </c>
      <c r="B132" s="110" t="s">
        <v>2</v>
      </c>
      <c r="C132" s="65"/>
      <c r="D132" s="66">
        <v>1</v>
      </c>
      <c r="E132" s="65"/>
      <c r="F132" s="66">
        <v>5</v>
      </c>
      <c r="G132" s="65"/>
      <c r="H132" s="66">
        <v>2</v>
      </c>
      <c r="I132" s="65"/>
      <c r="J132" s="66">
        <v>1</v>
      </c>
      <c r="K132" s="67">
        <v>9</v>
      </c>
      <c r="L132" s="68"/>
      <c r="M132" s="65"/>
      <c r="N132" s="66">
        <v>0</v>
      </c>
      <c r="O132" s="69"/>
      <c r="P132" s="65"/>
      <c r="Q132" s="65"/>
      <c r="R132" s="66">
        <v>9</v>
      </c>
      <c r="S132" s="69"/>
      <c r="T132" s="65"/>
      <c r="U132" s="66">
        <v>1</v>
      </c>
      <c r="V132" s="65"/>
      <c r="W132" s="66">
        <v>0</v>
      </c>
      <c r="X132" s="70">
        <v>1</v>
      </c>
      <c r="Y132" s="71"/>
      <c r="Z132" s="75" t="s">
        <v>2</v>
      </c>
      <c r="AA132" s="72"/>
      <c r="AB132" s="73"/>
      <c r="AC132" s="70">
        <v>5</v>
      </c>
      <c r="AD132" s="74"/>
      <c r="AE132" s="73"/>
      <c r="AF132" s="70">
        <v>1</v>
      </c>
      <c r="AG132" s="74"/>
      <c r="AH132" s="75"/>
      <c r="AI132" s="76"/>
      <c r="AJ132" s="77"/>
      <c r="AK132" s="77"/>
      <c r="AL132" s="77"/>
      <c r="AM132" s="77"/>
      <c r="AN132" s="77"/>
      <c r="AO132" s="78"/>
      <c r="AP132" s="17"/>
    </row>
    <row r="133" spans="1:42" ht="24" customHeight="1" x14ac:dyDescent="0.3">
      <c r="A133" s="111" t="s">
        <v>47</v>
      </c>
      <c r="B133" s="112" t="s">
        <v>2</v>
      </c>
      <c r="C133" s="79"/>
      <c r="D133" s="80">
        <v>60</v>
      </c>
      <c r="E133" s="79"/>
      <c r="F133" s="80">
        <v>29</v>
      </c>
      <c r="G133" s="79"/>
      <c r="H133" s="80">
        <v>46</v>
      </c>
      <c r="I133" s="79"/>
      <c r="J133" s="80">
        <v>5</v>
      </c>
      <c r="K133" s="81">
        <v>140</v>
      </c>
      <c r="L133" s="82"/>
      <c r="M133" s="79"/>
      <c r="N133" s="80">
        <v>16.7</v>
      </c>
      <c r="O133" s="83"/>
      <c r="P133" s="79"/>
      <c r="Q133" s="79"/>
      <c r="R133" s="80">
        <v>26.6</v>
      </c>
      <c r="S133" s="83"/>
      <c r="T133" s="79"/>
      <c r="U133" s="80">
        <v>3.2</v>
      </c>
      <c r="V133" s="79"/>
      <c r="W133" s="80">
        <v>16.095759146500001</v>
      </c>
      <c r="X133" s="84">
        <v>19.2957591465</v>
      </c>
      <c r="Y133" s="85"/>
      <c r="Z133" s="89"/>
      <c r="AA133" s="86"/>
      <c r="AB133" s="87"/>
      <c r="AC133" s="84">
        <v>37.050756920200001</v>
      </c>
      <c r="AD133" s="88"/>
      <c r="AE133" s="87"/>
      <c r="AF133" s="84">
        <v>3.2</v>
      </c>
      <c r="AG133" s="88"/>
      <c r="AH133" s="89"/>
      <c r="AI133" s="90"/>
      <c r="AJ133" s="85"/>
      <c r="AK133" s="85"/>
      <c r="AL133" s="85"/>
      <c r="AM133" s="85"/>
      <c r="AN133" s="91" t="s">
        <v>48</v>
      </c>
      <c r="AO133" s="92"/>
      <c r="AP133" s="17"/>
    </row>
    <row r="134" spans="1:42" ht="24" customHeight="1" x14ac:dyDescent="0.3">
      <c r="A134" s="111" t="s">
        <v>49</v>
      </c>
      <c r="B134" s="112" t="s">
        <v>2</v>
      </c>
      <c r="C134" s="79"/>
      <c r="D134" s="93">
        <v>60</v>
      </c>
      <c r="E134" s="79"/>
      <c r="F134" s="93">
        <v>487</v>
      </c>
      <c r="G134" s="79"/>
      <c r="H134" s="93">
        <v>345</v>
      </c>
      <c r="I134" s="79"/>
      <c r="J134" s="93">
        <v>10</v>
      </c>
      <c r="K134" s="94">
        <v>902</v>
      </c>
      <c r="L134" s="94">
        <f>SUM(L$12:L130)</f>
        <v>0</v>
      </c>
      <c r="M134" s="79"/>
      <c r="N134" s="93">
        <f>O134</f>
        <v>53.7</v>
      </c>
      <c r="O134" s="95">
        <f>SUM(O$12:O130)</f>
        <v>53.7</v>
      </c>
      <c r="P134" s="79"/>
      <c r="Q134" s="79"/>
      <c r="R134" s="93">
        <f>S134</f>
        <v>351.5</v>
      </c>
      <c r="S134" s="95">
        <f>SUM(S$12:S130)</f>
        <v>351.5</v>
      </c>
      <c r="T134" s="79"/>
      <c r="U134" s="93">
        <v>6.4</v>
      </c>
      <c r="V134" s="79"/>
      <c r="W134" s="93">
        <v>225.64051459960001</v>
      </c>
      <c r="X134" s="96">
        <v>232.04051459959999</v>
      </c>
      <c r="Y134" s="97">
        <f>SUM(Y$12:Y130)</f>
        <v>232.04051459960002</v>
      </c>
      <c r="Z134" s="100">
        <f>SUM(Z$14:Z130)</f>
        <v>560</v>
      </c>
      <c r="AA134" s="98">
        <f>SUM(AA$12:AA130)</f>
        <v>2534.1104999999998</v>
      </c>
      <c r="AB134" s="87"/>
      <c r="AC134" s="96">
        <f>AD134</f>
        <v>682.9929578289001</v>
      </c>
      <c r="AD134" s="99">
        <f>SUM(AD$12:AD130)</f>
        <v>682.9929578289001</v>
      </c>
      <c r="AE134" s="87"/>
      <c r="AF134" s="96">
        <f>AG134</f>
        <v>6.4</v>
      </c>
      <c r="AG134" s="99">
        <f>SUM(AG$12:AG130)</f>
        <v>6.4</v>
      </c>
      <c r="AH134" s="100">
        <f>SUM(AH$14:AH130)</f>
        <v>140</v>
      </c>
      <c r="AI134" s="101">
        <f>SUM(AI$12:AI130)</f>
        <v>-52.15244322929999</v>
      </c>
      <c r="AJ134" s="102">
        <f>SUBTOTAL(9,AJ$14:AJ130)</f>
        <v>318.4855</v>
      </c>
      <c r="AK134" s="102">
        <f>SUBTOTAL(9,AK$14:AK130)</f>
        <v>50.893821817951945</v>
      </c>
      <c r="AL134" s="102">
        <f>SUBTOTAL(9,AL$14:AL130)</f>
        <v>116.7869797916741</v>
      </c>
      <c r="AM134" s="102">
        <f>SUM(AM$12:AM130)</f>
        <v>486.16630160962603</v>
      </c>
      <c r="AN134" s="97">
        <f>AN$4*DAY($A128)+SUMIF($A$5:AM$5,"Нараст. баланс",$A134:AM134)+SUMIF($A$7:AK$7,"Итого (с ВНР)",$A134:AK134)-SUMIF($A$5:AM$5,"Геол. снижение,  т/сут",$A134:AM134)-SUMIF(AL$7:AM$7,"Итого",AL134:AM134)-SUMIF($A$7:AM$7,"Итого (с ВСП)",$A134:AM134)</f>
        <v>65092.272667335084</v>
      </c>
      <c r="AO134" s="84">
        <f>SUBTOTAL(1,AO$12:AO130)</f>
        <v>90.776750333927879</v>
      </c>
      <c r="AP134" s="17"/>
    </row>
    <row r="135" spans="1:42" ht="26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113" t="s">
        <v>50</v>
      </c>
      <c r="U135" s="114" t="s">
        <v>2</v>
      </c>
      <c r="V135" s="114" t="s">
        <v>2</v>
      </c>
      <c r="W135" s="114" t="s">
        <v>2</v>
      </c>
      <c r="X135" s="114" t="s">
        <v>2</v>
      </c>
      <c r="Y135" s="114" t="s">
        <v>2</v>
      </c>
      <c r="Z135" s="2"/>
      <c r="AA135" s="115" t="s">
        <v>81</v>
      </c>
      <c r="AB135" s="114" t="s">
        <v>2</v>
      </c>
      <c r="AC135" s="114" t="s">
        <v>2</v>
      </c>
      <c r="AD135" s="114" t="s">
        <v>2</v>
      </c>
      <c r="AE135" s="114" t="s">
        <v>2</v>
      </c>
      <c r="AF135" s="114" t="s">
        <v>2</v>
      </c>
      <c r="AG135" s="114" t="s">
        <v>2</v>
      </c>
      <c r="AH135" s="114" t="s">
        <v>2</v>
      </c>
      <c r="AI135" s="114" t="s">
        <v>2</v>
      </c>
      <c r="AJ135" s="114" t="s">
        <v>2</v>
      </c>
      <c r="AK135" s="114" t="s">
        <v>2</v>
      </c>
      <c r="AL135" s="114" t="s">
        <v>2</v>
      </c>
      <c r="AM135" s="2"/>
      <c r="AN135" s="104">
        <f>AN128-SUMIF($A$7:AK$7,"Итого (с ВНР)",$A130:AK130)+SUMIF($A$7:AM$7,"Итого (с ВСП)",$A130:AM130)+SUMIF(AL$7:AM$7,"Итого",AL130:AM130)</f>
        <v>2117.0107326320999</v>
      </c>
      <c r="AO135" s="105" t="s">
        <v>52</v>
      </c>
      <c r="AP135" s="17"/>
    </row>
    <row r="136" spans="1:42" ht="15" customHeight="1" x14ac:dyDescent="0.3">
      <c r="A136" s="2"/>
      <c r="B136" s="2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</row>
    <row r="137" spans="1:42" ht="15" customHeight="1" x14ac:dyDescent="0.3">
      <c r="A137" s="2"/>
      <c r="B137" s="2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</row>
    <row r="138" spans="1:42" ht="15" customHeight="1" x14ac:dyDescent="0.3">
      <c r="A138" s="2"/>
      <c r="B138" s="2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</row>
  </sheetData>
  <mergeCells count="116">
    <mergeCell ref="C1:AC1"/>
    <mergeCell ref="C2:AB2"/>
    <mergeCell ref="C3:K3"/>
    <mergeCell ref="A4:B4"/>
    <mergeCell ref="C4:Z4"/>
    <mergeCell ref="AA4:AM4"/>
    <mergeCell ref="AJ5:AM5"/>
    <mergeCell ref="AK7:AK9"/>
    <mergeCell ref="AL7:AL9"/>
    <mergeCell ref="AM7:AM9"/>
    <mergeCell ref="AA5:AA9"/>
    <mergeCell ref="X6:X9"/>
    <mergeCell ref="AJ7:AJ9"/>
    <mergeCell ref="A5:A9"/>
    <mergeCell ref="B5:B9"/>
    <mergeCell ref="C5:K5"/>
    <mergeCell ref="L5:L9"/>
    <mergeCell ref="M5:N7"/>
    <mergeCell ref="O5:O9"/>
    <mergeCell ref="Z7:Z9"/>
    <mergeCell ref="A16:A18"/>
    <mergeCell ref="AN16:AN18"/>
    <mergeCell ref="AN5:AN9"/>
    <mergeCell ref="AO5:AO9"/>
    <mergeCell ref="C6:D7"/>
    <mergeCell ref="E6:F7"/>
    <mergeCell ref="G6:H7"/>
    <mergeCell ref="I6:J7"/>
    <mergeCell ref="K6:K9"/>
    <mergeCell ref="T6:U7"/>
    <mergeCell ref="V6:W7"/>
    <mergeCell ref="AB5:AC7"/>
    <mergeCell ref="AD5:AD9"/>
    <mergeCell ref="AE5:AF7"/>
    <mergeCell ref="AG5:AG9"/>
    <mergeCell ref="AH5:AH6"/>
    <mergeCell ref="AI5:AI9"/>
    <mergeCell ref="AH7:AH9"/>
    <mergeCell ref="P5:R7"/>
    <mergeCell ref="S5:S9"/>
    <mergeCell ref="T5:X5"/>
    <mergeCell ref="Y5:Y9"/>
    <mergeCell ref="Z5:Z6"/>
    <mergeCell ref="A20:A22"/>
    <mergeCell ref="AN20:AN22"/>
    <mergeCell ref="A24:A26"/>
    <mergeCell ref="AN24:AN26"/>
    <mergeCell ref="T10:U10"/>
    <mergeCell ref="V10:W10"/>
    <mergeCell ref="AB10:AC10"/>
    <mergeCell ref="AE10:AF10"/>
    <mergeCell ref="A12:A14"/>
    <mergeCell ref="AN12:AN14"/>
    <mergeCell ref="C10:D10"/>
    <mergeCell ref="E10:F10"/>
    <mergeCell ref="G10:H10"/>
    <mergeCell ref="I10:J10"/>
    <mergeCell ref="M10:N10"/>
    <mergeCell ref="P10:R10"/>
    <mergeCell ref="A40:A42"/>
    <mergeCell ref="AN40:AN42"/>
    <mergeCell ref="A44:A46"/>
    <mergeCell ref="AN44:AN46"/>
    <mergeCell ref="A48:A50"/>
    <mergeCell ref="AN48:AN50"/>
    <mergeCell ref="A28:A30"/>
    <mergeCell ref="AN28:AN30"/>
    <mergeCell ref="A32:A34"/>
    <mergeCell ref="AN32:AN34"/>
    <mergeCell ref="A36:A38"/>
    <mergeCell ref="AN36:AN38"/>
    <mergeCell ref="A64:A66"/>
    <mergeCell ref="AN64:AN66"/>
    <mergeCell ref="A68:A70"/>
    <mergeCell ref="AN68:AN70"/>
    <mergeCell ref="A72:A74"/>
    <mergeCell ref="AN72:AN74"/>
    <mergeCell ref="A52:A54"/>
    <mergeCell ref="AN52:AN54"/>
    <mergeCell ref="A56:A58"/>
    <mergeCell ref="AN56:AN58"/>
    <mergeCell ref="A60:A62"/>
    <mergeCell ref="AN60:AN62"/>
    <mergeCell ref="A88:A90"/>
    <mergeCell ref="AN88:AN90"/>
    <mergeCell ref="A92:A94"/>
    <mergeCell ref="AN92:AN94"/>
    <mergeCell ref="A96:A98"/>
    <mergeCell ref="AN96:AN98"/>
    <mergeCell ref="A76:A78"/>
    <mergeCell ref="AN76:AN78"/>
    <mergeCell ref="A80:A82"/>
    <mergeCell ref="AN80:AN82"/>
    <mergeCell ref="A84:A86"/>
    <mergeCell ref="AN84:AN86"/>
    <mergeCell ref="A112:A114"/>
    <mergeCell ref="AN112:AN114"/>
    <mergeCell ref="A116:A118"/>
    <mergeCell ref="AN116:AN118"/>
    <mergeCell ref="A120:A122"/>
    <mergeCell ref="AN120:AN122"/>
    <mergeCell ref="A100:A102"/>
    <mergeCell ref="AN100:AN102"/>
    <mergeCell ref="A104:A106"/>
    <mergeCell ref="AN104:AN106"/>
    <mergeCell ref="A108:A110"/>
    <mergeCell ref="AN108:AN110"/>
    <mergeCell ref="A134:B134"/>
    <mergeCell ref="T135:Y135"/>
    <mergeCell ref="AA135:AL135"/>
    <mergeCell ref="A124:A126"/>
    <mergeCell ref="AN124:AN126"/>
    <mergeCell ref="A128:A130"/>
    <mergeCell ref="AN128:AN130"/>
    <mergeCell ref="A132:B132"/>
    <mergeCell ref="A133:B133"/>
  </mergeCells>
  <pageMargins left="0" right="0" top="0" bottom="0" header="0" footer="0"/>
  <pageSetup paperSize="8" scale="75" orientation="landscape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Апрель</vt:lpstr>
      <vt:lpstr>Май</vt:lpstr>
      <vt:lpstr>Июнь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 moskovskiy</dc:creator>
  <cp:lastModifiedBy>Кречетов Константин</cp:lastModifiedBy>
  <dcterms:created xsi:type="dcterms:W3CDTF">2015-06-05T18:19:34Z</dcterms:created>
  <dcterms:modified xsi:type="dcterms:W3CDTF">2021-03-31T20:40:54Z</dcterms:modified>
</cp:coreProperties>
</file>