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5be0829637cd40/gpn/kappa/code/gtm_test/data/kraynee/"/>
    </mc:Choice>
  </mc:AlternateContent>
  <xr:revisionPtr revIDLastSave="346" documentId="13_ncr:1_{E2B03A1E-7492-4B81-B9AD-E0B1AE497A7E}" xr6:coauthVersionLast="45" xr6:coauthVersionMax="45" xr10:uidLastSave="{D30421ED-2F73-48DF-B447-2C5DDCC2AD56}"/>
  <bookViews>
    <workbookView xWindow="-108" yWindow="-108" windowWidth="23256" windowHeight="12576" xr2:uid="{00000000-000D-0000-FFFF-FFFF00000000}"/>
  </bookViews>
  <sheets>
    <sheet name="Февраль" sheetId="1" r:id="rId1"/>
    <sheet name="Март" sheetId="4" r:id="rId2"/>
    <sheet name="Апрель" sheetId="5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19" i="5" l="1"/>
  <c r="AG23" i="5" s="1"/>
  <c r="AG27" i="5" s="1"/>
  <c r="N107" i="5"/>
  <c r="AL19" i="5"/>
  <c r="AL23" i="5" s="1"/>
  <c r="AL27" i="5" s="1"/>
  <c r="AL31" i="5" s="1"/>
  <c r="AL35" i="5" s="1"/>
  <c r="AL39" i="5" s="1"/>
  <c r="AL43" i="5" s="1"/>
  <c r="AL47" i="5" s="1"/>
  <c r="AL51" i="5" s="1"/>
  <c r="AL55" i="5" s="1"/>
  <c r="AL59" i="5" s="1"/>
  <c r="AL63" i="5" s="1"/>
  <c r="AL67" i="5" s="1"/>
  <c r="AL71" i="5" s="1"/>
  <c r="AL75" i="5" s="1"/>
  <c r="AL79" i="5" s="1"/>
  <c r="AL83" i="5" s="1"/>
  <c r="AL87" i="5" s="1"/>
  <c r="AL91" i="5" s="1"/>
  <c r="AL95" i="5" s="1"/>
  <c r="AL99" i="5" s="1"/>
  <c r="AL103" i="5" s="1"/>
  <c r="AL107" i="5" s="1"/>
  <c r="AL111" i="5" s="1"/>
  <c r="AL115" i="5" s="1"/>
  <c r="AL119" i="5" s="1"/>
  <c r="AL123" i="5" s="1"/>
  <c r="AL127" i="5" s="1"/>
  <c r="AL131" i="5" s="1"/>
  <c r="AK47" i="5"/>
  <c r="U34" i="1"/>
  <c r="AG31" i="5" l="1"/>
  <c r="AG35" i="5" s="1"/>
  <c r="AG39" i="5" s="1"/>
  <c r="AG43" i="5" s="1"/>
  <c r="AG47" i="5" s="1"/>
  <c r="AG51" i="5" s="1"/>
  <c r="AG55" i="5" s="1"/>
  <c r="AG59" i="5" s="1"/>
  <c r="AG63" i="5" s="1"/>
  <c r="AG67" i="5" s="1"/>
  <c r="AG71" i="5" s="1"/>
  <c r="AG75" i="5" s="1"/>
  <c r="AG79" i="5" s="1"/>
  <c r="AG83" i="5" s="1"/>
  <c r="AG87" i="5" s="1"/>
  <c r="AG91" i="5" s="1"/>
  <c r="AG95" i="5" s="1"/>
  <c r="AG99" i="5" s="1"/>
  <c r="AG103" i="5" s="1"/>
  <c r="AG107" i="5" s="1"/>
  <c r="AG111" i="5" s="1"/>
  <c r="AG115" i="5" s="1"/>
  <c r="AG119" i="5" s="1"/>
  <c r="AG123" i="5" s="1"/>
  <c r="AG127" i="5" s="1"/>
  <c r="AG131" i="5" s="1"/>
  <c r="Z135" i="5" l="1"/>
  <c r="Z7" i="5" s="1"/>
  <c r="Y135" i="5"/>
  <c r="Y7" i="5" s="1"/>
  <c r="AA7" i="5" s="1"/>
  <c r="W135" i="5"/>
  <c r="U135" i="5"/>
  <c r="S135" i="5"/>
  <c r="R135" i="5"/>
  <c r="AA131" i="5"/>
  <c r="U131" i="5"/>
  <c r="O131" i="5"/>
  <c r="M131" i="5"/>
  <c r="P131" i="5" s="1"/>
  <c r="J131" i="5"/>
  <c r="F131" i="5"/>
  <c r="D131" i="5"/>
  <c r="G131" i="5" s="1"/>
  <c r="U130" i="5"/>
  <c r="P130" i="5"/>
  <c r="O130" i="5"/>
  <c r="M130" i="5"/>
  <c r="J130" i="5"/>
  <c r="AA127" i="5"/>
  <c r="U127" i="5"/>
  <c r="O127" i="5"/>
  <c r="M127" i="5"/>
  <c r="P127" i="5" s="1"/>
  <c r="J127" i="5"/>
  <c r="F127" i="5"/>
  <c r="D127" i="5"/>
  <c r="G127" i="5" s="1"/>
  <c r="U126" i="5"/>
  <c r="P126" i="5"/>
  <c r="O126" i="5"/>
  <c r="M126" i="5"/>
  <c r="J126" i="5"/>
  <c r="AA123" i="5"/>
  <c r="U123" i="5"/>
  <c r="O123" i="5"/>
  <c r="M123" i="5"/>
  <c r="P123" i="5" s="1"/>
  <c r="J123" i="5"/>
  <c r="F123" i="5"/>
  <c r="D123" i="5"/>
  <c r="G123" i="5" s="1"/>
  <c r="U122" i="5"/>
  <c r="P122" i="5"/>
  <c r="O122" i="5"/>
  <c r="M122" i="5"/>
  <c r="J122" i="5"/>
  <c r="AA119" i="5"/>
  <c r="U119" i="5"/>
  <c r="O119" i="5"/>
  <c r="M119" i="5"/>
  <c r="P119" i="5" s="1"/>
  <c r="J119" i="5"/>
  <c r="G119" i="5"/>
  <c r="F119" i="5"/>
  <c r="D119" i="5"/>
  <c r="U118" i="5"/>
  <c r="P118" i="5"/>
  <c r="O118" i="5"/>
  <c r="M118" i="5"/>
  <c r="J118" i="5"/>
  <c r="AA115" i="5"/>
  <c r="U115" i="5"/>
  <c r="O115" i="5"/>
  <c r="M115" i="5"/>
  <c r="P115" i="5" s="1"/>
  <c r="J115" i="5"/>
  <c r="G115" i="5"/>
  <c r="F115" i="5"/>
  <c r="D115" i="5"/>
  <c r="U114" i="5"/>
  <c r="P114" i="5"/>
  <c r="O114" i="5"/>
  <c r="M114" i="5"/>
  <c r="J114" i="5"/>
  <c r="AA111" i="5"/>
  <c r="U111" i="5"/>
  <c r="O111" i="5"/>
  <c r="M111" i="5"/>
  <c r="P111" i="5" s="1"/>
  <c r="J111" i="5"/>
  <c r="F111" i="5"/>
  <c r="D111" i="5"/>
  <c r="G111" i="5" s="1"/>
  <c r="U110" i="5"/>
  <c r="P110" i="5"/>
  <c r="O110" i="5"/>
  <c r="M110" i="5"/>
  <c r="J110" i="5"/>
  <c r="AA107" i="5"/>
  <c r="U107" i="5"/>
  <c r="O107" i="5"/>
  <c r="M107" i="5"/>
  <c r="P107" i="5" s="1"/>
  <c r="J107" i="5"/>
  <c r="F107" i="5"/>
  <c r="D107" i="5"/>
  <c r="G107" i="5" s="1"/>
  <c r="U106" i="5"/>
  <c r="P106" i="5"/>
  <c r="O106" i="5"/>
  <c r="M106" i="5"/>
  <c r="J106" i="5"/>
  <c r="AA103" i="5"/>
  <c r="U103" i="5"/>
  <c r="O103" i="5"/>
  <c r="M103" i="5"/>
  <c r="P103" i="5" s="1"/>
  <c r="J103" i="5"/>
  <c r="F103" i="5"/>
  <c r="D103" i="5"/>
  <c r="G103" i="5" s="1"/>
  <c r="U102" i="5"/>
  <c r="P102" i="5"/>
  <c r="O102" i="5"/>
  <c r="M102" i="5"/>
  <c r="J102" i="5"/>
  <c r="AA99" i="5"/>
  <c r="U99" i="5"/>
  <c r="O99" i="5"/>
  <c r="M99" i="5"/>
  <c r="P99" i="5" s="1"/>
  <c r="J99" i="5"/>
  <c r="F99" i="5"/>
  <c r="D99" i="5"/>
  <c r="G99" i="5" s="1"/>
  <c r="U98" i="5"/>
  <c r="P98" i="5"/>
  <c r="O98" i="5"/>
  <c r="M98" i="5"/>
  <c r="J98" i="5"/>
  <c r="AA95" i="5"/>
  <c r="U95" i="5"/>
  <c r="O95" i="5"/>
  <c r="M95" i="5"/>
  <c r="P95" i="5" s="1"/>
  <c r="J95" i="5"/>
  <c r="G95" i="5"/>
  <c r="F95" i="5"/>
  <c r="D95" i="5"/>
  <c r="U94" i="5"/>
  <c r="P94" i="5"/>
  <c r="O94" i="5"/>
  <c r="M94" i="5"/>
  <c r="J94" i="5"/>
  <c r="AA91" i="5"/>
  <c r="U91" i="5"/>
  <c r="O91" i="5"/>
  <c r="M91" i="5"/>
  <c r="P91" i="5" s="1"/>
  <c r="J91" i="5"/>
  <c r="F91" i="5"/>
  <c r="D91" i="5"/>
  <c r="G91" i="5" s="1"/>
  <c r="U90" i="5"/>
  <c r="P90" i="5"/>
  <c r="O90" i="5"/>
  <c r="M90" i="5"/>
  <c r="J90" i="5"/>
  <c r="AA87" i="5"/>
  <c r="U87" i="5"/>
  <c r="O87" i="5"/>
  <c r="M87" i="5"/>
  <c r="P87" i="5" s="1"/>
  <c r="J87" i="5"/>
  <c r="F87" i="5"/>
  <c r="D87" i="5"/>
  <c r="G87" i="5" s="1"/>
  <c r="U86" i="5"/>
  <c r="P86" i="5"/>
  <c r="O86" i="5"/>
  <c r="M86" i="5"/>
  <c r="J86" i="5"/>
  <c r="AA83" i="5"/>
  <c r="U83" i="5"/>
  <c r="O83" i="5"/>
  <c r="M83" i="5"/>
  <c r="P83" i="5" s="1"/>
  <c r="J83" i="5"/>
  <c r="G83" i="5"/>
  <c r="F83" i="5"/>
  <c r="D83" i="5"/>
  <c r="U82" i="5"/>
  <c r="P82" i="5"/>
  <c r="O82" i="5"/>
  <c r="M82" i="5"/>
  <c r="J82" i="5"/>
  <c r="AA79" i="5"/>
  <c r="U79" i="5"/>
  <c r="O79" i="5"/>
  <c r="M79" i="5"/>
  <c r="P79" i="5" s="1"/>
  <c r="J79" i="5"/>
  <c r="F79" i="5"/>
  <c r="D79" i="5"/>
  <c r="G79" i="5" s="1"/>
  <c r="U78" i="5"/>
  <c r="P78" i="5"/>
  <c r="O78" i="5"/>
  <c r="M78" i="5"/>
  <c r="J78" i="5"/>
  <c r="AA75" i="5"/>
  <c r="U75" i="5"/>
  <c r="O75" i="5"/>
  <c r="M75" i="5"/>
  <c r="P75" i="5" s="1"/>
  <c r="J75" i="5"/>
  <c r="F75" i="5"/>
  <c r="D75" i="5"/>
  <c r="G75" i="5" s="1"/>
  <c r="U74" i="5"/>
  <c r="P74" i="5"/>
  <c r="O74" i="5"/>
  <c r="M74" i="5"/>
  <c r="J74" i="5"/>
  <c r="AA71" i="5"/>
  <c r="U71" i="5"/>
  <c r="O71" i="5"/>
  <c r="M71" i="5"/>
  <c r="P71" i="5" s="1"/>
  <c r="J71" i="5"/>
  <c r="F71" i="5"/>
  <c r="D71" i="5"/>
  <c r="G71" i="5" s="1"/>
  <c r="U70" i="5"/>
  <c r="P70" i="5"/>
  <c r="O70" i="5"/>
  <c r="M70" i="5"/>
  <c r="J70" i="5"/>
  <c r="AA67" i="5"/>
  <c r="U67" i="5"/>
  <c r="O67" i="5"/>
  <c r="M67" i="5"/>
  <c r="P67" i="5" s="1"/>
  <c r="J67" i="5"/>
  <c r="F67" i="5"/>
  <c r="D67" i="5"/>
  <c r="G67" i="5" s="1"/>
  <c r="U66" i="5"/>
  <c r="M66" i="5"/>
  <c r="AA63" i="5"/>
  <c r="U63" i="5"/>
  <c r="O63" i="5"/>
  <c r="M63" i="5"/>
  <c r="P63" i="5" s="1"/>
  <c r="J63" i="5"/>
  <c r="F63" i="5"/>
  <c r="D63" i="5"/>
  <c r="G63" i="5" s="1"/>
  <c r="U62" i="5"/>
  <c r="P62" i="5"/>
  <c r="O62" i="5"/>
  <c r="M62" i="5"/>
  <c r="AA59" i="5"/>
  <c r="U59" i="5"/>
  <c r="O59" i="5"/>
  <c r="M59" i="5"/>
  <c r="P59" i="5" s="1"/>
  <c r="J59" i="5"/>
  <c r="F59" i="5"/>
  <c r="D59" i="5"/>
  <c r="G59" i="5" s="1"/>
  <c r="U58" i="5"/>
  <c r="P58" i="5"/>
  <c r="O58" i="5"/>
  <c r="M58" i="5"/>
  <c r="J58" i="5"/>
  <c r="AA55" i="5"/>
  <c r="U55" i="5"/>
  <c r="O55" i="5"/>
  <c r="M55" i="5"/>
  <c r="P55" i="5" s="1"/>
  <c r="J55" i="5"/>
  <c r="F55" i="5"/>
  <c r="D55" i="5"/>
  <c r="G55" i="5" s="1"/>
  <c r="U54" i="5"/>
  <c r="P54" i="5"/>
  <c r="O54" i="5"/>
  <c r="M54" i="5"/>
  <c r="J54" i="5"/>
  <c r="AA51" i="5"/>
  <c r="U51" i="5"/>
  <c r="P51" i="5"/>
  <c r="O51" i="5"/>
  <c r="M51" i="5"/>
  <c r="J51" i="5"/>
  <c r="F51" i="5"/>
  <c r="D51" i="5"/>
  <c r="G51" i="5" s="1"/>
  <c r="U50" i="5"/>
  <c r="P50" i="5"/>
  <c r="O50" i="5"/>
  <c r="M50" i="5"/>
  <c r="J50" i="5"/>
  <c r="AA47" i="5"/>
  <c r="U47" i="5"/>
  <c r="O47" i="5"/>
  <c r="M47" i="5"/>
  <c r="P47" i="5" s="1"/>
  <c r="J47" i="5"/>
  <c r="F47" i="5"/>
  <c r="D47" i="5"/>
  <c r="G47" i="5" s="1"/>
  <c r="U46" i="5"/>
  <c r="P46" i="5"/>
  <c r="O46" i="5"/>
  <c r="M46" i="5"/>
  <c r="J46" i="5"/>
  <c r="AA43" i="5"/>
  <c r="U43" i="5"/>
  <c r="O43" i="5"/>
  <c r="M43" i="5"/>
  <c r="P43" i="5" s="1"/>
  <c r="J43" i="5"/>
  <c r="F43" i="5"/>
  <c r="D43" i="5"/>
  <c r="G43" i="5" s="1"/>
  <c r="U42" i="5"/>
  <c r="P42" i="5"/>
  <c r="O42" i="5"/>
  <c r="M42" i="5"/>
  <c r="J42" i="5"/>
  <c r="AA39" i="5"/>
  <c r="U39" i="5"/>
  <c r="P39" i="5"/>
  <c r="O39" i="5"/>
  <c r="M39" i="5"/>
  <c r="J39" i="5"/>
  <c r="F39" i="5"/>
  <c r="D39" i="5"/>
  <c r="G39" i="5" s="1"/>
  <c r="U38" i="5"/>
  <c r="P38" i="5"/>
  <c r="O38" i="5"/>
  <c r="M38" i="5"/>
  <c r="J38" i="5"/>
  <c r="AA35" i="5"/>
  <c r="U35" i="5"/>
  <c r="O35" i="5"/>
  <c r="M35" i="5"/>
  <c r="P35" i="5" s="1"/>
  <c r="J35" i="5"/>
  <c r="F35" i="5"/>
  <c r="D35" i="5"/>
  <c r="G35" i="5" s="1"/>
  <c r="U34" i="5"/>
  <c r="P34" i="5"/>
  <c r="O34" i="5"/>
  <c r="M34" i="5"/>
  <c r="J34" i="5"/>
  <c r="AA31" i="5"/>
  <c r="U31" i="5"/>
  <c r="O31" i="5"/>
  <c r="M31" i="5"/>
  <c r="P31" i="5" s="1"/>
  <c r="J31" i="5"/>
  <c r="F31" i="5"/>
  <c r="D31" i="5"/>
  <c r="G31" i="5" s="1"/>
  <c r="U30" i="5"/>
  <c r="M30" i="5"/>
  <c r="J30" i="5"/>
  <c r="AA27" i="5"/>
  <c r="U27" i="5"/>
  <c r="O27" i="5"/>
  <c r="M27" i="5"/>
  <c r="P27" i="5" s="1"/>
  <c r="J27" i="5"/>
  <c r="F27" i="5"/>
  <c r="D27" i="5"/>
  <c r="G27" i="5" s="1"/>
  <c r="U26" i="5"/>
  <c r="P26" i="5"/>
  <c r="O26" i="5"/>
  <c r="M26" i="5"/>
  <c r="J26" i="5"/>
  <c r="AA23" i="5"/>
  <c r="U23" i="5"/>
  <c r="O23" i="5"/>
  <c r="M23" i="5"/>
  <c r="P23" i="5" s="1"/>
  <c r="J23" i="5"/>
  <c r="F23" i="5"/>
  <c r="D23" i="5"/>
  <c r="G23" i="5" s="1"/>
  <c r="U22" i="5"/>
  <c r="P22" i="5"/>
  <c r="O22" i="5"/>
  <c r="M22" i="5"/>
  <c r="J22" i="5"/>
  <c r="AA19" i="5"/>
  <c r="U19" i="5"/>
  <c r="O19" i="5"/>
  <c r="M19" i="5"/>
  <c r="P19" i="5" s="1"/>
  <c r="J19" i="5"/>
  <c r="F19" i="5"/>
  <c r="D19" i="5"/>
  <c r="G19" i="5" s="1"/>
  <c r="U18" i="5"/>
  <c r="P18" i="5"/>
  <c r="O18" i="5"/>
  <c r="M18" i="5"/>
  <c r="J18" i="5"/>
  <c r="AA15" i="5"/>
  <c r="U15" i="5"/>
  <c r="V15" i="5" s="1"/>
  <c r="AC15" i="5" s="1"/>
  <c r="O15" i="5"/>
  <c r="M15" i="5"/>
  <c r="P15" i="5" s="1"/>
  <c r="Q15" i="5" s="1"/>
  <c r="J15" i="5"/>
  <c r="K15" i="5" s="1"/>
  <c r="F15" i="5"/>
  <c r="D15" i="5"/>
  <c r="G15" i="5" s="1"/>
  <c r="H15" i="5" s="1"/>
  <c r="U14" i="5"/>
  <c r="V14" i="5" s="1"/>
  <c r="Q14" i="5"/>
  <c r="P14" i="5"/>
  <c r="O14" i="5"/>
  <c r="M14" i="5"/>
  <c r="J14" i="5"/>
  <c r="AE139" i="4"/>
  <c r="AD139" i="4"/>
  <c r="AC139" i="4"/>
  <c r="Z139" i="4"/>
  <c r="W139" i="4"/>
  <c r="V139" i="4"/>
  <c r="AF135" i="4"/>
  <c r="Z135" i="4"/>
  <c r="T135" i="4"/>
  <c r="S135" i="4"/>
  <c r="P135" i="4"/>
  <c r="M135" i="4"/>
  <c r="J135" i="4"/>
  <c r="F135" i="4"/>
  <c r="D135" i="4"/>
  <c r="G135" i="4" s="1"/>
  <c r="Z134" i="4"/>
  <c r="T134" i="4"/>
  <c r="S134" i="4"/>
  <c r="P134" i="4"/>
  <c r="M134" i="4"/>
  <c r="J134" i="4"/>
  <c r="AF131" i="4"/>
  <c r="Z131" i="4"/>
  <c r="T131" i="4"/>
  <c r="S131" i="4"/>
  <c r="P131" i="4"/>
  <c r="M131" i="4"/>
  <c r="J131" i="4"/>
  <c r="F131" i="4"/>
  <c r="D131" i="4"/>
  <c r="G131" i="4" s="1"/>
  <c r="Z130" i="4"/>
  <c r="T130" i="4"/>
  <c r="S130" i="4"/>
  <c r="P130" i="4"/>
  <c r="M130" i="4"/>
  <c r="J130" i="4"/>
  <c r="AF127" i="4"/>
  <c r="Z127" i="4"/>
  <c r="T127" i="4"/>
  <c r="S127" i="4"/>
  <c r="P127" i="4"/>
  <c r="M127" i="4"/>
  <c r="J127" i="4"/>
  <c r="G127" i="4"/>
  <c r="F127" i="4"/>
  <c r="D127" i="4"/>
  <c r="Z126" i="4"/>
  <c r="T126" i="4"/>
  <c r="S126" i="4"/>
  <c r="P126" i="4"/>
  <c r="M126" i="4"/>
  <c r="J126" i="4"/>
  <c r="AF123" i="4"/>
  <c r="Z123" i="4"/>
  <c r="T123" i="4"/>
  <c r="S123" i="4"/>
  <c r="P123" i="4"/>
  <c r="M123" i="4"/>
  <c r="J123" i="4"/>
  <c r="G123" i="4"/>
  <c r="F123" i="4"/>
  <c r="D123" i="4"/>
  <c r="Z122" i="4"/>
  <c r="T122" i="4"/>
  <c r="S122" i="4"/>
  <c r="P122" i="4"/>
  <c r="M122" i="4"/>
  <c r="J122" i="4"/>
  <c r="AF119" i="4"/>
  <c r="Z119" i="4"/>
  <c r="T119" i="4"/>
  <c r="S119" i="4"/>
  <c r="P119" i="4"/>
  <c r="M119" i="4"/>
  <c r="J119" i="4"/>
  <c r="F119" i="4"/>
  <c r="D119" i="4"/>
  <c r="G119" i="4" s="1"/>
  <c r="Z118" i="4"/>
  <c r="T118" i="4"/>
  <c r="S118" i="4"/>
  <c r="P118" i="4"/>
  <c r="M118" i="4"/>
  <c r="J118" i="4"/>
  <c r="AF115" i="4"/>
  <c r="Z115" i="4"/>
  <c r="T115" i="4"/>
  <c r="S115" i="4"/>
  <c r="P115" i="4"/>
  <c r="M115" i="4"/>
  <c r="J115" i="4"/>
  <c r="G115" i="4"/>
  <c r="F115" i="4"/>
  <c r="D115" i="4"/>
  <c r="Z114" i="4"/>
  <c r="T114" i="4"/>
  <c r="S114" i="4"/>
  <c r="P114" i="4"/>
  <c r="M114" i="4"/>
  <c r="J114" i="4"/>
  <c r="AF111" i="4"/>
  <c r="Z111" i="4"/>
  <c r="T111" i="4"/>
  <c r="S111" i="4"/>
  <c r="P111" i="4"/>
  <c r="M111" i="4"/>
  <c r="J111" i="4"/>
  <c r="F111" i="4"/>
  <c r="D111" i="4"/>
  <c r="G111" i="4" s="1"/>
  <c r="T110" i="4"/>
  <c r="S110" i="4"/>
  <c r="P110" i="4"/>
  <c r="M110" i="4"/>
  <c r="J110" i="4"/>
  <c r="AF107" i="4"/>
  <c r="Z107" i="4"/>
  <c r="T107" i="4"/>
  <c r="S107" i="4"/>
  <c r="P107" i="4"/>
  <c r="M107" i="4"/>
  <c r="J107" i="4"/>
  <c r="F107" i="4"/>
  <c r="D107" i="4"/>
  <c r="G107" i="4" s="1"/>
  <c r="Z106" i="4"/>
  <c r="T106" i="4"/>
  <c r="S106" i="4"/>
  <c r="P106" i="4"/>
  <c r="M106" i="4"/>
  <c r="J106" i="4"/>
  <c r="AF103" i="4"/>
  <c r="Z103" i="4"/>
  <c r="T103" i="4"/>
  <c r="S103" i="4"/>
  <c r="P103" i="4"/>
  <c r="M103" i="4"/>
  <c r="J103" i="4"/>
  <c r="F103" i="4"/>
  <c r="D103" i="4"/>
  <c r="G103" i="4" s="1"/>
  <c r="Z102" i="4"/>
  <c r="T102" i="4"/>
  <c r="S102" i="4"/>
  <c r="P102" i="4"/>
  <c r="M102" i="4"/>
  <c r="J102" i="4"/>
  <c r="AF99" i="4"/>
  <c r="Z99" i="4"/>
  <c r="T99" i="4"/>
  <c r="S99" i="4"/>
  <c r="P99" i="4"/>
  <c r="M99" i="4"/>
  <c r="J99" i="4"/>
  <c r="F99" i="4"/>
  <c r="D99" i="4"/>
  <c r="G99" i="4" s="1"/>
  <c r="Z98" i="4"/>
  <c r="T98" i="4"/>
  <c r="S98" i="4"/>
  <c r="P98" i="4"/>
  <c r="M98" i="4"/>
  <c r="J98" i="4"/>
  <c r="AF95" i="4"/>
  <c r="Z95" i="4"/>
  <c r="T95" i="4"/>
  <c r="S95" i="4"/>
  <c r="P95" i="4"/>
  <c r="M95" i="4"/>
  <c r="J95" i="4"/>
  <c r="G95" i="4"/>
  <c r="F95" i="4"/>
  <c r="D95" i="4"/>
  <c r="Z94" i="4"/>
  <c r="T94" i="4"/>
  <c r="S94" i="4"/>
  <c r="P94" i="4"/>
  <c r="M94" i="4"/>
  <c r="J94" i="4"/>
  <c r="AF91" i="4"/>
  <c r="Z91" i="4"/>
  <c r="T91" i="4"/>
  <c r="S91" i="4"/>
  <c r="P91" i="4"/>
  <c r="M91" i="4"/>
  <c r="J91" i="4"/>
  <c r="G91" i="4"/>
  <c r="F91" i="4"/>
  <c r="D91" i="4"/>
  <c r="Z90" i="4"/>
  <c r="T90" i="4"/>
  <c r="S90" i="4"/>
  <c r="P90" i="4"/>
  <c r="M90" i="4"/>
  <c r="J90" i="4"/>
  <c r="AF87" i="4"/>
  <c r="Z87" i="4"/>
  <c r="T87" i="4"/>
  <c r="S87" i="4"/>
  <c r="P87" i="4"/>
  <c r="M87" i="4"/>
  <c r="J87" i="4"/>
  <c r="F87" i="4"/>
  <c r="D87" i="4"/>
  <c r="G87" i="4" s="1"/>
  <c r="T86" i="4"/>
  <c r="S86" i="4"/>
  <c r="P86" i="4"/>
  <c r="M86" i="4"/>
  <c r="J86" i="4"/>
  <c r="AF83" i="4"/>
  <c r="Z83" i="4"/>
  <c r="T83" i="4"/>
  <c r="S83" i="4"/>
  <c r="P83" i="4"/>
  <c r="M83" i="4"/>
  <c r="J83" i="4"/>
  <c r="G83" i="4"/>
  <c r="F83" i="4"/>
  <c r="D83" i="4"/>
  <c r="Z82" i="4"/>
  <c r="T82" i="4"/>
  <c r="S82" i="4"/>
  <c r="P82" i="4"/>
  <c r="M82" i="4"/>
  <c r="J82" i="4"/>
  <c r="AF79" i="4"/>
  <c r="Z79" i="4"/>
  <c r="T79" i="4"/>
  <c r="S79" i="4"/>
  <c r="P79" i="4"/>
  <c r="M79" i="4"/>
  <c r="J79" i="4"/>
  <c r="F79" i="4"/>
  <c r="D79" i="4"/>
  <c r="G79" i="4" s="1"/>
  <c r="Z78" i="4"/>
  <c r="T78" i="4"/>
  <c r="S78" i="4"/>
  <c r="P78" i="4"/>
  <c r="M78" i="4"/>
  <c r="J78" i="4"/>
  <c r="AF75" i="4"/>
  <c r="Z75" i="4"/>
  <c r="T75" i="4"/>
  <c r="S75" i="4"/>
  <c r="P75" i="4"/>
  <c r="M75" i="4"/>
  <c r="J75" i="4"/>
  <c r="F75" i="4"/>
  <c r="D75" i="4"/>
  <c r="G75" i="4" s="1"/>
  <c r="Z74" i="4"/>
  <c r="T74" i="4"/>
  <c r="S74" i="4"/>
  <c r="P74" i="4"/>
  <c r="M74" i="4"/>
  <c r="J74" i="4"/>
  <c r="AF71" i="4"/>
  <c r="Z71" i="4"/>
  <c r="T71" i="4"/>
  <c r="S71" i="4"/>
  <c r="P71" i="4"/>
  <c r="M71" i="4"/>
  <c r="J71" i="4"/>
  <c r="F71" i="4"/>
  <c r="D71" i="4"/>
  <c r="G71" i="4" s="1"/>
  <c r="Z70" i="4"/>
  <c r="T70" i="4"/>
  <c r="S70" i="4"/>
  <c r="M70" i="4"/>
  <c r="J70" i="4"/>
  <c r="AF67" i="4"/>
  <c r="Z67" i="4"/>
  <c r="T67" i="4"/>
  <c r="S67" i="4"/>
  <c r="P67" i="4"/>
  <c r="M67" i="4"/>
  <c r="J67" i="4"/>
  <c r="F67" i="4"/>
  <c r="D67" i="4"/>
  <c r="G67" i="4" s="1"/>
  <c r="Z66" i="4"/>
  <c r="T66" i="4"/>
  <c r="S66" i="4"/>
  <c r="P66" i="4"/>
  <c r="M66" i="4"/>
  <c r="J66" i="4"/>
  <c r="AF63" i="4"/>
  <c r="Z63" i="4"/>
  <c r="T63" i="4"/>
  <c r="S63" i="4"/>
  <c r="P63" i="4"/>
  <c r="M63" i="4"/>
  <c r="J63" i="4"/>
  <c r="G63" i="4"/>
  <c r="F63" i="4"/>
  <c r="D63" i="4"/>
  <c r="Z62" i="4"/>
  <c r="T62" i="4"/>
  <c r="S62" i="4"/>
  <c r="P62" i="4"/>
  <c r="M62" i="4"/>
  <c r="J62" i="4"/>
  <c r="AF59" i="4"/>
  <c r="Z59" i="4"/>
  <c r="T59" i="4"/>
  <c r="S59" i="4"/>
  <c r="P59" i="4"/>
  <c r="M59" i="4"/>
  <c r="J59" i="4"/>
  <c r="G59" i="4"/>
  <c r="F59" i="4"/>
  <c r="D59" i="4"/>
  <c r="Z58" i="4"/>
  <c r="T58" i="4"/>
  <c r="S58" i="4"/>
  <c r="P58" i="4"/>
  <c r="M58" i="4"/>
  <c r="J58" i="4"/>
  <c r="AF55" i="4"/>
  <c r="Z55" i="4"/>
  <c r="T55" i="4"/>
  <c r="S55" i="4"/>
  <c r="P55" i="4"/>
  <c r="M55" i="4"/>
  <c r="J55" i="4"/>
  <c r="F55" i="4"/>
  <c r="D55" i="4"/>
  <c r="G55" i="4" s="1"/>
  <c r="Z54" i="4"/>
  <c r="T54" i="4"/>
  <c r="S54" i="4"/>
  <c r="P54" i="4"/>
  <c r="M54" i="4"/>
  <c r="J54" i="4"/>
  <c r="AF51" i="4"/>
  <c r="Z51" i="4"/>
  <c r="T51" i="4"/>
  <c r="S51" i="4"/>
  <c r="P51" i="4"/>
  <c r="M51" i="4"/>
  <c r="J51" i="4"/>
  <c r="G51" i="4"/>
  <c r="F51" i="4"/>
  <c r="D51" i="4"/>
  <c r="Z50" i="4"/>
  <c r="T50" i="4"/>
  <c r="S50" i="4"/>
  <c r="M50" i="4"/>
  <c r="J50" i="4"/>
  <c r="AF47" i="4"/>
  <c r="Z47" i="4"/>
  <c r="T47" i="4"/>
  <c r="S47" i="4"/>
  <c r="P47" i="4"/>
  <c r="M47" i="4"/>
  <c r="J47" i="4"/>
  <c r="F47" i="4"/>
  <c r="D47" i="4"/>
  <c r="G47" i="4" s="1"/>
  <c r="Z46" i="4"/>
  <c r="T46" i="4"/>
  <c r="S46" i="4"/>
  <c r="M46" i="4"/>
  <c r="J46" i="4"/>
  <c r="AF43" i="4"/>
  <c r="Z43" i="4"/>
  <c r="T43" i="4"/>
  <c r="S43" i="4"/>
  <c r="P43" i="4"/>
  <c r="M43" i="4"/>
  <c r="J43" i="4"/>
  <c r="F43" i="4"/>
  <c r="D43" i="4"/>
  <c r="G43" i="4" s="1"/>
  <c r="Z42" i="4"/>
  <c r="T42" i="4"/>
  <c r="S42" i="4"/>
  <c r="P42" i="4"/>
  <c r="M42" i="4"/>
  <c r="J42" i="4"/>
  <c r="AF39" i="4"/>
  <c r="Z39" i="4"/>
  <c r="T39" i="4"/>
  <c r="S39" i="4"/>
  <c r="P39" i="4"/>
  <c r="M39" i="4"/>
  <c r="J39" i="4"/>
  <c r="F39" i="4"/>
  <c r="D39" i="4"/>
  <c r="G39" i="4" s="1"/>
  <c r="Z38" i="4"/>
  <c r="T38" i="4"/>
  <c r="S38" i="4"/>
  <c r="P38" i="4"/>
  <c r="M38" i="4"/>
  <c r="J38" i="4"/>
  <c r="AF35" i="4"/>
  <c r="Z35" i="4"/>
  <c r="T35" i="4"/>
  <c r="S35" i="4"/>
  <c r="P35" i="4"/>
  <c r="M35" i="4"/>
  <c r="J35" i="4"/>
  <c r="F35" i="4"/>
  <c r="D35" i="4"/>
  <c r="G35" i="4" s="1"/>
  <c r="Z34" i="4"/>
  <c r="T34" i="4"/>
  <c r="S34" i="4"/>
  <c r="P34" i="4"/>
  <c r="M34" i="4"/>
  <c r="J34" i="4"/>
  <c r="AF31" i="4"/>
  <c r="Z31" i="4"/>
  <c r="T31" i="4"/>
  <c r="S31" i="4"/>
  <c r="P31" i="4"/>
  <c r="M31" i="4"/>
  <c r="J31" i="4"/>
  <c r="G31" i="4"/>
  <c r="F31" i="4"/>
  <c r="D31" i="4"/>
  <c r="Z30" i="4"/>
  <c r="T30" i="4"/>
  <c r="S30" i="4"/>
  <c r="P30" i="4"/>
  <c r="M30" i="4"/>
  <c r="J30" i="4"/>
  <c r="AF27" i="4"/>
  <c r="Z27" i="4"/>
  <c r="T27" i="4"/>
  <c r="S27" i="4"/>
  <c r="P27" i="4"/>
  <c r="M27" i="4"/>
  <c r="J27" i="4"/>
  <c r="F27" i="4"/>
  <c r="D27" i="4"/>
  <c r="G27" i="4" s="1"/>
  <c r="Z26" i="4"/>
  <c r="T26" i="4"/>
  <c r="S26" i="4"/>
  <c r="P26" i="4"/>
  <c r="M26" i="4"/>
  <c r="J26" i="4"/>
  <c r="AF23" i="4"/>
  <c r="Z23" i="4"/>
  <c r="T23" i="4"/>
  <c r="S23" i="4"/>
  <c r="P23" i="4"/>
  <c r="M23" i="4"/>
  <c r="J23" i="4"/>
  <c r="F23" i="4"/>
  <c r="D23" i="4"/>
  <c r="G23" i="4" s="1"/>
  <c r="T22" i="4"/>
  <c r="S22" i="4"/>
  <c r="P22" i="4"/>
  <c r="M22" i="4"/>
  <c r="J22" i="4"/>
  <c r="AF19" i="4"/>
  <c r="Z19" i="4"/>
  <c r="T19" i="4"/>
  <c r="S19" i="4"/>
  <c r="P19" i="4"/>
  <c r="M19" i="4"/>
  <c r="J19" i="4"/>
  <c r="G19" i="4"/>
  <c r="H19" i="4" s="1"/>
  <c r="F19" i="4"/>
  <c r="D19" i="4"/>
  <c r="T18" i="4"/>
  <c r="S18" i="4"/>
  <c r="P18" i="4"/>
  <c r="M18" i="4"/>
  <c r="J18" i="4"/>
  <c r="AF15" i="4"/>
  <c r="AF139" i="4" s="1"/>
  <c r="Z15" i="4"/>
  <c r="AA15" i="4" s="1"/>
  <c r="AH15" i="4" s="1"/>
  <c r="T15" i="4"/>
  <c r="U15" i="4" s="1"/>
  <c r="S15" i="4"/>
  <c r="P15" i="4"/>
  <c r="Q15" i="4" s="1"/>
  <c r="M15" i="4"/>
  <c r="N15" i="4" s="1"/>
  <c r="K15" i="4"/>
  <c r="J15" i="4"/>
  <c r="F15" i="4"/>
  <c r="D15" i="4"/>
  <c r="G15" i="4" s="1"/>
  <c r="H15" i="4" s="1"/>
  <c r="Z14" i="4"/>
  <c r="AA14" i="4" s="1"/>
  <c r="U14" i="4"/>
  <c r="T14" i="4"/>
  <c r="S14" i="4"/>
  <c r="P14" i="4"/>
  <c r="M14" i="4"/>
  <c r="J14" i="4"/>
  <c r="AE7" i="4"/>
  <c r="AF7" i="4" s="1"/>
  <c r="AD7" i="4"/>
  <c r="AC7" i="4"/>
  <c r="H19" i="5" l="1"/>
  <c r="K19" i="5"/>
  <c r="X19" i="5" s="1"/>
  <c r="AB17" i="5" s="1"/>
  <c r="AD17" i="5" s="1"/>
  <c r="V18" i="5"/>
  <c r="V22" i="5" s="1"/>
  <c r="V26" i="5" s="1"/>
  <c r="V30" i="5" s="1"/>
  <c r="V34" i="5" s="1"/>
  <c r="V38" i="5" s="1"/>
  <c r="V42" i="5" s="1"/>
  <c r="V46" i="5" s="1"/>
  <c r="V50" i="5" s="1"/>
  <c r="V54" i="5" s="1"/>
  <c r="V58" i="5" s="1"/>
  <c r="V62" i="5" s="1"/>
  <c r="V66" i="5" s="1"/>
  <c r="V70" i="5" s="1"/>
  <c r="V74" i="5" s="1"/>
  <c r="V78" i="5" s="1"/>
  <c r="V82" i="5" s="1"/>
  <c r="V86" i="5" s="1"/>
  <c r="V90" i="5" s="1"/>
  <c r="V94" i="5" s="1"/>
  <c r="V98" i="5" s="1"/>
  <c r="V102" i="5" s="1"/>
  <c r="V106" i="5" s="1"/>
  <c r="V110" i="5" s="1"/>
  <c r="V114" i="5" s="1"/>
  <c r="V118" i="5" s="1"/>
  <c r="V122" i="5" s="1"/>
  <c r="V126" i="5" s="1"/>
  <c r="V130" i="5" s="1"/>
  <c r="AA135" i="5"/>
  <c r="Q18" i="5"/>
  <c r="Q22" i="5" s="1"/>
  <c r="Q26" i="5" s="1"/>
  <c r="Q30" i="5" s="1"/>
  <c r="Q34" i="5" s="1"/>
  <c r="Q38" i="5" s="1"/>
  <c r="Q42" i="5" s="1"/>
  <c r="Q46" i="5" s="1"/>
  <c r="Q50" i="5" s="1"/>
  <c r="Q54" i="5" s="1"/>
  <c r="Q58" i="5" s="1"/>
  <c r="Q62" i="5" s="1"/>
  <c r="Q66" i="5" s="1"/>
  <c r="Q70" i="5" s="1"/>
  <c r="Q74" i="5" s="1"/>
  <c r="Q78" i="5" s="1"/>
  <c r="Q82" i="5" s="1"/>
  <c r="Q86" i="5" s="1"/>
  <c r="Q90" i="5" s="1"/>
  <c r="Q94" i="5" s="1"/>
  <c r="Q98" i="5" s="1"/>
  <c r="Q102" i="5" s="1"/>
  <c r="Q106" i="5" s="1"/>
  <c r="Q110" i="5" s="1"/>
  <c r="Q114" i="5" s="1"/>
  <c r="Q118" i="5" s="1"/>
  <c r="Q122" i="5" s="1"/>
  <c r="Q126" i="5" s="1"/>
  <c r="Q130" i="5" s="1"/>
  <c r="X15" i="5"/>
  <c r="Q19" i="5"/>
  <c r="Q23" i="5" s="1"/>
  <c r="Q27" i="5" s="1"/>
  <c r="Q31" i="5" s="1"/>
  <c r="Q35" i="5" s="1"/>
  <c r="Q39" i="5" s="1"/>
  <c r="Q43" i="5" s="1"/>
  <c r="Q47" i="5" s="1"/>
  <c r="Q51" i="5" s="1"/>
  <c r="Q55" i="5" s="1"/>
  <c r="Q59" i="5" s="1"/>
  <c r="Q63" i="5" s="1"/>
  <c r="Q67" i="5" s="1"/>
  <c r="Q71" i="5" s="1"/>
  <c r="Q75" i="5" s="1"/>
  <c r="Q79" i="5" s="1"/>
  <c r="Q83" i="5" s="1"/>
  <c r="Q87" i="5" s="1"/>
  <c r="Q91" i="5" s="1"/>
  <c r="Q95" i="5" s="1"/>
  <c r="Q99" i="5" s="1"/>
  <c r="Q103" i="5" s="1"/>
  <c r="Q107" i="5" s="1"/>
  <c r="Q111" i="5" s="1"/>
  <c r="Q115" i="5" s="1"/>
  <c r="Q119" i="5" s="1"/>
  <c r="Q123" i="5" s="1"/>
  <c r="Q127" i="5" s="1"/>
  <c r="Q131" i="5" s="1"/>
  <c r="H23" i="5"/>
  <c r="H27" i="5" s="1"/>
  <c r="K27" i="5"/>
  <c r="K31" i="5" s="1"/>
  <c r="K35" i="5" s="1"/>
  <c r="K39" i="5" s="1"/>
  <c r="K43" i="5" s="1"/>
  <c r="K47" i="5" s="1"/>
  <c r="K51" i="5" s="1"/>
  <c r="K55" i="5" s="1"/>
  <c r="K59" i="5" s="1"/>
  <c r="K63" i="5" s="1"/>
  <c r="K67" i="5" s="1"/>
  <c r="K71" i="5" s="1"/>
  <c r="K75" i="5" s="1"/>
  <c r="K79" i="5" s="1"/>
  <c r="K83" i="5" s="1"/>
  <c r="K87" i="5" s="1"/>
  <c r="K91" i="5" s="1"/>
  <c r="K95" i="5" s="1"/>
  <c r="K99" i="5" s="1"/>
  <c r="K103" i="5" s="1"/>
  <c r="K107" i="5" s="1"/>
  <c r="K111" i="5" s="1"/>
  <c r="K115" i="5" s="1"/>
  <c r="K119" i="5" s="1"/>
  <c r="K123" i="5" s="1"/>
  <c r="K127" i="5" s="1"/>
  <c r="K131" i="5" s="1"/>
  <c r="V19" i="5"/>
  <c r="K23" i="5"/>
  <c r="K19" i="4"/>
  <c r="K23" i="4" s="1"/>
  <c r="Q19" i="4"/>
  <c r="Q23" i="4" s="1"/>
  <c r="Q27" i="4" s="1"/>
  <c r="Q31" i="4" s="1"/>
  <c r="Q35" i="4" s="1"/>
  <c r="Q39" i="4" s="1"/>
  <c r="Q43" i="4" s="1"/>
  <c r="Q47" i="4" s="1"/>
  <c r="Q51" i="4" s="1"/>
  <c r="Q55" i="4" s="1"/>
  <c r="Q59" i="4" s="1"/>
  <c r="Q63" i="4" s="1"/>
  <c r="Q67" i="4" s="1"/>
  <c r="Q71" i="4" s="1"/>
  <c r="Q75" i="4" s="1"/>
  <c r="Q79" i="4" s="1"/>
  <c r="Q83" i="4" s="1"/>
  <c r="Q87" i="4" s="1"/>
  <c r="Q91" i="4" s="1"/>
  <c r="Q95" i="4" s="1"/>
  <c r="Q99" i="4" s="1"/>
  <c r="Q103" i="4" s="1"/>
  <c r="Q107" i="4" s="1"/>
  <c r="Q111" i="4" s="1"/>
  <c r="Q115" i="4" s="1"/>
  <c r="Q119" i="4" s="1"/>
  <c r="Q123" i="4" s="1"/>
  <c r="Q127" i="4" s="1"/>
  <c r="Q131" i="4" s="1"/>
  <c r="Q135" i="4" s="1"/>
  <c r="AA18" i="4"/>
  <c r="AA22" i="4" s="1"/>
  <c r="AA26" i="4" s="1"/>
  <c r="AA30" i="4" s="1"/>
  <c r="AA34" i="4" s="1"/>
  <c r="AA38" i="4" s="1"/>
  <c r="AA42" i="4" s="1"/>
  <c r="AA46" i="4" s="1"/>
  <c r="AA50" i="4" s="1"/>
  <c r="AA54" i="4" s="1"/>
  <c r="AA58" i="4" s="1"/>
  <c r="AA62" i="4" s="1"/>
  <c r="AA66" i="4" s="1"/>
  <c r="AA70" i="4" s="1"/>
  <c r="AA74" i="4" s="1"/>
  <c r="AA78" i="4" s="1"/>
  <c r="AA82" i="4" s="1"/>
  <c r="AA86" i="4" s="1"/>
  <c r="AA90" i="4" s="1"/>
  <c r="AA94" i="4" s="1"/>
  <c r="AA98" i="4" s="1"/>
  <c r="AA102" i="4" s="1"/>
  <c r="AA106" i="4" s="1"/>
  <c r="AA110" i="4" s="1"/>
  <c r="AA114" i="4" s="1"/>
  <c r="AA118" i="4" s="1"/>
  <c r="AA122" i="4" s="1"/>
  <c r="AA126" i="4" s="1"/>
  <c r="AA130" i="4" s="1"/>
  <c r="AA134" i="4" s="1"/>
  <c r="U19" i="4"/>
  <c r="U23" i="4" s="1"/>
  <c r="U27" i="4" s="1"/>
  <c r="U31" i="4" s="1"/>
  <c r="U35" i="4" s="1"/>
  <c r="U39" i="4" s="1"/>
  <c r="U43" i="4" s="1"/>
  <c r="U47" i="4" s="1"/>
  <c r="U51" i="4" s="1"/>
  <c r="U55" i="4" s="1"/>
  <c r="U59" i="4" s="1"/>
  <c r="U63" i="4" s="1"/>
  <c r="U67" i="4" s="1"/>
  <c r="U71" i="4" s="1"/>
  <c r="U75" i="4" s="1"/>
  <c r="U79" i="4" s="1"/>
  <c r="U83" i="4" s="1"/>
  <c r="U87" i="4" s="1"/>
  <c r="U91" i="4" s="1"/>
  <c r="U95" i="4" s="1"/>
  <c r="U99" i="4" s="1"/>
  <c r="U103" i="4" s="1"/>
  <c r="U107" i="4" s="1"/>
  <c r="U111" i="4" s="1"/>
  <c r="U115" i="4" s="1"/>
  <c r="U119" i="4" s="1"/>
  <c r="U123" i="4" s="1"/>
  <c r="U127" i="4" s="1"/>
  <c r="U131" i="4" s="1"/>
  <c r="U135" i="4" s="1"/>
  <c r="U18" i="4"/>
  <c r="U22" i="4" s="1"/>
  <c r="AA19" i="4"/>
  <c r="AH19" i="4" s="1"/>
  <c r="K27" i="4"/>
  <c r="K31" i="4" s="1"/>
  <c r="K35" i="4" s="1"/>
  <c r="K39" i="4" s="1"/>
  <c r="K43" i="4" s="1"/>
  <c r="K47" i="4" s="1"/>
  <c r="K51" i="4" s="1"/>
  <c r="K55" i="4" s="1"/>
  <c r="K59" i="4" s="1"/>
  <c r="K63" i="4" s="1"/>
  <c r="K67" i="4" s="1"/>
  <c r="K71" i="4" s="1"/>
  <c r="K75" i="4" s="1"/>
  <c r="K79" i="4" s="1"/>
  <c r="K83" i="4" s="1"/>
  <c r="K87" i="4" s="1"/>
  <c r="K91" i="4" s="1"/>
  <c r="K95" i="4" s="1"/>
  <c r="K99" i="4" s="1"/>
  <c r="K103" i="4" s="1"/>
  <c r="K107" i="4" s="1"/>
  <c r="K111" i="4" s="1"/>
  <c r="K115" i="4" s="1"/>
  <c r="K119" i="4" s="1"/>
  <c r="K123" i="4" s="1"/>
  <c r="K127" i="4" s="1"/>
  <c r="K131" i="4" s="1"/>
  <c r="K135" i="4" s="1"/>
  <c r="AB15" i="4"/>
  <c r="U26" i="4"/>
  <c r="U30" i="4" s="1"/>
  <c r="N19" i="4"/>
  <c r="N23" i="4" s="1"/>
  <c r="N27" i="4" s="1"/>
  <c r="N31" i="4" s="1"/>
  <c r="N35" i="4" s="1"/>
  <c r="N39" i="4" s="1"/>
  <c r="N43" i="4" s="1"/>
  <c r="N47" i="4" s="1"/>
  <c r="N51" i="4" s="1"/>
  <c r="N55" i="4" s="1"/>
  <c r="N59" i="4" s="1"/>
  <c r="N63" i="4" s="1"/>
  <c r="N67" i="4" s="1"/>
  <c r="N71" i="4" s="1"/>
  <c r="N75" i="4" s="1"/>
  <c r="N79" i="4" s="1"/>
  <c r="N83" i="4" s="1"/>
  <c r="N87" i="4" s="1"/>
  <c r="N91" i="4" s="1"/>
  <c r="N95" i="4" s="1"/>
  <c r="N99" i="4" s="1"/>
  <c r="N103" i="4" s="1"/>
  <c r="N107" i="4" s="1"/>
  <c r="N111" i="4" s="1"/>
  <c r="N115" i="4" s="1"/>
  <c r="N119" i="4" s="1"/>
  <c r="N123" i="4" s="1"/>
  <c r="N127" i="4" s="1"/>
  <c r="N131" i="4" s="1"/>
  <c r="N135" i="4" s="1"/>
  <c r="H23" i="4"/>
  <c r="U34" i="4"/>
  <c r="U38" i="4" s="1"/>
  <c r="U42" i="4" s="1"/>
  <c r="U46" i="4" s="1"/>
  <c r="U50" i="4" s="1"/>
  <c r="U54" i="4" s="1"/>
  <c r="U58" i="4" s="1"/>
  <c r="U62" i="4" s="1"/>
  <c r="U66" i="4" s="1"/>
  <c r="U70" i="4" s="1"/>
  <c r="U74" i="4" s="1"/>
  <c r="U78" i="4" s="1"/>
  <c r="U82" i="4" s="1"/>
  <c r="U86" i="4" s="1"/>
  <c r="U90" i="4" s="1"/>
  <c r="U94" i="4" s="1"/>
  <c r="U98" i="4" s="1"/>
  <c r="U102" i="4" s="1"/>
  <c r="U106" i="4" s="1"/>
  <c r="U110" i="4" s="1"/>
  <c r="U114" i="4" s="1"/>
  <c r="U118" i="4" s="1"/>
  <c r="U122" i="4" s="1"/>
  <c r="U126" i="4" s="1"/>
  <c r="U130" i="4" s="1"/>
  <c r="U134" i="4" s="1"/>
  <c r="AA23" i="4" l="1"/>
  <c r="K135" i="5"/>
  <c r="J135" i="5" s="1"/>
  <c r="H31" i="5"/>
  <c r="AC19" i="5"/>
  <c r="V23" i="5"/>
  <c r="AB13" i="5"/>
  <c r="AD13" i="5" s="1"/>
  <c r="X23" i="5"/>
  <c r="AB21" i="5" s="1"/>
  <c r="AD21" i="5" s="1"/>
  <c r="AH23" i="4"/>
  <c r="K139" i="4"/>
  <c r="J139" i="4" s="1"/>
  <c r="Q139" i="4"/>
  <c r="P139" i="4" s="1"/>
  <c r="AB23" i="4"/>
  <c r="AG21" i="4" s="1"/>
  <c r="AA27" i="4"/>
  <c r="N139" i="4"/>
  <c r="M139" i="4" s="1"/>
  <c r="H27" i="4"/>
  <c r="AB19" i="4"/>
  <c r="AG17" i="4" s="1"/>
  <c r="AG13" i="4"/>
  <c r="AC23" i="5" l="1"/>
  <c r="V27" i="5"/>
  <c r="H35" i="5"/>
  <c r="AH27" i="4"/>
  <c r="AA31" i="4"/>
  <c r="AB27" i="4"/>
  <c r="AG25" i="4" s="1"/>
  <c r="H31" i="4"/>
  <c r="H39" i="5" l="1"/>
  <c r="AC27" i="5"/>
  <c r="V31" i="5"/>
  <c r="X27" i="5"/>
  <c r="AB31" i="4"/>
  <c r="AG29" i="4" s="1"/>
  <c r="H35" i="4"/>
  <c r="AH31" i="4"/>
  <c r="AA35" i="4"/>
  <c r="AB25" i="5" l="1"/>
  <c r="AD25" i="5" s="1"/>
  <c r="AC31" i="5"/>
  <c r="V35" i="5"/>
  <c r="X31" i="5"/>
  <c r="AB29" i="5" s="1"/>
  <c r="AD29" i="5" s="1"/>
  <c r="H43" i="5"/>
  <c r="AH35" i="4"/>
  <c r="AA39" i="4"/>
  <c r="AB35" i="4"/>
  <c r="AG33" i="4" s="1"/>
  <c r="H39" i="4"/>
  <c r="H47" i="5" l="1"/>
  <c r="AC35" i="5"/>
  <c r="V39" i="5"/>
  <c r="X35" i="5"/>
  <c r="AB33" i="5" s="1"/>
  <c r="AD33" i="5" s="1"/>
  <c r="AB39" i="4"/>
  <c r="AG37" i="4" s="1"/>
  <c r="H43" i="4"/>
  <c r="AH39" i="4"/>
  <c r="AA43" i="4"/>
  <c r="AC39" i="5" l="1"/>
  <c r="V43" i="5"/>
  <c r="X39" i="5"/>
  <c r="AB37" i="5" s="1"/>
  <c r="AD37" i="5" s="1"/>
  <c r="H51" i="5"/>
  <c r="AH43" i="4"/>
  <c r="AA47" i="4"/>
  <c r="AB43" i="4"/>
  <c r="AG41" i="4" s="1"/>
  <c r="H47" i="4"/>
  <c r="H55" i="5" l="1"/>
  <c r="AC43" i="5"/>
  <c r="V47" i="5"/>
  <c r="X43" i="5"/>
  <c r="AB41" i="5" s="1"/>
  <c r="AD41" i="5" s="1"/>
  <c r="AB47" i="4"/>
  <c r="AG45" i="4" s="1"/>
  <c r="H51" i="4"/>
  <c r="AA51" i="4"/>
  <c r="AH47" i="4"/>
  <c r="AC47" i="5" l="1"/>
  <c r="V51" i="5"/>
  <c r="X47" i="5"/>
  <c r="AB45" i="5" s="1"/>
  <c r="AD45" i="5" s="1"/>
  <c r="H59" i="5"/>
  <c r="AH51" i="4"/>
  <c r="AA55" i="4"/>
  <c r="AB51" i="4"/>
  <c r="AG49" i="4" s="1"/>
  <c r="H55" i="4"/>
  <c r="H63" i="5" l="1"/>
  <c r="AC51" i="5"/>
  <c r="V55" i="5"/>
  <c r="X51" i="5"/>
  <c r="AB49" i="5" s="1"/>
  <c r="AD49" i="5" s="1"/>
  <c r="AB55" i="4"/>
  <c r="AG53" i="4" s="1"/>
  <c r="H59" i="4"/>
  <c r="AH55" i="4"/>
  <c r="AA59" i="4"/>
  <c r="AC55" i="5" l="1"/>
  <c r="V59" i="5"/>
  <c r="X55" i="5"/>
  <c r="AB53" i="5" s="1"/>
  <c r="AD53" i="5" s="1"/>
  <c r="H67" i="5"/>
  <c r="AH59" i="4"/>
  <c r="AA63" i="4"/>
  <c r="AB59" i="4"/>
  <c r="AG57" i="4" s="1"/>
  <c r="H63" i="4"/>
  <c r="AC59" i="5" l="1"/>
  <c r="V63" i="5"/>
  <c r="X59" i="5"/>
  <c r="AB57" i="5" s="1"/>
  <c r="AD57" i="5" s="1"/>
  <c r="H71" i="5"/>
  <c r="AB63" i="4"/>
  <c r="AG61" i="4" s="1"/>
  <c r="H67" i="4"/>
  <c r="AH63" i="4"/>
  <c r="AA67" i="4"/>
  <c r="AC63" i="5" l="1"/>
  <c r="V67" i="5"/>
  <c r="X63" i="5"/>
  <c r="AB61" i="5" s="1"/>
  <c r="AD61" i="5" s="1"/>
  <c r="H75" i="5"/>
  <c r="AH67" i="4"/>
  <c r="AA71" i="4"/>
  <c r="AB67" i="4"/>
  <c r="AG65" i="4" s="1"/>
  <c r="H71" i="4"/>
  <c r="V71" i="5" l="1"/>
  <c r="AC67" i="5"/>
  <c r="X67" i="5"/>
  <c r="AB65" i="5" s="1"/>
  <c r="AD65" i="5" s="1"/>
  <c r="H79" i="5"/>
  <c r="AB71" i="4"/>
  <c r="AG69" i="4" s="1"/>
  <c r="H75" i="4"/>
  <c r="AA75" i="4"/>
  <c r="AH71" i="4"/>
  <c r="H83" i="5" l="1"/>
  <c r="AC71" i="5"/>
  <c r="V75" i="5"/>
  <c r="X71" i="5"/>
  <c r="AB69" i="5" s="1"/>
  <c r="AD69" i="5" s="1"/>
  <c r="AH75" i="4"/>
  <c r="AA79" i="4"/>
  <c r="AB75" i="4"/>
  <c r="AG73" i="4" s="1"/>
  <c r="H79" i="4"/>
  <c r="AC75" i="5" l="1"/>
  <c r="V79" i="5"/>
  <c r="X75" i="5"/>
  <c r="AB73" i="5" s="1"/>
  <c r="AD73" i="5" s="1"/>
  <c r="H87" i="5"/>
  <c r="AB79" i="4"/>
  <c r="AG77" i="4" s="1"/>
  <c r="H83" i="4"/>
  <c r="AH79" i="4"/>
  <c r="AA83" i="4"/>
  <c r="H91" i="5" l="1"/>
  <c r="AC79" i="5"/>
  <c r="V83" i="5"/>
  <c r="X79" i="5"/>
  <c r="AB77" i="5" s="1"/>
  <c r="AD77" i="5" s="1"/>
  <c r="AH83" i="4"/>
  <c r="AA87" i="4"/>
  <c r="AB83" i="4"/>
  <c r="AG81" i="4" s="1"/>
  <c r="H87" i="4"/>
  <c r="AC83" i="5" l="1"/>
  <c r="V87" i="5"/>
  <c r="X83" i="5"/>
  <c r="AB81" i="5" s="1"/>
  <c r="AD81" i="5" s="1"/>
  <c r="H95" i="5"/>
  <c r="AB87" i="4"/>
  <c r="AG85" i="4" s="1"/>
  <c r="H91" i="4"/>
  <c r="AH87" i="4"/>
  <c r="AA91" i="4"/>
  <c r="AC87" i="5" l="1"/>
  <c r="V91" i="5"/>
  <c r="X87" i="5"/>
  <c r="AB85" i="5" s="1"/>
  <c r="AD85" i="5" s="1"/>
  <c r="H99" i="5"/>
  <c r="AH91" i="4"/>
  <c r="AA95" i="4"/>
  <c r="AB91" i="4"/>
  <c r="AG89" i="4" s="1"/>
  <c r="H95" i="4"/>
  <c r="AC91" i="5" l="1"/>
  <c r="V95" i="5"/>
  <c r="X91" i="5"/>
  <c r="AB89" i="5" s="1"/>
  <c r="AD89" i="5" s="1"/>
  <c r="H103" i="5"/>
  <c r="AB95" i="4"/>
  <c r="AG93" i="4" s="1"/>
  <c r="H99" i="4"/>
  <c r="AH95" i="4"/>
  <c r="AA99" i="4"/>
  <c r="H107" i="5" l="1"/>
  <c r="AC95" i="5"/>
  <c r="V99" i="5"/>
  <c r="X95" i="5"/>
  <c r="AB93" i="5" s="1"/>
  <c r="AD93" i="5" s="1"/>
  <c r="AH99" i="4"/>
  <c r="AA103" i="4"/>
  <c r="AB99" i="4"/>
  <c r="AG97" i="4" s="1"/>
  <c r="H103" i="4"/>
  <c r="V103" i="5" l="1"/>
  <c r="AC99" i="5"/>
  <c r="X99" i="5"/>
  <c r="AB97" i="5" s="1"/>
  <c r="AD97" i="5" s="1"/>
  <c r="H111" i="5"/>
  <c r="AB103" i="4"/>
  <c r="AG101" i="4" s="1"/>
  <c r="H107" i="4"/>
  <c r="AA107" i="4"/>
  <c r="AH103" i="4"/>
  <c r="H115" i="5" l="1"/>
  <c r="AC103" i="5"/>
  <c r="V107" i="5"/>
  <c r="X103" i="5"/>
  <c r="AB101" i="5" s="1"/>
  <c r="AD101" i="5" s="1"/>
  <c r="AH107" i="4"/>
  <c r="AA111" i="4"/>
  <c r="AB107" i="4"/>
  <c r="AG105" i="4" s="1"/>
  <c r="H111" i="4"/>
  <c r="AC107" i="5" l="1"/>
  <c r="V111" i="5"/>
  <c r="X107" i="5"/>
  <c r="AB105" i="5" s="1"/>
  <c r="AD105" i="5" s="1"/>
  <c r="H119" i="5"/>
  <c r="AB111" i="4"/>
  <c r="AG109" i="4" s="1"/>
  <c r="H115" i="4"/>
  <c r="AH111" i="4"/>
  <c r="AA115" i="4"/>
  <c r="AC111" i="5" l="1"/>
  <c r="V115" i="5"/>
  <c r="X111" i="5"/>
  <c r="AB109" i="5" s="1"/>
  <c r="AD109" i="5" s="1"/>
  <c r="H123" i="5"/>
  <c r="AH115" i="4"/>
  <c r="AA119" i="4"/>
  <c r="AB115" i="4"/>
  <c r="AG113" i="4" s="1"/>
  <c r="H119" i="4"/>
  <c r="H127" i="5" l="1"/>
  <c r="AC115" i="5"/>
  <c r="V119" i="5"/>
  <c r="X115" i="5"/>
  <c r="AB113" i="5" s="1"/>
  <c r="AD113" i="5" s="1"/>
  <c r="AB119" i="4"/>
  <c r="AG117" i="4" s="1"/>
  <c r="H123" i="4"/>
  <c r="AH119" i="4"/>
  <c r="AA123" i="4"/>
  <c r="AC119" i="5" l="1"/>
  <c r="V123" i="5"/>
  <c r="X119" i="5"/>
  <c r="AB117" i="5" s="1"/>
  <c r="AD117" i="5" s="1"/>
  <c r="H131" i="5"/>
  <c r="AH123" i="4"/>
  <c r="AA127" i="4"/>
  <c r="AB123" i="4"/>
  <c r="AG121" i="4" s="1"/>
  <c r="H127" i="4"/>
  <c r="H135" i="5" l="1"/>
  <c r="AC123" i="5"/>
  <c r="V127" i="5"/>
  <c r="X123" i="5"/>
  <c r="AB121" i="5" s="1"/>
  <c r="AD121" i="5" s="1"/>
  <c r="AB127" i="4"/>
  <c r="AG125" i="4" s="1"/>
  <c r="H131" i="4"/>
  <c r="AH127" i="4"/>
  <c r="AA131" i="4"/>
  <c r="AC127" i="5" l="1"/>
  <c r="V131" i="5"/>
  <c r="X127" i="5"/>
  <c r="AB125" i="5" s="1"/>
  <c r="AD125" i="5" s="1"/>
  <c r="AH131" i="4"/>
  <c r="AA135" i="4"/>
  <c r="AH135" i="4" s="1"/>
  <c r="AB131" i="4"/>
  <c r="AG129" i="4" s="1"/>
  <c r="H135" i="4"/>
  <c r="AC131" i="5" l="1"/>
  <c r="X131" i="5"/>
  <c r="AB135" i="4"/>
  <c r="H139" i="4"/>
  <c r="AB129" i="5" l="1"/>
  <c r="X135" i="5"/>
  <c r="AB135" i="5" s="1"/>
  <c r="AG133" i="4"/>
  <c r="AG140" i="4" s="1"/>
  <c r="AB139" i="4"/>
  <c r="AG139" i="4" s="1"/>
  <c r="AB136" i="5" l="1"/>
  <c r="AD129" i="5"/>
  <c r="Z127" i="1"/>
  <c r="Y127" i="1"/>
  <c r="X127" i="1"/>
  <c r="V127" i="1"/>
  <c r="T127" i="1"/>
  <c r="R127" i="1"/>
  <c r="Q127" i="1"/>
  <c r="AA123" i="1"/>
  <c r="T123" i="1"/>
  <c r="O123" i="1"/>
  <c r="N123" i="1"/>
  <c r="K123" i="1"/>
  <c r="H123" i="1"/>
  <c r="E123" i="1"/>
  <c r="D123" i="1"/>
  <c r="T122" i="1"/>
  <c r="K122" i="1"/>
  <c r="AA119" i="1"/>
  <c r="T119" i="1"/>
  <c r="O119" i="1"/>
  <c r="N119" i="1"/>
  <c r="K119" i="1"/>
  <c r="H119" i="1"/>
  <c r="E119" i="1"/>
  <c r="D119" i="1"/>
  <c r="T118" i="1"/>
  <c r="O118" i="1"/>
  <c r="N118" i="1"/>
  <c r="K118" i="1"/>
  <c r="H118" i="1"/>
  <c r="AA115" i="1"/>
  <c r="T115" i="1"/>
  <c r="O115" i="1"/>
  <c r="N115" i="1"/>
  <c r="K115" i="1"/>
  <c r="H115" i="1"/>
  <c r="E115" i="1"/>
  <c r="D115" i="1"/>
  <c r="T114" i="1"/>
  <c r="O114" i="1"/>
  <c r="N114" i="1"/>
  <c r="K114" i="1"/>
  <c r="H114" i="1"/>
  <c r="AA111" i="1"/>
  <c r="T111" i="1"/>
  <c r="O111" i="1"/>
  <c r="N111" i="1"/>
  <c r="K111" i="1"/>
  <c r="H111" i="1"/>
  <c r="E111" i="1"/>
  <c r="D111" i="1"/>
  <c r="T110" i="1"/>
  <c r="O110" i="1"/>
  <c r="N110" i="1"/>
  <c r="K110" i="1"/>
  <c r="H110" i="1"/>
  <c r="AA107" i="1"/>
  <c r="T107" i="1"/>
  <c r="O107" i="1"/>
  <c r="N107" i="1"/>
  <c r="K107" i="1"/>
  <c r="H107" i="1"/>
  <c r="E107" i="1"/>
  <c r="D107" i="1"/>
  <c r="T106" i="1"/>
  <c r="O106" i="1"/>
  <c r="N106" i="1"/>
  <c r="K106" i="1"/>
  <c r="H106" i="1"/>
  <c r="AA103" i="1"/>
  <c r="T103" i="1"/>
  <c r="O103" i="1"/>
  <c r="N103" i="1"/>
  <c r="K103" i="1"/>
  <c r="H103" i="1"/>
  <c r="E103" i="1"/>
  <c r="D103" i="1"/>
  <c r="T102" i="1"/>
  <c r="O102" i="1"/>
  <c r="N102" i="1"/>
  <c r="K102" i="1"/>
  <c r="H102" i="1"/>
  <c r="AA99" i="1"/>
  <c r="T99" i="1"/>
  <c r="O99" i="1"/>
  <c r="N99" i="1"/>
  <c r="K99" i="1"/>
  <c r="H99" i="1"/>
  <c r="E99" i="1"/>
  <c r="D99" i="1"/>
  <c r="T98" i="1"/>
  <c r="O98" i="1"/>
  <c r="N98" i="1"/>
  <c r="K98" i="1"/>
  <c r="H98" i="1"/>
  <c r="AA95" i="1"/>
  <c r="T95" i="1"/>
  <c r="O95" i="1"/>
  <c r="N95" i="1"/>
  <c r="K95" i="1"/>
  <c r="H95" i="1"/>
  <c r="E95" i="1"/>
  <c r="D95" i="1"/>
  <c r="T94" i="1"/>
  <c r="K94" i="1"/>
  <c r="AA91" i="1"/>
  <c r="T91" i="1"/>
  <c r="O91" i="1"/>
  <c r="N91" i="1"/>
  <c r="K91" i="1"/>
  <c r="H91" i="1"/>
  <c r="E91" i="1"/>
  <c r="D91" i="1"/>
  <c r="T90" i="1"/>
  <c r="O90" i="1"/>
  <c r="N90" i="1"/>
  <c r="K90" i="1"/>
  <c r="H90" i="1"/>
  <c r="AA87" i="1"/>
  <c r="T87" i="1"/>
  <c r="O87" i="1"/>
  <c r="N87" i="1"/>
  <c r="K87" i="1"/>
  <c r="H87" i="1"/>
  <c r="E87" i="1"/>
  <c r="D87" i="1"/>
  <c r="T86" i="1"/>
  <c r="O86" i="1"/>
  <c r="N86" i="1"/>
  <c r="K86" i="1"/>
  <c r="H86" i="1"/>
  <c r="AA83" i="1"/>
  <c r="T83" i="1"/>
  <c r="O83" i="1"/>
  <c r="N83" i="1"/>
  <c r="K83" i="1"/>
  <c r="H83" i="1"/>
  <c r="E83" i="1"/>
  <c r="D83" i="1"/>
  <c r="T82" i="1"/>
  <c r="O82" i="1"/>
  <c r="N82" i="1"/>
  <c r="K82" i="1"/>
  <c r="H82" i="1"/>
  <c r="AA79" i="1"/>
  <c r="T79" i="1"/>
  <c r="O79" i="1"/>
  <c r="N79" i="1"/>
  <c r="K79" i="1"/>
  <c r="H79" i="1"/>
  <c r="E79" i="1"/>
  <c r="D79" i="1"/>
  <c r="T78" i="1"/>
  <c r="O78" i="1"/>
  <c r="N78" i="1"/>
  <c r="K78" i="1"/>
  <c r="H78" i="1"/>
  <c r="AA75" i="1"/>
  <c r="T75" i="1"/>
  <c r="O75" i="1"/>
  <c r="N75" i="1"/>
  <c r="K75" i="1"/>
  <c r="H75" i="1"/>
  <c r="E75" i="1"/>
  <c r="D75" i="1"/>
  <c r="T74" i="1"/>
  <c r="O74" i="1"/>
  <c r="N74" i="1"/>
  <c r="K74" i="1"/>
  <c r="H74" i="1"/>
  <c r="AA71" i="1"/>
  <c r="T71" i="1"/>
  <c r="O71" i="1"/>
  <c r="N71" i="1"/>
  <c r="K71" i="1"/>
  <c r="H71" i="1"/>
  <c r="E71" i="1"/>
  <c r="D71" i="1"/>
  <c r="T70" i="1"/>
  <c r="O70" i="1"/>
  <c r="N70" i="1"/>
  <c r="K70" i="1"/>
  <c r="H70" i="1"/>
  <c r="AA67" i="1"/>
  <c r="T67" i="1"/>
  <c r="O67" i="1"/>
  <c r="N67" i="1"/>
  <c r="K67" i="1"/>
  <c r="H67" i="1"/>
  <c r="E67" i="1"/>
  <c r="D67" i="1"/>
  <c r="T66" i="1"/>
  <c r="O66" i="1"/>
  <c r="N66" i="1"/>
  <c r="K66" i="1"/>
  <c r="H66" i="1"/>
  <c r="AA63" i="1"/>
  <c r="T63" i="1"/>
  <c r="O63" i="1"/>
  <c r="N63" i="1"/>
  <c r="K63" i="1"/>
  <c r="H63" i="1"/>
  <c r="E63" i="1"/>
  <c r="D63" i="1"/>
  <c r="T62" i="1"/>
  <c r="O62" i="1"/>
  <c r="N62" i="1"/>
  <c r="K62" i="1"/>
  <c r="H62" i="1"/>
  <c r="AA59" i="1"/>
  <c r="T59" i="1"/>
  <c r="O59" i="1"/>
  <c r="N59" i="1"/>
  <c r="K59" i="1"/>
  <c r="H59" i="1"/>
  <c r="E59" i="1"/>
  <c r="D59" i="1"/>
  <c r="T58" i="1"/>
  <c r="O58" i="1"/>
  <c r="N58" i="1"/>
  <c r="K58" i="1"/>
  <c r="H58" i="1"/>
  <c r="AA55" i="1"/>
  <c r="T55" i="1"/>
  <c r="O55" i="1"/>
  <c r="N55" i="1"/>
  <c r="K55" i="1"/>
  <c r="H55" i="1"/>
  <c r="E55" i="1"/>
  <c r="D55" i="1"/>
  <c r="T54" i="1"/>
  <c r="O54" i="1"/>
  <c r="N54" i="1"/>
  <c r="K54" i="1"/>
  <c r="H54" i="1"/>
  <c r="AA51" i="1"/>
  <c r="T51" i="1"/>
  <c r="O51" i="1"/>
  <c r="N51" i="1"/>
  <c r="K51" i="1"/>
  <c r="H51" i="1"/>
  <c r="E51" i="1"/>
  <c r="D51" i="1"/>
  <c r="T50" i="1"/>
  <c r="O50" i="1"/>
  <c r="N50" i="1"/>
  <c r="K50" i="1"/>
  <c r="H50" i="1"/>
  <c r="AA47" i="1"/>
  <c r="T47" i="1"/>
  <c r="O47" i="1"/>
  <c r="N47" i="1"/>
  <c r="K47" i="1"/>
  <c r="H47" i="1"/>
  <c r="E47" i="1"/>
  <c r="D47" i="1"/>
  <c r="O46" i="1"/>
  <c r="N46" i="1"/>
  <c r="K46" i="1"/>
  <c r="H46" i="1"/>
  <c r="AA43" i="1"/>
  <c r="T43" i="1"/>
  <c r="O43" i="1"/>
  <c r="N43" i="1"/>
  <c r="K43" i="1"/>
  <c r="H43" i="1"/>
  <c r="E43" i="1"/>
  <c r="D43" i="1"/>
  <c r="T42" i="1"/>
  <c r="O42" i="1"/>
  <c r="N42" i="1"/>
  <c r="K42" i="1"/>
  <c r="H42" i="1"/>
  <c r="AA39" i="1"/>
  <c r="T39" i="1"/>
  <c r="O39" i="1"/>
  <c r="N39" i="1"/>
  <c r="K39" i="1"/>
  <c r="H39" i="1"/>
  <c r="E39" i="1"/>
  <c r="D39" i="1"/>
  <c r="T38" i="1"/>
  <c r="O38" i="1"/>
  <c r="N38" i="1"/>
  <c r="K38" i="1"/>
  <c r="H38" i="1"/>
  <c r="AA35" i="1"/>
  <c r="T35" i="1"/>
  <c r="O35" i="1"/>
  <c r="N35" i="1"/>
  <c r="K35" i="1"/>
  <c r="H35" i="1"/>
  <c r="E35" i="1"/>
  <c r="D35" i="1"/>
  <c r="O34" i="1"/>
  <c r="N34" i="1"/>
  <c r="K34" i="1"/>
  <c r="H34" i="1"/>
  <c r="AA31" i="1"/>
  <c r="T31" i="1"/>
  <c r="O31" i="1"/>
  <c r="N31" i="1"/>
  <c r="K31" i="1"/>
  <c r="H31" i="1"/>
  <c r="E31" i="1"/>
  <c r="D31" i="1"/>
  <c r="T30" i="1"/>
  <c r="O30" i="1"/>
  <c r="N30" i="1"/>
  <c r="K30" i="1"/>
  <c r="H30" i="1"/>
  <c r="AA27" i="1"/>
  <c r="T27" i="1"/>
  <c r="O27" i="1"/>
  <c r="N27" i="1"/>
  <c r="K27" i="1"/>
  <c r="H27" i="1"/>
  <c r="E27" i="1"/>
  <c r="D27" i="1"/>
  <c r="T26" i="1"/>
  <c r="O26" i="1"/>
  <c r="N26" i="1"/>
  <c r="K26" i="1"/>
  <c r="H26" i="1"/>
  <c r="AA23" i="1"/>
  <c r="T23" i="1"/>
  <c r="O23" i="1"/>
  <c r="N23" i="1"/>
  <c r="K23" i="1"/>
  <c r="H23" i="1"/>
  <c r="E23" i="1"/>
  <c r="D23" i="1"/>
  <c r="T22" i="1"/>
  <c r="O22" i="1"/>
  <c r="N22" i="1"/>
  <c r="K22" i="1"/>
  <c r="H22" i="1"/>
  <c r="AA19" i="1"/>
  <c r="T19" i="1"/>
  <c r="U19" i="1" s="1"/>
  <c r="O19" i="1"/>
  <c r="N19" i="1"/>
  <c r="K19" i="1"/>
  <c r="H19" i="1"/>
  <c r="E19" i="1"/>
  <c r="D19" i="1"/>
  <c r="T18" i="1"/>
  <c r="O18" i="1"/>
  <c r="N18" i="1"/>
  <c r="K18" i="1"/>
  <c r="H18" i="1"/>
  <c r="AA15" i="1"/>
  <c r="T15" i="1"/>
  <c r="U15" i="1" s="1"/>
  <c r="O15" i="1"/>
  <c r="P15" i="1" s="1"/>
  <c r="AC15" i="1" s="1"/>
  <c r="N15" i="1"/>
  <c r="K15" i="1"/>
  <c r="L15" i="1" s="1"/>
  <c r="I15" i="1"/>
  <c r="H15" i="1"/>
  <c r="E15" i="1"/>
  <c r="F15" i="1" s="1"/>
  <c r="D15" i="1"/>
  <c r="T14" i="1"/>
  <c r="U14" i="1" s="1"/>
  <c r="O14" i="1"/>
  <c r="P14" i="1" s="1"/>
  <c r="P18" i="1" s="1"/>
  <c r="P22" i="1" s="1"/>
  <c r="N14" i="1"/>
  <c r="K14" i="1"/>
  <c r="H14" i="1"/>
  <c r="Z7" i="1"/>
  <c r="Y7" i="1"/>
  <c r="X7" i="1"/>
  <c r="AA7" i="1" l="1"/>
  <c r="U23" i="1"/>
  <c r="F19" i="1"/>
  <c r="W15" i="1"/>
  <c r="L19" i="1"/>
  <c r="L23" i="1" s="1"/>
  <c r="L27" i="1" s="1"/>
  <c r="L31" i="1" s="1"/>
  <c r="U27" i="1"/>
  <c r="AC19" i="1"/>
  <c r="U18" i="1"/>
  <c r="U22" i="1" s="1"/>
  <c r="U26" i="1" s="1"/>
  <c r="U30" i="1" s="1"/>
  <c r="U38" i="1" s="1"/>
  <c r="U42" i="1" s="1"/>
  <c r="U46" i="1" s="1"/>
  <c r="U50" i="1" s="1"/>
  <c r="U54" i="1" s="1"/>
  <c r="U58" i="1" s="1"/>
  <c r="U62" i="1" s="1"/>
  <c r="U66" i="1" s="1"/>
  <c r="U70" i="1" s="1"/>
  <c r="U74" i="1" s="1"/>
  <c r="U78" i="1" s="1"/>
  <c r="U82" i="1" s="1"/>
  <c r="U86" i="1" s="1"/>
  <c r="U90" i="1" s="1"/>
  <c r="U94" i="1" s="1"/>
  <c r="U98" i="1" s="1"/>
  <c r="U102" i="1" s="1"/>
  <c r="U106" i="1" s="1"/>
  <c r="U110" i="1" s="1"/>
  <c r="U114" i="1" s="1"/>
  <c r="U118" i="1" s="1"/>
  <c r="U122" i="1" s="1"/>
  <c r="P26" i="1"/>
  <c r="P30" i="1" s="1"/>
  <c r="P34" i="1" s="1"/>
  <c r="P38" i="1" s="1"/>
  <c r="P42" i="1" s="1"/>
  <c r="P46" i="1" s="1"/>
  <c r="P50" i="1" s="1"/>
  <c r="P54" i="1" s="1"/>
  <c r="P58" i="1" s="1"/>
  <c r="P62" i="1" s="1"/>
  <c r="P66" i="1" s="1"/>
  <c r="P70" i="1" s="1"/>
  <c r="P74" i="1" s="1"/>
  <c r="P78" i="1" s="1"/>
  <c r="P82" i="1" s="1"/>
  <c r="P86" i="1" s="1"/>
  <c r="P90" i="1" s="1"/>
  <c r="P94" i="1" s="1"/>
  <c r="P98" i="1" s="1"/>
  <c r="P102" i="1" s="1"/>
  <c r="P106" i="1" s="1"/>
  <c r="P110" i="1" s="1"/>
  <c r="P114" i="1" s="1"/>
  <c r="P118" i="1" s="1"/>
  <c r="P122" i="1" s="1"/>
  <c r="AA127" i="1"/>
  <c r="I19" i="1"/>
  <c r="I23" i="1" s="1"/>
  <c r="I27" i="1" s="1"/>
  <c r="I31" i="1" s="1"/>
  <c r="I35" i="1" s="1"/>
  <c r="I39" i="1" s="1"/>
  <c r="I43" i="1" s="1"/>
  <c r="I47" i="1" s="1"/>
  <c r="I51" i="1" s="1"/>
  <c r="I55" i="1" s="1"/>
  <c r="I59" i="1" s="1"/>
  <c r="I63" i="1" s="1"/>
  <c r="I67" i="1" s="1"/>
  <c r="I71" i="1" s="1"/>
  <c r="I75" i="1" s="1"/>
  <c r="I79" i="1" s="1"/>
  <c r="I83" i="1" s="1"/>
  <c r="I87" i="1" s="1"/>
  <c r="I91" i="1" s="1"/>
  <c r="I95" i="1" s="1"/>
  <c r="I99" i="1" s="1"/>
  <c r="I103" i="1" s="1"/>
  <c r="I107" i="1" s="1"/>
  <c r="I111" i="1" s="1"/>
  <c r="I115" i="1" s="1"/>
  <c r="I119" i="1" s="1"/>
  <c r="I123" i="1" s="1"/>
  <c r="P19" i="1"/>
  <c r="P23" i="1" s="1"/>
  <c r="AC23" i="1" s="1"/>
  <c r="P27" i="1" l="1"/>
  <c r="P31" i="1" s="1"/>
  <c r="P35" i="1" s="1"/>
  <c r="P39" i="1" s="1"/>
  <c r="P43" i="1" s="1"/>
  <c r="P47" i="1" s="1"/>
  <c r="P51" i="1" s="1"/>
  <c r="P55" i="1" s="1"/>
  <c r="P59" i="1" s="1"/>
  <c r="P63" i="1" s="1"/>
  <c r="P67" i="1" s="1"/>
  <c r="P71" i="1" s="1"/>
  <c r="P75" i="1" s="1"/>
  <c r="P79" i="1" s="1"/>
  <c r="P83" i="1" s="1"/>
  <c r="P87" i="1" s="1"/>
  <c r="P91" i="1" s="1"/>
  <c r="P95" i="1" s="1"/>
  <c r="P99" i="1" s="1"/>
  <c r="P103" i="1" s="1"/>
  <c r="P107" i="1" s="1"/>
  <c r="P111" i="1" s="1"/>
  <c r="P115" i="1" s="1"/>
  <c r="P119" i="1" s="1"/>
  <c r="P123" i="1" s="1"/>
  <c r="I127" i="1"/>
  <c r="H127" i="1" s="1"/>
  <c r="U31" i="1"/>
  <c r="AC27" i="1"/>
  <c r="W19" i="1"/>
  <c r="AB17" i="1" s="1"/>
  <c r="F23" i="1"/>
  <c r="L35" i="1"/>
  <c r="L39" i="1" s="1"/>
  <c r="L43" i="1" s="1"/>
  <c r="L47" i="1" s="1"/>
  <c r="L51" i="1" s="1"/>
  <c r="L55" i="1" s="1"/>
  <c r="L59" i="1" s="1"/>
  <c r="L63" i="1" s="1"/>
  <c r="L67" i="1" s="1"/>
  <c r="L71" i="1" s="1"/>
  <c r="L75" i="1" s="1"/>
  <c r="L79" i="1" s="1"/>
  <c r="L83" i="1" s="1"/>
  <c r="L87" i="1" s="1"/>
  <c r="L91" i="1" s="1"/>
  <c r="L95" i="1" s="1"/>
  <c r="L99" i="1" s="1"/>
  <c r="L103" i="1" s="1"/>
  <c r="L107" i="1" s="1"/>
  <c r="L111" i="1" s="1"/>
  <c r="L115" i="1" s="1"/>
  <c r="L119" i="1" s="1"/>
  <c r="L123" i="1" s="1"/>
  <c r="AB13" i="1"/>
  <c r="AC31" i="1" l="1"/>
  <c r="U35" i="1"/>
  <c r="W23" i="1"/>
  <c r="F27" i="1"/>
  <c r="L127" i="1"/>
  <c r="K127" i="1" s="1"/>
  <c r="AB21" i="1" l="1"/>
  <c r="W27" i="1"/>
  <c r="AB25" i="1" s="1"/>
  <c r="F31" i="1"/>
  <c r="AC35" i="1"/>
  <c r="U39" i="1"/>
  <c r="W31" i="1" l="1"/>
  <c r="AB29" i="1" s="1"/>
  <c r="F35" i="1"/>
  <c r="AC39" i="1"/>
  <c r="U43" i="1"/>
  <c r="W35" i="1" l="1"/>
  <c r="AB33" i="1" s="1"/>
  <c r="F39" i="1"/>
  <c r="AC43" i="1"/>
  <c r="U47" i="1"/>
  <c r="AC47" i="1" l="1"/>
  <c r="U51" i="1"/>
  <c r="W39" i="1"/>
  <c r="AB37" i="1" s="1"/>
  <c r="F43" i="1"/>
  <c r="W43" i="1" l="1"/>
  <c r="AB41" i="1" s="1"/>
  <c r="F47" i="1"/>
  <c r="AC51" i="1"/>
  <c r="U55" i="1"/>
  <c r="AC55" i="1" l="1"/>
  <c r="U59" i="1"/>
  <c r="F51" i="1"/>
  <c r="W47" i="1"/>
  <c r="AB45" i="1" s="1"/>
  <c r="F55" i="1" l="1"/>
  <c r="W51" i="1"/>
  <c r="AB49" i="1" s="1"/>
  <c r="U63" i="1"/>
  <c r="AC59" i="1"/>
  <c r="AC63" i="1" l="1"/>
  <c r="U67" i="1"/>
  <c r="W55" i="1"/>
  <c r="AB53" i="1" s="1"/>
  <c r="F59" i="1"/>
  <c r="AC67" i="1" l="1"/>
  <c r="U71" i="1"/>
  <c r="W59" i="1"/>
  <c r="AB57" i="1" s="1"/>
  <c r="F63" i="1"/>
  <c r="W63" i="1" l="1"/>
  <c r="AB61" i="1" s="1"/>
  <c r="F67" i="1"/>
  <c r="AC71" i="1"/>
  <c r="U75" i="1"/>
  <c r="AC75" i="1" l="1"/>
  <c r="U79" i="1"/>
  <c r="W67" i="1"/>
  <c r="AB65" i="1" s="1"/>
  <c r="F71" i="1"/>
  <c r="W71" i="1" l="1"/>
  <c r="AB69" i="1" s="1"/>
  <c r="F75" i="1"/>
  <c r="AC79" i="1"/>
  <c r="U83" i="1"/>
  <c r="W75" i="1" l="1"/>
  <c r="AB73" i="1" s="1"/>
  <c r="F79" i="1"/>
  <c r="AC83" i="1"/>
  <c r="U87" i="1"/>
  <c r="AC87" i="1" l="1"/>
  <c r="U91" i="1"/>
  <c r="W79" i="1"/>
  <c r="AB77" i="1" s="1"/>
  <c r="F83" i="1"/>
  <c r="W83" i="1" l="1"/>
  <c r="AB81" i="1" s="1"/>
  <c r="F87" i="1"/>
  <c r="U95" i="1"/>
  <c r="AC91" i="1"/>
  <c r="AC95" i="1" l="1"/>
  <c r="U99" i="1"/>
  <c r="W87" i="1"/>
  <c r="AB85" i="1" s="1"/>
  <c r="F91" i="1"/>
  <c r="W91" i="1" l="1"/>
  <c r="AB89" i="1" s="1"/>
  <c r="F95" i="1"/>
  <c r="AC99" i="1"/>
  <c r="U103" i="1"/>
  <c r="AC103" i="1" l="1"/>
  <c r="U107" i="1"/>
  <c r="W95" i="1"/>
  <c r="AB93" i="1" s="1"/>
  <c r="F99" i="1"/>
  <c r="W99" i="1" l="1"/>
  <c r="AB97" i="1" s="1"/>
  <c r="F103" i="1"/>
  <c r="U111" i="1"/>
  <c r="AC107" i="1"/>
  <c r="AC111" i="1" l="1"/>
  <c r="U115" i="1"/>
  <c r="W103" i="1"/>
  <c r="AB101" i="1" s="1"/>
  <c r="F107" i="1"/>
  <c r="W107" i="1" l="1"/>
  <c r="AB105" i="1" s="1"/>
  <c r="F111" i="1"/>
  <c r="U119" i="1"/>
  <c r="AC115" i="1"/>
  <c r="AC119" i="1" l="1"/>
  <c r="U123" i="1"/>
  <c r="AC123" i="1" s="1"/>
  <c r="W111" i="1"/>
  <c r="AB109" i="1" s="1"/>
  <c r="F115" i="1"/>
  <c r="W115" i="1" l="1"/>
  <c r="AB113" i="1" s="1"/>
  <c r="F119" i="1"/>
  <c r="F123" i="1" l="1"/>
  <c r="W119" i="1"/>
  <c r="AB117" i="1" s="1"/>
  <c r="W123" i="1" l="1"/>
  <c r="F127" i="1"/>
  <c r="AB121" i="1" l="1"/>
  <c r="AB128" i="1" s="1"/>
  <c r="W127" i="1"/>
  <c r="AB127" i="1" s="1"/>
</calcChain>
</file>

<file path=xl/sharedStrings.xml><?xml version="1.0" encoding="utf-8"?>
<sst xmlns="http://schemas.openxmlformats.org/spreadsheetml/2006/main" count="1502" uniqueCount="64">
  <si>
    <t>v.2</t>
  </si>
  <si>
    <t>Расчет суточной добычи нефти по датам</t>
  </si>
  <si>
    <t/>
  </si>
  <si>
    <t>Февраль  2019 ННГ (Регион Запад) ЦДНГ-4: м/р Крайнее</t>
  </si>
  <si>
    <t>АО Газпромнефть - ННГ (Регион Запад)</t>
  </si>
  <si>
    <t>3 тн/сут</t>
  </si>
  <si>
    <t>Входная добыча</t>
  </si>
  <si>
    <t>Прирост добычи нефти</t>
  </si>
  <si>
    <t>Потери добычи нефти</t>
  </si>
  <si>
    <t>День месяца</t>
  </si>
  <si>
    <t>Наименование</t>
  </si>
  <si>
    <t>ГЕОЛОГО - ТЕХНИЧЕСКИЕ МЕРОПРИЯТИЯ</t>
  </si>
  <si>
    <t>Накопленный эффект, т/сут</t>
  </si>
  <si>
    <t>Приросты от мероприятий на базовом фонде</t>
  </si>
  <si>
    <t>Работа с переходящим фондом</t>
  </si>
  <si>
    <t>Восстановление потенциала простоя</t>
  </si>
  <si>
    <t>Нараст.  по потенциалу</t>
  </si>
  <si>
    <t>Прочая добыча</t>
  </si>
  <si>
    <t>Геол. снижение,  т/сут</t>
  </si>
  <si>
    <t>Рост потенциала простоя (в т.ч.остановки скв. для ГТМ, оптимизацию, нерентабельный фонд, по распоряжению)</t>
  </si>
  <si>
    <t>Нараст. по остановкам</t>
  </si>
  <si>
    <t>Прочие потери</t>
  </si>
  <si>
    <t>Нараст. баланс</t>
  </si>
  <si>
    <t>Потери нефти по ОТМ</t>
  </si>
  <si>
    <t>Расчетный график добычи, т/сут</t>
  </si>
  <si>
    <t>Потенциал по графику</t>
  </si>
  <si>
    <t>ГРП</t>
  </si>
  <si>
    <t>Итого</t>
  </si>
  <si>
    <t>Текущий простой</t>
  </si>
  <si>
    <t>Итого (с ВНР)</t>
  </si>
  <si>
    <t>Итого (с ВСП)</t>
  </si>
  <si>
    <t>Исследования, т/сут</t>
  </si>
  <si>
    <t>Откл. Эл.Эн., т/сут</t>
  </si>
  <si>
    <t>УЭТ, т/сут</t>
  </si>
  <si>
    <t>№</t>
  </si>
  <si>
    <t>Скв.</t>
  </si>
  <si>
    <t>Cкв.</t>
  </si>
  <si>
    <t>Эффект</t>
  </si>
  <si>
    <t>Скв.</t>
  </si>
  <si>
    <t>Местор.</t>
  </si>
  <si>
    <t>N,N скважин</t>
  </si>
  <si>
    <t>Край</t>
  </si>
  <si>
    <t>5329</t>
  </si>
  <si>
    <t>4012</t>
  </si>
  <si>
    <t>ИТОГО: мер-тий</t>
  </si>
  <si>
    <t/>
  </si>
  <si>
    <t>Сум.прир. деб.тн/сут.</t>
  </si>
  <si>
    <t>Итого:</t>
  </si>
  <si>
    <t>Накопленная добыча,тн.</t>
  </si>
  <si>
    <t>Изменение потенциала простоя, +,- к 1 числу</t>
  </si>
  <si>
    <t>Входная на Март</t>
  </si>
  <si>
    <t>т/сут</t>
  </si>
  <si>
    <t>Март     2019 ННГ (Регион Запад) ЦДНГ-4: м/р Крайнее</t>
  </si>
  <si>
    <t>Апрель   2019 ННГ (Регион Запад) ЦДНГ-4: м/р Крайнее</t>
  </si>
  <si>
    <t>3,0 тн/сут</t>
  </si>
  <si>
    <t>Ввод из БД ТГ (без инвест.)</t>
  </si>
  <si>
    <t>Зарезка бокового ствола</t>
  </si>
  <si>
    <t>6022</t>
  </si>
  <si>
    <t>6435</t>
  </si>
  <si>
    <t>Входная на Апрель</t>
  </si>
  <si>
    <t>2,9 тн/сут</t>
  </si>
  <si>
    <t>Базовый дебит ГТМ и Оптимизация скважин</t>
  </si>
  <si>
    <t>5022</t>
  </si>
  <si>
    <t>Входная на Май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</si>
</sst>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#,##0.0"/>
    <numFmt numFmtId="165" formatCode="0.0"/>
    <numFmt numFmtId="166" formatCode="dd"/>
    <numFmt numFmtId="167" formatCode="#,##0.0;\-#,##0.0;;@"/>
    <numFmt numFmtId="168" formatCode="0;\-0;;@"/>
    <numFmt numFmtId="169" formatCode="0.0;\-0.0;;@"/>
  </numFmts>
  <fonts count="24" x14ac:knownFonts="1">
    <font>
      <sz val="11"/>
      <color rgb="FF000000"/>
      <name val="Calibri"/>
    </font>
    <font>
      <sz val="10"/>
      <color rgb="FFFFFFFF"/>
      <name val="Arial"/>
      <family val="2"/>
      <charset val="204"/>
    </font>
    <font>
      <sz val="10"/>
      <color rgb="FF000000"/>
      <name val="Arial"/>
      <family val="2"/>
      <charset val="204"/>
    </font>
    <font>
      <b/>
      <sz val="12"/>
      <color rgb="FF000000"/>
      <name val="Arial"/>
      <family val="2"/>
      <charset val="204"/>
    </font>
    <font>
      <b/>
      <sz val="11"/>
      <color rgb="FF000000"/>
      <name val="Arial"/>
      <family val="2"/>
      <charset val="204"/>
    </font>
    <font>
      <b/>
      <sz val="16"/>
      <color rgb="FF800000"/>
      <name val="Arial"/>
      <family val="2"/>
      <charset val="204"/>
    </font>
    <font>
      <b/>
      <sz val="12"/>
      <color rgb="FF800000"/>
      <name val="Arial"/>
      <family val="2"/>
      <charset val="204"/>
    </font>
    <font>
      <b/>
      <sz val="8"/>
      <color rgb="FF000000"/>
      <name val="Arial"/>
      <family val="2"/>
      <charset val="204"/>
    </font>
    <font>
      <b/>
      <sz val="8"/>
      <color rgb="FFFF0000"/>
      <name val="Arial"/>
      <family val="2"/>
      <charset val="204"/>
    </font>
    <font>
      <sz val="8"/>
      <color rgb="FF000000"/>
      <name val="Arial"/>
      <family val="2"/>
      <charset val="204"/>
    </font>
    <font>
      <sz val="9"/>
      <color rgb="FF000000"/>
      <name val="Arial"/>
      <family val="2"/>
      <charset val="204"/>
    </font>
    <font>
      <b/>
      <sz val="9"/>
      <color rgb="FF000000"/>
      <name val="Arial"/>
      <family val="2"/>
      <charset val="204"/>
    </font>
    <font>
      <b/>
      <sz val="9"/>
      <color rgb="FFCCFFCC"/>
      <name val="Arial"/>
      <family val="2"/>
      <charset val="204"/>
    </font>
    <font>
      <b/>
      <sz val="9"/>
      <color rgb="FFCCFFFF"/>
      <name val="Arial"/>
      <family val="2"/>
      <charset val="204"/>
    </font>
    <font>
      <b/>
      <sz val="9"/>
      <color rgb="FFFFFFFF"/>
      <name val="Arial"/>
      <family val="2"/>
      <charset val="204"/>
    </font>
    <font>
      <b/>
      <sz val="10"/>
      <color rgb="FFFF0000"/>
      <name val="Arial"/>
      <family val="2"/>
      <charset val="204"/>
    </font>
    <font>
      <b/>
      <sz val="9"/>
      <color rgb="FFFF0000"/>
      <name val="Arial"/>
      <family val="2"/>
      <charset val="204"/>
    </font>
    <font>
      <sz val="10"/>
      <color rgb="FFFF0000"/>
      <name val="Arial"/>
      <family val="2"/>
      <charset val="204"/>
    </font>
    <font>
      <sz val="9"/>
      <color rgb="FFFF0000"/>
      <name val="Arial"/>
      <family val="2"/>
      <charset val="204"/>
    </font>
    <font>
      <b/>
      <sz val="10"/>
      <color rgb="FF000000"/>
      <name val="Arial"/>
      <family val="2"/>
      <charset val="204"/>
    </font>
    <font>
      <sz val="8"/>
      <color rgb="FFFFFFFF"/>
      <name val="Arial"/>
      <family val="2"/>
      <charset val="204"/>
    </font>
    <font>
      <sz val="9"/>
      <color rgb="FFFFFFFF"/>
      <name val="Arial"/>
      <family val="2"/>
      <charset val="204"/>
    </font>
    <font>
      <sz val="11"/>
      <color rgb="FF000000"/>
      <name val="Calibri"/>
    </font>
    <font>
      <sz val="9"/>
      <name val="Arial"/>
      <family val="2"/>
      <charset val="204"/>
    </font>
  </fonts>
  <fills count="16">
    <fill>
      <patternFill patternType="none"/>
    </fill>
    <fill>
      <patternFill patternType="gray125"/>
    </fill>
    <fill>
      <patternFill patternType="solid">
        <fgColor rgb="FFFFE4E1"/>
      </patternFill>
    </fill>
    <fill>
      <patternFill patternType="solid">
        <fgColor rgb="FFFFF8DC"/>
      </patternFill>
    </fill>
    <fill>
      <patternFill patternType="solid">
        <fgColor rgb="FFFFDEAD"/>
      </patternFill>
    </fill>
    <fill>
      <patternFill patternType="solid">
        <fgColor rgb="FFCCFFFF"/>
      </patternFill>
    </fill>
    <fill>
      <patternFill patternType="solid">
        <fgColor rgb="FFCCFFCC"/>
      </patternFill>
    </fill>
    <fill>
      <patternFill patternType="solid">
        <fgColor rgb="FFE0FFFF"/>
      </patternFill>
    </fill>
    <fill>
      <patternFill patternType="solid">
        <fgColor rgb="FFAFEEEE"/>
      </patternFill>
    </fill>
    <fill>
      <patternFill patternType="solid">
        <fgColor rgb="FFFAEBD7"/>
      </patternFill>
    </fill>
    <fill>
      <patternFill patternType="solid">
        <fgColor rgb="FFE6E6FA"/>
      </patternFill>
    </fill>
    <fill>
      <patternFill patternType="solid">
        <fgColor rgb="FFF0FFF0"/>
      </patternFill>
    </fill>
    <fill>
      <patternFill patternType="solid">
        <fgColor rgb="FFFFFACD"/>
      </patternFill>
    </fill>
    <fill>
      <patternFill patternType="solid">
        <fgColor rgb="FFFDFFFD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FF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FFFFFF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2" fillId="0" borderId="1"/>
  </cellStyleXfs>
  <cellXfs count="322">
    <xf numFmtId="0" fontId="0" fillId="0" borderId="0" xfId="0"/>
    <xf numFmtId="0" fontId="1" fillId="0" borderId="1" xfId="0" applyNumberFormat="1" applyFont="1" applyFill="1" applyBorder="1" applyAlignment="1">
      <alignment horizontal="left" wrapText="1"/>
    </xf>
    <xf numFmtId="0" fontId="2" fillId="0" borderId="1" xfId="0" applyNumberFormat="1" applyFont="1" applyFill="1" applyBorder="1" applyAlignment="1">
      <alignment horizontal="left" vertical="top" wrapText="1"/>
    </xf>
    <xf numFmtId="0" fontId="5" fillId="0" borderId="1" xfId="0" applyNumberFormat="1" applyFont="1" applyFill="1" applyBorder="1" applyAlignment="1">
      <alignment horizontal="center" wrapText="1"/>
    </xf>
    <xf numFmtId="0" fontId="7" fillId="2" borderId="1" xfId="0" applyNumberFormat="1" applyFont="1" applyFill="1" applyBorder="1" applyAlignment="1">
      <alignment horizontal="center" wrapText="1"/>
    </xf>
    <xf numFmtId="1" fontId="7" fillId="3" borderId="2" xfId="0" applyNumberFormat="1" applyFont="1" applyFill="1" applyBorder="1" applyAlignment="1">
      <alignment horizontal="center" vertical="center" wrapText="1"/>
    </xf>
    <xf numFmtId="164" fontId="7" fillId="3" borderId="2" xfId="0" applyNumberFormat="1" applyFont="1" applyFill="1" applyBorder="1" applyAlignment="1">
      <alignment horizontal="center" vertical="center" wrapText="1"/>
    </xf>
    <xf numFmtId="165" fontId="7" fillId="3" borderId="3" xfId="0" applyNumberFormat="1" applyFont="1" applyFill="1" applyBorder="1" applyAlignment="1">
      <alignment horizontal="center" vertical="center" wrapText="1"/>
    </xf>
    <xf numFmtId="165" fontId="9" fillId="3" borderId="5" xfId="0" applyNumberFormat="1" applyFont="1" applyFill="1" applyBorder="1" applyAlignment="1">
      <alignment horizontal="center" wrapText="1"/>
    </xf>
    <xf numFmtId="0" fontId="10" fillId="6" borderId="6" xfId="0" applyNumberFormat="1" applyFont="1" applyFill="1" applyBorder="1" applyAlignment="1">
      <alignment horizontal="center" wrapText="1"/>
    </xf>
    <xf numFmtId="0" fontId="10" fillId="7" borderId="6" xfId="0" applyNumberFormat="1" applyFont="1" applyFill="1" applyBorder="1" applyAlignment="1">
      <alignment horizontal="center" wrapText="1"/>
    </xf>
    <xf numFmtId="0" fontId="10" fillId="6" borderId="7" xfId="0" applyNumberFormat="1" applyFont="1" applyFill="1" applyBorder="1" applyAlignment="1">
      <alignment horizontal="center" wrapText="1"/>
    </xf>
    <xf numFmtId="0" fontId="10" fillId="7" borderId="7" xfId="0" applyNumberFormat="1" applyFont="1" applyFill="1" applyBorder="1" applyAlignment="1">
      <alignment horizontal="center" wrapText="1"/>
    </xf>
    <xf numFmtId="0" fontId="7" fillId="0" borderId="7" xfId="0" applyNumberFormat="1" applyFont="1" applyFill="1" applyBorder="1" applyAlignment="1">
      <alignment horizontal="center" vertical="center" wrapText="1"/>
    </xf>
    <xf numFmtId="0" fontId="11" fillId="0" borderId="5" xfId="0" applyNumberFormat="1" applyFont="1" applyFill="1" applyBorder="1" applyAlignment="1">
      <alignment horizontal="center" vertical="center" wrapText="1"/>
    </xf>
    <xf numFmtId="0" fontId="11" fillId="0" borderId="7" xfId="0" applyNumberFormat="1" applyFont="1" applyFill="1" applyBorder="1" applyAlignment="1">
      <alignment horizontal="center" vertical="center" wrapText="1"/>
    </xf>
    <xf numFmtId="0" fontId="11" fillId="0" borderId="5" xfId="0" applyNumberFormat="1" applyFont="1" applyFill="1" applyBorder="1" applyAlignment="1">
      <alignment horizontal="center" vertical="center"/>
    </xf>
    <xf numFmtId="0" fontId="7" fillId="0" borderId="5" xfId="0" applyNumberFormat="1" applyFont="1" applyFill="1" applyBorder="1" applyAlignment="1">
      <alignment horizontal="center" vertical="center" wrapText="1"/>
    </xf>
    <xf numFmtId="0" fontId="2" fillId="0" borderId="1" xfId="0" applyNumberFormat="1" applyFont="1" applyFill="1" applyBorder="1" applyAlignment="1">
      <alignment horizontal="left" wrapText="1"/>
    </xf>
    <xf numFmtId="0" fontId="7" fillId="6" borderId="8" xfId="0" applyNumberFormat="1" applyFont="1" applyFill="1" applyBorder="1" applyAlignment="1">
      <alignment horizontal="left" vertical="center" wrapText="1"/>
    </xf>
    <xf numFmtId="0" fontId="2" fillId="0" borderId="9" xfId="0" applyNumberFormat="1" applyFont="1" applyFill="1" applyBorder="1" applyAlignment="1">
      <alignment horizontal="left" wrapText="1"/>
    </xf>
    <xf numFmtId="165" fontId="12" fillId="6" borderId="6" xfId="0" applyNumberFormat="1" applyFont="1" applyFill="1" applyBorder="1" applyAlignment="1">
      <alignment horizontal="center" wrapText="1"/>
    </xf>
    <xf numFmtId="165" fontId="11" fillId="6" borderId="8" xfId="0" applyNumberFormat="1" applyFont="1" applyFill="1" applyBorder="1" applyAlignment="1">
      <alignment horizontal="center" wrapText="1"/>
    </xf>
    <xf numFmtId="165" fontId="13" fillId="11" borderId="6" xfId="0" applyNumberFormat="1" applyFont="1" applyFill="1" applyBorder="1" applyAlignment="1">
      <alignment horizontal="center" wrapText="1"/>
    </xf>
    <xf numFmtId="165" fontId="10" fillId="8" borderId="10" xfId="0" applyNumberFormat="1" applyFont="1" applyFill="1" applyBorder="1" applyAlignment="1">
      <alignment horizontal="left" wrapText="1"/>
    </xf>
    <xf numFmtId="165" fontId="10" fillId="11" borderId="6" xfId="0" applyNumberFormat="1" applyFont="1" applyFill="1" applyBorder="1" applyAlignment="1">
      <alignment horizontal="center" wrapText="1"/>
    </xf>
    <xf numFmtId="165" fontId="12" fillId="6" borderId="10" xfId="0" applyNumberFormat="1" applyFont="1" applyFill="1" applyBorder="1" applyAlignment="1">
      <alignment horizontal="center" wrapText="1"/>
    </xf>
    <xf numFmtId="165" fontId="14" fillId="6" borderId="8" xfId="0" applyNumberFormat="1" applyFont="1" applyFill="1" applyBorder="1" applyAlignment="1">
      <alignment horizontal="center" wrapText="1"/>
    </xf>
    <xf numFmtId="0" fontId="15" fillId="9" borderId="6" xfId="0" applyNumberFormat="1" applyFont="1" applyFill="1" applyBorder="1" applyAlignment="1">
      <alignment horizontal="center" wrapText="1"/>
    </xf>
    <xf numFmtId="165" fontId="11" fillId="2" borderId="6" xfId="0" applyNumberFormat="1" applyFont="1" applyFill="1" applyBorder="1" applyAlignment="1">
      <alignment horizontal="center" wrapText="1"/>
    </xf>
    <xf numFmtId="165" fontId="10" fillId="8" borderId="6" xfId="0" applyNumberFormat="1" applyFont="1" applyFill="1" applyBorder="1" applyAlignment="1">
      <alignment horizontal="center" wrapText="1"/>
    </xf>
    <xf numFmtId="165" fontId="16" fillId="6" borderId="6" xfId="0" applyNumberFormat="1" applyFont="1" applyFill="1" applyBorder="1" applyAlignment="1">
      <alignment horizontal="center" wrapText="1"/>
    </xf>
    <xf numFmtId="165" fontId="16" fillId="6" borderId="10" xfId="0" applyNumberFormat="1" applyFont="1" applyFill="1" applyBorder="1" applyAlignment="1">
      <alignment horizontal="center" wrapText="1"/>
    </xf>
    <xf numFmtId="165" fontId="16" fillId="9" borderId="6" xfId="0" applyNumberFormat="1" applyFont="1" applyFill="1" applyBorder="1" applyAlignment="1">
      <alignment horizontal="center" wrapText="1"/>
    </xf>
    <xf numFmtId="165" fontId="16" fillId="10" borderId="6" xfId="0" applyNumberFormat="1" applyFont="1" applyFill="1" applyBorder="1" applyAlignment="1">
      <alignment horizontal="center" wrapText="1"/>
    </xf>
    <xf numFmtId="0" fontId="17" fillId="6" borderId="6" xfId="0" applyNumberFormat="1" applyFont="1" applyFill="1" applyBorder="1" applyAlignment="1">
      <alignment horizontal="left" wrapText="1"/>
    </xf>
    <xf numFmtId="165" fontId="18" fillId="6" borderId="6" xfId="0" applyNumberFormat="1" applyFont="1" applyFill="1" applyBorder="1" applyAlignment="1">
      <alignment horizontal="left" wrapText="1"/>
    </xf>
    <xf numFmtId="165" fontId="11" fillId="12" borderId="6" xfId="0" applyNumberFormat="1" applyFont="1" applyFill="1" applyBorder="1" applyAlignment="1">
      <alignment horizontal="center" wrapText="1"/>
    </xf>
    <xf numFmtId="0" fontId="7" fillId="6" borderId="11" xfId="0" applyNumberFormat="1" applyFont="1" applyFill="1" applyBorder="1" applyAlignment="1">
      <alignment horizontal="left" vertical="center" wrapText="1"/>
    </xf>
    <xf numFmtId="0" fontId="2" fillId="0" borderId="12" xfId="0" applyNumberFormat="1" applyFont="1" applyFill="1" applyBorder="1" applyAlignment="1">
      <alignment horizontal="left" wrapText="1"/>
    </xf>
    <xf numFmtId="168" fontId="11" fillId="6" borderId="13" xfId="0" applyNumberFormat="1" applyFont="1" applyFill="1" applyBorder="1" applyAlignment="1">
      <alignment horizontal="center" wrapText="1"/>
    </xf>
    <xf numFmtId="165" fontId="11" fillId="6" borderId="11" xfId="0" applyNumberFormat="1" applyFont="1" applyFill="1" applyBorder="1" applyAlignment="1">
      <alignment horizontal="center" wrapText="1"/>
    </xf>
    <xf numFmtId="168" fontId="11" fillId="11" borderId="13" xfId="0" applyNumberFormat="1" applyFont="1" applyFill="1" applyBorder="1" applyAlignment="1">
      <alignment horizontal="center" wrapText="1"/>
    </xf>
    <xf numFmtId="165" fontId="10" fillId="8" borderId="1" xfId="0" applyNumberFormat="1" applyFont="1" applyFill="1" applyBorder="1" applyAlignment="1">
      <alignment horizontal="left" wrapText="1"/>
    </xf>
    <xf numFmtId="165" fontId="10" fillId="11" borderId="13" xfId="0" applyNumberFormat="1" applyFont="1" applyFill="1" applyBorder="1" applyAlignment="1">
      <alignment horizontal="center" wrapText="1"/>
    </xf>
    <xf numFmtId="168" fontId="11" fillId="6" borderId="1" xfId="0" applyNumberFormat="1" applyFont="1" applyFill="1" applyBorder="1" applyAlignment="1">
      <alignment horizontal="center" wrapText="1"/>
    </xf>
    <xf numFmtId="1" fontId="11" fillId="6" borderId="11" xfId="0" applyNumberFormat="1" applyFont="1" applyFill="1" applyBorder="1" applyAlignment="1">
      <alignment horizontal="center" wrapText="1"/>
    </xf>
    <xf numFmtId="0" fontId="19" fillId="9" borderId="13" xfId="0" applyNumberFormat="1" applyFont="1" applyFill="1" applyBorder="1" applyAlignment="1">
      <alignment horizontal="center" wrapText="1"/>
    </xf>
    <xf numFmtId="165" fontId="11" fillId="2" borderId="13" xfId="0" applyNumberFormat="1" applyFont="1" applyFill="1" applyBorder="1" applyAlignment="1">
      <alignment horizontal="center" wrapText="1"/>
    </xf>
    <xf numFmtId="165" fontId="10" fillId="8" borderId="13" xfId="0" applyNumberFormat="1" applyFont="1" applyFill="1" applyBorder="1" applyAlignment="1">
      <alignment horizontal="center" wrapText="1"/>
    </xf>
    <xf numFmtId="1" fontId="11" fillId="6" borderId="1" xfId="0" applyNumberFormat="1" applyFont="1" applyFill="1" applyBorder="1" applyAlignment="1">
      <alignment horizontal="center" wrapText="1"/>
    </xf>
    <xf numFmtId="165" fontId="7" fillId="9" borderId="13" xfId="0" applyNumberFormat="1" applyFont="1" applyFill="1" applyBorder="1" applyAlignment="1">
      <alignment horizontal="center" wrapText="1"/>
    </xf>
    <xf numFmtId="165" fontId="11" fillId="10" borderId="13" xfId="0" applyNumberFormat="1" applyFont="1" applyFill="1" applyBorder="1" applyAlignment="1">
      <alignment horizontal="center" wrapText="1"/>
    </xf>
    <xf numFmtId="0" fontId="19" fillId="6" borderId="13" xfId="0" applyNumberFormat="1" applyFont="1" applyFill="1" applyBorder="1" applyAlignment="1">
      <alignment horizontal="left" wrapText="1"/>
    </xf>
    <xf numFmtId="165" fontId="11" fillId="6" borderId="13" xfId="0" applyNumberFormat="1" applyFont="1" applyFill="1" applyBorder="1" applyAlignment="1">
      <alignment horizontal="left" wrapText="1"/>
    </xf>
    <xf numFmtId="1" fontId="11" fillId="12" borderId="13" xfId="0" applyNumberFormat="1" applyFont="1" applyFill="1" applyBorder="1" applyAlignment="1">
      <alignment horizontal="center" wrapText="1"/>
    </xf>
    <xf numFmtId="0" fontId="7" fillId="6" borderId="5" xfId="0" applyNumberFormat="1" applyFont="1" applyFill="1" applyBorder="1" applyAlignment="1">
      <alignment horizontal="left" vertical="center" wrapText="1"/>
    </xf>
    <xf numFmtId="0" fontId="2" fillId="0" borderId="7" xfId="0" applyNumberFormat="1" applyFont="1" applyFill="1" applyBorder="1" applyAlignment="1">
      <alignment horizontal="left" wrapText="1"/>
    </xf>
    <xf numFmtId="167" fontId="11" fillId="6" borderId="7" xfId="0" applyNumberFormat="1" applyFont="1" applyFill="1" applyBorder="1" applyAlignment="1">
      <alignment horizontal="center" wrapText="1"/>
    </xf>
    <xf numFmtId="167" fontId="11" fillId="6" borderId="5" xfId="0" applyNumberFormat="1" applyFont="1" applyFill="1" applyBorder="1" applyAlignment="1">
      <alignment horizontal="center" wrapText="1"/>
    </xf>
    <xf numFmtId="167" fontId="11" fillId="11" borderId="7" xfId="0" applyNumberFormat="1" applyFont="1" applyFill="1" applyBorder="1" applyAlignment="1">
      <alignment horizontal="center" wrapText="1"/>
    </xf>
    <xf numFmtId="167" fontId="11" fillId="8" borderId="14" xfId="0" applyNumberFormat="1" applyFont="1" applyFill="1" applyBorder="1" applyAlignment="1">
      <alignment horizontal="center" wrapText="1"/>
    </xf>
    <xf numFmtId="167" fontId="10" fillId="11" borderId="7" xfId="0" applyNumberFormat="1" applyFont="1" applyFill="1" applyBorder="1" applyAlignment="1">
      <alignment horizontal="center" wrapText="1"/>
    </xf>
    <xf numFmtId="167" fontId="11" fillId="6" borderId="14" xfId="0" applyNumberFormat="1" applyFont="1" applyFill="1" applyBorder="1" applyAlignment="1">
      <alignment horizontal="center" wrapText="1"/>
    </xf>
    <xf numFmtId="0" fontId="19" fillId="9" borderId="7" xfId="0" applyNumberFormat="1" applyFont="1" applyFill="1" applyBorder="1" applyAlignment="1">
      <alignment horizontal="center" wrapText="1"/>
    </xf>
    <xf numFmtId="167" fontId="11" fillId="2" borderId="7" xfId="0" applyNumberFormat="1" applyFont="1" applyFill="1" applyBorder="1" applyAlignment="1">
      <alignment horizontal="center" wrapText="1"/>
    </xf>
    <xf numFmtId="167" fontId="10" fillId="8" borderId="7" xfId="0" applyNumberFormat="1" applyFont="1" applyFill="1" applyBorder="1" applyAlignment="1">
      <alignment horizontal="center" wrapText="1"/>
    </xf>
    <xf numFmtId="167" fontId="11" fillId="9" borderId="7" xfId="0" applyNumberFormat="1" applyFont="1" applyFill="1" applyBorder="1" applyAlignment="1">
      <alignment horizontal="center" wrapText="1"/>
    </xf>
    <xf numFmtId="167" fontId="11" fillId="10" borderId="7" xfId="0" applyNumberFormat="1" applyFont="1" applyFill="1" applyBorder="1" applyAlignment="1">
      <alignment horizontal="center" wrapText="1"/>
    </xf>
    <xf numFmtId="1" fontId="19" fillId="6" borderId="7" xfId="0" applyNumberFormat="1" applyFont="1" applyFill="1" applyBorder="1" applyAlignment="1">
      <alignment horizontal="center" wrapText="1"/>
    </xf>
    <xf numFmtId="167" fontId="11" fillId="12" borderId="7" xfId="0" applyNumberFormat="1" applyFont="1" applyFill="1" applyBorder="1" applyAlignment="1">
      <alignment horizontal="center" wrapText="1"/>
    </xf>
    <xf numFmtId="0" fontId="20" fillId="0" borderId="1" xfId="0" applyNumberFormat="1" applyFont="1" applyFill="1" applyBorder="1" applyAlignment="1">
      <alignment horizontal="left" wrapText="1"/>
    </xf>
    <xf numFmtId="168" fontId="21" fillId="0" borderId="7" xfId="0" applyNumberFormat="1" applyFont="1" applyFill="1" applyBorder="1" applyAlignment="1">
      <alignment horizontal="center" wrapText="1"/>
    </xf>
    <xf numFmtId="0" fontId="10" fillId="0" borderId="15" xfId="0" applyNumberFormat="1" applyFont="1" applyFill="1" applyBorder="1" applyAlignment="1">
      <alignment horizontal="left" wrapText="1"/>
    </xf>
    <xf numFmtId="168" fontId="11" fillId="12" borderId="15" xfId="0" applyNumberFormat="1" applyFont="1" applyFill="1" applyBorder="1" applyAlignment="1">
      <alignment horizontal="center" wrapText="1"/>
    </xf>
    <xf numFmtId="168" fontId="11" fillId="6" borderId="15" xfId="0" applyNumberFormat="1" applyFont="1" applyFill="1" applyBorder="1" applyAlignment="1">
      <alignment horizontal="center" wrapText="1"/>
    </xf>
    <xf numFmtId="165" fontId="10" fillId="6" borderId="15" xfId="0" applyNumberFormat="1" applyFont="1" applyFill="1" applyBorder="1" applyAlignment="1">
      <alignment horizontal="left" wrapText="1"/>
    </xf>
    <xf numFmtId="165" fontId="10" fillId="8" borderId="15" xfId="0" applyNumberFormat="1" applyFont="1" applyFill="1" applyBorder="1" applyAlignment="1">
      <alignment horizontal="left" wrapText="1"/>
    </xf>
    <xf numFmtId="168" fontId="11" fillId="12" borderId="16" xfId="0" applyNumberFormat="1" applyFont="1" applyFill="1" applyBorder="1" applyAlignment="1">
      <alignment horizontal="center" wrapText="1"/>
    </xf>
    <xf numFmtId="165" fontId="11" fillId="6" borderId="16" xfId="0" applyNumberFormat="1" applyFont="1" applyFill="1" applyBorder="1" applyAlignment="1">
      <alignment horizontal="center" wrapText="1"/>
    </xf>
    <xf numFmtId="165" fontId="11" fillId="9" borderId="15" xfId="0" applyNumberFormat="1" applyFont="1" applyFill="1" applyBorder="1" applyAlignment="1">
      <alignment horizontal="center" wrapText="1"/>
    </xf>
    <xf numFmtId="165" fontId="11" fillId="2" borderId="16" xfId="0" applyNumberFormat="1" applyFont="1" applyFill="1" applyBorder="1" applyAlignment="1">
      <alignment horizontal="left" wrapText="1"/>
    </xf>
    <xf numFmtId="0" fontId="10" fillId="0" borderId="16" xfId="0" applyNumberFormat="1" applyFont="1" applyFill="1" applyBorder="1" applyAlignment="1">
      <alignment horizontal="left" wrapText="1"/>
    </xf>
    <xf numFmtId="165" fontId="11" fillId="8" borderId="16" xfId="0" applyNumberFormat="1" applyFont="1" applyFill="1" applyBorder="1" applyAlignment="1">
      <alignment horizontal="right" wrapText="1"/>
    </xf>
    <xf numFmtId="165" fontId="11" fillId="10" borderId="16" xfId="0" applyNumberFormat="1" applyFont="1" applyFill="1" applyBorder="1" applyAlignment="1">
      <alignment horizontal="center" wrapText="1"/>
    </xf>
    <xf numFmtId="165" fontId="11" fillId="6" borderId="16" xfId="0" applyNumberFormat="1" applyFont="1" applyFill="1" applyBorder="1" applyAlignment="1">
      <alignment horizontal="left" wrapText="1"/>
    </xf>
    <xf numFmtId="165" fontId="10" fillId="12" borderId="16" xfId="0" applyNumberFormat="1" applyFont="1" applyFill="1" applyBorder="1" applyAlignment="1">
      <alignment horizontal="center" wrapText="1"/>
    </xf>
    <xf numFmtId="0" fontId="10" fillId="0" borderId="7" xfId="0" applyNumberFormat="1" applyFont="1" applyFill="1" applyBorder="1" applyAlignment="1">
      <alignment horizontal="left" wrapText="1"/>
    </xf>
    <xf numFmtId="169" fontId="11" fillId="12" borderId="7" xfId="0" applyNumberFormat="1" applyFont="1" applyFill="1" applyBorder="1" applyAlignment="1">
      <alignment horizontal="center" wrapText="1"/>
    </xf>
    <xf numFmtId="169" fontId="11" fillId="6" borderId="7" xfId="0" applyNumberFormat="1" applyFont="1" applyFill="1" applyBorder="1" applyAlignment="1">
      <alignment horizontal="center" wrapText="1"/>
    </xf>
    <xf numFmtId="165" fontId="11" fillId="6" borderId="7" xfId="0" applyNumberFormat="1" applyFont="1" applyFill="1" applyBorder="1" applyAlignment="1">
      <alignment horizontal="center" wrapText="1"/>
    </xf>
    <xf numFmtId="165" fontId="11" fillId="8" borderId="7" xfId="0" applyNumberFormat="1" applyFont="1" applyFill="1" applyBorder="1" applyAlignment="1">
      <alignment horizontal="center" wrapText="1"/>
    </xf>
    <xf numFmtId="169" fontId="11" fillId="12" borderId="5" xfId="0" applyNumberFormat="1" applyFont="1" applyFill="1" applyBorder="1" applyAlignment="1">
      <alignment horizontal="center" wrapText="1"/>
    </xf>
    <xf numFmtId="165" fontId="11" fillId="6" borderId="5" xfId="0" applyNumberFormat="1" applyFont="1" applyFill="1" applyBorder="1" applyAlignment="1">
      <alignment horizontal="center" wrapText="1"/>
    </xf>
    <xf numFmtId="165" fontId="11" fillId="9" borderId="7" xfId="0" applyNumberFormat="1" applyFont="1" applyFill="1" applyBorder="1" applyAlignment="1">
      <alignment horizontal="center" wrapText="1"/>
    </xf>
    <xf numFmtId="165" fontId="11" fillId="2" borderId="5" xfId="0" applyNumberFormat="1" applyFont="1" applyFill="1" applyBorder="1" applyAlignment="1">
      <alignment horizontal="left" wrapText="1"/>
    </xf>
    <xf numFmtId="0" fontId="10" fillId="0" borderId="5" xfId="0" applyNumberFormat="1" applyFont="1" applyFill="1" applyBorder="1" applyAlignment="1">
      <alignment horizontal="left" wrapText="1"/>
    </xf>
    <xf numFmtId="165" fontId="11" fillId="8" borderId="5" xfId="0" applyNumberFormat="1" applyFont="1" applyFill="1" applyBorder="1" applyAlignment="1">
      <alignment horizontal="right" wrapText="1"/>
    </xf>
    <xf numFmtId="165" fontId="11" fillId="10" borderId="5" xfId="0" applyNumberFormat="1" applyFont="1" applyFill="1" applyBorder="1" applyAlignment="1">
      <alignment horizontal="center" wrapText="1"/>
    </xf>
    <xf numFmtId="165" fontId="11" fillId="6" borderId="5" xfId="0" applyNumberFormat="1" applyFont="1" applyFill="1" applyBorder="1" applyAlignment="1">
      <alignment horizontal="left" wrapText="1"/>
    </xf>
    <xf numFmtId="165" fontId="11" fillId="12" borderId="5" xfId="0" applyNumberFormat="1" applyFont="1" applyFill="1" applyBorder="1" applyAlignment="1">
      <alignment horizontal="center" wrapText="1"/>
    </xf>
    <xf numFmtId="164" fontId="11" fillId="12" borderId="7" xfId="0" applyNumberFormat="1" applyFont="1" applyFill="1" applyBorder="1" applyAlignment="1">
      <alignment horizontal="center" wrapText="1"/>
    </xf>
    <xf numFmtId="164" fontId="11" fillId="6" borderId="7" xfId="0" applyNumberFormat="1" applyFont="1" applyFill="1" applyBorder="1" applyAlignment="1">
      <alignment horizontal="center" wrapText="1"/>
    </xf>
    <xf numFmtId="164" fontId="11" fillId="8" borderId="7" xfId="0" applyNumberFormat="1" applyFont="1" applyFill="1" applyBorder="1" applyAlignment="1">
      <alignment horizontal="center" wrapText="1"/>
    </xf>
    <xf numFmtId="164" fontId="11" fillId="12" borderId="5" xfId="0" applyNumberFormat="1" applyFont="1" applyFill="1" applyBorder="1" applyAlignment="1">
      <alignment horizontal="center" wrapText="1"/>
    </xf>
    <xf numFmtId="164" fontId="11" fillId="6" borderId="5" xfId="0" applyNumberFormat="1" applyFont="1" applyFill="1" applyBorder="1" applyAlignment="1">
      <alignment horizontal="center" wrapText="1"/>
    </xf>
    <xf numFmtId="169" fontId="11" fillId="9" borderId="7" xfId="0" applyNumberFormat="1" applyFont="1" applyFill="1" applyBorder="1" applyAlignment="1">
      <alignment horizontal="center" wrapText="1"/>
    </xf>
    <xf numFmtId="164" fontId="11" fillId="2" borderId="5" xfId="0" applyNumberFormat="1" applyFont="1" applyFill="1" applyBorder="1" applyAlignment="1">
      <alignment horizontal="center" wrapText="1"/>
    </xf>
    <xf numFmtId="164" fontId="11" fillId="8" borderId="5" xfId="0" applyNumberFormat="1" applyFont="1" applyFill="1" applyBorder="1" applyAlignment="1">
      <alignment horizontal="center" wrapText="1"/>
    </xf>
    <xf numFmtId="164" fontId="11" fillId="10" borderId="5" xfId="0" applyNumberFormat="1" applyFont="1" applyFill="1" applyBorder="1" applyAlignment="1">
      <alignment horizontal="center" wrapText="1"/>
    </xf>
    <xf numFmtId="169" fontId="11" fillId="6" borderId="5" xfId="0" applyNumberFormat="1" applyFont="1" applyFill="1" applyBorder="1" applyAlignment="1">
      <alignment horizontal="center" wrapText="1"/>
    </xf>
    <xf numFmtId="164" fontId="11" fillId="13" borderId="1" xfId="0" applyNumberFormat="1" applyFont="1" applyFill="1" applyBorder="1" applyAlignment="1">
      <alignment horizontal="center" wrapText="1"/>
    </xf>
    <xf numFmtId="0" fontId="10" fillId="0" borderId="1" xfId="0" applyNumberFormat="1" applyFont="1" applyFill="1" applyBorder="1" applyAlignment="1">
      <alignment horizontal="left" wrapText="1"/>
    </xf>
    <xf numFmtId="0" fontId="1" fillId="0" borderId="1" xfId="1" applyFont="1" applyAlignment="1">
      <alignment horizontal="left" wrapText="1"/>
    </xf>
    <xf numFmtId="0" fontId="2" fillId="0" borderId="1" xfId="1" applyFont="1" applyAlignment="1">
      <alignment horizontal="left" vertical="top" wrapText="1"/>
    </xf>
    <xf numFmtId="0" fontId="22" fillId="0" borderId="1" xfId="1"/>
    <xf numFmtId="0" fontId="5" fillId="0" borderId="1" xfId="1" applyFont="1" applyAlignment="1">
      <alignment horizontal="center" wrapText="1"/>
    </xf>
    <xf numFmtId="0" fontId="7" fillId="2" borderId="1" xfId="1" applyFont="1" applyFill="1" applyAlignment="1">
      <alignment horizontal="center" wrapText="1"/>
    </xf>
    <xf numFmtId="1" fontId="7" fillId="3" borderId="2" xfId="1" applyNumberFormat="1" applyFont="1" applyFill="1" applyBorder="1" applyAlignment="1">
      <alignment horizontal="center" vertical="center" wrapText="1"/>
    </xf>
    <xf numFmtId="164" fontId="7" fillId="3" borderId="2" xfId="1" applyNumberFormat="1" applyFont="1" applyFill="1" applyBorder="1" applyAlignment="1">
      <alignment horizontal="center" vertical="center" wrapText="1"/>
    </xf>
    <xf numFmtId="165" fontId="7" fillId="3" borderId="3" xfId="1" applyNumberFormat="1" applyFont="1" applyFill="1" applyBorder="1" applyAlignment="1">
      <alignment horizontal="center" vertical="center" wrapText="1"/>
    </xf>
    <xf numFmtId="165" fontId="9" fillId="3" borderId="5" xfId="1" applyNumberFormat="1" applyFont="1" applyFill="1" applyBorder="1" applyAlignment="1">
      <alignment horizontal="center" wrapText="1"/>
    </xf>
    <xf numFmtId="0" fontId="10" fillId="6" borderId="6" xfId="1" applyFont="1" applyFill="1" applyBorder="1" applyAlignment="1">
      <alignment horizontal="center" wrapText="1"/>
    </xf>
    <xf numFmtId="0" fontId="10" fillId="7" borderId="6" xfId="1" applyFont="1" applyFill="1" applyBorder="1" applyAlignment="1">
      <alignment horizontal="center" wrapText="1"/>
    </xf>
    <xf numFmtId="0" fontId="10" fillId="6" borderId="7" xfId="1" applyFont="1" applyFill="1" applyBorder="1" applyAlignment="1">
      <alignment horizontal="center" wrapText="1"/>
    </xf>
    <xf numFmtId="0" fontId="10" fillId="7" borderId="7" xfId="1" applyFont="1" applyFill="1" applyBorder="1" applyAlignment="1">
      <alignment horizontal="center" wrapText="1"/>
    </xf>
    <xf numFmtId="0" fontId="7" fillId="0" borderId="7" xfId="1" applyFont="1" applyBorder="1" applyAlignment="1">
      <alignment horizontal="center" vertical="center" wrapText="1"/>
    </xf>
    <xf numFmtId="0" fontId="11" fillId="0" borderId="5" xfId="1" applyFont="1" applyBorder="1" applyAlignment="1">
      <alignment horizontal="center" vertical="center" wrapText="1"/>
    </xf>
    <xf numFmtId="0" fontId="11" fillId="0" borderId="7" xfId="1" applyFont="1" applyBorder="1" applyAlignment="1">
      <alignment horizontal="center" vertical="center" wrapText="1"/>
    </xf>
    <xf numFmtId="0" fontId="11" fillId="0" borderId="5" xfId="1" applyFont="1" applyBorder="1" applyAlignment="1">
      <alignment horizontal="center" vertical="center"/>
    </xf>
    <xf numFmtId="0" fontId="7" fillId="0" borderId="5" xfId="1" applyFont="1" applyBorder="1" applyAlignment="1">
      <alignment horizontal="center" vertical="center" wrapText="1"/>
    </xf>
    <xf numFmtId="0" fontId="2" fillId="0" borderId="1" xfId="1" applyFont="1" applyAlignment="1">
      <alignment horizontal="left" wrapText="1"/>
    </xf>
    <xf numFmtId="0" fontId="7" fillId="6" borderId="8" xfId="1" applyFont="1" applyFill="1" applyBorder="1" applyAlignment="1">
      <alignment horizontal="left" vertical="center" wrapText="1"/>
    </xf>
    <xf numFmtId="0" fontId="2" fillId="0" borderId="9" xfId="1" applyFont="1" applyBorder="1" applyAlignment="1">
      <alignment horizontal="left" wrapText="1"/>
    </xf>
    <xf numFmtId="165" fontId="12" fillId="6" borderId="6" xfId="1" applyNumberFormat="1" applyFont="1" applyFill="1" applyBorder="1" applyAlignment="1">
      <alignment horizontal="center" wrapText="1"/>
    </xf>
    <xf numFmtId="165" fontId="11" fillId="6" borderId="8" xfId="1" applyNumberFormat="1" applyFont="1" applyFill="1" applyBorder="1" applyAlignment="1">
      <alignment horizontal="center" wrapText="1"/>
    </xf>
    <xf numFmtId="165" fontId="13" fillId="11" borderId="6" xfId="1" applyNumberFormat="1" applyFont="1" applyFill="1" applyBorder="1" applyAlignment="1">
      <alignment horizontal="center" wrapText="1"/>
    </xf>
    <xf numFmtId="165" fontId="10" fillId="8" borderId="10" xfId="1" applyNumberFormat="1" applyFont="1" applyFill="1" applyBorder="1" applyAlignment="1">
      <alignment horizontal="left" wrapText="1"/>
    </xf>
    <xf numFmtId="165" fontId="12" fillId="6" borderId="10" xfId="1" applyNumberFormat="1" applyFont="1" applyFill="1" applyBorder="1" applyAlignment="1">
      <alignment horizontal="center" wrapText="1"/>
    </xf>
    <xf numFmtId="165" fontId="14" fillId="6" borderId="8" xfId="1" applyNumberFormat="1" applyFont="1" applyFill="1" applyBorder="1" applyAlignment="1">
      <alignment horizontal="center" wrapText="1"/>
    </xf>
    <xf numFmtId="0" fontId="15" fillId="9" borderId="6" xfId="1" applyFont="1" applyFill="1" applyBorder="1" applyAlignment="1">
      <alignment horizontal="center" wrapText="1"/>
    </xf>
    <xf numFmtId="165" fontId="11" fillId="2" borderId="6" xfId="1" applyNumberFormat="1" applyFont="1" applyFill="1" applyBorder="1" applyAlignment="1">
      <alignment horizontal="center" wrapText="1"/>
    </xf>
    <xf numFmtId="165" fontId="10" fillId="8" borderId="6" xfId="1" applyNumberFormat="1" applyFont="1" applyFill="1" applyBorder="1" applyAlignment="1">
      <alignment horizontal="center" wrapText="1"/>
    </xf>
    <xf numFmtId="165" fontId="16" fillId="6" borderId="6" xfId="1" applyNumberFormat="1" applyFont="1" applyFill="1" applyBorder="1" applyAlignment="1">
      <alignment horizontal="center" wrapText="1"/>
    </xf>
    <xf numFmtId="165" fontId="16" fillId="6" borderId="10" xfId="1" applyNumberFormat="1" applyFont="1" applyFill="1" applyBorder="1" applyAlignment="1">
      <alignment horizontal="center" wrapText="1"/>
    </xf>
    <xf numFmtId="165" fontId="16" fillId="10" borderId="6" xfId="1" applyNumberFormat="1" applyFont="1" applyFill="1" applyBorder="1" applyAlignment="1">
      <alignment horizontal="center" wrapText="1"/>
    </xf>
    <xf numFmtId="0" fontId="17" fillId="6" borderId="6" xfId="1" applyFont="1" applyFill="1" applyBorder="1" applyAlignment="1">
      <alignment horizontal="left" wrapText="1"/>
    </xf>
    <xf numFmtId="165" fontId="18" fillId="6" borderId="6" xfId="1" applyNumberFormat="1" applyFont="1" applyFill="1" applyBorder="1" applyAlignment="1">
      <alignment horizontal="left" wrapText="1"/>
    </xf>
    <xf numFmtId="165" fontId="11" fillId="12" borderId="6" xfId="1" applyNumberFormat="1" applyFont="1" applyFill="1" applyBorder="1" applyAlignment="1">
      <alignment horizontal="center" wrapText="1"/>
    </xf>
    <xf numFmtId="0" fontId="7" fillId="6" borderId="11" xfId="1" applyFont="1" applyFill="1" applyBorder="1" applyAlignment="1">
      <alignment horizontal="left" vertical="center" wrapText="1"/>
    </xf>
    <xf numFmtId="0" fontId="2" fillId="0" borderId="12" xfId="1" applyFont="1" applyBorder="1" applyAlignment="1">
      <alignment horizontal="left" wrapText="1"/>
    </xf>
    <xf numFmtId="168" fontId="11" fillId="6" borderId="13" xfId="1" applyNumberFormat="1" applyFont="1" applyFill="1" applyBorder="1" applyAlignment="1">
      <alignment horizontal="center" wrapText="1"/>
    </xf>
    <xf numFmtId="165" fontId="11" fillId="6" borderId="11" xfId="1" applyNumberFormat="1" applyFont="1" applyFill="1" applyBorder="1" applyAlignment="1">
      <alignment horizontal="center" wrapText="1"/>
    </xf>
    <xf numFmtId="168" fontId="11" fillId="11" borderId="13" xfId="1" applyNumberFormat="1" applyFont="1" applyFill="1" applyBorder="1" applyAlignment="1">
      <alignment horizontal="center" wrapText="1"/>
    </xf>
    <xf numFmtId="165" fontId="10" fillId="8" borderId="1" xfId="1" applyNumberFormat="1" applyFont="1" applyFill="1" applyAlignment="1">
      <alignment horizontal="left" wrapText="1"/>
    </xf>
    <xf numFmtId="168" fontId="11" fillId="6" borderId="1" xfId="1" applyNumberFormat="1" applyFont="1" applyFill="1" applyAlignment="1">
      <alignment horizontal="center" wrapText="1"/>
    </xf>
    <xf numFmtId="1" fontId="11" fillId="6" borderId="11" xfId="1" applyNumberFormat="1" applyFont="1" applyFill="1" applyBorder="1" applyAlignment="1">
      <alignment horizontal="center" wrapText="1"/>
    </xf>
    <xf numFmtId="0" fontId="19" fillId="9" borderId="13" xfId="1" applyFont="1" applyFill="1" applyBorder="1" applyAlignment="1">
      <alignment horizontal="center" wrapText="1"/>
    </xf>
    <xf numFmtId="165" fontId="11" fillId="2" borderId="13" xfId="1" applyNumberFormat="1" applyFont="1" applyFill="1" applyBorder="1" applyAlignment="1">
      <alignment horizontal="center" wrapText="1"/>
    </xf>
    <xf numFmtId="165" fontId="10" fillId="8" borderId="13" xfId="1" applyNumberFormat="1" applyFont="1" applyFill="1" applyBorder="1" applyAlignment="1">
      <alignment horizontal="center" wrapText="1"/>
    </xf>
    <xf numFmtId="1" fontId="11" fillId="6" borderId="1" xfId="1" applyNumberFormat="1" applyFont="1" applyFill="1" applyAlignment="1">
      <alignment horizontal="center" wrapText="1"/>
    </xf>
    <xf numFmtId="165" fontId="11" fillId="10" borderId="13" xfId="1" applyNumberFormat="1" applyFont="1" applyFill="1" applyBorder="1" applyAlignment="1">
      <alignment horizontal="center" wrapText="1"/>
    </xf>
    <xf numFmtId="0" fontId="19" fillId="6" borderId="13" xfId="1" applyFont="1" applyFill="1" applyBorder="1" applyAlignment="1">
      <alignment horizontal="left" wrapText="1"/>
    </xf>
    <xf numFmtId="165" fontId="11" fillId="6" borderId="13" xfId="1" applyNumberFormat="1" applyFont="1" applyFill="1" applyBorder="1" applyAlignment="1">
      <alignment horizontal="left" wrapText="1"/>
    </xf>
    <xf numFmtId="1" fontId="11" fillId="12" borderId="13" xfId="1" applyNumberFormat="1" applyFont="1" applyFill="1" applyBorder="1" applyAlignment="1">
      <alignment horizontal="center" wrapText="1"/>
    </xf>
    <xf numFmtId="0" fontId="7" fillId="6" borderId="5" xfId="1" applyFont="1" applyFill="1" applyBorder="1" applyAlignment="1">
      <alignment horizontal="left" vertical="center" wrapText="1"/>
    </xf>
    <xf numFmtId="0" fontId="2" fillId="0" borderId="7" xfId="1" applyFont="1" applyBorder="1" applyAlignment="1">
      <alignment horizontal="left" wrapText="1"/>
    </xf>
    <xf numFmtId="167" fontId="11" fillId="6" borderId="7" xfId="1" applyNumberFormat="1" applyFont="1" applyFill="1" applyBorder="1" applyAlignment="1">
      <alignment horizontal="center" wrapText="1"/>
    </xf>
    <xf numFmtId="167" fontId="11" fillId="6" borderId="5" xfId="1" applyNumberFormat="1" applyFont="1" applyFill="1" applyBorder="1" applyAlignment="1">
      <alignment horizontal="center" wrapText="1"/>
    </xf>
    <xf numFmtId="167" fontId="11" fillId="11" borderId="7" xfId="1" applyNumberFormat="1" applyFont="1" applyFill="1" applyBorder="1" applyAlignment="1">
      <alignment horizontal="center" wrapText="1"/>
    </xf>
    <xf numFmtId="167" fontId="11" fillId="8" borderId="14" xfId="1" applyNumberFormat="1" applyFont="1" applyFill="1" applyBorder="1" applyAlignment="1">
      <alignment horizontal="center" wrapText="1"/>
    </xf>
    <xf numFmtId="167" fontId="11" fillId="6" borderId="14" xfId="1" applyNumberFormat="1" applyFont="1" applyFill="1" applyBorder="1" applyAlignment="1">
      <alignment horizontal="center" wrapText="1"/>
    </xf>
    <xf numFmtId="0" fontId="19" fillId="9" borderId="7" xfId="1" applyFont="1" applyFill="1" applyBorder="1" applyAlignment="1">
      <alignment horizontal="center" wrapText="1"/>
    </xf>
    <xf numFmtId="167" fontId="11" fillId="2" borderId="7" xfId="1" applyNumberFormat="1" applyFont="1" applyFill="1" applyBorder="1" applyAlignment="1">
      <alignment horizontal="center" wrapText="1"/>
    </xf>
    <xf numFmtId="167" fontId="10" fillId="8" borderId="7" xfId="1" applyNumberFormat="1" applyFont="1" applyFill="1" applyBorder="1" applyAlignment="1">
      <alignment horizontal="center" wrapText="1"/>
    </xf>
    <xf numFmtId="167" fontId="11" fillId="10" borderId="7" xfId="1" applyNumberFormat="1" applyFont="1" applyFill="1" applyBorder="1" applyAlignment="1">
      <alignment horizontal="center" wrapText="1"/>
    </xf>
    <xf numFmtId="1" fontId="19" fillId="6" borderId="7" xfId="1" applyNumberFormat="1" applyFont="1" applyFill="1" applyBorder="1" applyAlignment="1">
      <alignment horizontal="center" wrapText="1"/>
    </xf>
    <xf numFmtId="167" fontId="11" fillId="12" borderId="7" xfId="1" applyNumberFormat="1" applyFont="1" applyFill="1" applyBorder="1" applyAlignment="1">
      <alignment horizontal="center" wrapText="1"/>
    </xf>
    <xf numFmtId="0" fontId="20" fillId="0" borderId="1" xfId="1" applyFont="1" applyAlignment="1">
      <alignment horizontal="left" wrapText="1"/>
    </xf>
    <xf numFmtId="165" fontId="10" fillId="11" borderId="6" xfId="1" applyNumberFormat="1" applyFont="1" applyFill="1" applyBorder="1" applyAlignment="1">
      <alignment horizontal="center" wrapText="1"/>
    </xf>
    <xf numFmtId="165" fontId="16" fillId="9" borderId="6" xfId="1" applyNumberFormat="1" applyFont="1" applyFill="1" applyBorder="1" applyAlignment="1">
      <alignment horizontal="center" wrapText="1"/>
    </xf>
    <xf numFmtId="165" fontId="10" fillId="11" borderId="13" xfId="1" applyNumberFormat="1" applyFont="1" applyFill="1" applyBorder="1" applyAlignment="1">
      <alignment horizontal="center" wrapText="1"/>
    </xf>
    <xf numFmtId="165" fontId="7" fillId="9" borderId="13" xfId="1" applyNumberFormat="1" applyFont="1" applyFill="1" applyBorder="1" applyAlignment="1">
      <alignment horizontal="center" wrapText="1"/>
    </xf>
    <xf numFmtId="167" fontId="10" fillId="11" borderId="7" xfId="1" applyNumberFormat="1" applyFont="1" applyFill="1" applyBorder="1" applyAlignment="1">
      <alignment horizontal="center" wrapText="1"/>
    </xf>
    <xf numFmtId="167" fontId="11" fillId="9" borderId="7" xfId="1" applyNumberFormat="1" applyFont="1" applyFill="1" applyBorder="1" applyAlignment="1">
      <alignment horizontal="center" wrapText="1"/>
    </xf>
    <xf numFmtId="168" fontId="21" fillId="0" borderId="7" xfId="1" applyNumberFormat="1" applyFont="1" applyBorder="1" applyAlignment="1">
      <alignment horizontal="center" wrapText="1"/>
    </xf>
    <xf numFmtId="0" fontId="10" fillId="0" borderId="15" xfId="1" applyFont="1" applyBorder="1" applyAlignment="1">
      <alignment horizontal="left" wrapText="1"/>
    </xf>
    <xf numFmtId="168" fontId="11" fillId="12" borderId="15" xfId="1" applyNumberFormat="1" applyFont="1" applyFill="1" applyBorder="1" applyAlignment="1">
      <alignment horizontal="center" wrapText="1"/>
    </xf>
    <xf numFmtId="168" fontId="11" fillId="6" borderId="15" xfId="1" applyNumberFormat="1" applyFont="1" applyFill="1" applyBorder="1" applyAlignment="1">
      <alignment horizontal="center" wrapText="1"/>
    </xf>
    <xf numFmtId="165" fontId="10" fillId="6" borderId="15" xfId="1" applyNumberFormat="1" applyFont="1" applyFill="1" applyBorder="1" applyAlignment="1">
      <alignment horizontal="left" wrapText="1"/>
    </xf>
    <xf numFmtId="165" fontId="10" fillId="8" borderId="15" xfId="1" applyNumberFormat="1" applyFont="1" applyFill="1" applyBorder="1" applyAlignment="1">
      <alignment horizontal="left" wrapText="1"/>
    </xf>
    <xf numFmtId="168" fontId="11" fillId="12" borderId="16" xfId="1" applyNumberFormat="1" applyFont="1" applyFill="1" applyBorder="1" applyAlignment="1">
      <alignment horizontal="center" wrapText="1"/>
    </xf>
    <xf numFmtId="165" fontId="11" fillId="6" borderId="16" xfId="1" applyNumberFormat="1" applyFont="1" applyFill="1" applyBorder="1" applyAlignment="1">
      <alignment horizontal="center" wrapText="1"/>
    </xf>
    <xf numFmtId="165" fontId="11" fillId="9" borderId="15" xfId="1" applyNumberFormat="1" applyFont="1" applyFill="1" applyBorder="1" applyAlignment="1">
      <alignment horizontal="center" wrapText="1"/>
    </xf>
    <xf numFmtId="165" fontId="11" fillId="2" borderId="16" xfId="1" applyNumberFormat="1" applyFont="1" applyFill="1" applyBorder="1" applyAlignment="1">
      <alignment horizontal="left" wrapText="1"/>
    </xf>
    <xf numFmtId="0" fontId="10" fillId="0" borderId="16" xfId="1" applyFont="1" applyBorder="1" applyAlignment="1">
      <alignment horizontal="left" wrapText="1"/>
    </xf>
    <xf numFmtId="165" fontId="11" fillId="8" borderId="16" xfId="1" applyNumberFormat="1" applyFont="1" applyFill="1" applyBorder="1" applyAlignment="1">
      <alignment horizontal="right" wrapText="1"/>
    </xf>
    <xf numFmtId="165" fontId="11" fillId="10" borderId="16" xfId="1" applyNumberFormat="1" applyFont="1" applyFill="1" applyBorder="1" applyAlignment="1">
      <alignment horizontal="center" wrapText="1"/>
    </xf>
    <xf numFmtId="165" fontId="11" fillId="6" borderId="16" xfId="1" applyNumberFormat="1" applyFont="1" applyFill="1" applyBorder="1" applyAlignment="1">
      <alignment horizontal="left" wrapText="1"/>
    </xf>
    <xf numFmtId="165" fontId="10" fillId="12" borderId="16" xfId="1" applyNumberFormat="1" applyFont="1" applyFill="1" applyBorder="1" applyAlignment="1">
      <alignment horizontal="center" wrapText="1"/>
    </xf>
    <xf numFmtId="0" fontId="10" fillId="0" borderId="7" xfId="1" applyFont="1" applyBorder="1" applyAlignment="1">
      <alignment horizontal="left" wrapText="1"/>
    </xf>
    <xf numFmtId="169" fontId="11" fillId="12" borderId="7" xfId="1" applyNumberFormat="1" applyFont="1" applyFill="1" applyBorder="1" applyAlignment="1">
      <alignment horizontal="center" wrapText="1"/>
    </xf>
    <xf numFmtId="169" fontId="11" fillId="6" borderId="7" xfId="1" applyNumberFormat="1" applyFont="1" applyFill="1" applyBorder="1" applyAlignment="1">
      <alignment horizontal="center" wrapText="1"/>
    </xf>
    <xf numFmtId="165" fontId="11" fillId="6" borderId="7" xfId="1" applyNumberFormat="1" applyFont="1" applyFill="1" applyBorder="1" applyAlignment="1">
      <alignment horizontal="center" wrapText="1"/>
    </xf>
    <xf numFmtId="165" fontId="11" fillId="8" borderId="7" xfId="1" applyNumberFormat="1" applyFont="1" applyFill="1" applyBorder="1" applyAlignment="1">
      <alignment horizontal="center" wrapText="1"/>
    </xf>
    <xf numFmtId="169" fontId="11" fillId="12" borderId="5" xfId="1" applyNumberFormat="1" applyFont="1" applyFill="1" applyBorder="1" applyAlignment="1">
      <alignment horizontal="center" wrapText="1"/>
    </xf>
    <xf numFmtId="165" fontId="11" fillId="6" borderId="5" xfId="1" applyNumberFormat="1" applyFont="1" applyFill="1" applyBorder="1" applyAlignment="1">
      <alignment horizontal="center" wrapText="1"/>
    </xf>
    <xf numFmtId="165" fontId="11" fillId="9" borderId="7" xfId="1" applyNumberFormat="1" applyFont="1" applyFill="1" applyBorder="1" applyAlignment="1">
      <alignment horizontal="center" wrapText="1"/>
    </xf>
    <xf numFmtId="165" fontId="11" fillId="2" borderId="5" xfId="1" applyNumberFormat="1" applyFont="1" applyFill="1" applyBorder="1" applyAlignment="1">
      <alignment horizontal="left" wrapText="1"/>
    </xf>
    <xf numFmtId="0" fontId="10" fillId="0" borderId="5" xfId="1" applyFont="1" applyBorder="1" applyAlignment="1">
      <alignment horizontal="left" wrapText="1"/>
    </xf>
    <xf numFmtId="165" fontId="11" fillId="8" borderId="5" xfId="1" applyNumberFormat="1" applyFont="1" applyFill="1" applyBorder="1" applyAlignment="1">
      <alignment horizontal="right" wrapText="1"/>
    </xf>
    <xf numFmtId="165" fontId="11" fillId="10" borderId="5" xfId="1" applyNumberFormat="1" applyFont="1" applyFill="1" applyBorder="1" applyAlignment="1">
      <alignment horizontal="center" wrapText="1"/>
    </xf>
    <xf numFmtId="165" fontId="11" fillId="6" borderId="5" xfId="1" applyNumberFormat="1" applyFont="1" applyFill="1" applyBorder="1" applyAlignment="1">
      <alignment horizontal="left" wrapText="1"/>
    </xf>
    <xf numFmtId="165" fontId="11" fillId="12" borderId="5" xfId="1" applyNumberFormat="1" applyFont="1" applyFill="1" applyBorder="1" applyAlignment="1">
      <alignment horizontal="center" wrapText="1"/>
    </xf>
    <xf numFmtId="164" fontId="11" fillId="12" borderId="7" xfId="1" applyNumberFormat="1" applyFont="1" applyFill="1" applyBorder="1" applyAlignment="1">
      <alignment horizontal="center" wrapText="1"/>
    </xf>
    <xf numFmtId="164" fontId="11" fillId="6" borderId="7" xfId="1" applyNumberFormat="1" applyFont="1" applyFill="1" applyBorder="1" applyAlignment="1">
      <alignment horizontal="center" wrapText="1"/>
    </xf>
    <xf numFmtId="164" fontId="11" fillId="8" borderId="7" xfId="1" applyNumberFormat="1" applyFont="1" applyFill="1" applyBorder="1" applyAlignment="1">
      <alignment horizontal="center" wrapText="1"/>
    </xf>
    <xf numFmtId="164" fontId="11" fillId="12" borderId="5" xfId="1" applyNumberFormat="1" applyFont="1" applyFill="1" applyBorder="1" applyAlignment="1">
      <alignment horizontal="center" wrapText="1"/>
    </xf>
    <xf numFmtId="164" fontId="11" fillId="6" borderId="5" xfId="1" applyNumberFormat="1" applyFont="1" applyFill="1" applyBorder="1" applyAlignment="1">
      <alignment horizontal="center" wrapText="1"/>
    </xf>
    <xf numFmtId="169" fontId="11" fillId="9" borderId="7" xfId="1" applyNumberFormat="1" applyFont="1" applyFill="1" applyBorder="1" applyAlignment="1">
      <alignment horizontal="center" wrapText="1"/>
    </xf>
    <xf numFmtId="164" fontId="11" fillId="2" borderId="5" xfId="1" applyNumberFormat="1" applyFont="1" applyFill="1" applyBorder="1" applyAlignment="1">
      <alignment horizontal="center" wrapText="1"/>
    </xf>
    <xf numFmtId="164" fontId="11" fillId="8" borderId="5" xfId="1" applyNumberFormat="1" applyFont="1" applyFill="1" applyBorder="1" applyAlignment="1">
      <alignment horizontal="center" wrapText="1"/>
    </xf>
    <xf numFmtId="164" fontId="11" fillId="10" borderId="5" xfId="1" applyNumberFormat="1" applyFont="1" applyFill="1" applyBorder="1" applyAlignment="1">
      <alignment horizontal="center" wrapText="1"/>
    </xf>
    <xf numFmtId="169" fontId="11" fillId="6" borderId="5" xfId="1" applyNumberFormat="1" applyFont="1" applyFill="1" applyBorder="1" applyAlignment="1">
      <alignment horizontal="center" wrapText="1"/>
    </xf>
    <xf numFmtId="164" fontId="11" fillId="13" borderId="1" xfId="1" applyNumberFormat="1" applyFont="1" applyFill="1" applyAlignment="1">
      <alignment horizontal="center" wrapText="1"/>
    </xf>
    <xf numFmtId="0" fontId="10" fillId="0" borderId="1" xfId="1" applyFont="1" applyAlignment="1">
      <alignment horizontal="left" wrapText="1"/>
    </xf>
    <xf numFmtId="0" fontId="22" fillId="0" borderId="1" xfId="1"/>
    <xf numFmtId="0" fontId="11" fillId="0" borderId="5" xfId="1" applyFont="1" applyBorder="1" applyAlignment="1">
      <alignment horizontal="center" vertical="center" wrapText="1"/>
    </xf>
    <xf numFmtId="165" fontId="10" fillId="14" borderId="6" xfId="0" applyNumberFormat="1" applyFont="1" applyFill="1" applyBorder="1" applyAlignment="1">
      <alignment horizontal="center" wrapText="1"/>
    </xf>
    <xf numFmtId="165" fontId="10" fillId="14" borderId="13" xfId="0" applyNumberFormat="1" applyFont="1" applyFill="1" applyBorder="1" applyAlignment="1">
      <alignment horizontal="center" wrapText="1"/>
    </xf>
    <xf numFmtId="167" fontId="10" fillId="14" borderId="7" xfId="0" applyNumberFormat="1" applyFont="1" applyFill="1" applyBorder="1" applyAlignment="1">
      <alignment horizontal="center" wrapText="1"/>
    </xf>
    <xf numFmtId="0" fontId="2" fillId="15" borderId="9" xfId="0" applyNumberFormat="1" applyFont="1" applyFill="1" applyBorder="1" applyAlignment="1">
      <alignment horizontal="left" wrapText="1"/>
    </xf>
    <xf numFmtId="0" fontId="2" fillId="15" borderId="12" xfId="0" applyNumberFormat="1" applyFont="1" applyFill="1" applyBorder="1" applyAlignment="1">
      <alignment horizontal="left" wrapText="1"/>
    </xf>
    <xf numFmtId="0" fontId="2" fillId="15" borderId="7" xfId="0" applyNumberFormat="1" applyFont="1" applyFill="1" applyBorder="1" applyAlignment="1">
      <alignment horizontal="left" wrapText="1"/>
    </xf>
    <xf numFmtId="167" fontId="11" fillId="15" borderId="7" xfId="0" applyNumberFormat="1" applyFont="1" applyFill="1" applyBorder="1" applyAlignment="1">
      <alignment horizontal="center" wrapText="1"/>
    </xf>
    <xf numFmtId="165" fontId="10" fillId="15" borderId="6" xfId="0" applyNumberFormat="1" applyFont="1" applyFill="1" applyBorder="1" applyAlignment="1">
      <alignment horizontal="center" wrapText="1"/>
    </xf>
    <xf numFmtId="165" fontId="10" fillId="15" borderId="13" xfId="0" applyNumberFormat="1" applyFont="1" applyFill="1" applyBorder="1" applyAlignment="1">
      <alignment horizontal="center" wrapText="1"/>
    </xf>
    <xf numFmtId="167" fontId="10" fillId="15" borderId="7" xfId="0" applyNumberFormat="1" applyFont="1" applyFill="1" applyBorder="1" applyAlignment="1">
      <alignment horizontal="center" wrapText="1"/>
    </xf>
    <xf numFmtId="165" fontId="23" fillId="14" borderId="6" xfId="0" applyNumberFormat="1" applyFont="1" applyFill="1" applyBorder="1" applyAlignment="1">
      <alignment horizontal="center" wrapText="1"/>
    </xf>
    <xf numFmtId="165" fontId="23" fillId="14" borderId="13" xfId="0" applyNumberFormat="1" applyFont="1" applyFill="1" applyBorder="1" applyAlignment="1">
      <alignment horizontal="center" wrapText="1"/>
    </xf>
    <xf numFmtId="167" fontId="23" fillId="14" borderId="7" xfId="0" applyNumberFormat="1" applyFont="1" applyFill="1" applyBorder="1" applyAlignment="1">
      <alignment horizontal="center" wrapText="1"/>
    </xf>
    <xf numFmtId="165" fontId="10" fillId="14" borderId="6" xfId="1" applyNumberFormat="1" applyFont="1" applyFill="1" applyBorder="1" applyAlignment="1">
      <alignment horizontal="center" wrapText="1"/>
    </xf>
    <xf numFmtId="165" fontId="10" fillId="14" borderId="13" xfId="1" applyNumberFormat="1" applyFont="1" applyFill="1" applyBorder="1" applyAlignment="1">
      <alignment horizontal="center" wrapText="1"/>
    </xf>
    <xf numFmtId="167" fontId="10" fillId="14" borderId="7" xfId="1" applyNumberFormat="1" applyFont="1" applyFill="1" applyBorder="1" applyAlignment="1">
      <alignment horizontal="center" wrapText="1"/>
    </xf>
    <xf numFmtId="0" fontId="2" fillId="15" borderId="9" xfId="1" applyFont="1" applyFill="1" applyBorder="1" applyAlignment="1">
      <alignment horizontal="left" wrapText="1"/>
    </xf>
    <xf numFmtId="0" fontId="2" fillId="15" borderId="12" xfId="1" applyFont="1" applyFill="1" applyBorder="1" applyAlignment="1">
      <alignment horizontal="left" wrapText="1"/>
    </xf>
    <xf numFmtId="0" fontId="2" fillId="15" borderId="7" xfId="1" applyFont="1" applyFill="1" applyBorder="1" applyAlignment="1">
      <alignment horizontal="left" wrapText="1"/>
    </xf>
    <xf numFmtId="165" fontId="10" fillId="15" borderId="6" xfId="1" applyNumberFormat="1" applyFont="1" applyFill="1" applyBorder="1" applyAlignment="1">
      <alignment horizontal="center" wrapText="1"/>
    </xf>
    <xf numFmtId="165" fontId="10" fillId="15" borderId="13" xfId="1" applyNumberFormat="1" applyFont="1" applyFill="1" applyBorder="1" applyAlignment="1">
      <alignment horizontal="center" wrapText="1"/>
    </xf>
    <xf numFmtId="167" fontId="10" fillId="15" borderId="7" xfId="1" applyNumberFormat="1" applyFont="1" applyFill="1" applyBorder="1" applyAlignment="1">
      <alignment horizontal="center" wrapText="1"/>
    </xf>
    <xf numFmtId="0" fontId="2" fillId="15" borderId="1" xfId="1" applyFont="1" applyFill="1" applyAlignment="1">
      <alignment horizontal="left" vertical="top" wrapText="1"/>
    </xf>
    <xf numFmtId="0" fontId="20" fillId="14" borderId="1" xfId="1" applyFont="1" applyFill="1" applyAlignment="1">
      <alignment horizontal="left" wrapText="1"/>
    </xf>
    <xf numFmtId="0" fontId="3" fillId="0" borderId="1" xfId="0" applyNumberFormat="1" applyFont="1" applyFill="1" applyBorder="1" applyAlignment="1">
      <alignment horizontal="center" wrapText="1"/>
    </xf>
    <xf numFmtId="0" fontId="0" fillId="0" borderId="1" xfId="0" applyNumberFormat="1" applyFill="1" applyBorder="1"/>
    <xf numFmtId="0" fontId="4" fillId="0" borderId="1" xfId="0" applyNumberFormat="1" applyFont="1" applyFill="1" applyBorder="1" applyAlignment="1">
      <alignment horizontal="center" vertical="center" wrapText="1"/>
    </xf>
    <xf numFmtId="0" fontId="6" fillId="0" borderId="1" xfId="0" applyNumberFormat="1" applyFont="1" applyFill="1" applyBorder="1" applyAlignment="1">
      <alignment horizontal="center" vertical="center" wrapText="1"/>
    </xf>
    <xf numFmtId="0" fontId="7" fillId="0" borderId="1" xfId="0" applyNumberFormat="1" applyFont="1" applyFill="1" applyBorder="1" applyAlignment="1">
      <alignment horizontal="center" vertical="center" wrapText="1"/>
    </xf>
    <xf numFmtId="0" fontId="7" fillId="4" borderId="2" xfId="0" applyNumberFormat="1" applyFont="1" applyFill="1" applyBorder="1" applyAlignment="1">
      <alignment horizontal="center" vertical="center" wrapText="1"/>
    </xf>
    <xf numFmtId="0" fontId="0" fillId="0" borderId="2" xfId="0" applyNumberFormat="1" applyFill="1" applyBorder="1"/>
    <xf numFmtId="0" fontId="8" fillId="5" borderId="2" xfId="0" applyNumberFormat="1" applyFont="1" applyFill="1" applyBorder="1" applyAlignment="1">
      <alignment horizontal="center" wrapText="1"/>
    </xf>
    <xf numFmtId="0" fontId="9" fillId="6" borderId="2" xfId="0" applyNumberFormat="1" applyFont="1" applyFill="1" applyBorder="1" applyAlignment="1">
      <alignment horizontal="center" vertical="center" textRotation="90" wrapText="1"/>
    </xf>
    <xf numFmtId="0" fontId="9" fillId="6" borderId="3" xfId="0" applyNumberFormat="1" applyFont="1" applyFill="1" applyBorder="1" applyAlignment="1">
      <alignment horizontal="center" vertical="center" wrapText="1"/>
    </xf>
    <xf numFmtId="0" fontId="0" fillId="0" borderId="3" xfId="0" applyNumberFormat="1" applyFill="1" applyBorder="1"/>
    <xf numFmtId="0" fontId="9" fillId="6" borderId="3" xfId="0" applyNumberFormat="1" applyFont="1" applyFill="1" applyBorder="1" applyAlignment="1">
      <alignment horizontal="center" wrapText="1"/>
    </xf>
    <xf numFmtId="49" fontId="7" fillId="6" borderId="2" xfId="0" applyNumberFormat="1" applyFont="1" applyFill="1" applyBorder="1" applyAlignment="1">
      <alignment horizontal="center" vertical="center" wrapText="1"/>
    </xf>
    <xf numFmtId="0" fontId="7" fillId="7" borderId="4" xfId="0" applyNumberFormat="1" applyFont="1" applyFill="1" applyBorder="1" applyAlignment="1">
      <alignment horizontal="center" vertical="center" wrapText="1"/>
    </xf>
    <xf numFmtId="0" fontId="0" fillId="0" borderId="4" xfId="0" applyNumberFormat="1" applyFill="1" applyBorder="1"/>
    <xf numFmtId="49" fontId="7" fillId="8" borderId="2" xfId="0" applyNumberFormat="1" applyFont="1" applyFill="1" applyBorder="1" applyAlignment="1">
      <alignment horizontal="center" vertical="center" wrapText="1"/>
    </xf>
    <xf numFmtId="0" fontId="7" fillId="6" borderId="3" xfId="0" applyNumberFormat="1" applyFont="1" applyFill="1" applyBorder="1" applyAlignment="1">
      <alignment horizontal="center" wrapText="1"/>
    </xf>
    <xf numFmtId="0" fontId="7" fillId="6" borderId="3" xfId="0" applyNumberFormat="1" applyFont="1" applyFill="1" applyBorder="1" applyAlignment="1">
      <alignment horizontal="center" vertical="center" wrapText="1"/>
    </xf>
    <xf numFmtId="0" fontId="7" fillId="9" borderId="2" xfId="0" applyNumberFormat="1" applyFont="1" applyFill="1" applyBorder="1" applyAlignment="1">
      <alignment horizontal="center" vertical="center" wrapText="1"/>
    </xf>
    <xf numFmtId="0" fontId="7" fillId="2" borderId="3" xfId="0" applyNumberFormat="1" applyFont="1" applyFill="1" applyBorder="1" applyAlignment="1">
      <alignment horizontal="center" vertical="center" wrapText="1"/>
    </xf>
    <xf numFmtId="0" fontId="7" fillId="9" borderId="3" xfId="0" applyNumberFormat="1" applyFont="1" applyFill="1" applyBorder="1" applyAlignment="1">
      <alignment horizontal="center" vertical="center" wrapText="1"/>
    </xf>
    <xf numFmtId="0" fontId="7" fillId="10" borderId="3" xfId="0" applyNumberFormat="1" applyFont="1" applyFill="1" applyBorder="1" applyAlignment="1">
      <alignment horizontal="center" vertical="center" wrapText="1"/>
    </xf>
    <xf numFmtId="0" fontId="7" fillId="6" borderId="5" xfId="0" applyNumberFormat="1" applyFont="1" applyFill="1" applyBorder="1" applyAlignment="1">
      <alignment horizontal="center" vertical="center" wrapText="1"/>
    </xf>
    <xf numFmtId="0" fontId="0" fillId="0" borderId="5" xfId="0" applyNumberFormat="1" applyFill="1" applyBorder="1"/>
    <xf numFmtId="0" fontId="7" fillId="6" borderId="2" xfId="0" applyNumberFormat="1" applyFont="1" applyFill="1" applyBorder="1" applyAlignment="1">
      <alignment horizontal="center" vertical="center" wrapText="1"/>
    </xf>
    <xf numFmtId="0" fontId="11" fillId="0" borderId="5" xfId="0" applyNumberFormat="1" applyFont="1" applyFill="1" applyBorder="1" applyAlignment="1">
      <alignment horizontal="center" vertical="center" wrapText="1"/>
    </xf>
    <xf numFmtId="166" fontId="11" fillId="6" borderId="2" xfId="0" applyNumberFormat="1" applyFont="1" applyFill="1" applyBorder="1" applyAlignment="1">
      <alignment horizontal="center" vertical="center" wrapText="1"/>
    </xf>
    <xf numFmtId="167" fontId="11" fillId="0" borderId="2" xfId="0" applyNumberFormat="1" applyFont="1" applyFill="1" applyBorder="1" applyAlignment="1">
      <alignment horizontal="center" wrapText="1"/>
    </xf>
    <xf numFmtId="0" fontId="11" fillId="6" borderId="15" xfId="0" applyNumberFormat="1" applyFont="1" applyFill="1" applyBorder="1" applyAlignment="1">
      <alignment horizontal="left" wrapText="1"/>
    </xf>
    <xf numFmtId="0" fontId="0" fillId="0" borderId="15" xfId="0" applyNumberFormat="1" applyFill="1" applyBorder="1"/>
    <xf numFmtId="0" fontId="11" fillId="6" borderId="7" xfId="0" applyNumberFormat="1" applyFont="1" applyFill="1" applyBorder="1" applyAlignment="1">
      <alignment horizontal="left" wrapText="1"/>
    </xf>
    <xf numFmtId="0" fontId="0" fillId="0" borderId="7" xfId="0" applyNumberFormat="1" applyFill="1" applyBorder="1"/>
    <xf numFmtId="49" fontId="19" fillId="6" borderId="1" xfId="0" applyNumberFormat="1" applyFont="1" applyFill="1" applyBorder="1" applyAlignment="1">
      <alignment horizontal="left" wrapText="1"/>
    </xf>
    <xf numFmtId="0" fontId="10" fillId="0" borderId="1" xfId="0" applyNumberFormat="1" applyFont="1" applyFill="1" applyBorder="1" applyAlignment="1">
      <alignment horizontal="right" wrapText="1"/>
    </xf>
    <xf numFmtId="0" fontId="9" fillId="6" borderId="2" xfId="1" applyFont="1" applyFill="1" applyBorder="1" applyAlignment="1">
      <alignment horizontal="center" vertical="center" textRotation="90" wrapText="1"/>
    </xf>
    <xf numFmtId="0" fontId="22" fillId="0" borderId="2" xfId="1" applyBorder="1"/>
    <xf numFmtId="0" fontId="9" fillId="6" borderId="3" xfId="1" applyFont="1" applyFill="1" applyBorder="1" applyAlignment="1">
      <alignment horizontal="center" vertical="center" wrapText="1"/>
    </xf>
    <xf numFmtId="0" fontId="22" fillId="0" borderId="3" xfId="1" applyBorder="1"/>
    <xf numFmtId="0" fontId="9" fillId="6" borderId="3" xfId="1" applyFont="1" applyFill="1" applyBorder="1" applyAlignment="1">
      <alignment horizontal="center" wrapText="1"/>
    </xf>
    <xf numFmtId="49" fontId="7" fillId="6" borderId="2" xfId="1" applyNumberFormat="1" applyFont="1" applyFill="1" applyBorder="1" applyAlignment="1">
      <alignment horizontal="center" vertical="center" wrapText="1"/>
    </xf>
    <xf numFmtId="0" fontId="7" fillId="7" borderId="4" xfId="1" applyFont="1" applyFill="1" applyBorder="1" applyAlignment="1">
      <alignment horizontal="center" vertical="center" wrapText="1"/>
    </xf>
    <xf numFmtId="0" fontId="22" fillId="0" borderId="4" xfId="1" applyBorder="1"/>
    <xf numFmtId="49" fontId="7" fillId="8" borderId="2" xfId="1" applyNumberFormat="1" applyFont="1" applyFill="1" applyBorder="1" applyAlignment="1">
      <alignment horizontal="center" vertical="center" wrapText="1"/>
    </xf>
    <xf numFmtId="0" fontId="3" fillId="0" borderId="1" xfId="1" applyFont="1" applyAlignment="1">
      <alignment horizontal="center" wrapText="1"/>
    </xf>
    <xf numFmtId="0" fontId="22" fillId="0" borderId="1" xfId="1"/>
    <xf numFmtId="0" fontId="4" fillId="0" borderId="1" xfId="1" applyFont="1" applyAlignment="1">
      <alignment horizontal="center" vertical="center" wrapText="1"/>
    </xf>
    <xf numFmtId="0" fontId="6" fillId="0" borderId="1" xfId="1" applyFont="1" applyAlignment="1">
      <alignment horizontal="center" vertical="center" wrapText="1"/>
    </xf>
    <xf numFmtId="0" fontId="7" fillId="0" borderId="1" xfId="1" applyFont="1" applyAlignment="1">
      <alignment horizontal="center" vertical="center" wrapText="1"/>
    </xf>
    <xf numFmtId="0" fontId="7" fillId="4" borderId="2" xfId="1" applyFont="1" applyFill="1" applyBorder="1" applyAlignment="1">
      <alignment horizontal="center" vertical="center" wrapText="1"/>
    </xf>
    <xf numFmtId="0" fontId="8" fillId="5" borderId="2" xfId="1" applyFont="1" applyFill="1" applyBorder="1" applyAlignment="1">
      <alignment horizontal="center" wrapText="1"/>
    </xf>
    <xf numFmtId="0" fontId="7" fillId="6" borderId="3" xfId="1" applyFont="1" applyFill="1" applyBorder="1" applyAlignment="1">
      <alignment horizontal="center" vertical="center" wrapText="1"/>
    </xf>
    <xf numFmtId="0" fontId="7" fillId="6" borderId="5" xfId="1" applyFont="1" applyFill="1" applyBorder="1" applyAlignment="1">
      <alignment horizontal="center" vertical="center" wrapText="1"/>
    </xf>
    <xf numFmtId="0" fontId="22" fillId="0" borderId="5" xfId="1" applyBorder="1"/>
    <xf numFmtId="0" fontId="7" fillId="6" borderId="2" xfId="1" applyFont="1" applyFill="1" applyBorder="1" applyAlignment="1">
      <alignment horizontal="center" vertical="center" wrapText="1"/>
    </xf>
    <xf numFmtId="0" fontId="7" fillId="9" borderId="2" xfId="1" applyFont="1" applyFill="1" applyBorder="1" applyAlignment="1">
      <alignment horizontal="center" vertical="center" wrapText="1"/>
    </xf>
    <xf numFmtId="0" fontId="7" fillId="2" borderId="3" xfId="1" applyFont="1" applyFill="1" applyBorder="1" applyAlignment="1">
      <alignment horizontal="center" vertical="center" wrapText="1"/>
    </xf>
    <xf numFmtId="0" fontId="7" fillId="10" borderId="3" xfId="1" applyFont="1" applyFill="1" applyBorder="1" applyAlignment="1">
      <alignment horizontal="center" vertical="center" wrapText="1"/>
    </xf>
    <xf numFmtId="0" fontId="7" fillId="6" borderId="3" xfId="1" applyFont="1" applyFill="1" applyBorder="1" applyAlignment="1">
      <alignment horizontal="center" wrapText="1"/>
    </xf>
    <xf numFmtId="0" fontId="11" fillId="0" borderId="5" xfId="1" applyFont="1" applyBorder="1" applyAlignment="1">
      <alignment horizontal="center" vertical="center" wrapText="1"/>
    </xf>
    <xf numFmtId="166" fontId="11" fillId="6" borderId="2" xfId="1" applyNumberFormat="1" applyFont="1" applyFill="1" applyBorder="1" applyAlignment="1">
      <alignment horizontal="center" vertical="center" wrapText="1"/>
    </xf>
    <xf numFmtId="167" fontId="11" fillId="0" borderId="2" xfId="1" applyNumberFormat="1" applyFont="1" applyBorder="1" applyAlignment="1">
      <alignment horizontal="center" wrapText="1"/>
    </xf>
    <xf numFmtId="0" fontId="11" fillId="6" borderId="15" xfId="1" applyFont="1" applyFill="1" applyBorder="1" applyAlignment="1">
      <alignment horizontal="left" wrapText="1"/>
    </xf>
    <xf numFmtId="0" fontId="22" fillId="0" borderId="15" xfId="1" applyBorder="1"/>
    <xf numFmtId="0" fontId="11" fillId="6" borderId="7" xfId="1" applyFont="1" applyFill="1" applyBorder="1" applyAlignment="1">
      <alignment horizontal="left" wrapText="1"/>
    </xf>
    <xf numFmtId="0" fontId="22" fillId="0" borderId="7" xfId="1" applyBorder="1"/>
    <xf numFmtId="49" fontId="19" fillId="6" borderId="1" xfId="1" applyNumberFormat="1" applyFont="1" applyFill="1" applyAlignment="1">
      <alignment horizontal="left" wrapText="1"/>
    </xf>
    <xf numFmtId="0" fontId="10" fillId="0" borderId="1" xfId="1" applyFont="1" applyAlignment="1">
      <alignment horizontal="right" wrapText="1"/>
    </xf>
    <xf numFmtId="0" fontId="7" fillId="9" borderId="3" xfId="1" applyFont="1" applyFill="1" applyBorder="1" applyAlignment="1">
      <alignment horizontal="center" vertical="center" wrapText="1"/>
    </xf>
    <xf numFmtId="167" fontId="11" fillId="14" borderId="2" xfId="1" applyNumberFormat="1" applyFont="1" applyFill="1" applyBorder="1" applyAlignment="1">
      <alignment horizontal="center" wrapText="1"/>
    </xf>
    <xf numFmtId="0" fontId="22" fillId="14" borderId="2" xfId="1" applyFill="1" applyBorder="1"/>
  </cellXfs>
  <cellStyles count="2">
    <cellStyle name="Обычный" xfId="0" builtinId="0"/>
    <cellStyle name="Обычный 2" xfId="1" xr:uid="{412F2523-DEAF-4AA9-B7A1-360B03FE780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I131"/>
  <sheetViews>
    <sheetView tabSelected="1" zoomScale="70" zoomScaleNormal="70" workbookViewId="0">
      <pane xSplit="2" ySplit="11" topLeftCell="C12" activePane="bottomRight" state="frozen"/>
      <selection pane="topRight"/>
      <selection pane="bottomLeft"/>
      <selection pane="bottomRight" activeCell="U58" sqref="U58"/>
    </sheetView>
  </sheetViews>
  <sheetFormatPr defaultRowHeight="14.4" x14ac:dyDescent="0.3"/>
  <cols>
    <col min="1" max="1" width="4.109375" customWidth="1"/>
    <col min="2" max="2" width="14.33203125" customWidth="1"/>
    <col min="3" max="18" width="8.5546875" customWidth="1"/>
    <col min="19" max="19" width="8.6640625" customWidth="1"/>
    <col min="20" max="20" width="9.109375" customWidth="1"/>
    <col min="21" max="21" width="9.88671875" customWidth="1"/>
    <col min="22" max="27" width="8.5546875" customWidth="1"/>
    <col min="28" max="28" width="11.33203125" customWidth="1"/>
    <col min="29" max="29" width="9" customWidth="1"/>
    <col min="30" max="31" width="8.5546875" customWidth="1"/>
    <col min="32" max="32" width="11.33203125" customWidth="1"/>
    <col min="33" max="33" width="9" customWidth="1"/>
    <col min="34" max="35" width="5.6640625" customWidth="1"/>
  </cols>
  <sheetData>
    <row r="1" spans="1:35" ht="18.75" customHeight="1" x14ac:dyDescent="0.3">
      <c r="A1" s="1" t="s">
        <v>0</v>
      </c>
      <c r="B1" s="2"/>
      <c r="C1" s="252" t="s">
        <v>1</v>
      </c>
      <c r="D1" s="253" t="s">
        <v>2</v>
      </c>
      <c r="E1" s="253" t="s">
        <v>2</v>
      </c>
      <c r="F1" s="253" t="s">
        <v>2</v>
      </c>
      <c r="G1" s="253" t="s">
        <v>2</v>
      </c>
      <c r="H1" s="253" t="s">
        <v>2</v>
      </c>
      <c r="I1" s="253" t="s">
        <v>2</v>
      </c>
      <c r="J1" s="253" t="s">
        <v>2</v>
      </c>
      <c r="K1" s="253" t="s">
        <v>2</v>
      </c>
      <c r="L1" s="253" t="s">
        <v>2</v>
      </c>
      <c r="M1" s="253" t="s">
        <v>2</v>
      </c>
      <c r="N1" s="253" t="s">
        <v>2</v>
      </c>
      <c r="O1" s="253" t="s">
        <v>2</v>
      </c>
      <c r="P1" s="253" t="s">
        <v>2</v>
      </c>
      <c r="Q1" s="253" t="s">
        <v>2</v>
      </c>
      <c r="R1" s="253" t="s">
        <v>2</v>
      </c>
      <c r="S1" s="253" t="s">
        <v>2</v>
      </c>
      <c r="T1" s="253" t="s">
        <v>2</v>
      </c>
      <c r="U1" s="253" t="s">
        <v>2</v>
      </c>
      <c r="V1" s="253" t="s">
        <v>2</v>
      </c>
      <c r="W1" s="253" t="s">
        <v>2</v>
      </c>
      <c r="X1" s="253" t="s">
        <v>2</v>
      </c>
      <c r="Y1" s="253" t="s">
        <v>2</v>
      </c>
      <c r="Z1" s="253" t="s">
        <v>2</v>
      </c>
      <c r="AA1" s="253" t="s">
        <v>2</v>
      </c>
      <c r="AB1" s="253" t="s">
        <v>2</v>
      </c>
      <c r="AC1" s="253" t="s">
        <v>2</v>
      </c>
      <c r="AD1" s="2"/>
      <c r="AE1" s="2"/>
      <c r="AF1" s="2"/>
      <c r="AG1" s="2"/>
      <c r="AH1" s="2"/>
      <c r="AI1" s="2"/>
    </row>
    <row r="2" spans="1:35" ht="34.5" customHeight="1" x14ac:dyDescent="0.3">
      <c r="A2" s="2"/>
      <c r="B2" s="2"/>
      <c r="C2" s="254" t="s">
        <v>3</v>
      </c>
      <c r="D2" s="253" t="s">
        <v>2</v>
      </c>
      <c r="E2" s="253" t="s">
        <v>2</v>
      </c>
      <c r="F2" s="253" t="s">
        <v>2</v>
      </c>
      <c r="G2" s="253" t="s">
        <v>2</v>
      </c>
      <c r="H2" s="253" t="s">
        <v>2</v>
      </c>
      <c r="I2" s="253" t="s">
        <v>2</v>
      </c>
      <c r="J2" s="253" t="s">
        <v>2</v>
      </c>
      <c r="K2" s="253" t="s">
        <v>2</v>
      </c>
      <c r="L2" s="253" t="s">
        <v>2</v>
      </c>
      <c r="M2" s="253" t="s">
        <v>2</v>
      </c>
      <c r="N2" s="253" t="s">
        <v>2</v>
      </c>
      <c r="O2" s="253" t="s">
        <v>2</v>
      </c>
      <c r="P2" s="253" t="s">
        <v>2</v>
      </c>
      <c r="Q2" s="253" t="s">
        <v>2</v>
      </c>
      <c r="R2" s="253" t="s">
        <v>2</v>
      </c>
      <c r="S2" s="253" t="s">
        <v>2</v>
      </c>
      <c r="T2" s="253" t="s">
        <v>2</v>
      </c>
      <c r="U2" s="253" t="s">
        <v>2</v>
      </c>
      <c r="V2" s="253" t="s">
        <v>2</v>
      </c>
      <c r="W2" s="253" t="s">
        <v>2</v>
      </c>
      <c r="X2" s="253" t="s">
        <v>2</v>
      </c>
      <c r="Y2" s="253" t="s">
        <v>2</v>
      </c>
      <c r="Z2" s="253" t="s">
        <v>2</v>
      </c>
      <c r="AA2" s="253" t="s">
        <v>2</v>
      </c>
      <c r="AB2" s="253" t="s">
        <v>2</v>
      </c>
      <c r="AC2" s="2"/>
      <c r="AD2" s="2"/>
      <c r="AE2" s="2"/>
      <c r="AF2" s="2"/>
      <c r="AG2" s="2"/>
      <c r="AH2" s="2"/>
      <c r="AI2" s="2"/>
    </row>
    <row r="3" spans="1:35" ht="0.75" customHeight="1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</row>
    <row r="4" spans="1:35" ht="19.5" customHeight="1" x14ac:dyDescent="0.4">
      <c r="A4" s="2"/>
      <c r="B4" s="3"/>
      <c r="C4" s="255" t="s">
        <v>4</v>
      </c>
      <c r="D4" s="253" t="s">
        <v>2</v>
      </c>
      <c r="E4" s="253" t="s">
        <v>2</v>
      </c>
      <c r="F4" s="253" t="s">
        <v>2</v>
      </c>
      <c r="G4" s="253" t="s">
        <v>2</v>
      </c>
      <c r="H4" s="253" t="s">
        <v>2</v>
      </c>
      <c r="I4" s="253" t="s">
        <v>2</v>
      </c>
      <c r="J4" s="253" t="s">
        <v>2</v>
      </c>
      <c r="K4" s="253" t="s">
        <v>2</v>
      </c>
      <c r="L4" s="2"/>
      <c r="M4" s="2"/>
      <c r="N4" s="2"/>
      <c r="O4" s="2"/>
      <c r="P4" s="2"/>
      <c r="Q4" s="2"/>
      <c r="R4" s="4" t="s">
        <v>5</v>
      </c>
      <c r="S4" s="2"/>
      <c r="T4" s="2"/>
      <c r="U4" s="2"/>
      <c r="V4" s="2"/>
      <c r="W4" s="2"/>
      <c r="X4" s="2"/>
      <c r="Y4" s="2"/>
      <c r="Z4" s="2"/>
      <c r="AA4" s="2"/>
      <c r="AB4" s="2"/>
      <c r="AC4" s="5">
        <v>0</v>
      </c>
      <c r="AD4" s="2"/>
      <c r="AE4" s="2"/>
      <c r="AF4" s="2"/>
      <c r="AG4" s="2"/>
      <c r="AH4" s="2"/>
      <c r="AI4" s="2"/>
    </row>
    <row r="5" spans="1:35" ht="20.25" customHeight="1" x14ac:dyDescent="0.3">
      <c r="A5" s="256" t="s">
        <v>6</v>
      </c>
      <c r="B5" s="253" t="s">
        <v>2</v>
      </c>
      <c r="C5" s="257" t="s">
        <v>7</v>
      </c>
      <c r="D5" s="258" t="s">
        <v>2</v>
      </c>
      <c r="E5" s="258" t="s">
        <v>2</v>
      </c>
      <c r="F5" s="258" t="s">
        <v>2</v>
      </c>
      <c r="G5" s="258" t="s">
        <v>2</v>
      </c>
      <c r="H5" s="258" t="s">
        <v>2</v>
      </c>
      <c r="I5" s="258" t="s">
        <v>2</v>
      </c>
      <c r="J5" s="258" t="s">
        <v>2</v>
      </c>
      <c r="K5" s="258" t="s">
        <v>2</v>
      </c>
      <c r="L5" s="258" t="s">
        <v>2</v>
      </c>
      <c r="M5" s="258" t="s">
        <v>2</v>
      </c>
      <c r="N5" s="258" t="s">
        <v>2</v>
      </c>
      <c r="O5" s="258" t="s">
        <v>2</v>
      </c>
      <c r="P5" s="258" t="s">
        <v>2</v>
      </c>
      <c r="Q5" s="258" t="s">
        <v>2</v>
      </c>
      <c r="R5" s="259" t="s">
        <v>8</v>
      </c>
      <c r="S5" s="258" t="s">
        <v>2</v>
      </c>
      <c r="T5" s="258" t="s">
        <v>2</v>
      </c>
      <c r="U5" s="258" t="s">
        <v>2</v>
      </c>
      <c r="V5" s="258" t="s">
        <v>2</v>
      </c>
      <c r="W5" s="258" t="s">
        <v>2</v>
      </c>
      <c r="X5" s="258" t="s">
        <v>2</v>
      </c>
      <c r="Y5" s="258" t="s">
        <v>2</v>
      </c>
      <c r="Z5" s="258" t="s">
        <v>2</v>
      </c>
      <c r="AA5" s="258" t="s">
        <v>2</v>
      </c>
      <c r="AB5" s="6">
        <v>2050.0039999999999</v>
      </c>
      <c r="AC5" s="7">
        <v>58.228705222234701</v>
      </c>
      <c r="AD5" s="2"/>
      <c r="AE5" s="2"/>
      <c r="AF5" s="2"/>
      <c r="AG5" s="2"/>
      <c r="AH5" s="2"/>
      <c r="AI5" s="2"/>
    </row>
    <row r="6" spans="1:35" ht="18.75" customHeight="1" x14ac:dyDescent="0.3">
      <c r="A6" s="260" t="s">
        <v>9</v>
      </c>
      <c r="B6" s="261" t="s">
        <v>10</v>
      </c>
      <c r="C6" s="263" t="s">
        <v>11</v>
      </c>
      <c r="D6" s="262" t="s">
        <v>2</v>
      </c>
      <c r="E6" s="262" t="s">
        <v>2</v>
      </c>
      <c r="F6" s="264" t="s">
        <v>12</v>
      </c>
      <c r="G6" s="265" t="s">
        <v>13</v>
      </c>
      <c r="H6" s="266" t="s">
        <v>2</v>
      </c>
      <c r="I6" s="267" t="s">
        <v>12</v>
      </c>
      <c r="J6" s="265" t="s">
        <v>14</v>
      </c>
      <c r="K6" s="266" t="s">
        <v>2</v>
      </c>
      <c r="L6" s="267" t="s">
        <v>12</v>
      </c>
      <c r="M6" s="268" t="s">
        <v>15</v>
      </c>
      <c r="N6" s="262" t="s">
        <v>2</v>
      </c>
      <c r="O6" s="262" t="s">
        <v>2</v>
      </c>
      <c r="P6" s="269" t="s">
        <v>16</v>
      </c>
      <c r="Q6" s="270" t="s">
        <v>17</v>
      </c>
      <c r="R6" s="271" t="s">
        <v>18</v>
      </c>
      <c r="S6" s="269" t="s">
        <v>19</v>
      </c>
      <c r="T6" s="262" t="s">
        <v>2</v>
      </c>
      <c r="U6" s="269" t="s">
        <v>20</v>
      </c>
      <c r="V6" s="272" t="s">
        <v>21</v>
      </c>
      <c r="W6" s="273" t="s">
        <v>22</v>
      </c>
      <c r="X6" s="269" t="s">
        <v>23</v>
      </c>
      <c r="Y6" s="262" t="s">
        <v>2</v>
      </c>
      <c r="Z6" s="262" t="s">
        <v>2</v>
      </c>
      <c r="AA6" s="262" t="s">
        <v>2</v>
      </c>
      <c r="AB6" s="269" t="s">
        <v>24</v>
      </c>
      <c r="AC6" s="269" t="s">
        <v>25</v>
      </c>
      <c r="AD6" s="2"/>
      <c r="AE6" s="2"/>
      <c r="AF6" s="2"/>
      <c r="AG6" s="2"/>
      <c r="AH6" s="2"/>
      <c r="AI6" s="2"/>
    </row>
    <row r="7" spans="1:35" ht="14.25" customHeight="1" x14ac:dyDescent="0.3">
      <c r="A7" s="258" t="s">
        <v>2</v>
      </c>
      <c r="B7" s="262" t="s">
        <v>2</v>
      </c>
      <c r="C7" s="274" t="s">
        <v>26</v>
      </c>
      <c r="D7" s="275" t="s">
        <v>2</v>
      </c>
      <c r="E7" s="276" t="s">
        <v>27</v>
      </c>
      <c r="F7" s="258" t="s">
        <v>2</v>
      </c>
      <c r="G7" s="266" t="s">
        <v>2</v>
      </c>
      <c r="H7" s="266" t="s">
        <v>2</v>
      </c>
      <c r="I7" s="258" t="s">
        <v>2</v>
      </c>
      <c r="J7" s="266" t="s">
        <v>2</v>
      </c>
      <c r="K7" s="266" t="s">
        <v>2</v>
      </c>
      <c r="L7" s="258" t="s">
        <v>2</v>
      </c>
      <c r="M7" s="274" t="s">
        <v>28</v>
      </c>
      <c r="N7" s="275" t="s">
        <v>2</v>
      </c>
      <c r="O7" s="274" t="s">
        <v>27</v>
      </c>
      <c r="P7" s="262" t="s">
        <v>2</v>
      </c>
      <c r="Q7" s="258" t="s">
        <v>2</v>
      </c>
      <c r="R7" s="262" t="s">
        <v>2</v>
      </c>
      <c r="S7" s="262" t="s">
        <v>2</v>
      </c>
      <c r="T7" s="262" t="s">
        <v>2</v>
      </c>
      <c r="U7" s="262" t="s">
        <v>2</v>
      </c>
      <c r="V7" s="262" t="s">
        <v>2</v>
      </c>
      <c r="W7" s="262" t="s">
        <v>2</v>
      </c>
      <c r="X7" s="8">
        <f>SUBTOTAL(9,X$14:X$138)</f>
        <v>245.20300000000006</v>
      </c>
      <c r="Y7" s="8">
        <f>SUBTOTAL(9,Y$14:Y$138)</f>
        <v>67.254000000000005</v>
      </c>
      <c r="Z7" s="8">
        <f>SUBTOTAL(9,Z$14:Z$138)</f>
        <v>15.923</v>
      </c>
      <c r="AA7" s="8">
        <f>SUM(X7:Z7)</f>
        <v>328.38000000000005</v>
      </c>
      <c r="AB7" s="262" t="s">
        <v>2</v>
      </c>
      <c r="AC7" s="262" t="s">
        <v>2</v>
      </c>
      <c r="AD7" s="2"/>
      <c r="AE7" s="2"/>
      <c r="AF7" s="2"/>
      <c r="AG7" s="2"/>
      <c r="AH7" s="2"/>
      <c r="AI7" s="2"/>
    </row>
    <row r="8" spans="1:35" ht="11.25" customHeight="1" x14ac:dyDescent="0.3">
      <c r="A8" s="258" t="s">
        <v>2</v>
      </c>
      <c r="B8" s="262" t="s">
        <v>2</v>
      </c>
      <c r="C8" s="275" t="s">
        <v>2</v>
      </c>
      <c r="D8" s="275" t="s">
        <v>2</v>
      </c>
      <c r="E8" s="258" t="s">
        <v>2</v>
      </c>
      <c r="F8" s="258" t="s">
        <v>2</v>
      </c>
      <c r="G8" s="266" t="s">
        <v>2</v>
      </c>
      <c r="H8" s="266" t="s">
        <v>2</v>
      </c>
      <c r="I8" s="258" t="s">
        <v>2</v>
      </c>
      <c r="J8" s="266" t="s">
        <v>2</v>
      </c>
      <c r="K8" s="266" t="s">
        <v>2</v>
      </c>
      <c r="L8" s="258" t="s">
        <v>2</v>
      </c>
      <c r="M8" s="275" t="s">
        <v>2</v>
      </c>
      <c r="N8" s="275" t="s">
        <v>2</v>
      </c>
      <c r="O8" s="275" t="s">
        <v>2</v>
      </c>
      <c r="P8" s="262" t="s">
        <v>2</v>
      </c>
      <c r="Q8" s="270" t="s">
        <v>29</v>
      </c>
      <c r="R8" s="262" t="s">
        <v>2</v>
      </c>
      <c r="S8" s="262" t="s">
        <v>2</v>
      </c>
      <c r="T8" s="262" t="s">
        <v>2</v>
      </c>
      <c r="U8" s="262" t="s">
        <v>2</v>
      </c>
      <c r="V8" s="270" t="s">
        <v>30</v>
      </c>
      <c r="W8" s="262" t="s">
        <v>2</v>
      </c>
      <c r="X8" s="274" t="s">
        <v>31</v>
      </c>
      <c r="Y8" s="274" t="s">
        <v>32</v>
      </c>
      <c r="Z8" s="274" t="s">
        <v>33</v>
      </c>
      <c r="AA8" s="274" t="s">
        <v>27</v>
      </c>
      <c r="AB8" s="262" t="s">
        <v>2</v>
      </c>
      <c r="AC8" s="262" t="s">
        <v>2</v>
      </c>
      <c r="AD8" s="2"/>
      <c r="AE8" s="2"/>
      <c r="AF8" s="2"/>
      <c r="AG8" s="2"/>
      <c r="AH8" s="2"/>
      <c r="AI8" s="2"/>
    </row>
    <row r="9" spans="1:35" ht="11.25" customHeight="1" x14ac:dyDescent="0.3">
      <c r="A9" s="258" t="s">
        <v>2</v>
      </c>
      <c r="B9" s="262" t="s">
        <v>2</v>
      </c>
      <c r="C9" s="9" t="s">
        <v>34</v>
      </c>
      <c r="D9" s="9" t="s">
        <v>35</v>
      </c>
      <c r="E9" s="258" t="s">
        <v>2</v>
      </c>
      <c r="F9" s="258" t="s">
        <v>2</v>
      </c>
      <c r="G9" s="10" t="s">
        <v>34</v>
      </c>
      <c r="H9" s="10" t="s">
        <v>35</v>
      </c>
      <c r="I9" s="258" t="s">
        <v>2</v>
      </c>
      <c r="J9" s="10" t="s">
        <v>34</v>
      </c>
      <c r="K9" s="10" t="s">
        <v>35</v>
      </c>
      <c r="L9" s="258" t="s">
        <v>2</v>
      </c>
      <c r="M9" s="9" t="s">
        <v>34</v>
      </c>
      <c r="N9" s="9"/>
      <c r="O9" s="275" t="s">
        <v>2</v>
      </c>
      <c r="P9" s="262" t="s">
        <v>2</v>
      </c>
      <c r="Q9" s="258" t="s">
        <v>2</v>
      </c>
      <c r="R9" s="262" t="s">
        <v>2</v>
      </c>
      <c r="S9" s="9" t="s">
        <v>34</v>
      </c>
      <c r="T9" s="9"/>
      <c r="U9" s="262" t="s">
        <v>2</v>
      </c>
      <c r="V9" s="258" t="s">
        <v>2</v>
      </c>
      <c r="W9" s="262" t="s">
        <v>2</v>
      </c>
      <c r="X9" s="275" t="s">
        <v>2</v>
      </c>
      <c r="Y9" s="275" t="s">
        <v>2</v>
      </c>
      <c r="Z9" s="275" t="s">
        <v>2</v>
      </c>
      <c r="AA9" s="275" t="s">
        <v>2</v>
      </c>
      <c r="AB9" s="262" t="s">
        <v>2</v>
      </c>
      <c r="AC9" s="262" t="s">
        <v>2</v>
      </c>
      <c r="AD9" s="2"/>
      <c r="AE9" s="2"/>
      <c r="AF9" s="2"/>
      <c r="AG9" s="2"/>
      <c r="AH9" s="2"/>
      <c r="AI9" s="2"/>
    </row>
    <row r="10" spans="1:35" ht="12.75" customHeight="1" x14ac:dyDescent="0.3">
      <c r="A10" s="258" t="s">
        <v>2</v>
      </c>
      <c r="B10" s="262" t="s">
        <v>2</v>
      </c>
      <c r="C10" s="11" t="s">
        <v>36</v>
      </c>
      <c r="D10" s="11" t="s">
        <v>37</v>
      </c>
      <c r="E10" s="258" t="s">
        <v>2</v>
      </c>
      <c r="F10" s="258" t="s">
        <v>2</v>
      </c>
      <c r="G10" s="12" t="s">
        <v>38</v>
      </c>
      <c r="H10" s="12" t="s">
        <v>37</v>
      </c>
      <c r="I10" s="258" t="s">
        <v>2</v>
      </c>
      <c r="J10" s="12" t="s">
        <v>38</v>
      </c>
      <c r="K10" s="12" t="s">
        <v>37</v>
      </c>
      <c r="L10" s="258" t="s">
        <v>2</v>
      </c>
      <c r="M10" s="11" t="s">
        <v>38</v>
      </c>
      <c r="N10" s="11"/>
      <c r="O10" s="275" t="s">
        <v>2</v>
      </c>
      <c r="P10" s="262" t="s">
        <v>2</v>
      </c>
      <c r="Q10" s="258" t="s">
        <v>2</v>
      </c>
      <c r="R10" s="262" t="s">
        <v>2</v>
      </c>
      <c r="S10" s="11" t="s">
        <v>35</v>
      </c>
      <c r="T10" s="11"/>
      <c r="U10" s="262" t="s">
        <v>2</v>
      </c>
      <c r="V10" s="258" t="s">
        <v>2</v>
      </c>
      <c r="W10" s="262" t="s">
        <v>2</v>
      </c>
      <c r="X10" s="275" t="s">
        <v>2</v>
      </c>
      <c r="Y10" s="275" t="s">
        <v>2</v>
      </c>
      <c r="Z10" s="275" t="s">
        <v>2</v>
      </c>
      <c r="AA10" s="275" t="s">
        <v>2</v>
      </c>
      <c r="AB10" s="262" t="s">
        <v>2</v>
      </c>
      <c r="AC10" s="262" t="s">
        <v>2</v>
      </c>
      <c r="AD10" s="2"/>
      <c r="AE10" s="2"/>
      <c r="AF10" s="2"/>
      <c r="AG10" s="2"/>
      <c r="AH10" s="2"/>
      <c r="AI10" s="2"/>
    </row>
    <row r="11" spans="1:35" ht="15.75" customHeight="1" x14ac:dyDescent="0.3">
      <c r="A11" s="13">
        <v>1</v>
      </c>
      <c r="B11" s="14">
        <v>2</v>
      </c>
      <c r="C11" s="277">
        <v>3</v>
      </c>
      <c r="D11" s="275" t="s">
        <v>2</v>
      </c>
      <c r="E11" s="14">
        <v>4</v>
      </c>
      <c r="F11" s="15">
        <v>5</v>
      </c>
      <c r="G11" s="277">
        <v>6</v>
      </c>
      <c r="H11" s="275" t="s">
        <v>2</v>
      </c>
      <c r="I11" s="14">
        <v>7</v>
      </c>
      <c r="J11" s="277">
        <v>8</v>
      </c>
      <c r="K11" s="275" t="s">
        <v>2</v>
      </c>
      <c r="L11" s="14">
        <v>9</v>
      </c>
      <c r="M11" s="277">
        <v>10</v>
      </c>
      <c r="N11" s="275" t="s">
        <v>2</v>
      </c>
      <c r="O11" s="16">
        <v>11</v>
      </c>
      <c r="P11" s="14">
        <v>12</v>
      </c>
      <c r="Q11" s="14">
        <v>13</v>
      </c>
      <c r="R11" s="17">
        <v>14</v>
      </c>
      <c r="S11" s="277">
        <v>15</v>
      </c>
      <c r="T11" s="275" t="s">
        <v>2</v>
      </c>
      <c r="U11" s="14">
        <v>16</v>
      </c>
      <c r="V11" s="14">
        <v>17</v>
      </c>
      <c r="W11" s="14">
        <v>18</v>
      </c>
      <c r="X11" s="14">
        <v>19</v>
      </c>
      <c r="Y11" s="14">
        <v>20</v>
      </c>
      <c r="Z11" s="14">
        <v>21</v>
      </c>
      <c r="AA11" s="14">
        <v>22</v>
      </c>
      <c r="AB11" s="14">
        <v>23</v>
      </c>
      <c r="AC11" s="14">
        <v>24</v>
      </c>
      <c r="AD11" s="18"/>
      <c r="AE11" s="18"/>
      <c r="AF11" s="18"/>
      <c r="AG11" s="18"/>
      <c r="AH11" s="2"/>
      <c r="AI11" s="2"/>
    </row>
    <row r="12" spans="1:35" ht="0.75" customHeight="1" x14ac:dyDescent="0.3">
      <c r="A12" s="18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</row>
    <row r="13" spans="1:35" ht="11.25" customHeight="1" x14ac:dyDescent="0.3">
      <c r="A13" s="278">
        <v>43497</v>
      </c>
      <c r="B13" s="19" t="s">
        <v>39</v>
      </c>
      <c r="C13" s="20"/>
      <c r="D13" s="21">
        <v>0</v>
      </c>
      <c r="E13" s="21">
        <v>0</v>
      </c>
      <c r="F13" s="22"/>
      <c r="G13" s="20"/>
      <c r="H13" s="23"/>
      <c r="I13" s="24"/>
      <c r="J13" s="20"/>
      <c r="K13" s="23"/>
      <c r="L13" s="24"/>
      <c r="M13" s="25"/>
      <c r="N13" s="26">
        <v>0.52900000000000003</v>
      </c>
      <c r="O13" s="21">
        <v>0.52900000000000003</v>
      </c>
      <c r="P13" s="27"/>
      <c r="Q13" s="28"/>
      <c r="R13" s="29"/>
      <c r="S13" s="30"/>
      <c r="T13" s="31"/>
      <c r="U13" s="32"/>
      <c r="V13" s="33"/>
      <c r="W13" s="34"/>
      <c r="X13" s="35"/>
      <c r="Y13" s="35"/>
      <c r="Z13" s="35"/>
      <c r="AA13" s="36"/>
      <c r="AB13" s="279">
        <f>AB$5+SUMIF($A$6:AA$6,"Нараст. баланс",$A15:AA15)+SUMIF($A$8:Y$8,"Итого (с ВНР)",$A15:Y15)-SUMIF($A$6:AA$6,"Геол. снижение,  т/сут",$A15:AA15)-SUMIF(Z$8:AA$8,"Итого",Z15:AA15)-SUMIF($A$8:AA$8,"Итого (с ВСП)",$A15:AA15)</f>
        <v>2047.5329999999999</v>
      </c>
      <c r="AC13" s="37"/>
      <c r="AD13" s="2"/>
      <c r="AE13" s="2"/>
      <c r="AF13" s="2"/>
      <c r="AG13" s="2"/>
      <c r="AH13" s="2"/>
      <c r="AI13" s="18"/>
    </row>
    <row r="14" spans="1:35" ht="11.25" customHeight="1" x14ac:dyDescent="0.3">
      <c r="A14" s="258" t="s">
        <v>2</v>
      </c>
      <c r="B14" s="38" t="s">
        <v>40</v>
      </c>
      <c r="C14" s="39"/>
      <c r="D14" s="40">
        <v>0</v>
      </c>
      <c r="E14" s="40">
        <v>0</v>
      </c>
      <c r="F14" s="41"/>
      <c r="G14" s="39"/>
      <c r="H14" s="42">
        <f>SUBTOTAL(9,G16:G16)</f>
        <v>0</v>
      </c>
      <c r="I14" s="43"/>
      <c r="J14" s="39"/>
      <c r="K14" s="42">
        <f>SUBTOTAL(9,J16:J16)</f>
        <v>0</v>
      </c>
      <c r="L14" s="43"/>
      <c r="M14" s="44"/>
      <c r="N14" s="45">
        <f>SUBTOTAL(9,M16:M16)</f>
        <v>0</v>
      </c>
      <c r="O14" s="40">
        <f>SUBTOTAL(9,M16:M16)</f>
        <v>0</v>
      </c>
      <c r="P14" s="46">
        <f>O14+IF($B10="N,N скважин",P10,0)</f>
        <v>0</v>
      </c>
      <c r="Q14" s="47"/>
      <c r="R14" s="48"/>
      <c r="S14" s="49"/>
      <c r="T14" s="40">
        <f>SUBTOTAL(9,S16:S16)</f>
        <v>0</v>
      </c>
      <c r="U14" s="50">
        <f>T14+IF($B10="N,N скважин",U10,0)</f>
        <v>0</v>
      </c>
      <c r="V14" s="51"/>
      <c r="W14" s="52"/>
      <c r="X14" s="53"/>
      <c r="Y14" s="53"/>
      <c r="Z14" s="53"/>
      <c r="AA14" s="54"/>
      <c r="AB14" s="258" t="s">
        <v>2</v>
      </c>
      <c r="AC14" s="55">
        <v>0</v>
      </c>
      <c r="AD14" s="2"/>
      <c r="AE14" s="2"/>
      <c r="AF14" s="2"/>
      <c r="AG14" s="2"/>
      <c r="AH14" s="2"/>
      <c r="AI14" s="18"/>
    </row>
    <row r="15" spans="1:35" ht="12.75" customHeight="1" x14ac:dyDescent="0.3">
      <c r="A15" s="258" t="s">
        <v>2</v>
      </c>
      <c r="B15" s="56" t="s">
        <v>37</v>
      </c>
      <c r="C15" s="57"/>
      <c r="D15" s="58">
        <f>SUBTOTAL(9,C15:C15)</f>
        <v>0</v>
      </c>
      <c r="E15" s="58">
        <f>SUBTOTAL(9,C15:C15)</f>
        <v>0</v>
      </c>
      <c r="F15" s="59">
        <f>E15+IF($B11=2,0,F11)</f>
        <v>0</v>
      </c>
      <c r="G15" s="57"/>
      <c r="H15" s="60">
        <f>SUBTOTAL(9,G15:G15)</f>
        <v>0</v>
      </c>
      <c r="I15" s="61">
        <f>H15+IF($B11=2,0,I11)</f>
        <v>0</v>
      </c>
      <c r="J15" s="57"/>
      <c r="K15" s="60">
        <f>SUBTOTAL(9,J15:J15)</f>
        <v>0</v>
      </c>
      <c r="L15" s="61">
        <f>K15+IF($B11=2,0,L11)</f>
        <v>0</v>
      </c>
      <c r="M15" s="62">
        <v>0.52900000000000003</v>
      </c>
      <c r="N15" s="63">
        <f>SUBTOTAL(9,M15:M15)</f>
        <v>0.52900000000000003</v>
      </c>
      <c r="O15" s="58">
        <f>SUBTOTAL(9,M15:M15)</f>
        <v>0.52900000000000003</v>
      </c>
      <c r="P15" s="59">
        <f>O15+IF($B11=2,0,P11)</f>
        <v>0.52900000000000003</v>
      </c>
      <c r="Q15" s="64"/>
      <c r="R15" s="65">
        <v>3</v>
      </c>
      <c r="S15" s="66"/>
      <c r="T15" s="58">
        <f>SUBTOTAL(9,S15:S15)</f>
        <v>0</v>
      </c>
      <c r="U15" s="63">
        <f>T15+IF($B11=2,0,U11)</f>
        <v>0</v>
      </c>
      <c r="V15" s="67"/>
      <c r="W15" s="68">
        <f>SUMIF($A$6:V$6,"Накопленный эффект, т/сут",$A15:V15)+SUMIF($A$6:V$6,"Нараст.  по потенциалу",$A15:V15)-SUMIF($A$6:V$6,"Нараст. по остановкам",$A15:V15)-SUMIF($A$6:V$6,"ИТОГО перевод в ППД",$A15:V15)-SUMIF($A$6:V$6,"ИТОГО  нерент, по распоряж.",$A15:V15)-SUMIF($A$6:V$6,"ИТОГО ост. дебит от ЗБС, Углуб., ПВЛГ/ПНЛГ",$A15:V15)</f>
        <v>0.52900000000000003</v>
      </c>
      <c r="X15" s="69"/>
      <c r="Y15" s="69"/>
      <c r="Z15" s="69"/>
      <c r="AA15" s="58">
        <f>SUBTOTAL(9,X15:Z15)</f>
        <v>0</v>
      </c>
      <c r="AB15" s="258" t="s">
        <v>2</v>
      </c>
      <c r="AC15" s="70">
        <f>AC$5+SUMIF($C$6:AA$6,"Нараст. по остановкам",$C15:AA15)-SUMIF($C$6:AA$6,"Нараст.  по потенциалу",$C15:AA15)</f>
        <v>57.699705222234698</v>
      </c>
      <c r="AD15" s="2"/>
      <c r="AE15" s="2"/>
      <c r="AF15" s="2"/>
      <c r="AG15" s="2"/>
      <c r="AH15" s="2"/>
      <c r="AI15" s="18"/>
    </row>
    <row r="16" spans="1:35" ht="0.75" customHeight="1" x14ac:dyDescent="0.3">
      <c r="A16" s="71"/>
      <c r="B16" s="71"/>
      <c r="C16" s="71"/>
      <c r="D16" s="71"/>
      <c r="E16" s="71"/>
      <c r="F16" s="71"/>
      <c r="G16" s="2"/>
      <c r="H16" s="2"/>
      <c r="I16" s="2"/>
      <c r="J16" s="2"/>
      <c r="K16" s="2"/>
      <c r="L16" s="2"/>
      <c r="M16" s="72"/>
      <c r="N16" s="2"/>
      <c r="O16" s="2"/>
      <c r="P16" s="2"/>
      <c r="Q16" s="71"/>
      <c r="R16" s="71"/>
      <c r="S16" s="71"/>
      <c r="T16" s="2"/>
      <c r="U16" s="2"/>
      <c r="V16" s="71"/>
      <c r="W16" s="71"/>
      <c r="X16" s="71"/>
      <c r="Y16" s="71"/>
      <c r="Z16" s="71"/>
      <c r="AA16" s="71"/>
      <c r="AB16" s="71"/>
      <c r="AC16" s="71"/>
      <c r="AD16" s="71"/>
      <c r="AE16" s="71"/>
      <c r="AF16" s="71"/>
      <c r="AG16" s="71"/>
      <c r="AH16" s="71"/>
      <c r="AI16" s="18"/>
    </row>
    <row r="17" spans="1:35" ht="11.25" customHeight="1" x14ac:dyDescent="0.3">
      <c r="A17" s="278">
        <v>43498</v>
      </c>
      <c r="B17" s="19" t="s">
        <v>39</v>
      </c>
      <c r="C17" s="20"/>
      <c r="D17" s="21">
        <v>0</v>
      </c>
      <c r="E17" s="21">
        <v>0</v>
      </c>
      <c r="F17" s="22"/>
      <c r="G17" s="20"/>
      <c r="H17" s="23"/>
      <c r="I17" s="24"/>
      <c r="J17" s="25" t="s">
        <v>41</v>
      </c>
      <c r="K17" s="23"/>
      <c r="L17" s="24"/>
      <c r="M17" s="25"/>
      <c r="N17" s="26">
        <v>1.4279999999999999</v>
      </c>
      <c r="O17" s="21">
        <v>1.4279999999999999</v>
      </c>
      <c r="P17" s="27"/>
      <c r="Q17" s="33"/>
      <c r="R17" s="29"/>
      <c r="S17" s="30"/>
      <c r="T17" s="31"/>
      <c r="U17" s="32"/>
      <c r="V17" s="33"/>
      <c r="W17" s="34"/>
      <c r="X17" s="35"/>
      <c r="Y17" s="35"/>
      <c r="Z17" s="35"/>
      <c r="AA17" s="36"/>
      <c r="AB17" s="279">
        <f>AB$5+SUMIF($A$6:AA$6,"Нараст. баланс",$A19:AA19)+SUMIF($A$8:Y$8,"Итого (с ВНР)",$A19:Y19)-SUMIF($A$6:AA$6,"Геол. снижение,  т/сут",$A19:AA19)-SUMIF(Z$8:AA$8,"Итого",Z19:AA19)-SUMIF($A$8:AA$8,"Итого (с ВСП)",$A19:AA19)</f>
        <v>2046.5339999999999</v>
      </c>
      <c r="AC17" s="37"/>
      <c r="AD17" s="2"/>
      <c r="AE17" s="2"/>
      <c r="AF17" s="2"/>
      <c r="AG17" s="2"/>
      <c r="AH17" s="2"/>
      <c r="AI17" s="18"/>
    </row>
    <row r="18" spans="1:35" ht="11.25" customHeight="1" x14ac:dyDescent="0.3">
      <c r="A18" s="258" t="s">
        <v>2</v>
      </c>
      <c r="B18" s="38" t="s">
        <v>40</v>
      </c>
      <c r="C18" s="39"/>
      <c r="D18" s="40">
        <v>0</v>
      </c>
      <c r="E18" s="40">
        <v>0</v>
      </c>
      <c r="F18" s="41"/>
      <c r="G18" s="39"/>
      <c r="H18" s="42">
        <f>SUBTOTAL(9,G20:G20)</f>
        <v>0</v>
      </c>
      <c r="I18" s="43"/>
      <c r="J18" s="44"/>
      <c r="K18" s="42">
        <f>SUBTOTAL(9,J20:J20)</f>
        <v>0</v>
      </c>
      <c r="L18" s="43"/>
      <c r="M18" s="44"/>
      <c r="N18" s="45">
        <f>SUBTOTAL(9,M20:M20)</f>
        <v>0</v>
      </c>
      <c r="O18" s="40">
        <f>SUBTOTAL(9,M20:M20)</f>
        <v>0</v>
      </c>
      <c r="P18" s="46">
        <f>O18+IF($B14="N,N скважин",P14,0)</f>
        <v>0</v>
      </c>
      <c r="Q18" s="51"/>
      <c r="R18" s="48"/>
      <c r="S18" s="49"/>
      <c r="T18" s="40">
        <f>SUBTOTAL(9,S20:S20)</f>
        <v>0</v>
      </c>
      <c r="U18" s="50">
        <f>T18+IF($B14="N,N скважин",U14,0)</f>
        <v>0</v>
      </c>
      <c r="V18" s="51"/>
      <c r="W18" s="52"/>
      <c r="X18" s="53"/>
      <c r="Y18" s="53"/>
      <c r="Z18" s="53"/>
      <c r="AA18" s="54"/>
      <c r="AB18" s="258" t="s">
        <v>2</v>
      </c>
      <c r="AC18" s="55">
        <v>0</v>
      </c>
      <c r="AD18" s="2"/>
      <c r="AE18" s="2"/>
      <c r="AF18" s="2"/>
      <c r="AG18" s="2"/>
      <c r="AH18" s="2"/>
      <c r="AI18" s="18"/>
    </row>
    <row r="19" spans="1:35" ht="12.75" customHeight="1" x14ac:dyDescent="0.3">
      <c r="A19" s="258" t="s">
        <v>2</v>
      </c>
      <c r="B19" s="56" t="s">
        <v>37</v>
      </c>
      <c r="C19" s="57"/>
      <c r="D19" s="58">
        <f>SUBTOTAL(9,C19:C19)</f>
        <v>0</v>
      </c>
      <c r="E19" s="58">
        <f>SUBTOTAL(9,C19:C19)</f>
        <v>0</v>
      </c>
      <c r="F19" s="59">
        <f>E19+IF($B15=2,0,F15)</f>
        <v>0</v>
      </c>
      <c r="G19" s="57"/>
      <c r="H19" s="60">
        <f>SUBTOTAL(9,G19:G19)</f>
        <v>0</v>
      </c>
      <c r="I19" s="61">
        <f>H19+IF($B15=2,0,I15)</f>
        <v>0</v>
      </c>
      <c r="J19" s="62">
        <v>11</v>
      </c>
      <c r="K19" s="60">
        <f>SUBTOTAL(9,J19:J19)</f>
        <v>11</v>
      </c>
      <c r="L19" s="61">
        <f>K19+IF($B15=2,0,L15)</f>
        <v>11</v>
      </c>
      <c r="M19" s="62">
        <v>0.89900000000000002</v>
      </c>
      <c r="N19" s="63">
        <f>SUBTOTAL(9,M19:M19)</f>
        <v>0.89900000000000002</v>
      </c>
      <c r="O19" s="58">
        <f>SUBTOTAL(9,M19:M19)</f>
        <v>0.89900000000000002</v>
      </c>
      <c r="P19" s="59">
        <f>O19+IF($B15=2,0,P15)</f>
        <v>1.4279999999999999</v>
      </c>
      <c r="Q19" s="67">
        <v>5.1790000000000003</v>
      </c>
      <c r="R19" s="65">
        <v>6</v>
      </c>
      <c r="S19" s="66"/>
      <c r="T19" s="58">
        <f>SUBTOTAL(9,S19:S19)</f>
        <v>0</v>
      </c>
      <c r="U19" s="63">
        <f>T19+IF($B15=2,0,U15)</f>
        <v>0</v>
      </c>
      <c r="V19" s="67">
        <v>15.077</v>
      </c>
      <c r="W19" s="68">
        <f>SUMIF($A$6:V$6,"Накопленный эффект, т/сут",$A19:V19)+SUMIF($A$6:V$6,"Нараст.  по потенциалу",$A19:V19)-SUMIF($A$6:V$6,"Нараст. по остановкам",$A19:V19)-SUMIF($A$6:V$6,"ИТОГО перевод в ППД",$A19:V19)-SUMIF($A$6:V$6,"ИТОГО  нерент, по распоряж.",$A19:V19)-SUMIF($A$6:V$6,"ИТОГО ост. дебит от ЗБС, Углуб., ПВЛГ/ПНЛГ",$A19:V19)</f>
        <v>12.428000000000001</v>
      </c>
      <c r="X19" s="69"/>
      <c r="Y19" s="69"/>
      <c r="Z19" s="69"/>
      <c r="AA19" s="58">
        <f>SUBTOTAL(9,X19:Z19)</f>
        <v>0</v>
      </c>
      <c r="AB19" s="258" t="s">
        <v>2</v>
      </c>
      <c r="AC19" s="70">
        <f>AC$5+SUMIF($C$6:AA$6,"Нараст. по остановкам",$C19:AA19)-SUMIF($C$6:AA$6,"Нараст.  по потенциалу",$C19:AA19)</f>
        <v>56.800705222234704</v>
      </c>
      <c r="AD19" s="2"/>
      <c r="AE19" s="2"/>
      <c r="AF19" s="2"/>
      <c r="AG19" s="2"/>
      <c r="AH19" s="2"/>
      <c r="AI19" s="18"/>
    </row>
    <row r="20" spans="1:35" ht="0.75" customHeight="1" x14ac:dyDescent="0.3">
      <c r="A20" s="71"/>
      <c r="B20" s="71"/>
      <c r="C20" s="71"/>
      <c r="D20" s="71"/>
      <c r="E20" s="71"/>
      <c r="F20" s="71"/>
      <c r="G20" s="2"/>
      <c r="H20" s="2"/>
      <c r="I20" s="2"/>
      <c r="J20" s="2"/>
      <c r="K20" s="2"/>
      <c r="L20" s="2"/>
      <c r="M20" s="72"/>
      <c r="N20" s="2"/>
      <c r="O20" s="2"/>
      <c r="P20" s="2"/>
      <c r="Q20" s="71"/>
      <c r="R20" s="71"/>
      <c r="S20" s="71"/>
      <c r="T20" s="2"/>
      <c r="U20" s="2"/>
      <c r="V20" s="71"/>
      <c r="W20" s="71"/>
      <c r="X20" s="71"/>
      <c r="Y20" s="71"/>
      <c r="Z20" s="71"/>
      <c r="AA20" s="71"/>
      <c r="AB20" s="71"/>
      <c r="AC20" s="71"/>
      <c r="AD20" s="71"/>
      <c r="AE20" s="71"/>
      <c r="AF20" s="71"/>
      <c r="AG20" s="71"/>
      <c r="AH20" s="71"/>
      <c r="AI20" s="18"/>
    </row>
    <row r="21" spans="1:35" ht="11.25" customHeight="1" x14ac:dyDescent="0.3">
      <c r="A21" s="278">
        <v>43499</v>
      </c>
      <c r="B21" s="19" t="s">
        <v>39</v>
      </c>
      <c r="C21" s="20"/>
      <c r="D21" s="21">
        <v>0</v>
      </c>
      <c r="E21" s="21">
        <v>0</v>
      </c>
      <c r="F21" s="22"/>
      <c r="G21" s="20"/>
      <c r="H21" s="23"/>
      <c r="I21" s="24"/>
      <c r="J21" s="20"/>
      <c r="K21" s="23"/>
      <c r="L21" s="24"/>
      <c r="M21" s="25"/>
      <c r="N21" s="26">
        <v>2.327</v>
      </c>
      <c r="O21" s="21">
        <v>2.327</v>
      </c>
      <c r="P21" s="27"/>
      <c r="Q21" s="33"/>
      <c r="R21" s="29"/>
      <c r="S21" s="30"/>
      <c r="T21" s="31"/>
      <c r="U21" s="32"/>
      <c r="V21" s="33"/>
      <c r="W21" s="34"/>
      <c r="X21" s="36"/>
      <c r="Y21" s="35"/>
      <c r="Z21" s="35"/>
      <c r="AA21" s="36"/>
      <c r="AB21" s="279">
        <f>AB$5+SUMIF($A$6:AA$6,"Нараст. баланс",$A23:AA23)+SUMIF($A$8:Y$8,"Итого (с ВНР)",$A23:Y23)-SUMIF($A$6:AA$6,"Геол. снижение,  т/сут",$A23:AA23)-SUMIF(Z$8:AA$8,"Итого",Z23:AA23)-SUMIF($A$8:AA$8,"Итого (с ВСП)",$A23:AA23)</f>
        <v>2027.9480000000003</v>
      </c>
      <c r="AC21" s="37"/>
      <c r="AD21" s="2"/>
      <c r="AE21" s="2"/>
      <c r="AF21" s="2"/>
      <c r="AG21" s="2"/>
      <c r="AH21" s="2"/>
      <c r="AI21" s="18"/>
    </row>
    <row r="22" spans="1:35" ht="11.25" customHeight="1" x14ac:dyDescent="0.3">
      <c r="A22" s="258" t="s">
        <v>2</v>
      </c>
      <c r="B22" s="38" t="s">
        <v>40</v>
      </c>
      <c r="C22" s="39"/>
      <c r="D22" s="40">
        <v>0</v>
      </c>
      <c r="E22" s="40">
        <v>0</v>
      </c>
      <c r="F22" s="41"/>
      <c r="G22" s="39"/>
      <c r="H22" s="42">
        <f>SUBTOTAL(9,G24:G24)</f>
        <v>0</v>
      </c>
      <c r="I22" s="43"/>
      <c r="J22" s="39"/>
      <c r="K22" s="42">
        <f>SUBTOTAL(9,J24:J24)</f>
        <v>0</v>
      </c>
      <c r="L22" s="43"/>
      <c r="M22" s="44"/>
      <c r="N22" s="45">
        <f>SUBTOTAL(9,M24:M24)</f>
        <v>0</v>
      </c>
      <c r="O22" s="40">
        <f>SUBTOTAL(9,M24:M24)</f>
        <v>0</v>
      </c>
      <c r="P22" s="46">
        <f>O22+IF($B18="N,N скважин",P18,0)</f>
        <v>0</v>
      </c>
      <c r="Q22" s="51"/>
      <c r="R22" s="48"/>
      <c r="S22" s="49"/>
      <c r="T22" s="40">
        <f>SUBTOTAL(9,S24:S24)</f>
        <v>0</v>
      </c>
      <c r="U22" s="50">
        <f>T22+IF($B18="N,N скважин",U18,0)</f>
        <v>0</v>
      </c>
      <c r="V22" s="51"/>
      <c r="W22" s="52"/>
      <c r="X22" s="54"/>
      <c r="Y22" s="53"/>
      <c r="Z22" s="53"/>
      <c r="AA22" s="54"/>
      <c r="AB22" s="258" t="s">
        <v>2</v>
      </c>
      <c r="AC22" s="55">
        <v>0</v>
      </c>
      <c r="AD22" s="2"/>
      <c r="AE22" s="2"/>
      <c r="AF22" s="2"/>
      <c r="AG22" s="2"/>
      <c r="AH22" s="2"/>
      <c r="AI22" s="18"/>
    </row>
    <row r="23" spans="1:35" ht="12.75" customHeight="1" x14ac:dyDescent="0.3">
      <c r="A23" s="258" t="s">
        <v>2</v>
      </c>
      <c r="B23" s="56" t="s">
        <v>37</v>
      </c>
      <c r="C23" s="57"/>
      <c r="D23" s="58">
        <f>SUBTOTAL(9,C23:C23)</f>
        <v>0</v>
      </c>
      <c r="E23" s="58">
        <f>SUBTOTAL(9,C23:C23)</f>
        <v>0</v>
      </c>
      <c r="F23" s="59">
        <f>E23+IF($B19=2,0,F19)</f>
        <v>0</v>
      </c>
      <c r="G23" s="57"/>
      <c r="H23" s="60">
        <f>SUBTOTAL(9,G23:G23)</f>
        <v>0</v>
      </c>
      <c r="I23" s="61">
        <f>H23+IF($B19=2,0,I19)</f>
        <v>0</v>
      </c>
      <c r="J23" s="57"/>
      <c r="K23" s="60">
        <f>SUBTOTAL(9,J23:J23)</f>
        <v>0</v>
      </c>
      <c r="L23" s="61">
        <f>K23+IF($B19=2,0,L19)</f>
        <v>11</v>
      </c>
      <c r="M23" s="62">
        <v>0.89900000000000002</v>
      </c>
      <c r="N23" s="63">
        <f>SUBTOTAL(9,M23:M23)</f>
        <v>0.89900000000000002</v>
      </c>
      <c r="O23" s="58">
        <f>SUBTOTAL(9,M23:M23)</f>
        <v>0.89900000000000002</v>
      </c>
      <c r="P23" s="59">
        <f>O23+IF($B19=2,0,P19)</f>
        <v>2.327</v>
      </c>
      <c r="Q23" s="67">
        <v>5.1790000000000003</v>
      </c>
      <c r="R23" s="65">
        <v>9</v>
      </c>
      <c r="S23" s="66"/>
      <c r="T23" s="58">
        <f>SUBTOTAL(9,S23:S23)</f>
        <v>0</v>
      </c>
      <c r="U23" s="63">
        <f>T23+IF($B19=2,0,U19)</f>
        <v>0</v>
      </c>
      <c r="V23" s="67">
        <v>15.077</v>
      </c>
      <c r="W23" s="68">
        <f>SUMIF($A$6:V$6,"Накопленный эффект, т/сут",$A23:V23)+SUMIF($A$6:V$6,"Нараст.  по потенциалу",$A23:V23)-SUMIF($A$6:V$6,"Нараст. по остановкам",$A23:V23)-SUMIF($A$6:V$6,"ИТОГО перевод в ППД",$A23:V23)-SUMIF($A$6:V$6,"ИТОГО  нерент, по распоряж.",$A23:V23)-SUMIF($A$6:V$6,"ИТОГО ост. дебит от ЗБС, Углуб., ПВЛГ/ПНЛГ",$A23:V23)</f>
        <v>13.327</v>
      </c>
      <c r="X23" s="58">
        <v>16.484999999999999</v>
      </c>
      <c r="Y23" s="69"/>
      <c r="Z23" s="69"/>
      <c r="AA23" s="58">
        <f>SUBTOTAL(9,X23:Z23)</f>
        <v>16.484999999999999</v>
      </c>
      <c r="AB23" s="258" t="s">
        <v>2</v>
      </c>
      <c r="AC23" s="70">
        <f>AC$5+SUMIF($C$6:AA$6,"Нараст. по остановкам",$C23:AA23)-SUMIF($C$6:AA$6,"Нараст.  по потенциалу",$C23:AA23)</f>
        <v>55.901705222234703</v>
      </c>
      <c r="AD23" s="2"/>
      <c r="AE23" s="2"/>
      <c r="AF23" s="2"/>
      <c r="AG23" s="2"/>
      <c r="AH23" s="2"/>
      <c r="AI23" s="18"/>
    </row>
    <row r="24" spans="1:35" ht="0.75" customHeight="1" x14ac:dyDescent="0.3">
      <c r="A24" s="71"/>
      <c r="B24" s="71"/>
      <c r="C24" s="71"/>
      <c r="D24" s="71"/>
      <c r="E24" s="71"/>
      <c r="F24" s="71"/>
      <c r="G24" s="2"/>
      <c r="H24" s="2"/>
      <c r="I24" s="2"/>
      <c r="J24" s="2"/>
      <c r="K24" s="2"/>
      <c r="L24" s="2"/>
      <c r="M24" s="72"/>
      <c r="N24" s="2"/>
      <c r="O24" s="2"/>
      <c r="P24" s="2"/>
      <c r="Q24" s="71"/>
      <c r="R24" s="71"/>
      <c r="S24" s="71"/>
      <c r="T24" s="2"/>
      <c r="U24" s="2"/>
      <c r="V24" s="71"/>
      <c r="W24" s="71"/>
      <c r="X24" s="71"/>
      <c r="Y24" s="71"/>
      <c r="Z24" s="71"/>
      <c r="AA24" s="71"/>
      <c r="AB24" s="71"/>
      <c r="AC24" s="71"/>
      <c r="AD24" s="71"/>
      <c r="AE24" s="71"/>
      <c r="AF24" s="71"/>
      <c r="AG24" s="71"/>
      <c r="AH24" s="71"/>
      <c r="AI24" s="18"/>
    </row>
    <row r="25" spans="1:35" ht="11.25" customHeight="1" x14ac:dyDescent="0.3">
      <c r="A25" s="278">
        <v>43500</v>
      </c>
      <c r="B25" s="19" t="s">
        <v>39</v>
      </c>
      <c r="C25" s="20"/>
      <c r="D25" s="21">
        <v>0</v>
      </c>
      <c r="E25" s="21">
        <v>0</v>
      </c>
      <c r="F25" s="22"/>
      <c r="G25" s="20"/>
      <c r="H25" s="23"/>
      <c r="I25" s="24"/>
      <c r="J25" s="20"/>
      <c r="K25" s="23"/>
      <c r="L25" s="24"/>
      <c r="M25" s="25"/>
      <c r="N25" s="26">
        <v>3.226</v>
      </c>
      <c r="O25" s="21">
        <v>3.226</v>
      </c>
      <c r="P25" s="27"/>
      <c r="Q25" s="33"/>
      <c r="R25" s="29"/>
      <c r="S25" s="30"/>
      <c r="T25" s="31"/>
      <c r="U25" s="32"/>
      <c r="V25" s="33"/>
      <c r="W25" s="34"/>
      <c r="X25" s="36"/>
      <c r="Y25" s="36"/>
      <c r="Z25" s="35"/>
      <c r="AA25" s="36"/>
      <c r="AB25" s="279">
        <f>AB$5+SUMIF($A$6:AA$6,"Нараст. баланс",$A27:AA27)+SUMIF($A$8:Y$8,"Итого (с ВНР)",$A27:Y27)-SUMIF($A$6:AA$6,"Геол. снижение,  т/сут",$A27:AA27)-SUMIF(Z$8:AA$8,"Итого",Z27:AA27)-SUMIF($A$8:AA$8,"Итого (с ВСП)",$A27:AA27)</f>
        <v>2020.4250000000002</v>
      </c>
      <c r="AC25" s="37"/>
      <c r="AD25" s="2"/>
      <c r="AE25" s="2"/>
      <c r="AF25" s="2"/>
      <c r="AG25" s="2"/>
      <c r="AH25" s="2"/>
      <c r="AI25" s="18"/>
    </row>
    <row r="26" spans="1:35" ht="11.25" customHeight="1" x14ac:dyDescent="0.3">
      <c r="A26" s="258" t="s">
        <v>2</v>
      </c>
      <c r="B26" s="38" t="s">
        <v>40</v>
      </c>
      <c r="C26" s="39"/>
      <c r="D26" s="40">
        <v>0</v>
      </c>
      <c r="E26" s="40">
        <v>0</v>
      </c>
      <c r="F26" s="41"/>
      <c r="G26" s="39"/>
      <c r="H26" s="42">
        <f>SUBTOTAL(9,G28:G28)</f>
        <v>0</v>
      </c>
      <c r="I26" s="43"/>
      <c r="J26" s="39"/>
      <c r="K26" s="42">
        <f>SUBTOTAL(9,J28:J28)</f>
        <v>0</v>
      </c>
      <c r="L26" s="43"/>
      <c r="M26" s="44"/>
      <c r="N26" s="45">
        <f>SUBTOTAL(9,M28:M28)</f>
        <v>0</v>
      </c>
      <c r="O26" s="40">
        <f>SUBTOTAL(9,M28:M28)</f>
        <v>0</v>
      </c>
      <c r="P26" s="46">
        <f>O26+IF($B22="N,N скважин",P22,0)</f>
        <v>0</v>
      </c>
      <c r="Q26" s="51"/>
      <c r="R26" s="48"/>
      <c r="S26" s="49"/>
      <c r="T26" s="40">
        <f>SUBTOTAL(9,S28:S28)</f>
        <v>0</v>
      </c>
      <c r="U26" s="50">
        <f>T26+IF($B22="N,N скважин",U22,0)</f>
        <v>0</v>
      </c>
      <c r="V26" s="51"/>
      <c r="W26" s="52"/>
      <c r="X26" s="54"/>
      <c r="Y26" s="54"/>
      <c r="Z26" s="53"/>
      <c r="AA26" s="54"/>
      <c r="AB26" s="258" t="s">
        <v>2</v>
      </c>
      <c r="AC26" s="55">
        <v>0</v>
      </c>
      <c r="AD26" s="2"/>
      <c r="AE26" s="2"/>
      <c r="AF26" s="2"/>
      <c r="AG26" s="2"/>
      <c r="AH26" s="2"/>
      <c r="AI26" s="18"/>
    </row>
    <row r="27" spans="1:35" ht="12.75" customHeight="1" x14ac:dyDescent="0.3">
      <c r="A27" s="258" t="s">
        <v>2</v>
      </c>
      <c r="B27" s="56" t="s">
        <v>37</v>
      </c>
      <c r="C27" s="57"/>
      <c r="D27" s="58">
        <f>SUBTOTAL(9,C27:C27)</f>
        <v>0</v>
      </c>
      <c r="E27" s="58">
        <f>SUBTOTAL(9,C27:C27)</f>
        <v>0</v>
      </c>
      <c r="F27" s="59">
        <f>E27+IF($B23=2,0,F23)</f>
        <v>0</v>
      </c>
      <c r="G27" s="57"/>
      <c r="H27" s="60">
        <f>SUBTOTAL(9,G27:G27)</f>
        <v>0</v>
      </c>
      <c r="I27" s="61">
        <f>H27+IF($B23=2,0,I23)</f>
        <v>0</v>
      </c>
      <c r="J27" s="57"/>
      <c r="K27" s="60">
        <f>SUBTOTAL(9,J27:J27)</f>
        <v>0</v>
      </c>
      <c r="L27" s="61">
        <f>K27+IF($B23=2,0,L23)</f>
        <v>11</v>
      </c>
      <c r="M27" s="62">
        <v>0.89900000000000002</v>
      </c>
      <c r="N27" s="63">
        <f>SUBTOTAL(9,M27:M27)</f>
        <v>0.89900000000000002</v>
      </c>
      <c r="O27" s="58">
        <f>SUBTOTAL(9,M27:M27)</f>
        <v>0.89900000000000002</v>
      </c>
      <c r="P27" s="59">
        <f>O27+IF($B23=2,0,P23)</f>
        <v>3.226</v>
      </c>
      <c r="Q27" s="67">
        <v>5.1790000000000003</v>
      </c>
      <c r="R27" s="65">
        <v>12</v>
      </c>
      <c r="S27" s="66"/>
      <c r="T27" s="58">
        <f>SUBTOTAL(9,S27:S27)</f>
        <v>0</v>
      </c>
      <c r="U27" s="63">
        <f>T27+IF($B23=2,0,U23)</f>
        <v>0</v>
      </c>
      <c r="V27" s="67">
        <v>15.077</v>
      </c>
      <c r="W27" s="68">
        <f>SUMIF($A$6:V$6,"Накопленный эффект, т/сут",$A27:V27)+SUMIF($A$6:V$6,"Нараст.  по потенциалу",$A27:V27)-SUMIF($A$6:V$6,"Нараст. по остановкам",$A27:V27)-SUMIF($A$6:V$6,"ИТОГО перевод в ППД",$A27:V27)-SUMIF($A$6:V$6,"ИТОГО  нерент, по распоряж.",$A27:V27)-SUMIF($A$6:V$6,"ИТОГО ост. дебит от ЗБС, Углуб., ПВЛГ/ПНЛГ",$A27:V27)</f>
        <v>14.225999999999999</v>
      </c>
      <c r="X27" s="58">
        <v>16.484999999999999</v>
      </c>
      <c r="Y27" s="58">
        <v>5.4219999999999997</v>
      </c>
      <c r="Z27" s="69"/>
      <c r="AA27" s="58">
        <f>SUBTOTAL(9,X27:Z27)</f>
        <v>21.907</v>
      </c>
      <c r="AB27" s="258" t="s">
        <v>2</v>
      </c>
      <c r="AC27" s="70">
        <f>AC$5+SUMIF($C$6:AA$6,"Нараст. по остановкам",$C27:AA27)-SUMIF($C$6:AA$6,"Нараст.  по потенциалу",$C27:AA27)</f>
        <v>55.002705222234702</v>
      </c>
      <c r="AD27" s="2"/>
      <c r="AE27" s="2"/>
      <c r="AF27" s="2"/>
      <c r="AG27" s="2"/>
      <c r="AH27" s="2"/>
      <c r="AI27" s="18"/>
    </row>
    <row r="28" spans="1:35" ht="0.75" customHeight="1" x14ac:dyDescent="0.3">
      <c r="A28" s="71"/>
      <c r="B28" s="71"/>
      <c r="C28" s="71"/>
      <c r="D28" s="71"/>
      <c r="E28" s="71"/>
      <c r="F28" s="71"/>
      <c r="G28" s="2"/>
      <c r="H28" s="2"/>
      <c r="I28" s="2"/>
      <c r="J28" s="2"/>
      <c r="K28" s="2"/>
      <c r="L28" s="2"/>
      <c r="M28" s="72"/>
      <c r="N28" s="2"/>
      <c r="O28" s="2"/>
      <c r="P28" s="2"/>
      <c r="Q28" s="71"/>
      <c r="R28" s="71"/>
      <c r="S28" s="71"/>
      <c r="T28" s="2"/>
      <c r="U28" s="2"/>
      <c r="V28" s="71"/>
      <c r="W28" s="71"/>
      <c r="X28" s="71"/>
      <c r="Y28" s="71"/>
      <c r="Z28" s="71"/>
      <c r="AA28" s="71"/>
      <c r="AB28" s="71"/>
      <c r="AC28" s="71"/>
      <c r="AD28" s="71"/>
      <c r="AE28" s="71"/>
      <c r="AF28" s="71"/>
      <c r="AG28" s="71"/>
      <c r="AH28" s="71"/>
      <c r="AI28" s="18"/>
    </row>
    <row r="29" spans="1:35" ht="11.25" customHeight="1" x14ac:dyDescent="0.3">
      <c r="A29" s="278">
        <v>43501</v>
      </c>
      <c r="B29" s="19" t="s">
        <v>39</v>
      </c>
      <c r="C29" s="231" t="s">
        <v>41</v>
      </c>
      <c r="D29" s="21">
        <v>0</v>
      </c>
      <c r="E29" s="21">
        <v>0</v>
      </c>
      <c r="F29" s="22"/>
      <c r="G29" s="20"/>
      <c r="H29" s="23"/>
      <c r="I29" s="24"/>
      <c r="J29" s="20"/>
      <c r="K29" s="23"/>
      <c r="L29" s="24"/>
      <c r="M29" s="25"/>
      <c r="N29" s="26">
        <v>4.125</v>
      </c>
      <c r="O29" s="21">
        <v>4.125</v>
      </c>
      <c r="P29" s="27"/>
      <c r="Q29" s="33"/>
      <c r="R29" s="29"/>
      <c r="S29" s="30"/>
      <c r="T29" s="31"/>
      <c r="U29" s="32"/>
      <c r="V29" s="33"/>
      <c r="W29" s="34"/>
      <c r="X29" s="36"/>
      <c r="Y29" s="36"/>
      <c r="Z29" s="36"/>
      <c r="AA29" s="36"/>
      <c r="AB29" s="279">
        <f>AB$5+SUMIF($A$6:AA$6,"Нараст. баланс",$A31:AA31)+SUMIF($A$8:Y$8,"Итого (с ВНР)",$A31:Y31)-SUMIF($A$6:AA$6,"Геол. снижение,  т/сут",$A31:AA31)-SUMIF(Z$8:AA$8,"Итого",Z31:AA31)-SUMIF($A$8:AA$8,"Итого (с ВСП)",$A31:AA31)</f>
        <v>2011.1120000000001</v>
      </c>
      <c r="AC29" s="37"/>
      <c r="AD29" s="2"/>
      <c r="AE29" s="2"/>
      <c r="AF29" s="2"/>
      <c r="AG29" s="2"/>
      <c r="AH29" s="2"/>
      <c r="AI29" s="18"/>
    </row>
    <row r="30" spans="1:35" ht="11.25" customHeight="1" x14ac:dyDescent="0.3">
      <c r="A30" s="258" t="s">
        <v>2</v>
      </c>
      <c r="B30" s="38" t="s">
        <v>40</v>
      </c>
      <c r="C30" s="232">
        <v>6342</v>
      </c>
      <c r="D30" s="40">
        <v>1</v>
      </c>
      <c r="E30" s="40">
        <v>1</v>
      </c>
      <c r="F30" s="41"/>
      <c r="G30" s="39"/>
      <c r="H30" s="42">
        <f>SUBTOTAL(9,G32:G32)</f>
        <v>0</v>
      </c>
      <c r="I30" s="43"/>
      <c r="J30" s="39"/>
      <c r="K30" s="42">
        <f>SUBTOTAL(9,J32:J32)</f>
        <v>0</v>
      </c>
      <c r="L30" s="43"/>
      <c r="M30" s="44"/>
      <c r="N30" s="45">
        <f>SUBTOTAL(9,M32:M32)</f>
        <v>0</v>
      </c>
      <c r="O30" s="40">
        <f>SUBTOTAL(9,M32:M32)</f>
        <v>0</v>
      </c>
      <c r="P30" s="46">
        <f>O30+IF($B26="N,N скважин",P26,0)</f>
        <v>0</v>
      </c>
      <c r="Q30" s="51"/>
      <c r="R30" s="48"/>
      <c r="S30" s="49"/>
      <c r="T30" s="40">
        <f>SUBTOTAL(9,S32:S32)</f>
        <v>0</v>
      </c>
      <c r="U30" s="50">
        <f>T30+IF($B26="N,N скважин",U26,0)</f>
        <v>0</v>
      </c>
      <c r="V30" s="51"/>
      <c r="W30" s="52"/>
      <c r="X30" s="54"/>
      <c r="Y30" s="54"/>
      <c r="Z30" s="54"/>
      <c r="AA30" s="54"/>
      <c r="AB30" s="258" t="s">
        <v>2</v>
      </c>
      <c r="AC30" s="55">
        <v>0</v>
      </c>
      <c r="AD30" s="2"/>
      <c r="AE30" s="2"/>
      <c r="AF30" s="2"/>
      <c r="AG30" s="2"/>
      <c r="AH30" s="2"/>
      <c r="AI30" s="18"/>
    </row>
    <row r="31" spans="1:35" ht="12.75" customHeight="1" x14ac:dyDescent="0.3">
      <c r="A31" s="258" t="s">
        <v>2</v>
      </c>
      <c r="B31" s="56" t="s">
        <v>37</v>
      </c>
      <c r="C31" s="233">
        <v>6</v>
      </c>
      <c r="D31" s="58">
        <f>SUBTOTAL(9,C31:C31)</f>
        <v>6</v>
      </c>
      <c r="E31" s="58">
        <f>SUBTOTAL(9,C31:C31)</f>
        <v>6</v>
      </c>
      <c r="F31" s="59">
        <f>E31+IF($B27=2,0,F27)</f>
        <v>6</v>
      </c>
      <c r="G31" s="57"/>
      <c r="H31" s="60">
        <f>SUBTOTAL(9,G31:G31)</f>
        <v>0</v>
      </c>
      <c r="I31" s="61">
        <f>H31+IF($B27=2,0,I27)</f>
        <v>0</v>
      </c>
      <c r="J31" s="57"/>
      <c r="K31" s="60">
        <f>SUBTOTAL(9,J31:J31)</f>
        <v>0</v>
      </c>
      <c r="L31" s="61">
        <f>K31+IF($B27=2,0,L27)</f>
        <v>11</v>
      </c>
      <c r="M31" s="62">
        <v>0.89900000000000002</v>
      </c>
      <c r="N31" s="63">
        <f>SUBTOTAL(9,M31:M31)</f>
        <v>0.89900000000000002</v>
      </c>
      <c r="O31" s="58">
        <f>SUBTOTAL(9,M31:M31)</f>
        <v>0.89900000000000002</v>
      </c>
      <c r="P31" s="59">
        <f>O31+IF($B27=2,0,P27)</f>
        <v>4.125</v>
      </c>
      <c r="Q31" s="67">
        <v>5.1790000000000003</v>
      </c>
      <c r="R31" s="65">
        <v>15</v>
      </c>
      <c r="S31" s="66"/>
      <c r="T31" s="58">
        <f>SUBTOTAL(9,S31:S31)</f>
        <v>0</v>
      </c>
      <c r="U31" s="63">
        <f>T31+IF($B27=2,0,U27)</f>
        <v>0</v>
      </c>
      <c r="V31" s="67">
        <v>15.077</v>
      </c>
      <c r="W31" s="68">
        <f>SUMIF($A$6:V$6,"Накопленный эффект, т/сут",$A31:V31)+SUMIF($A$6:V$6,"Нараст.  по потенциалу",$A31:V31)-SUMIF($A$6:V$6,"Нараст. по остановкам",$A31:V31)-SUMIF($A$6:V$6,"ИТОГО перевод в ППД",$A31:V31)-SUMIF($A$6:V$6,"ИТОГО  нерент, по распоряж.",$A31:V31)-SUMIF($A$6:V$6,"ИТОГО ост. дебит от ЗБС, Углуб., ПВЛГ/ПНЛГ",$A31:V31)</f>
        <v>21.125</v>
      </c>
      <c r="X31" s="58">
        <v>16.484999999999999</v>
      </c>
      <c r="Y31" s="58">
        <v>2.7109999999999999</v>
      </c>
      <c r="Z31" s="58">
        <v>15.923</v>
      </c>
      <c r="AA31" s="58">
        <f>SUBTOTAL(9,X31:Z31)</f>
        <v>35.119</v>
      </c>
      <c r="AB31" s="258" t="s">
        <v>2</v>
      </c>
      <c r="AC31" s="70">
        <f>AC$5+SUMIF($C$6:AA$6,"Нараст. по остановкам",$C31:AA31)-SUMIF($C$6:AA$6,"Нараст.  по потенциалу",$C31:AA31)</f>
        <v>54.103705222234701</v>
      </c>
      <c r="AD31" s="2"/>
      <c r="AE31" s="2"/>
      <c r="AF31" s="2"/>
      <c r="AG31" s="2"/>
      <c r="AH31" s="2"/>
      <c r="AI31" s="18"/>
    </row>
    <row r="32" spans="1:35" ht="0.75" customHeight="1" x14ac:dyDescent="0.3">
      <c r="A32" s="71"/>
      <c r="B32" s="71"/>
      <c r="C32" s="71"/>
      <c r="D32" s="71"/>
      <c r="E32" s="71"/>
      <c r="F32" s="71"/>
      <c r="G32" s="2"/>
      <c r="H32" s="2"/>
      <c r="I32" s="2"/>
      <c r="J32" s="2"/>
      <c r="K32" s="2"/>
      <c r="L32" s="2"/>
      <c r="M32" s="72"/>
      <c r="N32" s="2"/>
      <c r="O32" s="2"/>
      <c r="P32" s="2"/>
      <c r="Q32" s="71"/>
      <c r="R32" s="71"/>
      <c r="S32" s="71"/>
      <c r="T32" s="2"/>
      <c r="U32" s="2"/>
      <c r="V32" s="71"/>
      <c r="W32" s="71"/>
      <c r="X32" s="71"/>
      <c r="Y32" s="71"/>
      <c r="Z32" s="71"/>
      <c r="AA32" s="71"/>
      <c r="AB32" s="71"/>
      <c r="AC32" s="71"/>
      <c r="AD32" s="71"/>
      <c r="AE32" s="71"/>
      <c r="AF32" s="71"/>
      <c r="AG32" s="71"/>
      <c r="AH32" s="71"/>
      <c r="AI32" s="18"/>
    </row>
    <row r="33" spans="1:35" ht="11.25" customHeight="1" x14ac:dyDescent="0.3">
      <c r="A33" s="278">
        <v>43502</v>
      </c>
      <c r="B33" s="19" t="s">
        <v>39</v>
      </c>
      <c r="C33" s="20"/>
      <c r="D33" s="21">
        <v>0</v>
      </c>
      <c r="E33" s="21">
        <v>0</v>
      </c>
      <c r="F33" s="22"/>
      <c r="G33" s="20"/>
      <c r="H33" s="23"/>
      <c r="I33" s="24"/>
      <c r="J33" s="20"/>
      <c r="K33" s="23"/>
      <c r="L33" s="24"/>
      <c r="M33" s="25"/>
      <c r="N33" s="26">
        <v>10.423999999999999</v>
      </c>
      <c r="O33" s="21">
        <v>10.423999999999999</v>
      </c>
      <c r="P33" s="27"/>
      <c r="Q33" s="33"/>
      <c r="R33" s="29"/>
      <c r="S33" s="238"/>
      <c r="T33" s="31"/>
      <c r="U33" s="32"/>
      <c r="V33" s="33"/>
      <c r="W33" s="34"/>
      <c r="X33" s="36"/>
      <c r="Y33" s="35"/>
      <c r="Z33" s="35"/>
      <c r="AA33" s="36"/>
      <c r="AB33" s="279">
        <f>AB$5+SUMIF($A$6:AA$6,"Нараст. баланс",$A35:AA35)+SUMIF($A$8:Y$8,"Итого (с ВНР)",$A35:Y35)-SUMIF($A$6:AA$6,"Геол. снижение,  т/сут",$A35:AA35)-SUMIF(Z$8:AA$8,"Итого",Z35:AA35)-SUMIF($A$8:AA$8,"Итого (с ВСП)",$A35:AA35)</f>
        <v>2033.0449999999998</v>
      </c>
      <c r="AC33" s="37"/>
      <c r="AD33" s="2"/>
      <c r="AE33" s="2"/>
      <c r="AF33" s="2"/>
      <c r="AG33" s="2"/>
      <c r="AH33" s="2"/>
      <c r="AI33" s="18"/>
    </row>
    <row r="34" spans="1:35" ht="11.25" customHeight="1" x14ac:dyDescent="0.3">
      <c r="A34" s="258" t="s">
        <v>2</v>
      </c>
      <c r="B34" s="38" t="s">
        <v>40</v>
      </c>
      <c r="C34" s="39"/>
      <c r="D34" s="40">
        <v>0</v>
      </c>
      <c r="E34" s="40">
        <v>0</v>
      </c>
      <c r="F34" s="41"/>
      <c r="G34" s="39"/>
      <c r="H34" s="42">
        <f>SUBTOTAL(9,G36:G36)</f>
        <v>0</v>
      </c>
      <c r="I34" s="43"/>
      <c r="J34" s="39"/>
      <c r="K34" s="42">
        <f>SUBTOTAL(9,J36:J36)</f>
        <v>0</v>
      </c>
      <c r="L34" s="43"/>
      <c r="M34" s="44"/>
      <c r="N34" s="45">
        <f>SUBTOTAL(9,M36:M36)</f>
        <v>0</v>
      </c>
      <c r="O34" s="40">
        <f>SUBTOTAL(9,M36:M36)</f>
        <v>0</v>
      </c>
      <c r="P34" s="46">
        <f>O34+IF($B30="N,N скважин",P30,0)</f>
        <v>0</v>
      </c>
      <c r="Q34" s="51"/>
      <c r="R34" s="48"/>
      <c r="S34" s="239"/>
      <c r="T34" s="40"/>
      <c r="U34" s="50">
        <f>T34+IF($B30="N,N скважин",U30,0)</f>
        <v>0</v>
      </c>
      <c r="V34" s="51"/>
      <c r="W34" s="52"/>
      <c r="X34" s="54"/>
      <c r="Y34" s="53"/>
      <c r="Z34" s="53"/>
      <c r="AA34" s="54"/>
      <c r="AB34" s="258" t="s">
        <v>2</v>
      </c>
      <c r="AC34" s="55">
        <v>1</v>
      </c>
      <c r="AD34" s="2"/>
      <c r="AE34" s="2"/>
      <c r="AF34" s="2"/>
      <c r="AG34" s="2"/>
      <c r="AH34" s="2"/>
      <c r="AI34" s="18"/>
    </row>
    <row r="35" spans="1:35" ht="12.75" customHeight="1" x14ac:dyDescent="0.3">
      <c r="A35" s="258" t="s">
        <v>2</v>
      </c>
      <c r="B35" s="56" t="s">
        <v>37</v>
      </c>
      <c r="C35" s="57"/>
      <c r="D35" s="58">
        <f>SUBTOTAL(9,C35:C35)</f>
        <v>0</v>
      </c>
      <c r="E35" s="58">
        <f>SUBTOTAL(9,C35:C35)</f>
        <v>0</v>
      </c>
      <c r="F35" s="59">
        <f>E35+IF($B31=2,0,F31)</f>
        <v>6</v>
      </c>
      <c r="G35" s="57"/>
      <c r="H35" s="60">
        <f>SUBTOTAL(9,G35:G35)</f>
        <v>0</v>
      </c>
      <c r="I35" s="61">
        <f>H35+IF($B31=2,0,I31)</f>
        <v>0</v>
      </c>
      <c r="J35" s="57"/>
      <c r="K35" s="60">
        <f>SUBTOTAL(9,J35:J35)</f>
        <v>0</v>
      </c>
      <c r="L35" s="61">
        <f>K35+IF($B31=2,0,L31)</f>
        <v>11</v>
      </c>
      <c r="M35" s="62">
        <v>6.2990000000000004</v>
      </c>
      <c r="N35" s="63">
        <f>SUBTOTAL(9,M35:M35)</f>
        <v>6.2990000000000004</v>
      </c>
      <c r="O35" s="58">
        <f>SUBTOTAL(9,M35:M35)</f>
        <v>6.2990000000000004</v>
      </c>
      <c r="P35" s="59">
        <f>O35+IF($B31=2,0,P31)</f>
        <v>10.423999999999999</v>
      </c>
      <c r="Q35" s="67">
        <v>5.1790000000000003</v>
      </c>
      <c r="R35" s="65">
        <v>18</v>
      </c>
      <c r="S35" s="240"/>
      <c r="T35" s="58">
        <f>SUBTOTAL(9,S35:S35)</f>
        <v>0</v>
      </c>
      <c r="U35" s="63">
        <f>T35+IF($B31=2,0,U31)</f>
        <v>0</v>
      </c>
      <c r="V35" s="67">
        <v>15.077</v>
      </c>
      <c r="W35" s="68">
        <f>SUMIF($A$6:V$6,"Накопленный эффект, т/сут",$A35:V35)+SUMIF($A$6:V$6,"Нараст.  по потенциалу",$A35:V35)-SUMIF($A$6:V$6,"Нараст. по остановкам",$A35:V35)-SUMIF($A$6:V$6,"ИТОГО перевод в ППД",$A35:V35)-SUMIF($A$6:V$6,"ИТОГО  нерент, по распоряж.",$A35:V35)-SUMIF($A$6:V$6,"ИТОГО ост. дебит от ЗБС, Углуб., ПВЛГ/ПНЛГ",$A35:V35)</f>
        <v>27.423999999999999</v>
      </c>
      <c r="X35" s="58">
        <v>16.484999999999999</v>
      </c>
      <c r="Y35" s="69"/>
      <c r="Z35" s="69"/>
      <c r="AA35" s="58">
        <f>SUBTOTAL(9,X35:Z35)</f>
        <v>16.484999999999999</v>
      </c>
      <c r="AB35" s="258" t="s">
        <v>2</v>
      </c>
      <c r="AC35" s="70">
        <f>AC$5+SUMIF($C$6:AA$6,"Нараст. по остановкам",$C35:AA35)-SUMIF($C$6:AA$6,"Нараст.  по потенциалу",$C35:AA35)</f>
        <v>47.804705222234702</v>
      </c>
      <c r="AD35" s="2"/>
      <c r="AE35" s="2"/>
      <c r="AF35" s="2"/>
      <c r="AG35" s="2"/>
      <c r="AH35" s="2"/>
      <c r="AI35" s="18"/>
    </row>
    <row r="36" spans="1:35" ht="0.75" customHeight="1" x14ac:dyDescent="0.3">
      <c r="A36" s="71"/>
      <c r="B36" s="71"/>
      <c r="C36" s="71"/>
      <c r="D36" s="71"/>
      <c r="E36" s="71"/>
      <c r="F36" s="71"/>
      <c r="G36" s="2"/>
      <c r="H36" s="2"/>
      <c r="I36" s="2"/>
      <c r="J36" s="2"/>
      <c r="K36" s="2"/>
      <c r="L36" s="2"/>
      <c r="M36" s="72"/>
      <c r="N36" s="2"/>
      <c r="O36" s="2"/>
      <c r="P36" s="2"/>
      <c r="Q36" s="71"/>
      <c r="R36" s="71"/>
      <c r="S36" s="71">
        <v>1</v>
      </c>
      <c r="T36" s="2"/>
      <c r="U36" s="2"/>
      <c r="V36" s="71"/>
      <c r="W36" s="71"/>
      <c r="X36" s="71"/>
      <c r="Y36" s="71"/>
      <c r="Z36" s="71"/>
      <c r="AA36" s="71"/>
      <c r="AB36" s="71"/>
      <c r="AC36" s="71"/>
      <c r="AD36" s="71"/>
      <c r="AE36" s="71"/>
      <c r="AF36" s="71"/>
      <c r="AG36" s="71"/>
      <c r="AH36" s="71"/>
      <c r="AI36" s="18"/>
    </row>
    <row r="37" spans="1:35" ht="11.25" customHeight="1" x14ac:dyDescent="0.3">
      <c r="A37" s="278">
        <v>43503</v>
      </c>
      <c r="B37" s="19" t="s">
        <v>39</v>
      </c>
      <c r="C37" s="20"/>
      <c r="D37" s="21">
        <v>0</v>
      </c>
      <c r="E37" s="21">
        <v>0</v>
      </c>
      <c r="F37" s="22"/>
      <c r="G37" s="20"/>
      <c r="H37" s="23"/>
      <c r="I37" s="24"/>
      <c r="J37" s="20"/>
      <c r="K37" s="23"/>
      <c r="L37" s="24"/>
      <c r="M37" s="25"/>
      <c r="N37" s="26">
        <v>11.323</v>
      </c>
      <c r="O37" s="21">
        <v>11.323</v>
      </c>
      <c r="P37" s="27"/>
      <c r="Q37" s="33"/>
      <c r="R37" s="29"/>
      <c r="S37" s="30"/>
      <c r="T37" s="31"/>
      <c r="U37" s="32"/>
      <c r="V37" s="33"/>
      <c r="W37" s="34"/>
      <c r="X37" s="36"/>
      <c r="Y37" s="36"/>
      <c r="Z37" s="35"/>
      <c r="AA37" s="36"/>
      <c r="AB37" s="279">
        <f>AB$5+SUMIF($A$6:AA$6,"Нараст. баланс",$A39:AA39)+SUMIF($A$8:Y$8,"Итого (с ВНР)",$A39:Y39)-SUMIF($A$6:AA$6,"Геол. снижение,  т/сут",$A39:AA39)-SUMIF(Z$8:AA$8,"Итого",Z39:AA39)-SUMIF($A$8:AA$8,"Итого (с ВСП)",$A39:AA39)</f>
        <v>2026.7589999999998</v>
      </c>
      <c r="AC37" s="37"/>
      <c r="AD37" s="2"/>
      <c r="AE37" s="2"/>
      <c r="AF37" s="2"/>
      <c r="AG37" s="2"/>
      <c r="AH37" s="2"/>
      <c r="AI37" s="18"/>
    </row>
    <row r="38" spans="1:35" ht="11.25" customHeight="1" x14ac:dyDescent="0.3">
      <c r="A38" s="258" t="s">
        <v>2</v>
      </c>
      <c r="B38" s="38" t="s">
        <v>40</v>
      </c>
      <c r="C38" s="39"/>
      <c r="D38" s="40">
        <v>0</v>
      </c>
      <c r="E38" s="40">
        <v>0</v>
      </c>
      <c r="F38" s="41"/>
      <c r="G38" s="39"/>
      <c r="H38" s="42">
        <f>SUBTOTAL(9,G40:G40)</f>
        <v>0</v>
      </c>
      <c r="I38" s="43"/>
      <c r="J38" s="39"/>
      <c r="K38" s="42">
        <f>SUBTOTAL(9,J40:J40)</f>
        <v>0</v>
      </c>
      <c r="L38" s="43"/>
      <c r="M38" s="44"/>
      <c r="N38" s="45">
        <f>SUBTOTAL(9,M40:M40)</f>
        <v>0</v>
      </c>
      <c r="O38" s="40">
        <f>SUBTOTAL(9,M40:M40)</f>
        <v>0</v>
      </c>
      <c r="P38" s="46">
        <f>O38+IF($B34="N,N скважин",P34,0)</f>
        <v>0</v>
      </c>
      <c r="Q38" s="51"/>
      <c r="R38" s="48"/>
      <c r="S38" s="49"/>
      <c r="T38" s="40">
        <f>SUBTOTAL(9,S40:S40)</f>
        <v>0</v>
      </c>
      <c r="U38" s="50">
        <f>T38+IF($B34="N,N скважин",U34,0)</f>
        <v>0</v>
      </c>
      <c r="V38" s="51"/>
      <c r="W38" s="52"/>
      <c r="X38" s="54"/>
      <c r="Y38" s="54"/>
      <c r="Z38" s="53"/>
      <c r="AA38" s="54"/>
      <c r="AB38" s="258" t="s">
        <v>2</v>
      </c>
      <c r="AC38" s="55">
        <v>1</v>
      </c>
      <c r="AD38" s="2"/>
      <c r="AE38" s="2"/>
      <c r="AF38" s="2"/>
      <c r="AG38" s="2"/>
      <c r="AH38" s="2"/>
      <c r="AI38" s="18"/>
    </row>
    <row r="39" spans="1:35" ht="12.75" customHeight="1" x14ac:dyDescent="0.3">
      <c r="A39" s="258" t="s">
        <v>2</v>
      </c>
      <c r="B39" s="56" t="s">
        <v>37</v>
      </c>
      <c r="C39" s="57"/>
      <c r="D39" s="58">
        <f>SUBTOTAL(9,C39:C39)</f>
        <v>0</v>
      </c>
      <c r="E39" s="58">
        <f>SUBTOTAL(9,C39:C39)</f>
        <v>0</v>
      </c>
      <c r="F39" s="59">
        <f>E39+IF($B35=2,0,F35)</f>
        <v>6</v>
      </c>
      <c r="G39" s="57"/>
      <c r="H39" s="60">
        <f>SUBTOTAL(9,G39:G39)</f>
        <v>0</v>
      </c>
      <c r="I39" s="61">
        <f>H39+IF($B35=2,0,I35)</f>
        <v>0</v>
      </c>
      <c r="J39" s="57"/>
      <c r="K39" s="60">
        <f>SUBTOTAL(9,J39:J39)</f>
        <v>0</v>
      </c>
      <c r="L39" s="61">
        <f>K39+IF($B35=2,0,L35)</f>
        <v>11</v>
      </c>
      <c r="M39" s="62">
        <v>0.89900000000000002</v>
      </c>
      <c r="N39" s="63">
        <f>SUBTOTAL(9,M39:M39)</f>
        <v>0.89900000000000002</v>
      </c>
      <c r="O39" s="58">
        <f>SUBTOTAL(9,M39:M39)</f>
        <v>0.89900000000000002</v>
      </c>
      <c r="P39" s="59">
        <f>O39+IF($B35=2,0,P35)</f>
        <v>11.323</v>
      </c>
      <c r="Q39" s="67">
        <v>5.1790000000000003</v>
      </c>
      <c r="R39" s="65">
        <v>21</v>
      </c>
      <c r="S39" s="66"/>
      <c r="T39" s="58">
        <f>SUBTOTAL(9,S39:S39)</f>
        <v>0</v>
      </c>
      <c r="U39" s="63">
        <f>T39+IF($B35=2,0,U35)</f>
        <v>0</v>
      </c>
      <c r="V39" s="67">
        <v>15.077</v>
      </c>
      <c r="W39" s="68">
        <f>SUMIF($A$6:V$6,"Накопленный эффект, т/сут",$A39:V39)+SUMIF($A$6:V$6,"Нараст.  по потенциалу",$A39:V39)-SUMIF($A$6:V$6,"Нараст. по остановкам",$A39:V39)-SUMIF($A$6:V$6,"ИТОГО перевод в ППД",$A39:V39)-SUMIF($A$6:V$6,"ИТОГО  нерент, по распоряж.",$A39:V39)-SUMIF($A$6:V$6,"ИТОГО ост. дебит от ЗБС, Углуб., ПВЛГ/ПНЛГ",$A39:V39)</f>
        <v>28.323</v>
      </c>
      <c r="X39" s="58">
        <v>16.484999999999999</v>
      </c>
      <c r="Y39" s="58">
        <v>4.1849999999999996</v>
      </c>
      <c r="Z39" s="69"/>
      <c r="AA39" s="58">
        <f>SUBTOTAL(9,X39:Z39)</f>
        <v>20.669999999999998</v>
      </c>
      <c r="AB39" s="258" t="s">
        <v>2</v>
      </c>
      <c r="AC39" s="70">
        <f>AC$5+SUMIF($C$6:AA$6,"Нараст. по остановкам",$C39:AA39)-SUMIF($C$6:AA$6,"Нараст.  по потенциалу",$C39:AA39)</f>
        <v>46.905705222234701</v>
      </c>
      <c r="AD39" s="2"/>
      <c r="AE39" s="2"/>
      <c r="AF39" s="2"/>
      <c r="AG39" s="2"/>
      <c r="AH39" s="2"/>
      <c r="AI39" s="18"/>
    </row>
    <row r="40" spans="1:35" ht="0.75" customHeight="1" x14ac:dyDescent="0.3">
      <c r="A40" s="71"/>
      <c r="B40" s="71"/>
      <c r="C40" s="71"/>
      <c r="D40" s="71"/>
      <c r="E40" s="71"/>
      <c r="F40" s="71"/>
      <c r="G40" s="2"/>
      <c r="H40" s="2"/>
      <c r="I40" s="2"/>
      <c r="J40" s="2"/>
      <c r="K40" s="2"/>
      <c r="L40" s="2"/>
      <c r="M40" s="72"/>
      <c r="N40" s="2"/>
      <c r="O40" s="2"/>
      <c r="P40" s="2"/>
      <c r="Q40" s="71"/>
      <c r="R40" s="71"/>
      <c r="S40" s="71"/>
      <c r="T40" s="2"/>
      <c r="U40" s="2"/>
      <c r="V40" s="71"/>
      <c r="W40" s="71"/>
      <c r="X40" s="71"/>
      <c r="Y40" s="71"/>
      <c r="Z40" s="71"/>
      <c r="AA40" s="71"/>
      <c r="AB40" s="71"/>
      <c r="AC40" s="71"/>
      <c r="AD40" s="71"/>
      <c r="AE40" s="71"/>
      <c r="AF40" s="71"/>
      <c r="AG40" s="71"/>
      <c r="AH40" s="71"/>
      <c r="AI40" s="18"/>
    </row>
    <row r="41" spans="1:35" ht="11.25" customHeight="1" x14ac:dyDescent="0.3">
      <c r="A41" s="278">
        <v>43504</v>
      </c>
      <c r="B41" s="19" t="s">
        <v>39</v>
      </c>
      <c r="C41" s="20"/>
      <c r="D41" s="21">
        <v>0</v>
      </c>
      <c r="E41" s="21">
        <v>0</v>
      </c>
      <c r="F41" s="22"/>
      <c r="G41" s="20"/>
      <c r="H41" s="23"/>
      <c r="I41" s="24"/>
      <c r="J41" s="20"/>
      <c r="K41" s="23"/>
      <c r="L41" s="24"/>
      <c r="M41" s="25" t="s">
        <v>41</v>
      </c>
      <c r="N41" s="26">
        <v>27.114000000000001</v>
      </c>
      <c r="O41" s="21">
        <v>27.114000000000001</v>
      </c>
      <c r="P41" s="27"/>
      <c r="Q41" s="33"/>
      <c r="R41" s="29"/>
      <c r="S41" s="30"/>
      <c r="T41" s="31"/>
      <c r="U41" s="32"/>
      <c r="V41" s="33"/>
      <c r="W41" s="34"/>
      <c r="X41" s="36"/>
      <c r="Y41" s="35"/>
      <c r="Z41" s="35"/>
      <c r="AA41" s="36"/>
      <c r="AB41" s="279">
        <f>AB$5+SUMIF($A$6:AA$6,"Нараст. баланс",$A43:AA43)+SUMIF($A$8:Y$8,"Итого (с ВНР)",$A43:Y43)-SUMIF($A$6:AA$6,"Геол. снижение,  т/сут",$A43:AA43)-SUMIF(Z$8:AA$8,"Итого",Z43:AA43)-SUMIF($A$8:AA$8,"Итого (с ВСП)",$A43:AA43)</f>
        <v>2028.8430000000003</v>
      </c>
      <c r="AC41" s="37"/>
      <c r="AD41" s="2"/>
      <c r="AE41" s="2"/>
      <c r="AF41" s="2"/>
      <c r="AG41" s="2"/>
      <c r="AH41" s="2"/>
      <c r="AI41" s="18"/>
    </row>
    <row r="42" spans="1:35" ht="11.25" customHeight="1" x14ac:dyDescent="0.3">
      <c r="A42" s="258" t="s">
        <v>2</v>
      </c>
      <c r="B42" s="38" t="s">
        <v>40</v>
      </c>
      <c r="C42" s="39"/>
      <c r="D42" s="40">
        <v>0</v>
      </c>
      <c r="E42" s="40">
        <v>0</v>
      </c>
      <c r="F42" s="41"/>
      <c r="G42" s="39"/>
      <c r="H42" s="42">
        <f>SUBTOTAL(9,G44:G44)</f>
        <v>0</v>
      </c>
      <c r="I42" s="43"/>
      <c r="J42" s="39"/>
      <c r="K42" s="42">
        <f>SUBTOTAL(9,J44:J44)</f>
        <v>0</v>
      </c>
      <c r="L42" s="43"/>
      <c r="M42" s="44" t="s">
        <v>42</v>
      </c>
      <c r="N42" s="45">
        <f>SUBTOTAL(9,M44:M44)</f>
        <v>1</v>
      </c>
      <c r="O42" s="40">
        <f>SUBTOTAL(9,M44:M44)</f>
        <v>1</v>
      </c>
      <c r="P42" s="46">
        <f>O42+IF($B38="N,N скважин",P38,0)</f>
        <v>1</v>
      </c>
      <c r="Q42" s="51"/>
      <c r="R42" s="48"/>
      <c r="S42" s="49"/>
      <c r="T42" s="40">
        <f>SUBTOTAL(9,S44:S44)</f>
        <v>0</v>
      </c>
      <c r="U42" s="50">
        <f>T42+IF($B38="N,N скважин",U38,0)</f>
        <v>0</v>
      </c>
      <c r="V42" s="51"/>
      <c r="W42" s="52"/>
      <c r="X42" s="54"/>
      <c r="Y42" s="53"/>
      <c r="Z42" s="53"/>
      <c r="AA42" s="54"/>
      <c r="AB42" s="258" t="s">
        <v>2</v>
      </c>
      <c r="AC42" s="55">
        <v>0</v>
      </c>
      <c r="AD42" s="2"/>
      <c r="AE42" s="2"/>
      <c r="AF42" s="2"/>
      <c r="AG42" s="2"/>
      <c r="AH42" s="2"/>
      <c r="AI42" s="18"/>
    </row>
    <row r="43" spans="1:35" ht="12.75" customHeight="1" x14ac:dyDescent="0.3">
      <c r="A43" s="258" t="s">
        <v>2</v>
      </c>
      <c r="B43" s="56" t="s">
        <v>37</v>
      </c>
      <c r="C43" s="57"/>
      <c r="D43" s="58">
        <f>SUBTOTAL(9,C43:C43)</f>
        <v>0</v>
      </c>
      <c r="E43" s="58">
        <f>SUBTOTAL(9,C43:C43)</f>
        <v>0</v>
      </c>
      <c r="F43" s="59">
        <f>E43+IF($B39=2,0,F39)</f>
        <v>6</v>
      </c>
      <c r="G43" s="57"/>
      <c r="H43" s="60">
        <f>SUBTOTAL(9,G43:G43)</f>
        <v>0</v>
      </c>
      <c r="I43" s="61">
        <f>H43+IF($B39=2,0,I39)</f>
        <v>0</v>
      </c>
      <c r="J43" s="57"/>
      <c r="K43" s="60">
        <f>SUBTOTAL(9,J43:J43)</f>
        <v>0</v>
      </c>
      <c r="L43" s="61">
        <f>K43+IF($B39=2,0,L39)</f>
        <v>11</v>
      </c>
      <c r="M43" s="62">
        <v>15.791</v>
      </c>
      <c r="N43" s="63">
        <f>SUBTOTAL(9,M43:M43)</f>
        <v>15.791</v>
      </c>
      <c r="O43" s="58">
        <f>SUBTOTAL(9,M43:M43)</f>
        <v>15.791</v>
      </c>
      <c r="P43" s="59">
        <f>O43+IF($B39=2,0,P39)</f>
        <v>27.114000000000001</v>
      </c>
      <c r="Q43" s="67">
        <v>5.1790000000000003</v>
      </c>
      <c r="R43" s="65">
        <v>24</v>
      </c>
      <c r="S43" s="66">
        <v>14.891999999999999</v>
      </c>
      <c r="T43" s="58">
        <f>SUBTOTAL(9,S43:S43)</f>
        <v>14.891999999999999</v>
      </c>
      <c r="U43" s="63">
        <f>T43+IF($B39=2,0,U39)</f>
        <v>14.891999999999999</v>
      </c>
      <c r="V43" s="67">
        <v>15.077</v>
      </c>
      <c r="W43" s="68">
        <f>SUMIF($A$6:V$6,"Накопленный эффект, т/сут",$A43:V43)+SUMIF($A$6:V$6,"Нараст.  по потенциалу",$A43:V43)-SUMIF($A$6:V$6,"Нараст. по остановкам",$A43:V43)-SUMIF($A$6:V$6,"ИТОГО перевод в ППД",$A43:V43)-SUMIF($A$6:V$6,"ИТОГО  нерент, по распоряж.",$A43:V43)-SUMIF($A$6:V$6,"ИТОГО ост. дебит от ЗБС, Углуб., ПВЛГ/ПНЛГ",$A43:V43)</f>
        <v>29.222000000000005</v>
      </c>
      <c r="X43" s="58">
        <v>16.484999999999999</v>
      </c>
      <c r="Y43" s="69"/>
      <c r="Z43" s="69"/>
      <c r="AA43" s="58">
        <f>SUBTOTAL(9,X43:Z43)</f>
        <v>16.484999999999999</v>
      </c>
      <c r="AB43" s="258" t="s">
        <v>2</v>
      </c>
      <c r="AC43" s="70">
        <f>AC$5+SUMIF($C$6:AA$6,"Нараст. по остановкам",$C43:AA43)-SUMIF($C$6:AA$6,"Нараст.  по потенциалу",$C43:AA43)</f>
        <v>46.0067052222347</v>
      </c>
      <c r="AD43" s="2"/>
      <c r="AE43" s="2"/>
      <c r="AF43" s="2"/>
      <c r="AG43" s="2"/>
      <c r="AH43" s="2"/>
      <c r="AI43" s="18"/>
    </row>
    <row r="44" spans="1:35" ht="0.75" customHeight="1" x14ac:dyDescent="0.3">
      <c r="A44" s="71"/>
      <c r="B44" s="71"/>
      <c r="C44" s="71"/>
      <c r="D44" s="71"/>
      <c r="E44" s="71"/>
      <c r="F44" s="71"/>
      <c r="G44" s="2"/>
      <c r="H44" s="2"/>
      <c r="I44" s="2"/>
      <c r="J44" s="2"/>
      <c r="K44" s="2"/>
      <c r="L44" s="2"/>
      <c r="M44" s="72">
        <v>1</v>
      </c>
      <c r="N44" s="2"/>
      <c r="O44" s="2"/>
      <c r="P44" s="2"/>
      <c r="Q44" s="71"/>
      <c r="R44" s="71"/>
      <c r="S44" s="71"/>
      <c r="T44" s="2"/>
      <c r="U44" s="2"/>
      <c r="V44" s="71"/>
      <c r="W44" s="71"/>
      <c r="X44" s="71"/>
      <c r="Y44" s="71"/>
      <c r="Z44" s="71"/>
      <c r="AA44" s="71"/>
      <c r="AB44" s="71"/>
      <c r="AC44" s="71"/>
      <c r="AD44" s="71"/>
      <c r="AE44" s="71"/>
      <c r="AF44" s="71"/>
      <c r="AG44" s="71"/>
      <c r="AH44" s="71"/>
      <c r="AI44" s="18"/>
    </row>
    <row r="45" spans="1:35" ht="11.25" customHeight="1" x14ac:dyDescent="0.3">
      <c r="A45" s="278">
        <v>43505</v>
      </c>
      <c r="B45" s="19" t="s">
        <v>39</v>
      </c>
      <c r="C45" s="20"/>
      <c r="D45" s="21">
        <v>0</v>
      </c>
      <c r="E45" s="21">
        <v>0</v>
      </c>
      <c r="F45" s="22"/>
      <c r="G45" s="20"/>
      <c r="H45" s="23"/>
      <c r="I45" s="24"/>
      <c r="J45" s="20"/>
      <c r="K45" s="23"/>
      <c r="L45" s="24"/>
      <c r="M45" s="25"/>
      <c r="N45" s="26">
        <v>27.643000000000001</v>
      </c>
      <c r="O45" s="21">
        <v>27.643000000000001</v>
      </c>
      <c r="P45" s="27"/>
      <c r="Q45" s="33"/>
      <c r="R45" s="29"/>
      <c r="S45" s="235" t="s">
        <v>41</v>
      </c>
      <c r="T45" s="31"/>
      <c r="U45" s="32"/>
      <c r="V45" s="33"/>
      <c r="W45" s="34"/>
      <c r="X45" s="36"/>
      <c r="Y45" s="35"/>
      <c r="Z45" s="35"/>
      <c r="AA45" s="36"/>
      <c r="AB45" s="279">
        <f>AB$5+SUMIF($A$6:AA$6,"Нараст. баланс",$A47:AA47)+SUMIF($A$8:Y$8,"Итого (с ВНР)",$A47:Y47)-SUMIF($A$6:AA$6,"Геол. снижение,  т/сут",$A47:AA47)-SUMIF(Z$8:AA$8,"Итого",Z47:AA47)-SUMIF($A$8:AA$8,"Итого (с ВСП)",$A47:AA47)</f>
        <v>2020.9720000000002</v>
      </c>
      <c r="AC45" s="37"/>
      <c r="AD45" s="2"/>
      <c r="AE45" s="2"/>
      <c r="AF45" s="2"/>
      <c r="AG45" s="2"/>
      <c r="AH45" s="2"/>
      <c r="AI45" s="18"/>
    </row>
    <row r="46" spans="1:35" ht="11.25" customHeight="1" x14ac:dyDescent="0.3">
      <c r="A46" s="258" t="s">
        <v>2</v>
      </c>
      <c r="B46" s="38" t="s">
        <v>40</v>
      </c>
      <c r="C46" s="39"/>
      <c r="D46" s="40">
        <v>0</v>
      </c>
      <c r="E46" s="40">
        <v>0</v>
      </c>
      <c r="F46" s="41"/>
      <c r="G46" s="39"/>
      <c r="H46" s="42">
        <f>SUBTOTAL(9,G48:G48)</f>
        <v>0</v>
      </c>
      <c r="I46" s="43"/>
      <c r="J46" s="39"/>
      <c r="K46" s="42">
        <f>SUBTOTAL(9,J48:J48)</f>
        <v>0</v>
      </c>
      <c r="L46" s="43"/>
      <c r="M46" s="44"/>
      <c r="N46" s="45">
        <f>SUBTOTAL(9,M48:M48)</f>
        <v>0</v>
      </c>
      <c r="O46" s="40">
        <f>SUBTOTAL(9,M48:M48)</f>
        <v>0</v>
      </c>
      <c r="P46" s="46">
        <f>O46+IF($B42="N,N скважин",P42,0)</f>
        <v>1</v>
      </c>
      <c r="Q46" s="51"/>
      <c r="R46" s="48"/>
      <c r="S46" s="236">
        <v>6143</v>
      </c>
      <c r="T46" s="40">
        <v>1</v>
      </c>
      <c r="U46" s="50">
        <f>T46+IF($B42="N,N скважин",U42,0)</f>
        <v>1</v>
      </c>
      <c r="V46" s="51"/>
      <c r="W46" s="52"/>
      <c r="X46" s="54"/>
      <c r="Y46" s="53"/>
      <c r="Z46" s="53"/>
      <c r="AA46" s="54"/>
      <c r="AB46" s="258" t="s">
        <v>2</v>
      </c>
      <c r="AC46" s="55">
        <v>0</v>
      </c>
      <c r="AD46" s="2"/>
      <c r="AE46" s="2"/>
      <c r="AF46" s="2"/>
      <c r="AG46" s="2"/>
      <c r="AH46" s="2"/>
      <c r="AI46" s="18"/>
    </row>
    <row r="47" spans="1:35" ht="12.75" customHeight="1" x14ac:dyDescent="0.3">
      <c r="A47" s="258" t="s">
        <v>2</v>
      </c>
      <c r="B47" s="56" t="s">
        <v>37</v>
      </c>
      <c r="C47" s="57"/>
      <c r="D47" s="58">
        <f>SUBTOTAL(9,C47:C47)</f>
        <v>0</v>
      </c>
      <c r="E47" s="58">
        <f>SUBTOTAL(9,C47:C47)</f>
        <v>0</v>
      </c>
      <c r="F47" s="59">
        <f>E47+IF($B43=2,0,F43)</f>
        <v>6</v>
      </c>
      <c r="G47" s="57"/>
      <c r="H47" s="60">
        <f>SUBTOTAL(9,G47:G47)</f>
        <v>0</v>
      </c>
      <c r="I47" s="61">
        <f>H47+IF($B43=2,0,I43)</f>
        <v>0</v>
      </c>
      <c r="J47" s="57"/>
      <c r="K47" s="60">
        <f>SUBTOTAL(9,J47:J47)</f>
        <v>0</v>
      </c>
      <c r="L47" s="61">
        <f>K47+IF($B43=2,0,L43)</f>
        <v>11</v>
      </c>
      <c r="M47" s="62">
        <v>0.52900000000000003</v>
      </c>
      <c r="N47" s="63">
        <f>SUBTOTAL(9,M47:M47)</f>
        <v>0.52900000000000003</v>
      </c>
      <c r="O47" s="58">
        <f>SUBTOTAL(9,M47:M47)</f>
        <v>0.52900000000000003</v>
      </c>
      <c r="P47" s="59">
        <f>O47+IF($B43=2,0,P43)</f>
        <v>27.643000000000001</v>
      </c>
      <c r="Q47" s="67">
        <v>5.1790000000000003</v>
      </c>
      <c r="R47" s="65">
        <v>27</v>
      </c>
      <c r="S47" s="237">
        <v>5.4</v>
      </c>
      <c r="T47" s="58">
        <f>SUBTOTAL(9,S47:S47)</f>
        <v>5.4</v>
      </c>
      <c r="U47" s="63">
        <f>T47+IF($B43=2,0,U43)</f>
        <v>20.292000000000002</v>
      </c>
      <c r="V47" s="67">
        <v>15.077</v>
      </c>
      <c r="W47" s="68">
        <f>SUMIF($A$6:V$6,"Накопленный эффект, т/сут",$A47:V47)+SUMIF($A$6:V$6,"Нараст.  по потенциалу",$A47:V47)-SUMIF($A$6:V$6,"Нараст. по остановкам",$A47:V47)-SUMIF($A$6:V$6,"ИТОГО перевод в ППД",$A47:V47)-SUMIF($A$6:V$6,"ИТОГО  нерент, по распоряж.",$A47:V47)-SUMIF($A$6:V$6,"ИТОГО ост. дебит от ЗБС, Углуб., ПВЛГ/ПНЛГ",$A47:V47)</f>
        <v>24.350999999999999</v>
      </c>
      <c r="X47" s="58">
        <v>16.484999999999999</v>
      </c>
      <c r="Y47" s="69"/>
      <c r="Z47" s="69"/>
      <c r="AA47" s="58">
        <f>SUBTOTAL(9,X47:Z47)</f>
        <v>16.484999999999999</v>
      </c>
      <c r="AB47" s="258" t="s">
        <v>2</v>
      </c>
      <c r="AC47" s="70">
        <f>AC$5+SUMIF($C$6:AA$6,"Нараст. по остановкам",$C47:AA47)-SUMIF($C$6:AA$6,"Нараст.  по потенциалу",$C47:AA47)</f>
        <v>50.877705222234709</v>
      </c>
      <c r="AD47" s="2"/>
      <c r="AE47" s="2"/>
      <c r="AF47" s="2"/>
      <c r="AG47" s="2"/>
      <c r="AH47" s="2"/>
      <c r="AI47" s="18"/>
    </row>
    <row r="48" spans="1:35" ht="0.75" customHeight="1" x14ac:dyDescent="0.3">
      <c r="A48" s="71"/>
      <c r="B48" s="71"/>
      <c r="C48" s="71"/>
      <c r="D48" s="71"/>
      <c r="E48" s="71"/>
      <c r="F48" s="71"/>
      <c r="G48" s="2"/>
      <c r="H48" s="2"/>
      <c r="I48" s="2"/>
      <c r="J48" s="2"/>
      <c r="K48" s="2"/>
      <c r="L48" s="2"/>
      <c r="M48" s="72"/>
      <c r="N48" s="2"/>
      <c r="O48" s="2"/>
      <c r="P48" s="2"/>
      <c r="Q48" s="71"/>
      <c r="R48" s="71"/>
      <c r="S48" s="71"/>
      <c r="T48" s="2"/>
      <c r="U48" s="2"/>
      <c r="V48" s="71"/>
      <c r="W48" s="71"/>
      <c r="X48" s="71"/>
      <c r="Y48" s="71"/>
      <c r="Z48" s="71"/>
      <c r="AA48" s="71"/>
      <c r="AB48" s="71"/>
      <c r="AC48" s="71"/>
      <c r="AD48" s="71"/>
      <c r="AE48" s="71"/>
      <c r="AF48" s="71"/>
      <c r="AG48" s="71"/>
      <c r="AH48" s="71"/>
      <c r="AI48" s="18"/>
    </row>
    <row r="49" spans="1:35" ht="11.25" customHeight="1" x14ac:dyDescent="0.3">
      <c r="A49" s="278">
        <v>43506</v>
      </c>
      <c r="B49" s="19" t="s">
        <v>39</v>
      </c>
      <c r="C49" s="20"/>
      <c r="D49" s="21">
        <v>0</v>
      </c>
      <c r="E49" s="21">
        <v>0</v>
      </c>
      <c r="F49" s="22"/>
      <c r="G49" s="20"/>
      <c r="H49" s="23"/>
      <c r="I49" s="24"/>
      <c r="J49" s="20"/>
      <c r="K49" s="23"/>
      <c r="L49" s="24"/>
      <c r="M49" s="25"/>
      <c r="N49" s="26">
        <v>28.542000000000002</v>
      </c>
      <c r="O49" s="21">
        <v>28.542000000000002</v>
      </c>
      <c r="P49" s="27"/>
      <c r="Q49" s="33"/>
      <c r="R49" s="29"/>
      <c r="S49" s="30"/>
      <c r="T49" s="31"/>
      <c r="U49" s="32"/>
      <c r="V49" s="33"/>
      <c r="W49" s="34"/>
      <c r="X49" s="35"/>
      <c r="Y49" s="35"/>
      <c r="Z49" s="35"/>
      <c r="AA49" s="36"/>
      <c r="AB49" s="279">
        <f>AB$5+SUMIF($A$6:AA$6,"Нараст. баланс",$A51:AA51)+SUMIF($A$8:Y$8,"Итого (с ВНР)",$A51:Y51)-SUMIF($A$6:AA$6,"Геол. снижение,  т/сут",$A51:AA51)-SUMIF(Z$8:AA$8,"Итого",Z51:AA51)-SUMIF($A$8:AA$8,"Итого (с ВСП)",$A51:AA51)</f>
        <v>2035.356</v>
      </c>
      <c r="AC49" s="37"/>
      <c r="AD49" s="2"/>
      <c r="AE49" s="2"/>
      <c r="AF49" s="2"/>
      <c r="AG49" s="2"/>
      <c r="AH49" s="2"/>
      <c r="AI49" s="18"/>
    </row>
    <row r="50" spans="1:35" ht="11.25" customHeight="1" x14ac:dyDescent="0.3">
      <c r="A50" s="258" t="s">
        <v>2</v>
      </c>
      <c r="B50" s="38" t="s">
        <v>40</v>
      </c>
      <c r="C50" s="39"/>
      <c r="D50" s="40">
        <v>0</v>
      </c>
      <c r="E50" s="40">
        <v>0</v>
      </c>
      <c r="F50" s="41"/>
      <c r="G50" s="39"/>
      <c r="H50" s="42">
        <f>SUBTOTAL(9,G52:G52)</f>
        <v>0</v>
      </c>
      <c r="I50" s="43"/>
      <c r="J50" s="39"/>
      <c r="K50" s="42">
        <f>SUBTOTAL(9,J52:J52)</f>
        <v>0</v>
      </c>
      <c r="L50" s="43"/>
      <c r="M50" s="44"/>
      <c r="N50" s="45">
        <f>SUBTOTAL(9,M52:M52)</f>
        <v>0</v>
      </c>
      <c r="O50" s="40">
        <f>SUBTOTAL(9,M52:M52)</f>
        <v>0</v>
      </c>
      <c r="P50" s="46">
        <f>O50+IF($B46="N,N скважин",P46,0)</f>
        <v>1</v>
      </c>
      <c r="Q50" s="51"/>
      <c r="R50" s="48"/>
      <c r="S50" s="49"/>
      <c r="T50" s="40">
        <f>SUBTOTAL(9,S52:S52)</f>
        <v>0</v>
      </c>
      <c r="U50" s="50">
        <f>T50+IF($B46="N,N скважин",U46,0)</f>
        <v>1</v>
      </c>
      <c r="V50" s="51"/>
      <c r="W50" s="52"/>
      <c r="X50" s="53"/>
      <c r="Y50" s="53"/>
      <c r="Z50" s="53"/>
      <c r="AA50" s="54"/>
      <c r="AB50" s="258" t="s">
        <v>2</v>
      </c>
      <c r="AC50" s="55">
        <v>0</v>
      </c>
      <c r="AD50" s="2"/>
      <c r="AE50" s="2"/>
      <c r="AF50" s="2"/>
      <c r="AG50" s="2"/>
      <c r="AH50" s="2"/>
      <c r="AI50" s="18"/>
    </row>
    <row r="51" spans="1:35" ht="12.75" customHeight="1" x14ac:dyDescent="0.3">
      <c r="A51" s="258" t="s">
        <v>2</v>
      </c>
      <c r="B51" s="56" t="s">
        <v>37</v>
      </c>
      <c r="C51" s="57"/>
      <c r="D51" s="58">
        <f>SUBTOTAL(9,C51:C51)</f>
        <v>0</v>
      </c>
      <c r="E51" s="58">
        <f>SUBTOTAL(9,C51:C51)</f>
        <v>0</v>
      </c>
      <c r="F51" s="59">
        <f>E51+IF($B47=2,0,F47)</f>
        <v>6</v>
      </c>
      <c r="G51" s="57"/>
      <c r="H51" s="60">
        <f>SUBTOTAL(9,G51:G51)</f>
        <v>0</v>
      </c>
      <c r="I51" s="61">
        <f>H51+IF($B47=2,0,I47)</f>
        <v>0</v>
      </c>
      <c r="J51" s="57"/>
      <c r="K51" s="60">
        <f>SUBTOTAL(9,J51:J51)</f>
        <v>0</v>
      </c>
      <c r="L51" s="61">
        <f>K51+IF($B47=2,0,L47)</f>
        <v>11</v>
      </c>
      <c r="M51" s="62">
        <v>0.89900000000000002</v>
      </c>
      <c r="N51" s="63">
        <f>SUBTOTAL(9,M51:M51)</f>
        <v>0.89900000000000002</v>
      </c>
      <c r="O51" s="58">
        <f>SUBTOTAL(9,M51:M51)</f>
        <v>0.89900000000000002</v>
      </c>
      <c r="P51" s="59">
        <f>O51+IF($B47=2,0,P47)</f>
        <v>28.542000000000002</v>
      </c>
      <c r="Q51" s="67">
        <v>5.1790000000000003</v>
      </c>
      <c r="R51" s="65">
        <v>30</v>
      </c>
      <c r="S51" s="66"/>
      <c r="T51" s="58">
        <f>SUBTOTAL(9,S51:S51)</f>
        <v>0</v>
      </c>
      <c r="U51" s="63">
        <f>T51+IF($B47=2,0,U47)</f>
        <v>20.292000000000002</v>
      </c>
      <c r="V51" s="67">
        <v>15.077</v>
      </c>
      <c r="W51" s="68">
        <f>SUMIF($A$6:V$6,"Накопленный эффект, т/сут",$A51:V51)+SUMIF($A$6:V$6,"Нараст.  по потенциалу",$A51:V51)-SUMIF($A$6:V$6,"Нараст. по остановкам",$A51:V51)-SUMIF($A$6:V$6,"ИТОГО перевод в ППД",$A51:V51)-SUMIF($A$6:V$6,"ИТОГО  нерент, по распоряж.",$A51:V51)-SUMIF($A$6:V$6,"ИТОГО ост. дебит от ЗБС, Углуб., ПВЛГ/ПНЛГ",$A51:V51)</f>
        <v>25.25</v>
      </c>
      <c r="X51" s="69"/>
      <c r="Y51" s="69"/>
      <c r="Z51" s="69"/>
      <c r="AA51" s="58">
        <f>SUBTOTAL(9,X51:Z51)</f>
        <v>0</v>
      </c>
      <c r="AB51" s="258" t="s">
        <v>2</v>
      </c>
      <c r="AC51" s="70">
        <f>AC$5+SUMIF($C$6:AA$6,"Нараст. по остановкам",$C51:AA51)-SUMIF($C$6:AA$6,"Нараст.  по потенциалу",$C51:AA51)</f>
        <v>49.978705222234709</v>
      </c>
      <c r="AD51" s="2"/>
      <c r="AE51" s="2"/>
      <c r="AF51" s="2"/>
      <c r="AG51" s="2"/>
      <c r="AH51" s="2"/>
      <c r="AI51" s="18"/>
    </row>
    <row r="52" spans="1:35" ht="0.75" customHeight="1" x14ac:dyDescent="0.3">
      <c r="A52" s="71"/>
      <c r="B52" s="71"/>
      <c r="C52" s="71"/>
      <c r="D52" s="71"/>
      <c r="E52" s="71"/>
      <c r="F52" s="71"/>
      <c r="G52" s="2"/>
      <c r="H52" s="2"/>
      <c r="I52" s="2"/>
      <c r="J52" s="2"/>
      <c r="K52" s="2"/>
      <c r="L52" s="2"/>
      <c r="M52" s="72"/>
      <c r="N52" s="2"/>
      <c r="O52" s="2"/>
      <c r="P52" s="2"/>
      <c r="Q52" s="71"/>
      <c r="R52" s="71"/>
      <c r="S52" s="71"/>
      <c r="T52" s="2"/>
      <c r="U52" s="2"/>
      <c r="V52" s="71"/>
      <c r="W52" s="71"/>
      <c r="X52" s="71"/>
      <c r="Y52" s="71"/>
      <c r="Z52" s="71"/>
      <c r="AA52" s="71"/>
      <c r="AB52" s="71"/>
      <c r="AC52" s="71"/>
      <c r="AD52" s="71"/>
      <c r="AE52" s="71"/>
      <c r="AF52" s="71"/>
      <c r="AG52" s="71"/>
      <c r="AH52" s="71"/>
      <c r="AI52" s="18"/>
    </row>
    <row r="53" spans="1:35" ht="11.25" customHeight="1" x14ac:dyDescent="0.3">
      <c r="A53" s="278">
        <v>43507</v>
      </c>
      <c r="B53" s="19" t="s">
        <v>39</v>
      </c>
      <c r="C53" s="20"/>
      <c r="D53" s="21">
        <v>0</v>
      </c>
      <c r="E53" s="21">
        <v>0</v>
      </c>
      <c r="F53" s="22"/>
      <c r="G53" s="20"/>
      <c r="H53" s="23"/>
      <c r="I53" s="24"/>
      <c r="J53" s="20"/>
      <c r="K53" s="23"/>
      <c r="L53" s="24"/>
      <c r="M53" s="20"/>
      <c r="N53" s="26">
        <v>28.542000000000002</v>
      </c>
      <c r="O53" s="21">
        <v>28.542000000000002</v>
      </c>
      <c r="P53" s="27"/>
      <c r="Q53" s="33"/>
      <c r="R53" s="29"/>
      <c r="S53" s="20"/>
      <c r="T53" s="31"/>
      <c r="U53" s="32"/>
      <c r="V53" s="33"/>
      <c r="W53" s="34"/>
      <c r="X53" s="36"/>
      <c r="Y53" s="36"/>
      <c r="Z53" s="35"/>
      <c r="AA53" s="36"/>
      <c r="AB53" s="279">
        <f>AB$5+SUMIF($A$6:AA$6,"Нараст. баланс",$A55:AA55)+SUMIF($A$8:Y$8,"Итого (с ВНР)",$A55:Y55)-SUMIF($A$6:AA$6,"Геол. снижение,  т/сут",$A55:AA55)-SUMIF(Z$8:AA$8,"Итого",Z55:AA55)-SUMIF($A$8:AA$8,"Итого (с ВСП)",$A55:AA55)</f>
        <v>2001.64</v>
      </c>
      <c r="AC53" s="37"/>
      <c r="AD53" s="2"/>
      <c r="AE53" s="2"/>
      <c r="AF53" s="2"/>
      <c r="AG53" s="2"/>
      <c r="AH53" s="2"/>
      <c r="AI53" s="18"/>
    </row>
    <row r="54" spans="1:35" ht="11.25" customHeight="1" x14ac:dyDescent="0.3">
      <c r="A54" s="258" t="s">
        <v>2</v>
      </c>
      <c r="B54" s="38" t="s">
        <v>40</v>
      </c>
      <c r="C54" s="39"/>
      <c r="D54" s="40">
        <v>0</v>
      </c>
      <c r="E54" s="40">
        <v>0</v>
      </c>
      <c r="F54" s="41"/>
      <c r="G54" s="39"/>
      <c r="H54" s="42">
        <f>SUBTOTAL(9,G56:G56)</f>
        <v>0</v>
      </c>
      <c r="I54" s="43"/>
      <c r="J54" s="39"/>
      <c r="K54" s="42">
        <f>SUBTOTAL(9,J56:J56)</f>
        <v>0</v>
      </c>
      <c r="L54" s="43"/>
      <c r="M54" s="39"/>
      <c r="N54" s="45">
        <f>SUBTOTAL(9,M56:M56)</f>
        <v>0</v>
      </c>
      <c r="O54" s="40">
        <f>SUBTOTAL(9,M56:M56)</f>
        <v>0</v>
      </c>
      <c r="P54" s="46">
        <f>O54+IF($B50="N,N скважин",P50,0)</f>
        <v>1</v>
      </c>
      <c r="Q54" s="51"/>
      <c r="R54" s="48"/>
      <c r="S54" s="39"/>
      <c r="T54" s="40">
        <f>SUBTOTAL(9,S56:S56)</f>
        <v>0</v>
      </c>
      <c r="U54" s="50">
        <f>T54+IF($B50="N,N скважин",U50,0)</f>
        <v>1</v>
      </c>
      <c r="V54" s="51"/>
      <c r="W54" s="52"/>
      <c r="X54" s="54"/>
      <c r="Y54" s="54"/>
      <c r="Z54" s="53"/>
      <c r="AA54" s="54"/>
      <c r="AB54" s="258" t="s">
        <v>2</v>
      </c>
      <c r="AC54" s="55">
        <v>0</v>
      </c>
      <c r="AD54" s="2"/>
      <c r="AE54" s="2"/>
      <c r="AF54" s="2"/>
      <c r="AG54" s="2"/>
      <c r="AH54" s="2"/>
      <c r="AI54" s="18"/>
    </row>
    <row r="55" spans="1:35" ht="12.75" customHeight="1" x14ac:dyDescent="0.3">
      <c r="A55" s="258" t="s">
        <v>2</v>
      </c>
      <c r="B55" s="56" t="s">
        <v>37</v>
      </c>
      <c r="C55" s="57"/>
      <c r="D55" s="58">
        <f>SUBTOTAL(9,C55:C55)</f>
        <v>0</v>
      </c>
      <c r="E55" s="58">
        <f>SUBTOTAL(9,C55:C55)</f>
        <v>0</v>
      </c>
      <c r="F55" s="59">
        <f>E55+IF($B51=2,0,F51)</f>
        <v>6</v>
      </c>
      <c r="G55" s="57"/>
      <c r="H55" s="60">
        <f>SUBTOTAL(9,G55:G55)</f>
        <v>0</v>
      </c>
      <c r="I55" s="61">
        <f>H55+IF($B51=2,0,I51)</f>
        <v>0</v>
      </c>
      <c r="J55" s="57"/>
      <c r="K55" s="60">
        <f>SUBTOTAL(9,J55:J55)</f>
        <v>0</v>
      </c>
      <c r="L55" s="61">
        <f>K55+IF($B51=2,0,L51)</f>
        <v>11</v>
      </c>
      <c r="M55" s="57"/>
      <c r="N55" s="63">
        <f>SUBTOTAL(9,M55:M55)</f>
        <v>0</v>
      </c>
      <c r="O55" s="58">
        <f>SUBTOTAL(9,M55:M55)</f>
        <v>0</v>
      </c>
      <c r="P55" s="59">
        <f>O55+IF($B51=2,0,P51)</f>
        <v>28.542000000000002</v>
      </c>
      <c r="Q55" s="67">
        <v>5.1790000000000003</v>
      </c>
      <c r="R55" s="65">
        <v>33</v>
      </c>
      <c r="S55" s="57"/>
      <c r="T55" s="58">
        <f>SUBTOTAL(9,S55:S55)</f>
        <v>0</v>
      </c>
      <c r="U55" s="63">
        <f>T55+IF($B51=2,0,U51)</f>
        <v>20.292000000000002</v>
      </c>
      <c r="V55" s="67">
        <v>15.077</v>
      </c>
      <c r="W55" s="68">
        <f>SUMIF($A$6:V$6,"Накопленный эффект, т/сут",$A55:V55)+SUMIF($A$6:V$6,"Нараст.  по потенциалу",$A55:V55)-SUMIF($A$6:V$6,"Нараст. по остановкам",$A55:V55)-SUMIF($A$6:V$6,"ИТОГО перевод в ППД",$A55:V55)-SUMIF($A$6:V$6,"ИТОГО  нерент, по распоряж.",$A55:V55)-SUMIF($A$6:V$6,"ИТОГО ост. дебит от ЗБС, Углуб., ПВЛГ/ПНЛГ",$A55:V55)</f>
        <v>25.25</v>
      </c>
      <c r="X55" s="58">
        <v>18.544</v>
      </c>
      <c r="Y55" s="58">
        <v>12.172000000000001</v>
      </c>
      <c r="Z55" s="69"/>
      <c r="AA55" s="58">
        <f>SUBTOTAL(9,X55:Z55)</f>
        <v>30.716000000000001</v>
      </c>
      <c r="AB55" s="258" t="s">
        <v>2</v>
      </c>
      <c r="AC55" s="70">
        <f>AC$5+SUMIF($C$6:AA$6,"Нараст. по остановкам",$C55:AA55)-SUMIF($C$6:AA$6,"Нараст.  по потенциалу",$C55:AA55)</f>
        <v>49.978705222234709</v>
      </c>
      <c r="AD55" s="2"/>
      <c r="AE55" s="2"/>
      <c r="AF55" s="2"/>
      <c r="AG55" s="2"/>
      <c r="AH55" s="2"/>
      <c r="AI55" s="18"/>
    </row>
    <row r="56" spans="1:35" ht="0.75" customHeight="1" x14ac:dyDescent="0.3">
      <c r="A56" s="71"/>
      <c r="B56" s="71"/>
      <c r="C56" s="71"/>
      <c r="D56" s="71"/>
      <c r="E56" s="71"/>
      <c r="F56" s="71"/>
      <c r="G56" s="2"/>
      <c r="H56" s="2"/>
      <c r="I56" s="2"/>
      <c r="J56" s="2"/>
      <c r="K56" s="2"/>
      <c r="L56" s="2"/>
      <c r="M56" s="57"/>
      <c r="N56" s="2"/>
      <c r="O56" s="2"/>
      <c r="P56" s="2"/>
      <c r="Q56" s="71"/>
      <c r="R56" s="71"/>
      <c r="S56" s="57"/>
      <c r="T56" s="2"/>
      <c r="U56" s="2"/>
      <c r="V56" s="71"/>
      <c r="W56" s="71"/>
      <c r="X56" s="71"/>
      <c r="Y56" s="71"/>
      <c r="Z56" s="71"/>
      <c r="AA56" s="71"/>
      <c r="AB56" s="71"/>
      <c r="AC56" s="71"/>
      <c r="AD56" s="71"/>
      <c r="AE56" s="71"/>
      <c r="AF56" s="71"/>
      <c r="AG56" s="71"/>
      <c r="AH56" s="71"/>
      <c r="AI56" s="18"/>
    </row>
    <row r="57" spans="1:35" ht="11.25" customHeight="1" x14ac:dyDescent="0.3">
      <c r="A57" s="278">
        <v>43508</v>
      </c>
      <c r="B57" s="19" t="s">
        <v>39</v>
      </c>
      <c r="C57" s="228"/>
      <c r="D57" s="21">
        <v>6</v>
      </c>
      <c r="E57" s="21">
        <v>6</v>
      </c>
      <c r="F57" s="22"/>
      <c r="G57" s="20"/>
      <c r="H57" s="23"/>
      <c r="I57" s="24"/>
      <c r="J57" s="20"/>
      <c r="K57" s="23"/>
      <c r="L57" s="24"/>
      <c r="M57" s="20"/>
      <c r="N57" s="26">
        <v>28.542000000000002</v>
      </c>
      <c r="O57" s="21">
        <v>28.542000000000002</v>
      </c>
      <c r="P57" s="27"/>
      <c r="Q57" s="33"/>
      <c r="R57" s="29"/>
      <c r="S57" s="20"/>
      <c r="T57" s="31"/>
      <c r="U57" s="32"/>
      <c r="V57" s="33"/>
      <c r="W57" s="34"/>
      <c r="X57" s="36"/>
      <c r="Y57" s="35"/>
      <c r="Z57" s="35"/>
      <c r="AA57" s="36"/>
      <c r="AB57" s="279">
        <f>AB$5+SUMIF($A$6:AA$6,"Нараст. баланс",$A59:AA59)+SUMIF($A$8:Y$8,"Итого (с ВНР)",$A59:Y59)-SUMIF($A$6:AA$6,"Геол. снижение,  т/сут",$A59:AA59)-SUMIF(Z$8:AA$8,"Итого",Z59:AA59)-SUMIF($A$8:AA$8,"Итого (с ВСП)",$A59:AA59)</f>
        <v>2010.8119999999999</v>
      </c>
      <c r="AC57" s="37"/>
      <c r="AD57" s="2"/>
      <c r="AE57" s="2"/>
      <c r="AF57" s="2"/>
      <c r="AG57" s="2"/>
      <c r="AH57" s="2"/>
      <c r="AI57" s="18"/>
    </row>
    <row r="58" spans="1:35" ht="11.25" customHeight="1" x14ac:dyDescent="0.3">
      <c r="A58" s="258" t="s">
        <v>2</v>
      </c>
      <c r="B58" s="38" t="s">
        <v>40</v>
      </c>
      <c r="C58" s="229"/>
      <c r="D58" s="40"/>
      <c r="E58" s="40"/>
      <c r="F58" s="41"/>
      <c r="G58" s="39"/>
      <c r="H58" s="42">
        <f>SUBTOTAL(9,G60:G60)</f>
        <v>0</v>
      </c>
      <c r="I58" s="43"/>
      <c r="J58" s="39"/>
      <c r="K58" s="42">
        <f>SUBTOTAL(9,J60:J60)</f>
        <v>0</v>
      </c>
      <c r="L58" s="43"/>
      <c r="M58" s="39"/>
      <c r="N58" s="45">
        <f>SUBTOTAL(9,M60:M60)</f>
        <v>0</v>
      </c>
      <c r="O58" s="40">
        <f>SUBTOTAL(9,M60:M60)</f>
        <v>0</v>
      </c>
      <c r="P58" s="46">
        <f>O58+IF($B54="N,N скважин",P54,0)</f>
        <v>1</v>
      </c>
      <c r="Q58" s="51"/>
      <c r="R58" s="48"/>
      <c r="S58" s="39"/>
      <c r="T58" s="40">
        <f>SUBTOTAL(9,S60:S60)</f>
        <v>0</v>
      </c>
      <c r="U58" s="50">
        <f>T58+IF($B54="N,N скважин",U54,0)</f>
        <v>1</v>
      </c>
      <c r="V58" s="51"/>
      <c r="W58" s="52"/>
      <c r="X58" s="54"/>
      <c r="Y58" s="53"/>
      <c r="Z58" s="53"/>
      <c r="AA58" s="54"/>
      <c r="AB58" s="258" t="s">
        <v>2</v>
      </c>
      <c r="AC58" s="55">
        <v>0</v>
      </c>
      <c r="AD58" s="2"/>
      <c r="AE58" s="2"/>
      <c r="AF58" s="2"/>
      <c r="AG58" s="2"/>
      <c r="AH58" s="2"/>
      <c r="AI58" s="18"/>
    </row>
    <row r="59" spans="1:35" ht="12.75" customHeight="1" x14ac:dyDescent="0.3">
      <c r="A59" s="258" t="s">
        <v>2</v>
      </c>
      <c r="B59" s="56" t="s">
        <v>37</v>
      </c>
      <c r="C59" s="230"/>
      <c r="D59" s="58">
        <f>SUBTOTAL(9,C59:C59)</f>
        <v>0</v>
      </c>
      <c r="E59" s="58">
        <f>SUBTOTAL(9,C59:C59)</f>
        <v>0</v>
      </c>
      <c r="F59" s="59">
        <f>E59+IF($B55=2,0,F55)</f>
        <v>6</v>
      </c>
      <c r="G59" s="57"/>
      <c r="H59" s="60">
        <f>SUBTOTAL(9,G59:G59)</f>
        <v>0</v>
      </c>
      <c r="I59" s="61">
        <f>H59+IF($B55=2,0,I55)</f>
        <v>0</v>
      </c>
      <c r="J59" s="57"/>
      <c r="K59" s="60">
        <f>SUBTOTAL(9,J59:J59)</f>
        <v>0</v>
      </c>
      <c r="L59" s="61">
        <f>K59+IF($B55=2,0,L55)</f>
        <v>11</v>
      </c>
      <c r="M59" s="57"/>
      <c r="N59" s="63">
        <f>SUBTOTAL(9,M59:M59)</f>
        <v>0</v>
      </c>
      <c r="O59" s="58">
        <f>SUBTOTAL(9,M59:M59)</f>
        <v>0</v>
      </c>
      <c r="P59" s="59">
        <f>O59+IF($B55=2,0,P55)</f>
        <v>28.542000000000002</v>
      </c>
      <c r="Q59" s="67">
        <v>5.1790000000000003</v>
      </c>
      <c r="R59" s="65">
        <v>36</v>
      </c>
      <c r="S59" s="57"/>
      <c r="T59" s="58">
        <f>SUBTOTAL(9,S59:S59)</f>
        <v>0</v>
      </c>
      <c r="U59" s="63">
        <f>T59+IF($B55=2,0,U55)</f>
        <v>20.292000000000002</v>
      </c>
      <c r="V59" s="67">
        <v>15.077</v>
      </c>
      <c r="W59" s="68">
        <f>SUMIF($A$6:V$6,"Накопленный эффект, т/сут",$A59:V59)+SUMIF($A$6:V$6,"Нараст.  по потенциалу",$A59:V59)-SUMIF($A$6:V$6,"Нараст. по остановкам",$A59:V59)-SUMIF($A$6:V$6,"ИТОГО перевод в ППД",$A59:V59)-SUMIF($A$6:V$6,"ИТОГО  нерент, по распоряж.",$A59:V59)-SUMIF($A$6:V$6,"ИТОГО ост. дебит от ЗБС, Углуб., ПВЛГ/ПНЛГ",$A59:V59)</f>
        <v>25.25</v>
      </c>
      <c r="X59" s="58">
        <v>18.544</v>
      </c>
      <c r="Y59" s="69"/>
      <c r="Z59" s="69"/>
      <c r="AA59" s="58">
        <f>SUBTOTAL(9,X59:Z59)</f>
        <v>18.544</v>
      </c>
      <c r="AB59" s="258" t="s">
        <v>2</v>
      </c>
      <c r="AC59" s="70">
        <f>AC$5+SUMIF($C$6:AA$6,"Нараст. по остановкам",$C59:AA59)-SUMIF($C$6:AA$6,"Нараст.  по потенциалу",$C59:AA59)</f>
        <v>49.978705222234709</v>
      </c>
      <c r="AD59" s="2"/>
      <c r="AE59" s="2"/>
      <c r="AF59" s="2"/>
      <c r="AG59" s="2"/>
      <c r="AH59" s="2"/>
      <c r="AI59" s="18"/>
    </row>
    <row r="60" spans="1:35" ht="0.75" customHeight="1" x14ac:dyDescent="0.3">
      <c r="A60" s="71"/>
      <c r="B60" s="71"/>
      <c r="C60" s="71"/>
      <c r="D60" s="71"/>
      <c r="E60" s="71"/>
      <c r="F60" s="71"/>
      <c r="G60" s="2"/>
      <c r="H60" s="2"/>
      <c r="I60" s="2"/>
      <c r="J60" s="2"/>
      <c r="K60" s="2"/>
      <c r="L60" s="2"/>
      <c r="M60" s="57"/>
      <c r="N60" s="2"/>
      <c r="O60" s="2"/>
      <c r="P60" s="2"/>
      <c r="Q60" s="71"/>
      <c r="R60" s="71"/>
      <c r="S60" s="57"/>
      <c r="T60" s="2"/>
      <c r="U60" s="2"/>
      <c r="V60" s="71"/>
      <c r="W60" s="71"/>
      <c r="X60" s="71"/>
      <c r="Y60" s="71"/>
      <c r="Z60" s="71"/>
      <c r="AA60" s="71"/>
      <c r="AB60" s="71"/>
      <c r="AC60" s="71"/>
      <c r="AD60" s="71"/>
      <c r="AE60" s="71"/>
      <c r="AF60" s="71"/>
      <c r="AG60" s="71"/>
      <c r="AH60" s="71"/>
      <c r="AI60" s="18"/>
    </row>
    <row r="61" spans="1:35" ht="11.25" customHeight="1" x14ac:dyDescent="0.3">
      <c r="A61" s="278">
        <v>43509</v>
      </c>
      <c r="B61" s="19" t="s">
        <v>39</v>
      </c>
      <c r="C61" s="20"/>
      <c r="D61" s="21">
        <v>6</v>
      </c>
      <c r="E61" s="21">
        <v>6</v>
      </c>
      <c r="F61" s="22"/>
      <c r="G61" s="20"/>
      <c r="H61" s="23"/>
      <c r="I61" s="24"/>
      <c r="J61" s="20"/>
      <c r="K61" s="23"/>
      <c r="L61" s="24"/>
      <c r="M61" s="20"/>
      <c r="N61" s="26">
        <v>28.542000000000002</v>
      </c>
      <c r="O61" s="21">
        <v>28.542000000000002</v>
      </c>
      <c r="P61" s="27"/>
      <c r="Q61" s="33"/>
      <c r="R61" s="29"/>
      <c r="S61" s="20"/>
      <c r="T61" s="31"/>
      <c r="U61" s="32"/>
      <c r="V61" s="33"/>
      <c r="W61" s="34"/>
      <c r="X61" s="36"/>
      <c r="Y61" s="36"/>
      <c r="Z61" s="35"/>
      <c r="AA61" s="36"/>
      <c r="AB61" s="279">
        <f>AB$5+SUMIF($A$6:AA$6,"Нараст. баланс",$A63:AA63)+SUMIF($A$8:Y$8,"Итого (с ВНР)",$A63:Y63)-SUMIF($A$6:AA$6,"Геол. снижение,  т/сут",$A63:AA63)-SUMIF(Z$8:AA$8,"Итого",Z63:AA63)-SUMIF($A$8:AA$8,"Итого (с ВСП)",$A63:AA63)</f>
        <v>1979.2649999999999</v>
      </c>
      <c r="AC61" s="37"/>
      <c r="AD61" s="2"/>
      <c r="AE61" s="2"/>
      <c r="AF61" s="2"/>
      <c r="AG61" s="2"/>
      <c r="AH61" s="2"/>
      <c r="AI61" s="18"/>
    </row>
    <row r="62" spans="1:35" ht="11.25" customHeight="1" x14ac:dyDescent="0.3">
      <c r="A62" s="258" t="s">
        <v>2</v>
      </c>
      <c r="B62" s="38" t="s">
        <v>40</v>
      </c>
      <c r="C62" s="39"/>
      <c r="D62" s="40">
        <v>0</v>
      </c>
      <c r="E62" s="40">
        <v>0</v>
      </c>
      <c r="F62" s="41"/>
      <c r="G62" s="39"/>
      <c r="H62" s="42">
        <f>SUBTOTAL(9,G64:G64)</f>
        <v>0</v>
      </c>
      <c r="I62" s="43"/>
      <c r="J62" s="39"/>
      <c r="K62" s="42">
        <f>SUBTOTAL(9,J64:J64)</f>
        <v>0</v>
      </c>
      <c r="L62" s="43"/>
      <c r="M62" s="39"/>
      <c r="N62" s="45">
        <f>SUBTOTAL(9,M64:M64)</f>
        <v>0</v>
      </c>
      <c r="O62" s="40">
        <f>SUBTOTAL(9,M64:M64)</f>
        <v>0</v>
      </c>
      <c r="P62" s="46">
        <f>O62+IF($B58="N,N скважин",P58,0)</f>
        <v>1</v>
      </c>
      <c r="Q62" s="51"/>
      <c r="R62" s="48"/>
      <c r="S62" s="39"/>
      <c r="T62" s="40">
        <f>SUBTOTAL(9,S64:S64)</f>
        <v>0</v>
      </c>
      <c r="U62" s="50">
        <f>T62+IF($B58="N,N скважин",U58,0)</f>
        <v>1</v>
      </c>
      <c r="V62" s="51"/>
      <c r="W62" s="52"/>
      <c r="X62" s="54"/>
      <c r="Y62" s="54"/>
      <c r="Z62" s="53"/>
      <c r="AA62" s="54"/>
      <c r="AB62" s="258" t="s">
        <v>2</v>
      </c>
      <c r="AC62" s="55">
        <v>0</v>
      </c>
      <c r="AD62" s="2"/>
      <c r="AE62" s="2"/>
      <c r="AF62" s="2"/>
      <c r="AG62" s="2"/>
      <c r="AH62" s="2"/>
      <c r="AI62" s="18"/>
    </row>
    <row r="63" spans="1:35" ht="12.75" customHeight="1" x14ac:dyDescent="0.3">
      <c r="A63" s="258" t="s">
        <v>2</v>
      </c>
      <c r="B63" s="56" t="s">
        <v>37</v>
      </c>
      <c r="C63" s="57"/>
      <c r="D63" s="58">
        <f>SUBTOTAL(9,C63:C63)</f>
        <v>0</v>
      </c>
      <c r="E63" s="58">
        <f>SUBTOTAL(9,C63:C63)</f>
        <v>0</v>
      </c>
      <c r="F63" s="59">
        <f>E63+IF($B59=2,0,F59)</f>
        <v>6</v>
      </c>
      <c r="G63" s="57"/>
      <c r="H63" s="60">
        <f>SUBTOTAL(9,G63:G63)</f>
        <v>0</v>
      </c>
      <c r="I63" s="61">
        <f>H63+IF($B59=2,0,I59)</f>
        <v>0</v>
      </c>
      <c r="J63" s="57"/>
      <c r="K63" s="60">
        <f>SUBTOTAL(9,J63:J63)</f>
        <v>0</v>
      </c>
      <c r="L63" s="61">
        <f>K63+IF($B59=2,0,L59)</f>
        <v>11</v>
      </c>
      <c r="M63" s="57"/>
      <c r="N63" s="63">
        <f>SUBTOTAL(9,M63:M63)</f>
        <v>0</v>
      </c>
      <c r="O63" s="58">
        <f>SUBTOTAL(9,M63:M63)</f>
        <v>0</v>
      </c>
      <c r="P63" s="59">
        <f>O63+IF($B59=2,0,P59)</f>
        <v>28.542000000000002</v>
      </c>
      <c r="Q63" s="67">
        <v>5.1790000000000003</v>
      </c>
      <c r="R63" s="65">
        <v>39</v>
      </c>
      <c r="S63" s="57"/>
      <c r="T63" s="58">
        <f>SUBTOTAL(9,S63:S63)</f>
        <v>0</v>
      </c>
      <c r="U63" s="63">
        <f>T63+IF($B59=2,0,U59)</f>
        <v>20.292000000000002</v>
      </c>
      <c r="V63" s="67">
        <v>27.977</v>
      </c>
      <c r="W63" s="68">
        <f>SUMIF($A$6:V$6,"Накопленный эффект, т/сут",$A63:V63)+SUMIF($A$6:V$6,"Нараст.  по потенциалу",$A63:V63)-SUMIF($A$6:V$6,"Нараст. по остановкам",$A63:V63)-SUMIF($A$6:V$6,"ИТОГО перевод в ППД",$A63:V63)-SUMIF($A$6:V$6,"ИТОГО  нерент, по распоряж.",$A63:V63)-SUMIF($A$6:V$6,"ИТОГО ост. дебит от ЗБС, Углуб., ПВЛГ/ПНЛГ",$A63:V63)</f>
        <v>25.25</v>
      </c>
      <c r="X63" s="58">
        <v>18.544</v>
      </c>
      <c r="Y63" s="58">
        <v>15.647</v>
      </c>
      <c r="Z63" s="69"/>
      <c r="AA63" s="58">
        <f>SUBTOTAL(9,X63:Z63)</f>
        <v>34.191000000000003</v>
      </c>
      <c r="AB63" s="258" t="s">
        <v>2</v>
      </c>
      <c r="AC63" s="70">
        <f>AC$5+SUMIF($C$6:AA$6,"Нараст. по остановкам",$C63:AA63)-SUMIF($C$6:AA$6,"Нараст.  по потенциалу",$C63:AA63)</f>
        <v>49.978705222234709</v>
      </c>
      <c r="AD63" s="2"/>
      <c r="AE63" s="2"/>
      <c r="AF63" s="2"/>
      <c r="AG63" s="2"/>
      <c r="AH63" s="2"/>
      <c r="AI63" s="18"/>
    </row>
    <row r="64" spans="1:35" ht="0.75" customHeight="1" x14ac:dyDescent="0.3">
      <c r="A64" s="71"/>
      <c r="B64" s="71"/>
      <c r="C64" s="71"/>
      <c r="D64" s="71"/>
      <c r="E64" s="71"/>
      <c r="F64" s="71"/>
      <c r="G64" s="2"/>
      <c r="H64" s="2"/>
      <c r="I64" s="2"/>
      <c r="J64" s="2"/>
      <c r="K64" s="2"/>
      <c r="L64" s="2"/>
      <c r="M64" s="57"/>
      <c r="N64" s="2"/>
      <c r="O64" s="2"/>
      <c r="P64" s="2"/>
      <c r="Q64" s="71"/>
      <c r="R64" s="71"/>
      <c r="S64" s="57"/>
      <c r="T64" s="2"/>
      <c r="U64" s="2"/>
      <c r="V64" s="71"/>
      <c r="W64" s="71"/>
      <c r="X64" s="71"/>
      <c r="Y64" s="71"/>
      <c r="Z64" s="71"/>
      <c r="AA64" s="71"/>
      <c r="AB64" s="71"/>
      <c r="AC64" s="71"/>
      <c r="AD64" s="71"/>
      <c r="AE64" s="71"/>
      <c r="AF64" s="71"/>
      <c r="AG64" s="71"/>
      <c r="AH64" s="71"/>
      <c r="AI64" s="18"/>
    </row>
    <row r="65" spans="1:35" ht="11.25" customHeight="1" x14ac:dyDescent="0.3">
      <c r="A65" s="278">
        <v>43510</v>
      </c>
      <c r="B65" s="19" t="s">
        <v>39</v>
      </c>
      <c r="C65" s="20"/>
      <c r="D65" s="21">
        <v>6</v>
      </c>
      <c r="E65" s="21">
        <v>6</v>
      </c>
      <c r="F65" s="22"/>
      <c r="G65" s="20"/>
      <c r="H65" s="23"/>
      <c r="I65" s="24"/>
      <c r="J65" s="20"/>
      <c r="K65" s="23"/>
      <c r="L65" s="24"/>
      <c r="M65" s="20"/>
      <c r="N65" s="26">
        <v>28.542000000000002</v>
      </c>
      <c r="O65" s="21">
        <v>28.542000000000002</v>
      </c>
      <c r="P65" s="27"/>
      <c r="Q65" s="33"/>
      <c r="R65" s="29"/>
      <c r="S65" s="20"/>
      <c r="T65" s="31"/>
      <c r="U65" s="32"/>
      <c r="V65" s="33"/>
      <c r="W65" s="34"/>
      <c r="X65" s="36"/>
      <c r="Y65" s="35"/>
      <c r="Z65" s="35"/>
      <c r="AA65" s="36"/>
      <c r="AB65" s="279">
        <f>AB$5+SUMIF($A$6:AA$6,"Нараст. баланс",$A67:AA67)+SUMIF($A$8:Y$8,"Итого (с ВНР)",$A67:Y67)-SUMIF($A$6:AA$6,"Геол. снижение,  т/сут",$A67:AA67)-SUMIF(Z$8:AA$8,"Итого",Z67:AA67)-SUMIF($A$8:AA$8,"Итого (с ВСП)",$A67:AA67)</f>
        <v>2003.6119999999999</v>
      </c>
      <c r="AC65" s="37"/>
      <c r="AD65" s="2"/>
      <c r="AE65" s="2"/>
      <c r="AF65" s="2"/>
      <c r="AG65" s="2"/>
      <c r="AH65" s="2"/>
      <c r="AI65" s="18"/>
    </row>
    <row r="66" spans="1:35" ht="11.25" customHeight="1" x14ac:dyDescent="0.3">
      <c r="A66" s="258" t="s">
        <v>2</v>
      </c>
      <c r="B66" s="38" t="s">
        <v>40</v>
      </c>
      <c r="C66" s="39"/>
      <c r="D66" s="40">
        <v>0</v>
      </c>
      <c r="E66" s="40">
        <v>0</v>
      </c>
      <c r="F66" s="41"/>
      <c r="G66" s="39"/>
      <c r="H66" s="42">
        <f>SUBTOTAL(9,G68:G68)</f>
        <v>0</v>
      </c>
      <c r="I66" s="43"/>
      <c r="J66" s="39"/>
      <c r="K66" s="42">
        <f>SUBTOTAL(9,J68:J68)</f>
        <v>0</v>
      </c>
      <c r="L66" s="43"/>
      <c r="M66" s="39"/>
      <c r="N66" s="45">
        <f>SUBTOTAL(9,M68:M68)</f>
        <v>0</v>
      </c>
      <c r="O66" s="40">
        <f>SUBTOTAL(9,M68:M68)</f>
        <v>0</v>
      </c>
      <c r="P66" s="46">
        <f>O66+IF($B62="N,N скважин",P62,0)</f>
        <v>1</v>
      </c>
      <c r="Q66" s="51"/>
      <c r="R66" s="48"/>
      <c r="S66" s="39"/>
      <c r="T66" s="40">
        <f>SUBTOTAL(9,S68:S68)</f>
        <v>0</v>
      </c>
      <c r="U66" s="50">
        <f>T66+IF($B62="N,N скважин",U62,0)</f>
        <v>1</v>
      </c>
      <c r="V66" s="51"/>
      <c r="W66" s="52"/>
      <c r="X66" s="54"/>
      <c r="Y66" s="53"/>
      <c r="Z66" s="53"/>
      <c r="AA66" s="54"/>
      <c r="AB66" s="258" t="s">
        <v>2</v>
      </c>
      <c r="AC66" s="55">
        <v>0</v>
      </c>
      <c r="AD66" s="2"/>
      <c r="AE66" s="2"/>
      <c r="AF66" s="2"/>
      <c r="AG66" s="2"/>
      <c r="AH66" s="2"/>
      <c r="AI66" s="18"/>
    </row>
    <row r="67" spans="1:35" ht="12.75" customHeight="1" x14ac:dyDescent="0.3">
      <c r="A67" s="258" t="s">
        <v>2</v>
      </c>
      <c r="B67" s="56" t="s">
        <v>37</v>
      </c>
      <c r="C67" s="57"/>
      <c r="D67" s="58">
        <f>SUBTOTAL(9,C67:C67)</f>
        <v>0</v>
      </c>
      <c r="E67" s="58">
        <f>SUBTOTAL(9,C67:C67)</f>
        <v>0</v>
      </c>
      <c r="F67" s="59">
        <f>E67+IF($B63=2,0,F63)</f>
        <v>6</v>
      </c>
      <c r="G67" s="57"/>
      <c r="H67" s="60">
        <f>SUBTOTAL(9,G67:G67)</f>
        <v>0</v>
      </c>
      <c r="I67" s="61">
        <f>H67+IF($B63=2,0,I63)</f>
        <v>0</v>
      </c>
      <c r="J67" s="57"/>
      <c r="K67" s="60">
        <f>SUBTOTAL(9,J67:J67)</f>
        <v>0</v>
      </c>
      <c r="L67" s="61">
        <f>K67+IF($B63=2,0,L63)</f>
        <v>11</v>
      </c>
      <c r="M67" s="57"/>
      <c r="N67" s="63">
        <f>SUBTOTAL(9,M67:M67)</f>
        <v>0</v>
      </c>
      <c r="O67" s="58">
        <f>SUBTOTAL(9,M67:M67)</f>
        <v>0</v>
      </c>
      <c r="P67" s="59">
        <f>O67+IF($B63=2,0,P63)</f>
        <v>28.542000000000002</v>
      </c>
      <c r="Q67" s="67">
        <v>5.1790000000000003</v>
      </c>
      <c r="R67" s="65">
        <v>42</v>
      </c>
      <c r="S67" s="57"/>
      <c r="T67" s="58">
        <f>SUBTOTAL(9,S67:S67)</f>
        <v>0</v>
      </c>
      <c r="U67" s="63">
        <f>T67+IF($B63=2,0,U63)</f>
        <v>20.292000000000002</v>
      </c>
      <c r="V67" s="67">
        <v>16.277000000000001</v>
      </c>
      <c r="W67" s="68">
        <f>SUMIF($A$6:V$6,"Накопленный эффект, т/сут",$A67:V67)+SUMIF($A$6:V$6,"Нараст.  по потенциалу",$A67:V67)-SUMIF($A$6:V$6,"Нараст. по остановкам",$A67:V67)-SUMIF($A$6:V$6,"ИТОГО перевод в ППД",$A67:V67)-SUMIF($A$6:V$6,"ИТОГО  нерент, по распоряж.",$A67:V67)-SUMIF($A$6:V$6,"ИТОГО ост. дебит от ЗБС, Углуб., ПВЛГ/ПНЛГ",$A67:V67)</f>
        <v>25.25</v>
      </c>
      <c r="X67" s="58">
        <v>18.544</v>
      </c>
      <c r="Y67" s="69"/>
      <c r="Z67" s="69"/>
      <c r="AA67" s="58">
        <f>SUBTOTAL(9,X67:Z67)</f>
        <v>18.544</v>
      </c>
      <c r="AB67" s="258" t="s">
        <v>2</v>
      </c>
      <c r="AC67" s="70">
        <f>AC$5+SUMIF($C$6:AA$6,"Нараст. по остановкам",$C67:AA67)-SUMIF($C$6:AA$6,"Нараст.  по потенциалу",$C67:AA67)</f>
        <v>49.978705222234709</v>
      </c>
      <c r="AD67" s="2"/>
      <c r="AE67" s="2"/>
      <c r="AF67" s="2"/>
      <c r="AG67" s="2"/>
      <c r="AH67" s="2"/>
      <c r="AI67" s="18"/>
    </row>
    <row r="68" spans="1:35" ht="0.75" customHeight="1" x14ac:dyDescent="0.3">
      <c r="A68" s="71"/>
      <c r="B68" s="71"/>
      <c r="C68" s="71"/>
      <c r="D68" s="71"/>
      <c r="E68" s="71"/>
      <c r="F68" s="71"/>
      <c r="G68" s="2"/>
      <c r="H68" s="2"/>
      <c r="I68" s="2"/>
      <c r="J68" s="2"/>
      <c r="K68" s="2"/>
      <c r="L68" s="2"/>
      <c r="M68" s="57"/>
      <c r="N68" s="2"/>
      <c r="O68" s="2"/>
      <c r="P68" s="2"/>
      <c r="Q68" s="71"/>
      <c r="R68" s="71"/>
      <c r="S68" s="57"/>
      <c r="T68" s="2"/>
      <c r="U68" s="2"/>
      <c r="V68" s="71"/>
      <c r="W68" s="71"/>
      <c r="X68" s="71"/>
      <c r="Y68" s="71"/>
      <c r="Z68" s="71"/>
      <c r="AA68" s="71"/>
      <c r="AB68" s="71"/>
      <c r="AC68" s="71"/>
      <c r="AD68" s="71"/>
      <c r="AE68" s="71"/>
      <c r="AF68" s="71"/>
      <c r="AG68" s="71"/>
      <c r="AH68" s="71"/>
      <c r="AI68" s="18"/>
    </row>
    <row r="69" spans="1:35" ht="11.25" customHeight="1" x14ac:dyDescent="0.3">
      <c r="A69" s="278">
        <v>43511</v>
      </c>
      <c r="B69" s="19" t="s">
        <v>39</v>
      </c>
      <c r="C69" s="20"/>
      <c r="D69" s="21">
        <v>6</v>
      </c>
      <c r="E69" s="21">
        <v>6</v>
      </c>
      <c r="F69" s="22"/>
      <c r="G69" s="20"/>
      <c r="H69" s="23"/>
      <c r="I69" s="24"/>
      <c r="J69" s="25" t="s">
        <v>41</v>
      </c>
      <c r="K69" s="23"/>
      <c r="L69" s="24"/>
      <c r="M69" s="20"/>
      <c r="N69" s="26">
        <v>28.542000000000002</v>
      </c>
      <c r="O69" s="21">
        <v>28.542000000000002</v>
      </c>
      <c r="P69" s="27"/>
      <c r="Q69" s="33"/>
      <c r="R69" s="29"/>
      <c r="S69" s="20"/>
      <c r="T69" s="31"/>
      <c r="U69" s="32"/>
      <c r="V69" s="33"/>
      <c r="W69" s="34"/>
      <c r="X69" s="36"/>
      <c r="Y69" s="35"/>
      <c r="Z69" s="35"/>
      <c r="AA69" s="36"/>
      <c r="AB69" s="279">
        <f>AB$5+SUMIF($A$6:AA$6,"Нараст. баланс",$A71:AA71)+SUMIF($A$8:Y$8,"Итого (с ВНР)",$A71:Y71)-SUMIF($A$6:AA$6,"Геол. снижение,  т/сут",$A71:AA71)-SUMIF(Z$8:AA$8,"Итого",Z71:AA71)-SUMIF($A$8:AA$8,"Итого (с ВСП)",$A71:AA71)</f>
        <v>2015.1119999999999</v>
      </c>
      <c r="AC69" s="37"/>
      <c r="AD69" s="2"/>
      <c r="AE69" s="2"/>
      <c r="AF69" s="2"/>
      <c r="AG69" s="2"/>
      <c r="AH69" s="2"/>
      <c r="AI69" s="18"/>
    </row>
    <row r="70" spans="1:35" ht="11.25" customHeight="1" x14ac:dyDescent="0.3">
      <c r="A70" s="258" t="s">
        <v>2</v>
      </c>
      <c r="B70" s="38" t="s">
        <v>40</v>
      </c>
      <c r="C70" s="39"/>
      <c r="D70" s="40">
        <v>0</v>
      </c>
      <c r="E70" s="40">
        <v>0</v>
      </c>
      <c r="F70" s="41"/>
      <c r="G70" s="39"/>
      <c r="H70" s="42">
        <f>SUBTOTAL(9,G72:G72)</f>
        <v>0</v>
      </c>
      <c r="I70" s="43"/>
      <c r="J70" s="44"/>
      <c r="K70" s="42">
        <f>SUBTOTAL(9,J72:J72)</f>
        <v>0</v>
      </c>
      <c r="L70" s="43"/>
      <c r="M70" s="39"/>
      <c r="N70" s="45">
        <f>SUBTOTAL(9,M72:M72)</f>
        <v>0</v>
      </c>
      <c r="O70" s="40">
        <f>SUBTOTAL(9,M72:M72)</f>
        <v>0</v>
      </c>
      <c r="P70" s="46">
        <f>O70+IF($B66="N,N скважин",P66,0)</f>
        <v>1</v>
      </c>
      <c r="Q70" s="51"/>
      <c r="R70" s="48"/>
      <c r="S70" s="39"/>
      <c r="T70" s="40">
        <f>SUBTOTAL(9,S72:S72)</f>
        <v>0</v>
      </c>
      <c r="U70" s="50">
        <f>T70+IF($B66="N,N скважин",U66,0)</f>
        <v>1</v>
      </c>
      <c r="V70" s="51"/>
      <c r="W70" s="52"/>
      <c r="X70" s="54"/>
      <c r="Y70" s="53"/>
      <c r="Z70" s="53"/>
      <c r="AA70" s="54"/>
      <c r="AB70" s="258" t="s">
        <v>2</v>
      </c>
      <c r="AC70" s="55">
        <v>0</v>
      </c>
      <c r="AD70" s="2"/>
      <c r="AE70" s="2"/>
      <c r="AF70" s="2"/>
      <c r="AG70" s="2"/>
      <c r="AH70" s="2"/>
      <c r="AI70" s="18"/>
    </row>
    <row r="71" spans="1:35" ht="12.75" customHeight="1" x14ac:dyDescent="0.3">
      <c r="A71" s="258" t="s">
        <v>2</v>
      </c>
      <c r="B71" s="56" t="s">
        <v>37</v>
      </c>
      <c r="C71" s="57"/>
      <c r="D71" s="58">
        <f>SUBTOTAL(9,C71:C71)</f>
        <v>0</v>
      </c>
      <c r="E71" s="58">
        <f>SUBTOTAL(9,C71:C71)</f>
        <v>0</v>
      </c>
      <c r="F71" s="59">
        <f>E71+IF($B67=2,0,F67)</f>
        <v>6</v>
      </c>
      <c r="G71" s="57"/>
      <c r="H71" s="60">
        <f>SUBTOTAL(9,G71:G71)</f>
        <v>0</v>
      </c>
      <c r="I71" s="61">
        <f>H71+IF($B67=2,0,I67)</f>
        <v>0</v>
      </c>
      <c r="J71" s="62">
        <v>19</v>
      </c>
      <c r="K71" s="60">
        <f>SUBTOTAL(9,J71:J71)</f>
        <v>19</v>
      </c>
      <c r="L71" s="61">
        <f>K71+IF($B67=2,0,L67)</f>
        <v>30</v>
      </c>
      <c r="M71" s="57"/>
      <c r="N71" s="63">
        <f>SUBTOTAL(9,M71:M71)</f>
        <v>0</v>
      </c>
      <c r="O71" s="58">
        <f>SUBTOTAL(9,M71:M71)</f>
        <v>0</v>
      </c>
      <c r="P71" s="59">
        <f>O71+IF($B67=2,0,P67)</f>
        <v>28.542000000000002</v>
      </c>
      <c r="Q71" s="67">
        <v>5.1790000000000003</v>
      </c>
      <c r="R71" s="65">
        <v>45</v>
      </c>
      <c r="S71" s="57"/>
      <c r="T71" s="58">
        <f>SUBTOTAL(9,S71:S71)</f>
        <v>0</v>
      </c>
      <c r="U71" s="63">
        <f>T71+IF($B67=2,0,U67)</f>
        <v>20.292000000000002</v>
      </c>
      <c r="V71" s="67">
        <v>20.777000000000001</v>
      </c>
      <c r="W71" s="68">
        <f>SUMIF($A$6:V$6,"Накопленный эффект, т/сут",$A71:V71)+SUMIF($A$6:V$6,"Нараст.  по потенциалу",$A71:V71)-SUMIF($A$6:V$6,"Нараст. по остановкам",$A71:V71)-SUMIF($A$6:V$6,"ИТОГО перевод в ППД",$A71:V71)-SUMIF($A$6:V$6,"ИТОГО  нерент, по распоряж.",$A71:V71)-SUMIF($A$6:V$6,"ИТОГО ост. дебит от ЗБС, Углуб., ПВЛГ/ПНЛГ",$A71:V71)</f>
        <v>44.25</v>
      </c>
      <c r="X71" s="58">
        <v>18.544</v>
      </c>
      <c r="Y71" s="69"/>
      <c r="Z71" s="69"/>
      <c r="AA71" s="58">
        <f>SUBTOTAL(9,X71:Z71)</f>
        <v>18.544</v>
      </c>
      <c r="AB71" s="258" t="s">
        <v>2</v>
      </c>
      <c r="AC71" s="70">
        <f>AC$5+SUMIF($C$6:AA$6,"Нараст. по остановкам",$C71:AA71)-SUMIF($C$6:AA$6,"Нараст.  по потенциалу",$C71:AA71)</f>
        <v>49.978705222234709</v>
      </c>
      <c r="AD71" s="2"/>
      <c r="AE71" s="2"/>
      <c r="AF71" s="2"/>
      <c r="AG71" s="2"/>
      <c r="AH71" s="2"/>
      <c r="AI71" s="18"/>
    </row>
    <row r="72" spans="1:35" ht="0.75" customHeight="1" x14ac:dyDescent="0.3">
      <c r="A72" s="71"/>
      <c r="B72" s="71"/>
      <c r="C72" s="71"/>
      <c r="D72" s="71"/>
      <c r="E72" s="71"/>
      <c r="F72" s="71"/>
      <c r="G72" s="2"/>
      <c r="H72" s="2"/>
      <c r="I72" s="2"/>
      <c r="J72" s="2"/>
      <c r="K72" s="2"/>
      <c r="L72" s="2"/>
      <c r="M72" s="57"/>
      <c r="N72" s="2"/>
      <c r="O72" s="2"/>
      <c r="P72" s="2"/>
      <c r="Q72" s="71"/>
      <c r="R72" s="71"/>
      <c r="S72" s="57"/>
      <c r="T72" s="2"/>
      <c r="U72" s="2"/>
      <c r="V72" s="71"/>
      <c r="W72" s="71"/>
      <c r="X72" s="71"/>
      <c r="Y72" s="71"/>
      <c r="Z72" s="71"/>
      <c r="AA72" s="71"/>
      <c r="AB72" s="71"/>
      <c r="AC72" s="71"/>
      <c r="AD72" s="71"/>
      <c r="AE72" s="71"/>
      <c r="AF72" s="71"/>
      <c r="AG72" s="71"/>
      <c r="AH72" s="71"/>
      <c r="AI72" s="18"/>
    </row>
    <row r="73" spans="1:35" ht="11.25" customHeight="1" x14ac:dyDescent="0.3">
      <c r="A73" s="278">
        <v>43512</v>
      </c>
      <c r="B73" s="19" t="s">
        <v>39</v>
      </c>
      <c r="C73" s="20"/>
      <c r="D73" s="21">
        <v>6</v>
      </c>
      <c r="E73" s="21">
        <v>6</v>
      </c>
      <c r="F73" s="22"/>
      <c r="G73" s="20"/>
      <c r="H73" s="23"/>
      <c r="I73" s="24"/>
      <c r="J73" s="20"/>
      <c r="K73" s="23"/>
      <c r="L73" s="24"/>
      <c r="M73" s="20"/>
      <c r="N73" s="26">
        <v>28.542000000000002</v>
      </c>
      <c r="O73" s="21">
        <v>28.542000000000002</v>
      </c>
      <c r="P73" s="27"/>
      <c r="Q73" s="33"/>
      <c r="R73" s="29"/>
      <c r="S73" s="20"/>
      <c r="T73" s="31"/>
      <c r="U73" s="32"/>
      <c r="V73" s="33"/>
      <c r="W73" s="34"/>
      <c r="X73" s="36"/>
      <c r="Y73" s="35"/>
      <c r="Z73" s="35"/>
      <c r="AA73" s="36"/>
      <c r="AB73" s="279">
        <f>AB$5+SUMIF($A$6:AA$6,"Нараст. баланс",$A75:AA75)+SUMIF($A$8:Y$8,"Итого (с ВНР)",$A75:Y75)-SUMIF($A$6:AA$6,"Геол. снижение,  т/сут",$A75:AA75)-SUMIF(Z$8:AA$8,"Итого",Z75:AA75)-SUMIF($A$8:AA$8,"Итого (с ВСП)",$A75:AA75)</f>
        <v>2017.8119999999999</v>
      </c>
      <c r="AC73" s="37"/>
      <c r="AD73" s="2"/>
      <c r="AE73" s="2"/>
      <c r="AF73" s="2"/>
      <c r="AG73" s="2"/>
      <c r="AH73" s="2"/>
      <c r="AI73" s="18"/>
    </row>
    <row r="74" spans="1:35" ht="11.25" customHeight="1" x14ac:dyDescent="0.3">
      <c r="A74" s="258" t="s">
        <v>2</v>
      </c>
      <c r="B74" s="38" t="s">
        <v>40</v>
      </c>
      <c r="C74" s="39"/>
      <c r="D74" s="40">
        <v>0</v>
      </c>
      <c r="E74" s="40">
        <v>0</v>
      </c>
      <c r="F74" s="41"/>
      <c r="G74" s="39"/>
      <c r="H74" s="42">
        <f>SUBTOTAL(9,G76:G76)</f>
        <v>0</v>
      </c>
      <c r="I74" s="43"/>
      <c r="J74" s="39"/>
      <c r="K74" s="42">
        <f>SUBTOTAL(9,J76:J76)</f>
        <v>0</v>
      </c>
      <c r="L74" s="43"/>
      <c r="M74" s="39"/>
      <c r="N74" s="45">
        <f>SUBTOTAL(9,M76:M76)</f>
        <v>0</v>
      </c>
      <c r="O74" s="40">
        <f>SUBTOTAL(9,M76:M76)</f>
        <v>0</v>
      </c>
      <c r="P74" s="46">
        <f>O74+IF($B70="N,N скважин",P70,0)</f>
        <v>1</v>
      </c>
      <c r="Q74" s="51"/>
      <c r="R74" s="48"/>
      <c r="S74" s="39"/>
      <c r="T74" s="40">
        <f>SUBTOTAL(9,S76:S76)</f>
        <v>0</v>
      </c>
      <c r="U74" s="50">
        <f>T74+IF($B70="N,N скважин",U70,0)</f>
        <v>1</v>
      </c>
      <c r="V74" s="51"/>
      <c r="W74" s="52"/>
      <c r="X74" s="54"/>
      <c r="Y74" s="53"/>
      <c r="Z74" s="53"/>
      <c r="AA74" s="54"/>
      <c r="AB74" s="258" t="s">
        <v>2</v>
      </c>
      <c r="AC74" s="55">
        <v>0</v>
      </c>
      <c r="AD74" s="2"/>
      <c r="AE74" s="2"/>
      <c r="AF74" s="2"/>
      <c r="AG74" s="2"/>
      <c r="AH74" s="2"/>
      <c r="AI74" s="18"/>
    </row>
    <row r="75" spans="1:35" ht="12.75" customHeight="1" x14ac:dyDescent="0.3">
      <c r="A75" s="258" t="s">
        <v>2</v>
      </c>
      <c r="B75" s="56" t="s">
        <v>37</v>
      </c>
      <c r="C75" s="57"/>
      <c r="D75" s="58">
        <f>SUBTOTAL(9,C75:C75)</f>
        <v>0</v>
      </c>
      <c r="E75" s="58">
        <f>SUBTOTAL(9,C75:C75)</f>
        <v>0</v>
      </c>
      <c r="F75" s="59">
        <f>E75+IF($B71=2,0,F71)</f>
        <v>6</v>
      </c>
      <c r="G75" s="57"/>
      <c r="H75" s="60">
        <f>SUBTOTAL(9,G75:G75)</f>
        <v>0</v>
      </c>
      <c r="I75" s="61">
        <f>H75+IF($B71=2,0,I71)</f>
        <v>0</v>
      </c>
      <c r="J75" s="57"/>
      <c r="K75" s="60">
        <f>SUBTOTAL(9,J75:J75)</f>
        <v>0</v>
      </c>
      <c r="L75" s="61">
        <f>K75+IF($B71=2,0,L71)</f>
        <v>30</v>
      </c>
      <c r="M75" s="57"/>
      <c r="N75" s="63">
        <f>SUBTOTAL(9,M75:M75)</f>
        <v>0</v>
      </c>
      <c r="O75" s="58">
        <f>SUBTOTAL(9,M75:M75)</f>
        <v>0</v>
      </c>
      <c r="P75" s="59">
        <f>O75+IF($B71=2,0,P71)</f>
        <v>28.542000000000002</v>
      </c>
      <c r="Q75" s="67">
        <v>5.1790000000000003</v>
      </c>
      <c r="R75" s="65">
        <v>48</v>
      </c>
      <c r="S75" s="57"/>
      <c r="T75" s="58">
        <f>SUBTOTAL(9,S75:S75)</f>
        <v>0</v>
      </c>
      <c r="U75" s="63">
        <f>T75+IF($B71=2,0,U71)</f>
        <v>20.292000000000002</v>
      </c>
      <c r="V75" s="67">
        <v>15.077</v>
      </c>
      <c r="W75" s="68">
        <f>SUMIF($A$6:V$6,"Накопленный эффект, т/сут",$A75:V75)+SUMIF($A$6:V$6,"Нараст.  по потенциалу",$A75:V75)-SUMIF($A$6:V$6,"Нараст. по остановкам",$A75:V75)-SUMIF($A$6:V$6,"ИТОГО перевод в ППД",$A75:V75)-SUMIF($A$6:V$6,"ИТОГО  нерент, по распоряж.",$A75:V75)-SUMIF($A$6:V$6,"ИТОГО ост. дебит от ЗБС, Углуб., ПВЛГ/ПНЛГ",$A75:V75)</f>
        <v>44.25</v>
      </c>
      <c r="X75" s="58">
        <v>18.544</v>
      </c>
      <c r="Y75" s="69"/>
      <c r="Z75" s="69"/>
      <c r="AA75" s="58">
        <f>SUBTOTAL(9,X75:Z75)</f>
        <v>18.544</v>
      </c>
      <c r="AB75" s="258" t="s">
        <v>2</v>
      </c>
      <c r="AC75" s="70">
        <f>AC$5+SUMIF($C$6:AA$6,"Нараст. по остановкам",$C75:AA75)-SUMIF($C$6:AA$6,"Нараст.  по потенциалу",$C75:AA75)</f>
        <v>49.978705222234709</v>
      </c>
      <c r="AD75" s="2"/>
      <c r="AE75" s="2"/>
      <c r="AF75" s="2"/>
      <c r="AG75" s="2"/>
      <c r="AH75" s="2"/>
      <c r="AI75" s="18"/>
    </row>
    <row r="76" spans="1:35" ht="0.75" customHeight="1" x14ac:dyDescent="0.3">
      <c r="A76" s="71"/>
      <c r="B76" s="71"/>
      <c r="C76" s="71"/>
      <c r="D76" s="71"/>
      <c r="E76" s="71"/>
      <c r="F76" s="71"/>
      <c r="G76" s="2"/>
      <c r="H76" s="2"/>
      <c r="I76" s="2"/>
      <c r="J76" s="2"/>
      <c r="K76" s="2"/>
      <c r="L76" s="2"/>
      <c r="M76" s="57"/>
      <c r="N76" s="2"/>
      <c r="O76" s="2"/>
      <c r="P76" s="2"/>
      <c r="Q76" s="71"/>
      <c r="R76" s="71"/>
      <c r="S76" s="57"/>
      <c r="T76" s="2"/>
      <c r="U76" s="2"/>
      <c r="V76" s="71"/>
      <c r="W76" s="71"/>
      <c r="X76" s="71"/>
      <c r="Y76" s="71"/>
      <c r="Z76" s="71"/>
      <c r="AA76" s="71"/>
      <c r="AB76" s="71"/>
      <c r="AC76" s="71"/>
      <c r="AD76" s="71"/>
      <c r="AE76" s="71"/>
      <c r="AF76" s="71"/>
      <c r="AG76" s="71"/>
      <c r="AH76" s="71"/>
      <c r="AI76" s="18"/>
    </row>
    <row r="77" spans="1:35" ht="11.25" customHeight="1" x14ac:dyDescent="0.3">
      <c r="A77" s="278">
        <v>43513</v>
      </c>
      <c r="B77" s="19" t="s">
        <v>39</v>
      </c>
      <c r="C77" s="20"/>
      <c r="D77" s="21">
        <v>6</v>
      </c>
      <c r="E77" s="21">
        <v>6</v>
      </c>
      <c r="F77" s="22"/>
      <c r="G77" s="20"/>
      <c r="H77" s="23"/>
      <c r="I77" s="24"/>
      <c r="J77" s="20"/>
      <c r="K77" s="23"/>
      <c r="L77" s="24"/>
      <c r="M77" s="20"/>
      <c r="N77" s="26">
        <v>28.542000000000002</v>
      </c>
      <c r="O77" s="21">
        <v>28.542000000000002</v>
      </c>
      <c r="P77" s="27"/>
      <c r="Q77" s="33"/>
      <c r="R77" s="29"/>
      <c r="S77" s="20"/>
      <c r="T77" s="31"/>
      <c r="U77" s="32"/>
      <c r="V77" s="33"/>
      <c r="W77" s="34"/>
      <c r="X77" s="36"/>
      <c r="Y77" s="35"/>
      <c r="Z77" s="35"/>
      <c r="AA77" s="36"/>
      <c r="AB77" s="279">
        <f>AB$5+SUMIF($A$6:AA$6,"Нараст. баланс",$A79:AA79)+SUMIF($A$8:Y$8,"Итого (с ВНР)",$A79:Y79)-SUMIF($A$6:AA$6,"Геол. снижение,  т/сут",$A79:AA79)-SUMIF(Z$8:AA$8,"Итого",Z79:AA79)-SUMIF($A$8:AA$8,"Итого (с ВСП)",$A79:AA79)</f>
        <v>2014.8119999999999</v>
      </c>
      <c r="AC77" s="37"/>
      <c r="AD77" s="2"/>
      <c r="AE77" s="2"/>
      <c r="AF77" s="2"/>
      <c r="AG77" s="2"/>
      <c r="AH77" s="2"/>
      <c r="AI77" s="18"/>
    </row>
    <row r="78" spans="1:35" ht="11.25" customHeight="1" x14ac:dyDescent="0.3">
      <c r="A78" s="258" t="s">
        <v>2</v>
      </c>
      <c r="B78" s="38" t="s">
        <v>40</v>
      </c>
      <c r="C78" s="39"/>
      <c r="D78" s="40">
        <v>0</v>
      </c>
      <c r="E78" s="40">
        <v>0</v>
      </c>
      <c r="F78" s="41"/>
      <c r="G78" s="39"/>
      <c r="H78" s="42">
        <f>SUBTOTAL(9,G80:G80)</f>
        <v>0</v>
      </c>
      <c r="I78" s="43"/>
      <c r="J78" s="39"/>
      <c r="K78" s="42">
        <f>SUBTOTAL(9,J80:J80)</f>
        <v>0</v>
      </c>
      <c r="L78" s="43"/>
      <c r="M78" s="39"/>
      <c r="N78" s="45">
        <f>SUBTOTAL(9,M80:M80)</f>
        <v>0</v>
      </c>
      <c r="O78" s="40">
        <f>SUBTOTAL(9,M80:M80)</f>
        <v>0</v>
      </c>
      <c r="P78" s="46">
        <f>O78+IF($B74="N,N скважин",P74,0)</f>
        <v>1</v>
      </c>
      <c r="Q78" s="51"/>
      <c r="R78" s="48"/>
      <c r="S78" s="39"/>
      <c r="T78" s="40">
        <f>SUBTOTAL(9,S80:S80)</f>
        <v>0</v>
      </c>
      <c r="U78" s="50">
        <f>T78+IF($B74="N,N скважин",U74,0)</f>
        <v>1</v>
      </c>
      <c r="V78" s="51"/>
      <c r="W78" s="52"/>
      <c r="X78" s="54"/>
      <c r="Y78" s="53"/>
      <c r="Z78" s="53"/>
      <c r="AA78" s="54"/>
      <c r="AB78" s="258" t="s">
        <v>2</v>
      </c>
      <c r="AC78" s="55">
        <v>0</v>
      </c>
      <c r="AD78" s="2"/>
      <c r="AE78" s="2"/>
      <c r="AF78" s="2"/>
      <c r="AG78" s="2"/>
      <c r="AH78" s="2"/>
      <c r="AI78" s="18"/>
    </row>
    <row r="79" spans="1:35" ht="12.75" customHeight="1" x14ac:dyDescent="0.3">
      <c r="A79" s="258" t="s">
        <v>2</v>
      </c>
      <c r="B79" s="56" t="s">
        <v>37</v>
      </c>
      <c r="C79" s="57"/>
      <c r="D79" s="58">
        <f>SUBTOTAL(9,C79:C79)</f>
        <v>0</v>
      </c>
      <c r="E79" s="58">
        <f>SUBTOTAL(9,C79:C79)</f>
        <v>0</v>
      </c>
      <c r="F79" s="59">
        <f>E79+IF($B75=2,0,F75)</f>
        <v>6</v>
      </c>
      <c r="G79" s="57"/>
      <c r="H79" s="60">
        <f>SUBTOTAL(9,G79:G79)</f>
        <v>0</v>
      </c>
      <c r="I79" s="61">
        <f>H79+IF($B75=2,0,I75)</f>
        <v>0</v>
      </c>
      <c r="J79" s="57"/>
      <c r="K79" s="60">
        <f>SUBTOTAL(9,J79:J79)</f>
        <v>0</v>
      </c>
      <c r="L79" s="61">
        <f>K79+IF($B75=2,0,L75)</f>
        <v>30</v>
      </c>
      <c r="M79" s="57"/>
      <c r="N79" s="63">
        <f>SUBTOTAL(9,M79:M79)</f>
        <v>0</v>
      </c>
      <c r="O79" s="58">
        <f>SUBTOTAL(9,M79:M79)</f>
        <v>0</v>
      </c>
      <c r="P79" s="59">
        <f>O79+IF($B75=2,0,P75)</f>
        <v>28.542000000000002</v>
      </c>
      <c r="Q79" s="67">
        <v>5.1790000000000003</v>
      </c>
      <c r="R79" s="65">
        <v>51</v>
      </c>
      <c r="S79" s="57"/>
      <c r="T79" s="58">
        <f>SUBTOTAL(9,S79:S79)</f>
        <v>0</v>
      </c>
      <c r="U79" s="63">
        <f>T79+IF($B75=2,0,U75)</f>
        <v>20.292000000000002</v>
      </c>
      <c r="V79" s="67">
        <v>15.077</v>
      </c>
      <c r="W79" s="68">
        <f>SUMIF($A$6:V$6,"Накопленный эффект, т/сут",$A79:V79)+SUMIF($A$6:V$6,"Нараст.  по потенциалу",$A79:V79)-SUMIF($A$6:V$6,"Нараст. по остановкам",$A79:V79)-SUMIF($A$6:V$6,"ИТОГО перевод в ППД",$A79:V79)-SUMIF($A$6:V$6,"ИТОГО  нерент, по распоряж.",$A79:V79)-SUMIF($A$6:V$6,"ИТОГО ост. дебит от ЗБС, Углуб., ПВЛГ/ПНЛГ",$A79:V79)</f>
        <v>44.25</v>
      </c>
      <c r="X79" s="58">
        <v>18.544</v>
      </c>
      <c r="Y79" s="69"/>
      <c r="Z79" s="69"/>
      <c r="AA79" s="58">
        <f>SUBTOTAL(9,X79:Z79)</f>
        <v>18.544</v>
      </c>
      <c r="AB79" s="258" t="s">
        <v>2</v>
      </c>
      <c r="AC79" s="70">
        <f>AC$5+SUMIF($C$6:AA$6,"Нараст. по остановкам",$C79:AA79)-SUMIF($C$6:AA$6,"Нараст.  по потенциалу",$C79:AA79)</f>
        <v>49.978705222234709</v>
      </c>
      <c r="AD79" s="2"/>
      <c r="AE79" s="2"/>
      <c r="AF79" s="2"/>
      <c r="AG79" s="2"/>
      <c r="AH79" s="2"/>
      <c r="AI79" s="18"/>
    </row>
    <row r="80" spans="1:35" ht="0.75" customHeight="1" x14ac:dyDescent="0.3">
      <c r="A80" s="71"/>
      <c r="B80" s="71"/>
      <c r="C80" s="71"/>
      <c r="D80" s="71"/>
      <c r="E80" s="71"/>
      <c r="F80" s="71"/>
      <c r="G80" s="2"/>
      <c r="H80" s="2"/>
      <c r="I80" s="2"/>
      <c r="J80" s="2"/>
      <c r="K80" s="2"/>
      <c r="L80" s="2"/>
      <c r="M80" s="57"/>
      <c r="N80" s="2"/>
      <c r="O80" s="2"/>
      <c r="P80" s="2"/>
      <c r="Q80" s="71"/>
      <c r="R80" s="71"/>
      <c r="S80" s="57"/>
      <c r="T80" s="2"/>
      <c r="U80" s="2"/>
      <c r="V80" s="71"/>
      <c r="W80" s="71"/>
      <c r="X80" s="71"/>
      <c r="Y80" s="71"/>
      <c r="Z80" s="71"/>
      <c r="AA80" s="71"/>
      <c r="AB80" s="71"/>
      <c r="AC80" s="71"/>
      <c r="AD80" s="71"/>
      <c r="AE80" s="71"/>
      <c r="AF80" s="71"/>
      <c r="AG80" s="71"/>
      <c r="AH80" s="71"/>
      <c r="AI80" s="18"/>
    </row>
    <row r="81" spans="1:35" ht="11.25" customHeight="1" x14ac:dyDescent="0.3">
      <c r="A81" s="278">
        <v>43514</v>
      </c>
      <c r="B81" s="19" t="s">
        <v>39</v>
      </c>
      <c r="C81" s="20"/>
      <c r="D81" s="21">
        <v>6</v>
      </c>
      <c r="E81" s="21">
        <v>6</v>
      </c>
      <c r="F81" s="22"/>
      <c r="G81" s="20"/>
      <c r="H81" s="23"/>
      <c r="I81" s="24"/>
      <c r="J81" s="20"/>
      <c r="K81" s="23"/>
      <c r="L81" s="24"/>
      <c r="M81" s="20"/>
      <c r="N81" s="26">
        <v>28.542000000000002</v>
      </c>
      <c r="O81" s="21">
        <v>28.542000000000002</v>
      </c>
      <c r="P81" s="27"/>
      <c r="Q81" s="33"/>
      <c r="R81" s="29"/>
      <c r="S81" s="20"/>
      <c r="T81" s="31"/>
      <c r="U81" s="32"/>
      <c r="V81" s="33"/>
      <c r="W81" s="34"/>
      <c r="X81" s="35"/>
      <c r="Y81" s="35"/>
      <c r="Z81" s="35"/>
      <c r="AA81" s="36"/>
      <c r="AB81" s="279">
        <f>AB$5+SUMIF($A$6:AA$6,"Нараст. баланс",$A83:AA83)+SUMIF($A$8:Y$8,"Итого (с ВНР)",$A83:Y83)-SUMIF($A$6:AA$6,"Геол. снижение,  т/сут",$A83:AA83)-SUMIF(Z$8:AA$8,"Итого",Z83:AA83)-SUMIF($A$8:AA$8,"Итого (с ВСП)",$A83:AA83)</f>
        <v>2030.356</v>
      </c>
      <c r="AC81" s="37"/>
      <c r="AD81" s="2"/>
      <c r="AE81" s="2"/>
      <c r="AF81" s="2"/>
      <c r="AG81" s="2"/>
      <c r="AH81" s="2"/>
      <c r="AI81" s="18"/>
    </row>
    <row r="82" spans="1:35" ht="11.25" customHeight="1" x14ac:dyDescent="0.3">
      <c r="A82" s="258" t="s">
        <v>2</v>
      </c>
      <c r="B82" s="38" t="s">
        <v>40</v>
      </c>
      <c r="C82" s="39"/>
      <c r="D82" s="40">
        <v>0</v>
      </c>
      <c r="E82" s="40">
        <v>0</v>
      </c>
      <c r="F82" s="41"/>
      <c r="G82" s="39"/>
      <c r="H82" s="42">
        <f>SUBTOTAL(9,G84:G84)</f>
        <v>0</v>
      </c>
      <c r="I82" s="43"/>
      <c r="J82" s="39"/>
      <c r="K82" s="42">
        <f>SUBTOTAL(9,J84:J84)</f>
        <v>0</v>
      </c>
      <c r="L82" s="43"/>
      <c r="M82" s="39"/>
      <c r="N82" s="45">
        <f>SUBTOTAL(9,M84:M84)</f>
        <v>0</v>
      </c>
      <c r="O82" s="40">
        <f>SUBTOTAL(9,M84:M84)</f>
        <v>0</v>
      </c>
      <c r="P82" s="46">
        <f>O82+IF($B78="N,N скважин",P78,0)</f>
        <v>1</v>
      </c>
      <c r="Q82" s="51"/>
      <c r="R82" s="48"/>
      <c r="S82" s="39"/>
      <c r="T82" s="40">
        <f>SUBTOTAL(9,S84:S84)</f>
        <v>0</v>
      </c>
      <c r="U82" s="50">
        <f>T82+IF($B78="N,N скважин",U78,0)</f>
        <v>1</v>
      </c>
      <c r="V82" s="51"/>
      <c r="W82" s="52"/>
      <c r="X82" s="53"/>
      <c r="Y82" s="53"/>
      <c r="Z82" s="53"/>
      <c r="AA82" s="54"/>
      <c r="AB82" s="258" t="s">
        <v>2</v>
      </c>
      <c r="AC82" s="55">
        <v>0</v>
      </c>
      <c r="AD82" s="2"/>
      <c r="AE82" s="2"/>
      <c r="AF82" s="2"/>
      <c r="AG82" s="2"/>
      <c r="AH82" s="2"/>
      <c r="AI82" s="18"/>
    </row>
    <row r="83" spans="1:35" ht="12.75" customHeight="1" x14ac:dyDescent="0.3">
      <c r="A83" s="258" t="s">
        <v>2</v>
      </c>
      <c r="B83" s="56" t="s">
        <v>37</v>
      </c>
      <c r="C83" s="57"/>
      <c r="D83" s="58">
        <f>SUBTOTAL(9,C83:C83)</f>
        <v>0</v>
      </c>
      <c r="E83" s="58">
        <f>SUBTOTAL(9,C83:C83)</f>
        <v>0</v>
      </c>
      <c r="F83" s="59">
        <f>E83+IF($B79=2,0,F79)</f>
        <v>6</v>
      </c>
      <c r="G83" s="57"/>
      <c r="H83" s="60">
        <f>SUBTOTAL(9,G83:G83)</f>
        <v>0</v>
      </c>
      <c r="I83" s="61">
        <f>H83+IF($B79=2,0,I79)</f>
        <v>0</v>
      </c>
      <c r="J83" s="57"/>
      <c r="K83" s="60">
        <f>SUBTOTAL(9,J83:J83)</f>
        <v>0</v>
      </c>
      <c r="L83" s="61">
        <f>K83+IF($B79=2,0,L79)</f>
        <v>30</v>
      </c>
      <c r="M83" s="57"/>
      <c r="N83" s="63">
        <f>SUBTOTAL(9,M83:M83)</f>
        <v>0</v>
      </c>
      <c r="O83" s="58">
        <f>SUBTOTAL(9,M83:M83)</f>
        <v>0</v>
      </c>
      <c r="P83" s="59">
        <f>O83+IF($B79=2,0,P79)</f>
        <v>28.542000000000002</v>
      </c>
      <c r="Q83" s="67">
        <v>5.1790000000000003</v>
      </c>
      <c r="R83" s="65">
        <v>54</v>
      </c>
      <c r="S83" s="57"/>
      <c r="T83" s="58">
        <f>SUBTOTAL(9,S83:S83)</f>
        <v>0</v>
      </c>
      <c r="U83" s="63">
        <f>T83+IF($B79=2,0,U79)</f>
        <v>20.292000000000002</v>
      </c>
      <c r="V83" s="67">
        <v>15.077</v>
      </c>
      <c r="W83" s="68">
        <f>SUMIF($A$6:V$6,"Накопленный эффект, т/сут",$A83:V83)+SUMIF($A$6:V$6,"Нараст.  по потенциалу",$A83:V83)-SUMIF($A$6:V$6,"Нараст. по остановкам",$A83:V83)-SUMIF($A$6:V$6,"ИТОГО перевод в ППД",$A83:V83)-SUMIF($A$6:V$6,"ИТОГО  нерент, по распоряж.",$A83:V83)-SUMIF($A$6:V$6,"ИТОГО ост. дебит от ЗБС, Углуб., ПВЛГ/ПНЛГ",$A83:V83)</f>
        <v>44.25</v>
      </c>
      <c r="X83" s="69"/>
      <c r="Y83" s="69"/>
      <c r="Z83" s="69"/>
      <c r="AA83" s="58">
        <f>SUBTOTAL(9,X83:Z83)</f>
        <v>0</v>
      </c>
      <c r="AB83" s="258" t="s">
        <v>2</v>
      </c>
      <c r="AC83" s="70">
        <f>AC$5+SUMIF($C$6:AA$6,"Нараст. по остановкам",$C83:AA83)-SUMIF($C$6:AA$6,"Нараст.  по потенциалу",$C83:AA83)</f>
        <v>49.978705222234709</v>
      </c>
      <c r="AD83" s="2"/>
      <c r="AE83" s="2"/>
      <c r="AF83" s="2"/>
      <c r="AG83" s="2"/>
      <c r="AH83" s="2"/>
      <c r="AI83" s="18"/>
    </row>
    <row r="84" spans="1:35" ht="0.75" customHeight="1" x14ac:dyDescent="0.3">
      <c r="A84" s="71"/>
      <c r="B84" s="71"/>
      <c r="C84" s="71"/>
      <c r="D84" s="71"/>
      <c r="E84" s="71"/>
      <c r="F84" s="71"/>
      <c r="G84" s="2"/>
      <c r="H84" s="2"/>
      <c r="I84" s="2"/>
      <c r="J84" s="2"/>
      <c r="K84" s="2"/>
      <c r="L84" s="2"/>
      <c r="M84" s="57"/>
      <c r="N84" s="2"/>
      <c r="O84" s="2"/>
      <c r="P84" s="2"/>
      <c r="Q84" s="71"/>
      <c r="R84" s="71"/>
      <c r="S84" s="57"/>
      <c r="T84" s="2"/>
      <c r="U84" s="2"/>
      <c r="V84" s="71"/>
      <c r="W84" s="71"/>
      <c r="X84" s="71"/>
      <c r="Y84" s="71"/>
      <c r="Z84" s="71"/>
      <c r="AA84" s="71"/>
      <c r="AB84" s="71"/>
      <c r="AC84" s="71"/>
      <c r="AD84" s="71"/>
      <c r="AE84" s="71"/>
      <c r="AF84" s="71"/>
      <c r="AG84" s="71"/>
      <c r="AH84" s="71"/>
      <c r="AI84" s="18"/>
    </row>
    <row r="85" spans="1:35" ht="11.25" customHeight="1" x14ac:dyDescent="0.3">
      <c r="A85" s="278">
        <v>43515</v>
      </c>
      <c r="B85" s="19" t="s">
        <v>39</v>
      </c>
      <c r="C85" s="20"/>
      <c r="D85" s="21">
        <v>6</v>
      </c>
      <c r="E85" s="21">
        <v>6</v>
      </c>
      <c r="F85" s="22"/>
      <c r="G85" s="20"/>
      <c r="H85" s="23"/>
      <c r="I85" s="24"/>
      <c r="J85" s="20"/>
      <c r="K85" s="23"/>
      <c r="L85" s="24"/>
      <c r="M85" s="20"/>
      <c r="N85" s="26">
        <v>28.542000000000002</v>
      </c>
      <c r="O85" s="21">
        <v>28.542000000000002</v>
      </c>
      <c r="P85" s="27"/>
      <c r="Q85" s="33"/>
      <c r="R85" s="29"/>
      <c r="S85" s="20"/>
      <c r="T85" s="31"/>
      <c r="U85" s="32"/>
      <c r="V85" s="33"/>
      <c r="W85" s="34"/>
      <c r="X85" s="35"/>
      <c r="Y85" s="36"/>
      <c r="Z85" s="35"/>
      <c r="AA85" s="36"/>
      <c r="AB85" s="279">
        <f>AB$5+SUMIF($A$6:AA$6,"Нараст. баланс",$A87:AA87)+SUMIF($A$8:Y$8,"Итого (с ВНР)",$A87:Y87)-SUMIF($A$6:AA$6,"Геол. снижение,  т/сут",$A87:AA87)-SUMIF(Z$8:AA$8,"Итого",Z87:AA87)-SUMIF($A$8:AA$8,"Итого (с ВСП)",$A87:AA87)</f>
        <v>2006.9009999999998</v>
      </c>
      <c r="AC85" s="37"/>
      <c r="AD85" s="2"/>
      <c r="AE85" s="2"/>
      <c r="AF85" s="2"/>
      <c r="AG85" s="2"/>
      <c r="AH85" s="2"/>
      <c r="AI85" s="18"/>
    </row>
    <row r="86" spans="1:35" ht="11.25" customHeight="1" x14ac:dyDescent="0.3">
      <c r="A86" s="258" t="s">
        <v>2</v>
      </c>
      <c r="B86" s="38" t="s">
        <v>40</v>
      </c>
      <c r="C86" s="39"/>
      <c r="D86" s="40">
        <v>0</v>
      </c>
      <c r="E86" s="40">
        <v>0</v>
      </c>
      <c r="F86" s="41"/>
      <c r="G86" s="39"/>
      <c r="H86" s="42">
        <f>SUBTOTAL(9,G88:G88)</f>
        <v>0</v>
      </c>
      <c r="I86" s="43"/>
      <c r="J86" s="39"/>
      <c r="K86" s="42">
        <f>SUBTOTAL(9,J88:J88)</f>
        <v>0</v>
      </c>
      <c r="L86" s="43"/>
      <c r="M86" s="39"/>
      <c r="N86" s="45">
        <f>SUBTOTAL(9,M88:M88)</f>
        <v>0</v>
      </c>
      <c r="O86" s="40">
        <f>SUBTOTAL(9,M88:M88)</f>
        <v>0</v>
      </c>
      <c r="P86" s="46">
        <f>O86+IF($B82="N,N скважин",P82,0)</f>
        <v>1</v>
      </c>
      <c r="Q86" s="51"/>
      <c r="R86" s="48"/>
      <c r="S86" s="39"/>
      <c r="T86" s="40">
        <f>SUBTOTAL(9,S88:S88)</f>
        <v>0</v>
      </c>
      <c r="U86" s="50">
        <f>T86+IF($B82="N,N скважин",U82,0)</f>
        <v>1</v>
      </c>
      <c r="V86" s="51"/>
      <c r="W86" s="52"/>
      <c r="X86" s="53"/>
      <c r="Y86" s="54"/>
      <c r="Z86" s="53"/>
      <c r="AA86" s="54"/>
      <c r="AB86" s="258" t="s">
        <v>2</v>
      </c>
      <c r="AC86" s="55">
        <v>0</v>
      </c>
      <c r="AD86" s="2"/>
      <c r="AE86" s="2"/>
      <c r="AF86" s="2"/>
      <c r="AG86" s="2"/>
      <c r="AH86" s="2"/>
      <c r="AI86" s="18"/>
    </row>
    <row r="87" spans="1:35" ht="12.75" customHeight="1" x14ac:dyDescent="0.3">
      <c r="A87" s="258" t="s">
        <v>2</v>
      </c>
      <c r="B87" s="56" t="s">
        <v>37</v>
      </c>
      <c r="C87" s="57"/>
      <c r="D87" s="58">
        <f>SUBTOTAL(9,C87:C87)</f>
        <v>0</v>
      </c>
      <c r="E87" s="58">
        <f>SUBTOTAL(9,C87:C87)</f>
        <v>0</v>
      </c>
      <c r="F87" s="59">
        <f>E87+IF($B83=2,0,F83)</f>
        <v>6</v>
      </c>
      <c r="G87" s="57"/>
      <c r="H87" s="60">
        <f>SUBTOTAL(9,G87:G87)</f>
        <v>0</v>
      </c>
      <c r="I87" s="61">
        <f>H87+IF($B83=2,0,I83)</f>
        <v>0</v>
      </c>
      <c r="J87" s="57"/>
      <c r="K87" s="60">
        <f>SUBTOTAL(9,J87:J87)</f>
        <v>0</v>
      </c>
      <c r="L87" s="61">
        <f>K87+IF($B83=2,0,L83)</f>
        <v>30</v>
      </c>
      <c r="M87" s="57"/>
      <c r="N87" s="63">
        <f>SUBTOTAL(9,M87:M87)</f>
        <v>0</v>
      </c>
      <c r="O87" s="58">
        <f>SUBTOTAL(9,M87:M87)</f>
        <v>0</v>
      </c>
      <c r="P87" s="59">
        <f>O87+IF($B83=2,0,P83)</f>
        <v>28.542000000000002</v>
      </c>
      <c r="Q87" s="67">
        <v>5.1790000000000003</v>
      </c>
      <c r="R87" s="65">
        <v>57</v>
      </c>
      <c r="S87" s="57"/>
      <c r="T87" s="58">
        <f>SUBTOTAL(9,S87:S87)</f>
        <v>0</v>
      </c>
      <c r="U87" s="63">
        <f>T87+IF($B83=2,0,U83)</f>
        <v>20.292000000000002</v>
      </c>
      <c r="V87" s="67">
        <v>20.777000000000001</v>
      </c>
      <c r="W87" s="68">
        <f>SUMIF($A$6:V$6,"Накопленный эффект, т/сут",$A87:V87)+SUMIF($A$6:V$6,"Нараст.  по потенциалу",$A87:V87)-SUMIF($A$6:V$6,"Нараст. по остановкам",$A87:V87)-SUMIF($A$6:V$6,"ИТОГО перевод в ППД",$A87:V87)-SUMIF($A$6:V$6,"ИТОГО  нерент, по распоряж.",$A87:V87)-SUMIF($A$6:V$6,"ИТОГО ост. дебит от ЗБС, Углуб., ПВЛГ/ПНЛГ",$A87:V87)</f>
        <v>44.25</v>
      </c>
      <c r="X87" s="69"/>
      <c r="Y87" s="58">
        <v>14.755000000000001</v>
      </c>
      <c r="Z87" s="69"/>
      <c r="AA87" s="58">
        <f>SUBTOTAL(9,X87:Z87)</f>
        <v>14.755000000000001</v>
      </c>
      <c r="AB87" s="258" t="s">
        <v>2</v>
      </c>
      <c r="AC87" s="70">
        <f>AC$5+SUMIF($C$6:AA$6,"Нараст. по остановкам",$C87:AA87)-SUMIF($C$6:AA$6,"Нараст.  по потенциалу",$C87:AA87)</f>
        <v>49.978705222234709</v>
      </c>
      <c r="AD87" s="2"/>
      <c r="AE87" s="2"/>
      <c r="AF87" s="2"/>
      <c r="AG87" s="2"/>
      <c r="AH87" s="2"/>
      <c r="AI87" s="18"/>
    </row>
    <row r="88" spans="1:35" ht="0.75" customHeight="1" x14ac:dyDescent="0.3">
      <c r="A88" s="71"/>
      <c r="B88" s="71"/>
      <c r="C88" s="71"/>
      <c r="D88" s="71"/>
      <c r="E88" s="71"/>
      <c r="F88" s="71"/>
      <c r="G88" s="2"/>
      <c r="H88" s="2"/>
      <c r="I88" s="2"/>
      <c r="J88" s="2"/>
      <c r="K88" s="2"/>
      <c r="L88" s="2"/>
      <c r="M88" s="57"/>
      <c r="N88" s="2"/>
      <c r="O88" s="2"/>
      <c r="P88" s="2"/>
      <c r="Q88" s="71"/>
      <c r="R88" s="71"/>
      <c r="S88" s="57"/>
      <c r="T88" s="2"/>
      <c r="U88" s="2"/>
      <c r="V88" s="71"/>
      <c r="W88" s="71"/>
      <c r="X88" s="71"/>
      <c r="Y88" s="71"/>
      <c r="Z88" s="71"/>
      <c r="AA88" s="71"/>
      <c r="AB88" s="71"/>
      <c r="AC88" s="71"/>
      <c r="AD88" s="71"/>
      <c r="AE88" s="71"/>
      <c r="AF88" s="71"/>
      <c r="AG88" s="71"/>
      <c r="AH88" s="71"/>
      <c r="AI88" s="18"/>
    </row>
    <row r="89" spans="1:35" ht="11.25" customHeight="1" x14ac:dyDescent="0.3">
      <c r="A89" s="278">
        <v>43516</v>
      </c>
      <c r="B89" s="19" t="s">
        <v>39</v>
      </c>
      <c r="C89" s="20"/>
      <c r="D89" s="21">
        <v>6</v>
      </c>
      <c r="E89" s="21">
        <v>6</v>
      </c>
      <c r="F89" s="22"/>
      <c r="G89" s="20"/>
      <c r="H89" s="23"/>
      <c r="I89" s="24"/>
      <c r="J89" s="20"/>
      <c r="K89" s="23"/>
      <c r="L89" s="24"/>
      <c r="M89" s="20"/>
      <c r="N89" s="26">
        <v>28.542000000000002</v>
      </c>
      <c r="O89" s="21">
        <v>28.542000000000002</v>
      </c>
      <c r="P89" s="27"/>
      <c r="Q89" s="33"/>
      <c r="R89" s="29"/>
      <c r="S89" s="20"/>
      <c r="T89" s="31"/>
      <c r="U89" s="32"/>
      <c r="V89" s="33"/>
      <c r="W89" s="34"/>
      <c r="X89" s="35"/>
      <c r="Y89" s="35"/>
      <c r="Z89" s="35"/>
      <c r="AA89" s="36"/>
      <c r="AB89" s="279">
        <f>AB$5+SUMIF($A$6:AA$6,"Нараст. баланс",$A91:AA91)+SUMIF($A$8:Y$8,"Итого (с ВНР)",$A91:Y91)-SUMIF($A$6:AA$6,"Геол. снижение,  т/сут",$A91:AA91)-SUMIF(Z$8:AA$8,"Итого",Z91:AA91)-SUMIF($A$8:AA$8,"Итого (с ВСП)",$A91:AA91)</f>
        <v>2024.356</v>
      </c>
      <c r="AC89" s="37"/>
      <c r="AD89" s="2"/>
      <c r="AE89" s="2"/>
      <c r="AF89" s="2"/>
      <c r="AG89" s="2"/>
      <c r="AH89" s="2"/>
      <c r="AI89" s="18"/>
    </row>
    <row r="90" spans="1:35" ht="11.25" customHeight="1" x14ac:dyDescent="0.3">
      <c r="A90" s="258" t="s">
        <v>2</v>
      </c>
      <c r="B90" s="38" t="s">
        <v>40</v>
      </c>
      <c r="C90" s="39"/>
      <c r="D90" s="40">
        <v>0</v>
      </c>
      <c r="E90" s="40">
        <v>0</v>
      </c>
      <c r="F90" s="41"/>
      <c r="G90" s="39"/>
      <c r="H90" s="42">
        <f>SUBTOTAL(9,G92:G92)</f>
        <v>0</v>
      </c>
      <c r="I90" s="43"/>
      <c r="J90" s="39"/>
      <c r="K90" s="42">
        <f>SUBTOTAL(9,J92:J92)</f>
        <v>0</v>
      </c>
      <c r="L90" s="43"/>
      <c r="M90" s="39"/>
      <c r="N90" s="45">
        <f>SUBTOTAL(9,M92:M92)</f>
        <v>0</v>
      </c>
      <c r="O90" s="40">
        <f>SUBTOTAL(9,M92:M92)</f>
        <v>0</v>
      </c>
      <c r="P90" s="46">
        <f>O90+IF($B86="N,N скважин",P86,0)</f>
        <v>1</v>
      </c>
      <c r="Q90" s="51"/>
      <c r="R90" s="48"/>
      <c r="S90" s="39"/>
      <c r="T90" s="40">
        <f>SUBTOTAL(9,S92:S92)</f>
        <v>0</v>
      </c>
      <c r="U90" s="50">
        <f>T90+IF($B86="N,N скважин",U86,0)</f>
        <v>1</v>
      </c>
      <c r="V90" s="51"/>
      <c r="W90" s="52"/>
      <c r="X90" s="53"/>
      <c r="Y90" s="53"/>
      <c r="Z90" s="53"/>
      <c r="AA90" s="54"/>
      <c r="AB90" s="258" t="s">
        <v>2</v>
      </c>
      <c r="AC90" s="55">
        <v>0</v>
      </c>
      <c r="AD90" s="2"/>
      <c r="AE90" s="2"/>
      <c r="AF90" s="2"/>
      <c r="AG90" s="2"/>
      <c r="AH90" s="2"/>
      <c r="AI90" s="18"/>
    </row>
    <row r="91" spans="1:35" ht="12.75" customHeight="1" x14ac:dyDescent="0.3">
      <c r="A91" s="258" t="s">
        <v>2</v>
      </c>
      <c r="B91" s="56" t="s">
        <v>37</v>
      </c>
      <c r="C91" s="57"/>
      <c r="D91" s="58">
        <f>SUBTOTAL(9,C91:C91)</f>
        <v>0</v>
      </c>
      <c r="E91" s="58">
        <f>SUBTOTAL(9,C91:C91)</f>
        <v>0</v>
      </c>
      <c r="F91" s="59">
        <f>E91+IF($B87=2,0,F87)</f>
        <v>6</v>
      </c>
      <c r="G91" s="57"/>
      <c r="H91" s="60">
        <f>SUBTOTAL(9,G91:G91)</f>
        <v>0</v>
      </c>
      <c r="I91" s="61">
        <f>H91+IF($B87=2,0,I87)</f>
        <v>0</v>
      </c>
      <c r="J91" s="57"/>
      <c r="K91" s="60">
        <f>SUBTOTAL(9,J91:J91)</f>
        <v>0</v>
      </c>
      <c r="L91" s="61">
        <f>K91+IF($B87=2,0,L87)</f>
        <v>30</v>
      </c>
      <c r="M91" s="57"/>
      <c r="N91" s="63">
        <f>SUBTOTAL(9,M91:M91)</f>
        <v>0</v>
      </c>
      <c r="O91" s="58">
        <f>SUBTOTAL(9,M91:M91)</f>
        <v>0</v>
      </c>
      <c r="P91" s="59">
        <f>O91+IF($B87=2,0,P87)</f>
        <v>28.542000000000002</v>
      </c>
      <c r="Q91" s="67">
        <v>5.1790000000000003</v>
      </c>
      <c r="R91" s="65">
        <v>60</v>
      </c>
      <c r="S91" s="57"/>
      <c r="T91" s="58">
        <f>SUBTOTAL(9,S91:S91)</f>
        <v>0</v>
      </c>
      <c r="U91" s="63">
        <f>T91+IF($B87=2,0,U87)</f>
        <v>20.292000000000002</v>
      </c>
      <c r="V91" s="67">
        <v>15.077</v>
      </c>
      <c r="W91" s="68">
        <f>SUMIF($A$6:V$6,"Накопленный эффект, т/сут",$A91:V91)+SUMIF($A$6:V$6,"Нараст.  по потенциалу",$A91:V91)-SUMIF($A$6:V$6,"Нараст. по остановкам",$A91:V91)-SUMIF($A$6:V$6,"ИТОГО перевод в ППД",$A91:V91)-SUMIF($A$6:V$6,"ИТОГО  нерент, по распоряж.",$A91:V91)-SUMIF($A$6:V$6,"ИТОГО ост. дебит от ЗБС, Углуб., ПВЛГ/ПНЛГ",$A91:V91)</f>
        <v>44.25</v>
      </c>
      <c r="X91" s="69"/>
      <c r="Y91" s="69"/>
      <c r="Z91" s="69"/>
      <c r="AA91" s="58">
        <f>SUBTOTAL(9,X91:Z91)</f>
        <v>0</v>
      </c>
      <c r="AB91" s="258" t="s">
        <v>2</v>
      </c>
      <c r="AC91" s="70">
        <f>AC$5+SUMIF($C$6:AA$6,"Нараст. по остановкам",$C91:AA91)-SUMIF($C$6:AA$6,"Нараст.  по потенциалу",$C91:AA91)</f>
        <v>49.978705222234709</v>
      </c>
      <c r="AD91" s="2"/>
      <c r="AE91" s="2"/>
      <c r="AF91" s="2"/>
      <c r="AG91" s="2"/>
      <c r="AH91" s="2"/>
      <c r="AI91" s="18"/>
    </row>
    <row r="92" spans="1:35" ht="0.75" customHeight="1" x14ac:dyDescent="0.3">
      <c r="A92" s="71"/>
      <c r="B92" s="71"/>
      <c r="C92" s="71"/>
      <c r="D92" s="71"/>
      <c r="E92" s="71"/>
      <c r="F92" s="71"/>
      <c r="G92" s="2"/>
      <c r="H92" s="2"/>
      <c r="I92" s="2"/>
      <c r="J92" s="2"/>
      <c r="K92" s="2"/>
      <c r="L92" s="2"/>
      <c r="M92" s="57"/>
      <c r="N92" s="2"/>
      <c r="O92" s="2"/>
      <c r="P92" s="2"/>
      <c r="Q92" s="71"/>
      <c r="R92" s="71"/>
      <c r="S92" s="57"/>
      <c r="T92" s="2"/>
      <c r="U92" s="2"/>
      <c r="V92" s="71"/>
      <c r="W92" s="71"/>
      <c r="X92" s="71"/>
      <c r="Y92" s="71"/>
      <c r="Z92" s="71"/>
      <c r="AA92" s="71"/>
      <c r="AB92" s="71"/>
      <c r="AC92" s="71"/>
      <c r="AD92" s="71"/>
      <c r="AE92" s="71"/>
      <c r="AF92" s="71"/>
      <c r="AG92" s="71"/>
      <c r="AH92" s="71"/>
      <c r="AI92" s="18"/>
    </row>
    <row r="93" spans="1:35" ht="11.25" customHeight="1" x14ac:dyDescent="0.3">
      <c r="A93" s="278">
        <v>43517</v>
      </c>
      <c r="B93" s="19" t="s">
        <v>39</v>
      </c>
      <c r="C93" s="20"/>
      <c r="D93" s="21">
        <v>6</v>
      </c>
      <c r="E93" s="21">
        <v>6</v>
      </c>
      <c r="F93" s="22"/>
      <c r="G93" s="228"/>
      <c r="H93" s="23"/>
      <c r="I93" s="24"/>
      <c r="J93" s="20"/>
      <c r="K93" s="23"/>
      <c r="L93" s="24"/>
      <c r="M93" s="228"/>
      <c r="N93" s="26">
        <v>33.942</v>
      </c>
      <c r="O93" s="21">
        <v>33.942</v>
      </c>
      <c r="P93" s="27"/>
      <c r="Q93" s="33"/>
      <c r="R93" s="29"/>
      <c r="S93" s="30"/>
      <c r="T93" s="31"/>
      <c r="U93" s="32"/>
      <c r="V93" s="33"/>
      <c r="W93" s="34"/>
      <c r="X93" s="35"/>
      <c r="Y93" s="35"/>
      <c r="Z93" s="35"/>
      <c r="AA93" s="36"/>
      <c r="AB93" s="279">
        <f>AB$5+SUMIF($A$6:AA$6,"Нараст. баланс",$A95:AA95)+SUMIF($A$8:Y$8,"Итого (с ВНР)",$A95:Y95)-SUMIF($A$6:AA$6,"Геол. снижение,  т/сут",$A95:AA95)-SUMIF(Z$8:AA$8,"Итого",Z95:AA95)-SUMIF($A$8:AA$8,"Итого (с ВСП)",$A95:AA95)</f>
        <v>2014.7560000000001</v>
      </c>
      <c r="AC93" s="37"/>
      <c r="AD93" s="2"/>
      <c r="AE93" s="2"/>
      <c r="AF93" s="2"/>
      <c r="AG93" s="2"/>
      <c r="AH93" s="2"/>
      <c r="AI93" s="18"/>
    </row>
    <row r="94" spans="1:35" ht="11.25" customHeight="1" x14ac:dyDescent="0.3">
      <c r="A94" s="258" t="s">
        <v>2</v>
      </c>
      <c r="B94" s="38" t="s">
        <v>40</v>
      </c>
      <c r="C94" s="39"/>
      <c r="D94" s="40">
        <v>0</v>
      </c>
      <c r="E94" s="40">
        <v>0</v>
      </c>
      <c r="F94" s="41"/>
      <c r="G94" s="229"/>
      <c r="H94" s="42"/>
      <c r="I94" s="43"/>
      <c r="J94" s="39"/>
      <c r="K94" s="42">
        <f>SUBTOTAL(9,J96:J96)</f>
        <v>0</v>
      </c>
      <c r="L94" s="43"/>
      <c r="M94" s="229"/>
      <c r="N94" s="45"/>
      <c r="O94" s="40"/>
      <c r="P94" s="46">
        <f>O94+IF($B90="N,N скважин",P90,0)</f>
        <v>1</v>
      </c>
      <c r="Q94" s="51"/>
      <c r="R94" s="48"/>
      <c r="S94" s="49"/>
      <c r="T94" s="40">
        <f>SUBTOTAL(9,S96:S96)</f>
        <v>0</v>
      </c>
      <c r="U94" s="50">
        <f>T94+IF($B90="N,N скважин",U90,0)</f>
        <v>1</v>
      </c>
      <c r="V94" s="51"/>
      <c r="W94" s="52"/>
      <c r="X94" s="53"/>
      <c r="Y94" s="53"/>
      <c r="Z94" s="53"/>
      <c r="AA94" s="54"/>
      <c r="AB94" s="258" t="s">
        <v>2</v>
      </c>
      <c r="AC94" s="55">
        <v>-1</v>
      </c>
      <c r="AD94" s="2"/>
      <c r="AE94" s="2"/>
      <c r="AF94" s="2"/>
      <c r="AG94" s="2"/>
      <c r="AH94" s="2"/>
      <c r="AI94" s="18"/>
    </row>
    <row r="95" spans="1:35" ht="12.75" customHeight="1" x14ac:dyDescent="0.3">
      <c r="A95" s="258" t="s">
        <v>2</v>
      </c>
      <c r="B95" s="56" t="s">
        <v>37</v>
      </c>
      <c r="C95" s="57"/>
      <c r="D95" s="58">
        <f>SUBTOTAL(9,C95:C95)</f>
        <v>0</v>
      </c>
      <c r="E95" s="58">
        <f>SUBTOTAL(9,C95:C95)</f>
        <v>0</v>
      </c>
      <c r="F95" s="59">
        <f>E95+IF($B91=2,0,F91)</f>
        <v>6</v>
      </c>
      <c r="G95" s="230"/>
      <c r="H95" s="60">
        <f>SUBTOTAL(9,G95:G95)</f>
        <v>0</v>
      </c>
      <c r="I95" s="61">
        <f>H95+IF($B91=2,0,I91)</f>
        <v>0</v>
      </c>
      <c r="J95" s="57"/>
      <c r="K95" s="60">
        <f>SUBTOTAL(9,J95:J95)</f>
        <v>0</v>
      </c>
      <c r="L95" s="61">
        <f>K95+IF($B91=2,0,L91)</f>
        <v>30</v>
      </c>
      <c r="M95" s="230"/>
      <c r="N95" s="63">
        <f>SUBTOTAL(9,M95:M95)</f>
        <v>0</v>
      </c>
      <c r="O95" s="58">
        <f>SUBTOTAL(9,M95:M95)</f>
        <v>0</v>
      </c>
      <c r="P95" s="59">
        <f>O95+IF($B91=2,0,P91)</f>
        <v>28.542000000000002</v>
      </c>
      <c r="Q95" s="67">
        <v>5.1790000000000003</v>
      </c>
      <c r="R95" s="65">
        <v>63</v>
      </c>
      <c r="S95" s="230"/>
      <c r="T95" s="58">
        <f>SUBTOTAL(9,S95:S95)</f>
        <v>0</v>
      </c>
      <c r="U95" s="63">
        <f>T95+IF($B91=2,0,U91)</f>
        <v>20.292000000000002</v>
      </c>
      <c r="V95" s="67">
        <v>21.677</v>
      </c>
      <c r="W95" s="68">
        <f>SUMIF($A$6:V$6,"Накопленный эффект, т/сут",$A95:V95)+SUMIF($A$6:V$6,"Нараст.  по потенциалу",$A95:V95)-SUMIF($A$6:V$6,"Нараст. по остановкам",$A95:V95)-SUMIF($A$6:V$6,"ИТОГО перевод в ППД",$A95:V95)-SUMIF($A$6:V$6,"ИТОГО  нерент, по распоряж.",$A95:V95)-SUMIF($A$6:V$6,"ИТОГО ост. дебит от ЗБС, Углуб., ПВЛГ/ПНЛГ",$A95:V95)</f>
        <v>44.25</v>
      </c>
      <c r="X95" s="69"/>
      <c r="Y95" s="69"/>
      <c r="Z95" s="69"/>
      <c r="AA95" s="58">
        <f>SUBTOTAL(9,X95:Z95)</f>
        <v>0</v>
      </c>
      <c r="AB95" s="258" t="s">
        <v>2</v>
      </c>
      <c r="AC95" s="70">
        <f>AC$5+SUMIF($C$6:AA$6,"Нараст. по остановкам",$C95:AA95)-SUMIF($C$6:AA$6,"Нараст.  по потенциалу",$C95:AA95)</f>
        <v>49.978705222234709</v>
      </c>
      <c r="AD95" s="2"/>
      <c r="AE95" s="2"/>
      <c r="AF95" s="2"/>
      <c r="AG95" s="2"/>
      <c r="AH95" s="2"/>
      <c r="AI95" s="18"/>
    </row>
    <row r="96" spans="1:35" ht="0.75" customHeight="1" x14ac:dyDescent="0.3">
      <c r="A96" s="71"/>
      <c r="B96" s="71"/>
      <c r="C96" s="71"/>
      <c r="D96" s="71"/>
      <c r="E96" s="71"/>
      <c r="F96" s="71"/>
      <c r="G96" s="2">
        <v>1</v>
      </c>
      <c r="H96" s="2"/>
      <c r="I96" s="2"/>
      <c r="J96" s="2"/>
      <c r="K96" s="2"/>
      <c r="L96" s="2"/>
      <c r="M96" s="72">
        <v>1</v>
      </c>
      <c r="N96" s="2"/>
      <c r="O96" s="2"/>
      <c r="P96" s="2"/>
      <c r="Q96" s="71"/>
      <c r="R96" s="71"/>
      <c r="S96" s="71"/>
      <c r="T96" s="2"/>
      <c r="U96" s="2"/>
      <c r="V96" s="71"/>
      <c r="W96" s="71"/>
      <c r="X96" s="71"/>
      <c r="Y96" s="71"/>
      <c r="Z96" s="71"/>
      <c r="AA96" s="71"/>
      <c r="AB96" s="71"/>
      <c r="AC96" s="71"/>
      <c r="AD96" s="71"/>
      <c r="AE96" s="71"/>
      <c r="AF96" s="71"/>
      <c r="AG96" s="71"/>
      <c r="AH96" s="71"/>
      <c r="AI96" s="18"/>
    </row>
    <row r="97" spans="1:35" ht="11.25" customHeight="1" x14ac:dyDescent="0.3">
      <c r="A97" s="278">
        <v>43518</v>
      </c>
      <c r="B97" s="19" t="s">
        <v>39</v>
      </c>
      <c r="C97" s="20"/>
      <c r="D97" s="21">
        <v>6</v>
      </c>
      <c r="E97" s="21">
        <v>6</v>
      </c>
      <c r="F97" s="22"/>
      <c r="G97" s="20"/>
      <c r="H97" s="23"/>
      <c r="I97" s="24"/>
      <c r="J97" s="20"/>
      <c r="K97" s="23"/>
      <c r="L97" s="24"/>
      <c r="M97" s="20"/>
      <c r="N97" s="26">
        <v>33.942</v>
      </c>
      <c r="O97" s="21">
        <v>33.942</v>
      </c>
      <c r="P97" s="27"/>
      <c r="Q97" s="33"/>
      <c r="R97" s="29"/>
      <c r="S97" s="20"/>
      <c r="T97" s="31"/>
      <c r="U97" s="32"/>
      <c r="V97" s="33"/>
      <c r="W97" s="34"/>
      <c r="X97" s="35"/>
      <c r="Y97" s="35"/>
      <c r="Z97" s="35"/>
      <c r="AA97" s="36"/>
      <c r="AB97" s="279">
        <f>AB$5+SUMIF($A$6:AA$6,"Нараст. баланс",$A99:AA99)+SUMIF($A$8:Y$8,"Итого (с ВНР)",$A99:Y99)-SUMIF($A$6:AA$6,"Геол. снижение,  т/сут",$A99:AA99)-SUMIF(Z$8:AA$8,"Итого",Z99:AA99)-SUMIF($A$8:AA$8,"Итого (с ВСП)",$A99:AA99)</f>
        <v>2009.2560000000001</v>
      </c>
      <c r="AC97" s="37"/>
      <c r="AD97" s="2"/>
      <c r="AE97" s="2"/>
      <c r="AF97" s="2"/>
      <c r="AG97" s="2"/>
      <c r="AH97" s="2"/>
      <c r="AI97" s="18"/>
    </row>
    <row r="98" spans="1:35" ht="11.25" customHeight="1" x14ac:dyDescent="0.3">
      <c r="A98" s="258" t="s">
        <v>2</v>
      </c>
      <c r="B98" s="38" t="s">
        <v>40</v>
      </c>
      <c r="C98" s="39"/>
      <c r="D98" s="40">
        <v>0</v>
      </c>
      <c r="E98" s="40">
        <v>0</v>
      </c>
      <c r="F98" s="41"/>
      <c r="G98" s="39"/>
      <c r="H98" s="42">
        <f>SUBTOTAL(9,G100:G100)</f>
        <v>0</v>
      </c>
      <c r="I98" s="43"/>
      <c r="J98" s="39"/>
      <c r="K98" s="42">
        <f>SUBTOTAL(9,J100:J100)</f>
        <v>0</v>
      </c>
      <c r="L98" s="43"/>
      <c r="M98" s="39"/>
      <c r="N98" s="45">
        <f>SUBTOTAL(9,M100:M100)</f>
        <v>0</v>
      </c>
      <c r="O98" s="40">
        <f>SUBTOTAL(9,M100:M100)</f>
        <v>0</v>
      </c>
      <c r="P98" s="46">
        <f>O98+IF($B94="N,N скважин",P94,0)</f>
        <v>1</v>
      </c>
      <c r="Q98" s="51"/>
      <c r="R98" s="48"/>
      <c r="S98" s="39"/>
      <c r="T98" s="40">
        <f>SUBTOTAL(9,S100:S100)</f>
        <v>0</v>
      </c>
      <c r="U98" s="50">
        <f>T98+IF($B94="N,N скважин",U94,0)</f>
        <v>1</v>
      </c>
      <c r="V98" s="51"/>
      <c r="W98" s="52"/>
      <c r="X98" s="53"/>
      <c r="Y98" s="53"/>
      <c r="Z98" s="53"/>
      <c r="AA98" s="54"/>
      <c r="AB98" s="258" t="s">
        <v>2</v>
      </c>
      <c r="AC98" s="55">
        <v>-1</v>
      </c>
      <c r="AD98" s="2"/>
      <c r="AE98" s="2"/>
      <c r="AF98" s="2"/>
      <c r="AG98" s="2"/>
      <c r="AH98" s="2"/>
      <c r="AI98" s="18"/>
    </row>
    <row r="99" spans="1:35" ht="12.75" customHeight="1" x14ac:dyDescent="0.3">
      <c r="A99" s="258" t="s">
        <v>2</v>
      </c>
      <c r="B99" s="56" t="s">
        <v>37</v>
      </c>
      <c r="C99" s="57"/>
      <c r="D99" s="58">
        <f>SUBTOTAL(9,C99:C99)</f>
        <v>0</v>
      </c>
      <c r="E99" s="58">
        <f>SUBTOTAL(9,C99:C99)</f>
        <v>0</v>
      </c>
      <c r="F99" s="59">
        <f>E99+IF($B95=2,0,F95)</f>
        <v>6</v>
      </c>
      <c r="G99" s="57"/>
      <c r="H99" s="60">
        <f>SUBTOTAL(9,G99:G99)</f>
        <v>0</v>
      </c>
      <c r="I99" s="61">
        <f>H99+IF($B95=2,0,I95)</f>
        <v>0</v>
      </c>
      <c r="J99" s="57"/>
      <c r="K99" s="60">
        <f>SUBTOTAL(9,J99:J99)</f>
        <v>0</v>
      </c>
      <c r="L99" s="61">
        <f>K99+IF($B95=2,0,L95)</f>
        <v>30</v>
      </c>
      <c r="M99" s="57"/>
      <c r="N99" s="63">
        <f>SUBTOTAL(9,M99:M99)</f>
        <v>0</v>
      </c>
      <c r="O99" s="58">
        <f>SUBTOTAL(9,M99:M99)</f>
        <v>0</v>
      </c>
      <c r="P99" s="59">
        <f>O99+IF($B95=2,0,P95)</f>
        <v>28.542000000000002</v>
      </c>
      <c r="Q99" s="67">
        <v>5.1790000000000003</v>
      </c>
      <c r="R99" s="65">
        <v>66</v>
      </c>
      <c r="S99" s="57"/>
      <c r="T99" s="58">
        <f>SUBTOTAL(9,S99:S99)</f>
        <v>0</v>
      </c>
      <c r="U99" s="63">
        <f>T99+IF($B95=2,0,U95)</f>
        <v>20.292000000000002</v>
      </c>
      <c r="V99" s="67">
        <v>24.177</v>
      </c>
      <c r="W99" s="68">
        <f>SUMIF($A$6:V$6,"Накопленный эффект, т/сут",$A99:V99)+SUMIF($A$6:V$6,"Нараст.  по потенциалу",$A99:V99)-SUMIF($A$6:V$6,"Нараст. по остановкам",$A99:V99)-SUMIF($A$6:V$6,"ИТОГО перевод в ППД",$A99:V99)-SUMIF($A$6:V$6,"ИТОГО  нерент, по распоряж.",$A99:V99)-SUMIF($A$6:V$6,"ИТОГО ост. дебит от ЗБС, Углуб., ПВЛГ/ПНЛГ",$A99:V99)</f>
        <v>44.25</v>
      </c>
      <c r="X99" s="69"/>
      <c r="Y99" s="69"/>
      <c r="Z99" s="69"/>
      <c r="AA99" s="58">
        <f>SUBTOTAL(9,X99:Z99)</f>
        <v>0</v>
      </c>
      <c r="AB99" s="258" t="s">
        <v>2</v>
      </c>
      <c r="AC99" s="70">
        <f>AC$5+SUMIF($C$6:AA$6,"Нараст. по остановкам",$C99:AA99)-SUMIF($C$6:AA$6,"Нараст.  по потенциалу",$C99:AA99)</f>
        <v>49.978705222234709</v>
      </c>
      <c r="AD99" s="2"/>
      <c r="AE99" s="2"/>
      <c r="AF99" s="2"/>
      <c r="AG99" s="2"/>
      <c r="AH99" s="2"/>
      <c r="AI99" s="18"/>
    </row>
    <row r="100" spans="1:35" ht="0.75" customHeight="1" x14ac:dyDescent="0.3">
      <c r="A100" s="71"/>
      <c r="B100" s="71"/>
      <c r="C100" s="71"/>
      <c r="D100" s="71"/>
      <c r="E100" s="71"/>
      <c r="F100" s="71"/>
      <c r="G100" s="2"/>
      <c r="H100" s="2"/>
      <c r="I100" s="2"/>
      <c r="J100" s="2"/>
      <c r="K100" s="2"/>
      <c r="L100" s="2"/>
      <c r="M100" s="57"/>
      <c r="N100" s="2"/>
      <c r="O100" s="2"/>
      <c r="P100" s="2"/>
      <c r="Q100" s="71"/>
      <c r="R100" s="71"/>
      <c r="S100" s="57"/>
      <c r="T100" s="2"/>
      <c r="U100" s="2"/>
      <c r="V100" s="71"/>
      <c r="W100" s="71"/>
      <c r="X100" s="71"/>
      <c r="Y100" s="71"/>
      <c r="Z100" s="71"/>
      <c r="AA100" s="71"/>
      <c r="AB100" s="71"/>
      <c r="AC100" s="71"/>
      <c r="AD100" s="71"/>
      <c r="AE100" s="71"/>
      <c r="AF100" s="71"/>
      <c r="AG100" s="71"/>
      <c r="AH100" s="71"/>
      <c r="AI100" s="18"/>
    </row>
    <row r="101" spans="1:35" ht="11.25" customHeight="1" x14ac:dyDescent="0.3">
      <c r="A101" s="278">
        <v>43519</v>
      </c>
      <c r="B101" s="19" t="s">
        <v>39</v>
      </c>
      <c r="C101" s="20"/>
      <c r="D101" s="21">
        <v>6</v>
      </c>
      <c r="E101" s="21">
        <v>6</v>
      </c>
      <c r="F101" s="22"/>
      <c r="G101" s="20"/>
      <c r="H101" s="23"/>
      <c r="I101" s="24"/>
      <c r="J101" s="20"/>
      <c r="K101" s="23"/>
      <c r="L101" s="24"/>
      <c r="M101" s="20"/>
      <c r="N101" s="26">
        <v>33.942</v>
      </c>
      <c r="O101" s="21">
        <v>33.942</v>
      </c>
      <c r="P101" s="27"/>
      <c r="Q101" s="33"/>
      <c r="R101" s="29"/>
      <c r="S101" s="20"/>
      <c r="T101" s="31"/>
      <c r="U101" s="32"/>
      <c r="V101" s="33"/>
      <c r="W101" s="34"/>
      <c r="X101" s="35"/>
      <c r="Y101" s="35"/>
      <c r="Z101" s="35"/>
      <c r="AA101" s="36"/>
      <c r="AB101" s="279">
        <f>AB$5+SUMIF($A$6:AA$6,"Нараст. баланс",$A103:AA103)+SUMIF($A$8:Y$8,"Итого (с ВНР)",$A103:Y103)-SUMIF($A$6:AA$6,"Геол. снижение,  т/сут",$A103:AA103)-SUMIF(Z$8:AA$8,"Итого",Z103:AA103)-SUMIF($A$8:AA$8,"Итого (с ВСП)",$A103:AA103)</f>
        <v>2015.356</v>
      </c>
      <c r="AC101" s="37"/>
      <c r="AD101" s="2"/>
      <c r="AE101" s="2"/>
      <c r="AF101" s="2"/>
      <c r="AG101" s="2"/>
      <c r="AH101" s="2"/>
      <c r="AI101" s="18"/>
    </row>
    <row r="102" spans="1:35" ht="11.25" customHeight="1" x14ac:dyDescent="0.3">
      <c r="A102" s="258" t="s">
        <v>2</v>
      </c>
      <c r="B102" s="38" t="s">
        <v>40</v>
      </c>
      <c r="C102" s="39"/>
      <c r="D102" s="40">
        <v>0</v>
      </c>
      <c r="E102" s="40">
        <v>0</v>
      </c>
      <c r="F102" s="41"/>
      <c r="G102" s="39"/>
      <c r="H102" s="42">
        <f>SUBTOTAL(9,G104:G104)</f>
        <v>0</v>
      </c>
      <c r="I102" s="43"/>
      <c r="J102" s="39"/>
      <c r="K102" s="42">
        <f>SUBTOTAL(9,J104:J104)</f>
        <v>0</v>
      </c>
      <c r="L102" s="43"/>
      <c r="M102" s="39"/>
      <c r="N102" s="45">
        <f>SUBTOTAL(9,M104:M104)</f>
        <v>0</v>
      </c>
      <c r="O102" s="40">
        <f>SUBTOTAL(9,M104:M104)</f>
        <v>0</v>
      </c>
      <c r="P102" s="46">
        <f>O102+IF($B98="N,N скважин",P98,0)</f>
        <v>1</v>
      </c>
      <c r="Q102" s="51"/>
      <c r="R102" s="48"/>
      <c r="S102" s="39"/>
      <c r="T102" s="40">
        <f>SUBTOTAL(9,S104:S104)</f>
        <v>0</v>
      </c>
      <c r="U102" s="50">
        <f>T102+IF($B98="N,N скважин",U98,0)</f>
        <v>1</v>
      </c>
      <c r="V102" s="51"/>
      <c r="W102" s="52"/>
      <c r="X102" s="53"/>
      <c r="Y102" s="53"/>
      <c r="Z102" s="53"/>
      <c r="AA102" s="54"/>
      <c r="AB102" s="258" t="s">
        <v>2</v>
      </c>
      <c r="AC102" s="55">
        <v>-1</v>
      </c>
      <c r="AD102" s="2"/>
      <c r="AE102" s="2"/>
      <c r="AF102" s="2"/>
      <c r="AG102" s="2"/>
      <c r="AH102" s="2"/>
      <c r="AI102" s="18"/>
    </row>
    <row r="103" spans="1:35" ht="12.75" customHeight="1" x14ac:dyDescent="0.3">
      <c r="A103" s="258" t="s">
        <v>2</v>
      </c>
      <c r="B103" s="56" t="s">
        <v>37</v>
      </c>
      <c r="C103" s="57"/>
      <c r="D103" s="58">
        <f>SUBTOTAL(9,C103:C103)</f>
        <v>0</v>
      </c>
      <c r="E103" s="58">
        <f>SUBTOTAL(9,C103:C103)</f>
        <v>0</v>
      </c>
      <c r="F103" s="59">
        <f>E103+IF($B99=2,0,F99)</f>
        <v>6</v>
      </c>
      <c r="G103" s="57"/>
      <c r="H103" s="60">
        <f>SUBTOTAL(9,G103:G103)</f>
        <v>0</v>
      </c>
      <c r="I103" s="61">
        <f>H103+IF($B99=2,0,I99)</f>
        <v>0</v>
      </c>
      <c r="J103" s="57"/>
      <c r="K103" s="60">
        <f>SUBTOTAL(9,J103:J103)</f>
        <v>0</v>
      </c>
      <c r="L103" s="61">
        <f>K103+IF($B99=2,0,L99)</f>
        <v>30</v>
      </c>
      <c r="M103" s="57"/>
      <c r="N103" s="63">
        <f>SUBTOTAL(9,M103:M103)</f>
        <v>0</v>
      </c>
      <c r="O103" s="58">
        <f>SUBTOTAL(9,M103:M103)</f>
        <v>0</v>
      </c>
      <c r="P103" s="59">
        <f>O103+IF($B99=2,0,P99)</f>
        <v>28.542000000000002</v>
      </c>
      <c r="Q103" s="67">
        <v>5.1790000000000003</v>
      </c>
      <c r="R103" s="65">
        <v>69</v>
      </c>
      <c r="S103" s="57"/>
      <c r="T103" s="58">
        <f>SUBTOTAL(9,S103:S103)</f>
        <v>0</v>
      </c>
      <c r="U103" s="63">
        <f>T103+IF($B99=2,0,U99)</f>
        <v>20.292000000000002</v>
      </c>
      <c r="V103" s="67">
        <v>15.077</v>
      </c>
      <c r="W103" s="68">
        <f>SUMIF($A$6:V$6,"Накопленный эффект, т/сут",$A103:V103)+SUMIF($A$6:V$6,"Нараст.  по потенциалу",$A103:V103)-SUMIF($A$6:V$6,"Нараст. по остановкам",$A103:V103)-SUMIF($A$6:V$6,"ИТОГО перевод в ППД",$A103:V103)-SUMIF($A$6:V$6,"ИТОГО  нерент, по распоряж.",$A103:V103)-SUMIF($A$6:V$6,"ИТОГО ост. дебит от ЗБС, Углуб., ПВЛГ/ПНЛГ",$A103:V103)</f>
        <v>44.25</v>
      </c>
      <c r="X103" s="69"/>
      <c r="Y103" s="69"/>
      <c r="Z103" s="69"/>
      <c r="AA103" s="58">
        <f>SUBTOTAL(9,X103:Z103)</f>
        <v>0</v>
      </c>
      <c r="AB103" s="258" t="s">
        <v>2</v>
      </c>
      <c r="AC103" s="70">
        <f>AC$5+SUMIF($C$6:AA$6,"Нараст. по остановкам",$C103:AA103)-SUMIF($C$6:AA$6,"Нараст.  по потенциалу",$C103:AA103)</f>
        <v>49.978705222234709</v>
      </c>
      <c r="AD103" s="2"/>
      <c r="AE103" s="2"/>
      <c r="AF103" s="2"/>
      <c r="AG103" s="2"/>
      <c r="AH103" s="2"/>
      <c r="AI103" s="18"/>
    </row>
    <row r="104" spans="1:35" ht="0.75" customHeight="1" x14ac:dyDescent="0.3">
      <c r="A104" s="71"/>
      <c r="B104" s="71"/>
      <c r="C104" s="71"/>
      <c r="D104" s="71"/>
      <c r="E104" s="71"/>
      <c r="F104" s="71"/>
      <c r="G104" s="2"/>
      <c r="H104" s="2"/>
      <c r="I104" s="2"/>
      <c r="J104" s="2"/>
      <c r="K104" s="2"/>
      <c r="L104" s="2"/>
      <c r="M104" s="57"/>
      <c r="N104" s="2"/>
      <c r="O104" s="2"/>
      <c r="P104" s="2"/>
      <c r="Q104" s="71"/>
      <c r="R104" s="71"/>
      <c r="S104" s="57"/>
      <c r="T104" s="2"/>
      <c r="U104" s="2"/>
      <c r="V104" s="71"/>
      <c r="W104" s="71"/>
      <c r="X104" s="71"/>
      <c r="Y104" s="71"/>
      <c r="Z104" s="71"/>
      <c r="AA104" s="71"/>
      <c r="AB104" s="71"/>
      <c r="AC104" s="71"/>
      <c r="AD104" s="71"/>
      <c r="AE104" s="71"/>
      <c r="AF104" s="71"/>
      <c r="AG104" s="71"/>
      <c r="AH104" s="71"/>
      <c r="AI104" s="18"/>
    </row>
    <row r="105" spans="1:35" ht="11.25" customHeight="1" x14ac:dyDescent="0.3">
      <c r="A105" s="278">
        <v>43520</v>
      </c>
      <c r="B105" s="19" t="s">
        <v>39</v>
      </c>
      <c r="C105" s="228"/>
      <c r="D105" s="21">
        <v>12</v>
      </c>
      <c r="E105" s="21">
        <v>12</v>
      </c>
      <c r="F105" s="22"/>
      <c r="G105" s="20"/>
      <c r="H105" s="23"/>
      <c r="I105" s="24"/>
      <c r="J105" s="20"/>
      <c r="K105" s="23"/>
      <c r="L105" s="24"/>
      <c r="M105" s="20"/>
      <c r="N105" s="26">
        <v>33.942</v>
      </c>
      <c r="O105" s="21">
        <v>33.942</v>
      </c>
      <c r="P105" s="27"/>
      <c r="Q105" s="33"/>
      <c r="R105" s="29"/>
      <c r="S105" s="20"/>
      <c r="T105" s="31"/>
      <c r="U105" s="32"/>
      <c r="V105" s="33"/>
      <c r="W105" s="34"/>
      <c r="X105" s="35"/>
      <c r="Y105" s="35"/>
      <c r="Z105" s="35"/>
      <c r="AA105" s="36"/>
      <c r="AB105" s="279">
        <f>AB$5+SUMIF($A$6:AA$6,"Нараст. баланс",$A107:AA107)+SUMIF($A$8:Y$8,"Итого (с ВНР)",$A107:Y107)-SUMIF($A$6:AA$6,"Геол. снижение,  т/сут",$A107:AA107)-SUMIF(Z$8:AA$8,"Итого",Z107:AA107)-SUMIF($A$8:AA$8,"Итого (с ВСП)",$A107:AA107)</f>
        <v>2012.356</v>
      </c>
      <c r="AC105" s="37"/>
      <c r="AD105" s="2"/>
      <c r="AE105" s="2"/>
      <c r="AF105" s="2"/>
      <c r="AG105" s="2"/>
      <c r="AH105" s="2"/>
      <c r="AI105" s="18"/>
    </row>
    <row r="106" spans="1:35" ht="11.25" customHeight="1" x14ac:dyDescent="0.3">
      <c r="A106" s="258" t="s">
        <v>2</v>
      </c>
      <c r="B106" s="38" t="s">
        <v>40</v>
      </c>
      <c r="C106" s="229"/>
      <c r="D106" s="40"/>
      <c r="E106" s="40"/>
      <c r="F106" s="41"/>
      <c r="G106" s="39"/>
      <c r="H106" s="42">
        <f>SUBTOTAL(9,G108:G108)</f>
        <v>0</v>
      </c>
      <c r="I106" s="43"/>
      <c r="J106" s="39"/>
      <c r="K106" s="42">
        <f>SUBTOTAL(9,J108:J108)</f>
        <v>0</v>
      </c>
      <c r="L106" s="43"/>
      <c r="M106" s="39"/>
      <c r="N106" s="45">
        <f>SUBTOTAL(9,M108:M108)</f>
        <v>0</v>
      </c>
      <c r="O106" s="40">
        <f>SUBTOTAL(9,M108:M108)</f>
        <v>0</v>
      </c>
      <c r="P106" s="46">
        <f>O106+IF($B102="N,N скважин",P102,0)</f>
        <v>1</v>
      </c>
      <c r="Q106" s="51"/>
      <c r="R106" s="48"/>
      <c r="S106" s="39"/>
      <c r="T106" s="40">
        <f>SUBTOTAL(9,S108:S108)</f>
        <v>0</v>
      </c>
      <c r="U106" s="50">
        <f>T106+IF($B102="N,N скважин",U102,0)</f>
        <v>1</v>
      </c>
      <c r="V106" s="51"/>
      <c r="W106" s="52"/>
      <c r="X106" s="53"/>
      <c r="Y106" s="53"/>
      <c r="Z106" s="53"/>
      <c r="AA106" s="54"/>
      <c r="AB106" s="258" t="s">
        <v>2</v>
      </c>
      <c r="AC106" s="55">
        <v>-1</v>
      </c>
      <c r="AD106" s="2"/>
      <c r="AE106" s="2"/>
      <c r="AF106" s="2"/>
      <c r="AG106" s="2"/>
      <c r="AH106" s="2"/>
      <c r="AI106" s="18"/>
    </row>
    <row r="107" spans="1:35" ht="12.75" customHeight="1" x14ac:dyDescent="0.3">
      <c r="A107" s="258" t="s">
        <v>2</v>
      </c>
      <c r="B107" s="56" t="s">
        <v>37</v>
      </c>
      <c r="C107" s="230"/>
      <c r="D107" s="58">
        <f>SUBTOTAL(9,C107:C107)</f>
        <v>0</v>
      </c>
      <c r="E107" s="58">
        <f>SUBTOTAL(9,C107:C107)</f>
        <v>0</v>
      </c>
      <c r="F107" s="59">
        <f>E107+IF($B103=2,0,F103)</f>
        <v>6</v>
      </c>
      <c r="G107" s="57"/>
      <c r="H107" s="60">
        <f>SUBTOTAL(9,G107:G107)</f>
        <v>0</v>
      </c>
      <c r="I107" s="61">
        <f>H107+IF($B103=2,0,I103)</f>
        <v>0</v>
      </c>
      <c r="J107" s="57"/>
      <c r="K107" s="60">
        <f>SUBTOTAL(9,J107:J107)</f>
        <v>0</v>
      </c>
      <c r="L107" s="61">
        <f>K107+IF($B103=2,0,L103)</f>
        <v>30</v>
      </c>
      <c r="M107" s="57"/>
      <c r="N107" s="63">
        <f>SUBTOTAL(9,M107:M107)</f>
        <v>0</v>
      </c>
      <c r="O107" s="58">
        <f>SUBTOTAL(9,M107:M107)</f>
        <v>0</v>
      </c>
      <c r="P107" s="59">
        <f>O107+IF($B103=2,0,P103)</f>
        <v>28.542000000000002</v>
      </c>
      <c r="Q107" s="67">
        <v>5.1790000000000003</v>
      </c>
      <c r="R107" s="65">
        <v>72</v>
      </c>
      <c r="S107" s="57"/>
      <c r="T107" s="58">
        <f>SUBTOTAL(9,S107:S107)</f>
        <v>0</v>
      </c>
      <c r="U107" s="63">
        <f>T107+IF($B103=2,0,U103)</f>
        <v>20.292000000000002</v>
      </c>
      <c r="V107" s="67">
        <v>15.077</v>
      </c>
      <c r="W107" s="68">
        <f>SUMIF($A$6:V$6,"Накопленный эффект, т/сут",$A107:V107)+SUMIF($A$6:V$6,"Нараст.  по потенциалу",$A107:V107)-SUMIF($A$6:V$6,"Нараст. по остановкам",$A107:V107)-SUMIF($A$6:V$6,"ИТОГО перевод в ППД",$A107:V107)-SUMIF($A$6:V$6,"ИТОГО  нерент, по распоряж.",$A107:V107)-SUMIF($A$6:V$6,"ИТОГО ост. дебит от ЗБС, Углуб., ПВЛГ/ПНЛГ",$A107:V107)</f>
        <v>44.25</v>
      </c>
      <c r="X107" s="69"/>
      <c r="Y107" s="69"/>
      <c r="Z107" s="69"/>
      <c r="AA107" s="58">
        <f>SUBTOTAL(9,X107:Z107)</f>
        <v>0</v>
      </c>
      <c r="AB107" s="258" t="s">
        <v>2</v>
      </c>
      <c r="AC107" s="70">
        <f>AC$5+SUMIF($C$6:AA$6,"Нараст. по остановкам",$C107:AA107)-SUMIF($C$6:AA$6,"Нараст.  по потенциалу",$C107:AA107)</f>
        <v>49.978705222234709</v>
      </c>
      <c r="AD107" s="2"/>
      <c r="AE107" s="2"/>
      <c r="AF107" s="2"/>
      <c r="AG107" s="2"/>
      <c r="AH107" s="2"/>
      <c r="AI107" s="18"/>
    </row>
    <row r="108" spans="1:35" ht="0.75" customHeight="1" x14ac:dyDescent="0.3">
      <c r="A108" s="71"/>
      <c r="B108" s="71"/>
      <c r="C108" s="71"/>
      <c r="D108" s="71"/>
      <c r="E108" s="71"/>
      <c r="F108" s="71"/>
      <c r="G108" s="2"/>
      <c r="H108" s="2"/>
      <c r="I108" s="2"/>
      <c r="J108" s="2"/>
      <c r="K108" s="2"/>
      <c r="L108" s="2"/>
      <c r="M108" s="57"/>
      <c r="N108" s="2"/>
      <c r="O108" s="2"/>
      <c r="P108" s="2"/>
      <c r="Q108" s="71"/>
      <c r="R108" s="71"/>
      <c r="S108" s="57"/>
      <c r="T108" s="2"/>
      <c r="U108" s="2"/>
      <c r="V108" s="71"/>
      <c r="W108" s="71"/>
      <c r="X108" s="71"/>
      <c r="Y108" s="71"/>
      <c r="Z108" s="71"/>
      <c r="AA108" s="71"/>
      <c r="AB108" s="71"/>
      <c r="AC108" s="71"/>
      <c r="AD108" s="71"/>
      <c r="AE108" s="71"/>
      <c r="AF108" s="71"/>
      <c r="AG108" s="71"/>
      <c r="AH108" s="71"/>
      <c r="AI108" s="18"/>
    </row>
    <row r="109" spans="1:35" ht="11.25" customHeight="1" x14ac:dyDescent="0.3">
      <c r="A109" s="278">
        <v>43521</v>
      </c>
      <c r="B109" s="19" t="s">
        <v>39</v>
      </c>
      <c r="C109" s="20"/>
      <c r="D109" s="21">
        <v>12</v>
      </c>
      <c r="E109" s="21">
        <v>12</v>
      </c>
      <c r="F109" s="22"/>
      <c r="G109" s="20"/>
      <c r="H109" s="23"/>
      <c r="I109" s="24"/>
      <c r="J109" s="20"/>
      <c r="K109" s="23"/>
      <c r="L109" s="24"/>
      <c r="M109" s="20"/>
      <c r="N109" s="26">
        <v>33.942</v>
      </c>
      <c r="O109" s="21">
        <v>33.942</v>
      </c>
      <c r="P109" s="27"/>
      <c r="Q109" s="33"/>
      <c r="R109" s="29"/>
      <c r="S109" s="20"/>
      <c r="T109" s="31"/>
      <c r="U109" s="32"/>
      <c r="V109" s="33"/>
      <c r="W109" s="34"/>
      <c r="X109" s="35"/>
      <c r="Y109" s="36"/>
      <c r="Z109" s="35"/>
      <c r="AA109" s="36"/>
      <c r="AB109" s="279">
        <f>AB$5+SUMIF($A$6:AA$6,"Нараст. баланс",$A111:AA111)+SUMIF($A$8:Y$8,"Итого (с ВНР)",$A111:Y111)-SUMIF($A$6:AA$6,"Геол. снижение,  т/сут",$A111:AA111)-SUMIF(Z$8:AA$8,"Итого",Z111:AA111)-SUMIF($A$8:AA$8,"Итого (с ВСП)",$A111:AA111)</f>
        <v>1997.5340000000001</v>
      </c>
      <c r="AC109" s="37"/>
      <c r="AD109" s="2"/>
      <c r="AE109" s="2"/>
      <c r="AF109" s="2"/>
      <c r="AG109" s="2"/>
      <c r="AH109" s="2"/>
      <c r="AI109" s="18"/>
    </row>
    <row r="110" spans="1:35" ht="11.25" customHeight="1" x14ac:dyDescent="0.3">
      <c r="A110" s="258" t="s">
        <v>2</v>
      </c>
      <c r="B110" s="38" t="s">
        <v>40</v>
      </c>
      <c r="C110" s="39"/>
      <c r="D110" s="40">
        <v>0</v>
      </c>
      <c r="E110" s="40">
        <v>0</v>
      </c>
      <c r="F110" s="41"/>
      <c r="G110" s="39"/>
      <c r="H110" s="42">
        <f>SUBTOTAL(9,G112:G112)</f>
        <v>0</v>
      </c>
      <c r="I110" s="43"/>
      <c r="J110" s="39"/>
      <c r="K110" s="42">
        <f>SUBTOTAL(9,J112:J112)</f>
        <v>0</v>
      </c>
      <c r="L110" s="43"/>
      <c r="M110" s="39"/>
      <c r="N110" s="45">
        <f>SUBTOTAL(9,M112:M112)</f>
        <v>0</v>
      </c>
      <c r="O110" s="40">
        <f>SUBTOTAL(9,M112:M112)</f>
        <v>0</v>
      </c>
      <c r="P110" s="46">
        <f>O110+IF($B106="N,N скважин",P106,0)</f>
        <v>1</v>
      </c>
      <c r="Q110" s="51"/>
      <c r="R110" s="48"/>
      <c r="S110" s="39"/>
      <c r="T110" s="40">
        <f>SUBTOTAL(9,S112:S112)</f>
        <v>0</v>
      </c>
      <c r="U110" s="50">
        <f>T110+IF($B106="N,N скважин",U106,0)</f>
        <v>1</v>
      </c>
      <c r="V110" s="51"/>
      <c r="W110" s="52"/>
      <c r="X110" s="53"/>
      <c r="Y110" s="54"/>
      <c r="Z110" s="53"/>
      <c r="AA110" s="54"/>
      <c r="AB110" s="258" t="s">
        <v>2</v>
      </c>
      <c r="AC110" s="55">
        <v>-1</v>
      </c>
      <c r="AD110" s="2"/>
      <c r="AE110" s="2"/>
      <c r="AF110" s="2"/>
      <c r="AG110" s="2"/>
      <c r="AH110" s="2"/>
      <c r="AI110" s="18"/>
    </row>
    <row r="111" spans="1:35" ht="12.75" customHeight="1" x14ac:dyDescent="0.3">
      <c r="A111" s="258" t="s">
        <v>2</v>
      </c>
      <c r="B111" s="56" t="s">
        <v>37</v>
      </c>
      <c r="C111" s="57"/>
      <c r="D111" s="58">
        <f>SUBTOTAL(9,C111:C111)</f>
        <v>0</v>
      </c>
      <c r="E111" s="58">
        <f>SUBTOTAL(9,C111:C111)</f>
        <v>0</v>
      </c>
      <c r="F111" s="59">
        <f>E111+IF($B107=2,0,F107)</f>
        <v>6</v>
      </c>
      <c r="G111" s="57"/>
      <c r="H111" s="60">
        <f>SUBTOTAL(9,G111:G111)</f>
        <v>0</v>
      </c>
      <c r="I111" s="61">
        <f>H111+IF($B107=2,0,I107)</f>
        <v>0</v>
      </c>
      <c r="J111" s="57"/>
      <c r="K111" s="60">
        <f>SUBTOTAL(9,J111:J111)</f>
        <v>0</v>
      </c>
      <c r="L111" s="61">
        <f>K111+IF($B107=2,0,L107)</f>
        <v>30</v>
      </c>
      <c r="M111" s="57"/>
      <c r="N111" s="63">
        <f>SUBTOTAL(9,M111:M111)</f>
        <v>0</v>
      </c>
      <c r="O111" s="58">
        <f>SUBTOTAL(9,M111:M111)</f>
        <v>0</v>
      </c>
      <c r="P111" s="59">
        <f>O111+IF($B107=2,0,P107)</f>
        <v>28.542000000000002</v>
      </c>
      <c r="Q111" s="67">
        <v>5.1790000000000003</v>
      </c>
      <c r="R111" s="65">
        <v>75</v>
      </c>
      <c r="S111" s="57"/>
      <c r="T111" s="58">
        <f>SUBTOTAL(9,S111:S111)</f>
        <v>0</v>
      </c>
      <c r="U111" s="63">
        <f>T111+IF($B107=2,0,U107)</f>
        <v>20.292000000000002</v>
      </c>
      <c r="V111" s="67">
        <v>15.077</v>
      </c>
      <c r="W111" s="68">
        <f>SUMIF($A$6:V$6,"Накопленный эффект, т/сут",$A111:V111)+SUMIF($A$6:V$6,"Нараст.  по потенциалу",$A111:V111)-SUMIF($A$6:V$6,"Нараст. по остановкам",$A111:V111)-SUMIF($A$6:V$6,"ИТОГО перевод в ППД",$A111:V111)-SUMIF($A$6:V$6,"ИТОГО  нерент, по распоряж.",$A111:V111)-SUMIF($A$6:V$6,"ИТОГО ост. дебит от ЗБС, Углуб., ПВЛГ/ПНЛГ",$A111:V111)</f>
        <v>44.25</v>
      </c>
      <c r="X111" s="69"/>
      <c r="Y111" s="58">
        <v>11.821999999999999</v>
      </c>
      <c r="Z111" s="69"/>
      <c r="AA111" s="58">
        <f>SUBTOTAL(9,X111:Z111)</f>
        <v>11.821999999999999</v>
      </c>
      <c r="AB111" s="258" t="s">
        <v>2</v>
      </c>
      <c r="AC111" s="70">
        <f>AC$5+SUMIF($C$6:AA$6,"Нараст. по остановкам",$C111:AA111)-SUMIF($C$6:AA$6,"Нараст.  по потенциалу",$C111:AA111)</f>
        <v>49.978705222234709</v>
      </c>
      <c r="AD111" s="2"/>
      <c r="AE111" s="2"/>
      <c r="AF111" s="2"/>
      <c r="AG111" s="2"/>
      <c r="AH111" s="2"/>
      <c r="AI111" s="18"/>
    </row>
    <row r="112" spans="1:35" ht="0.75" customHeight="1" x14ac:dyDescent="0.3">
      <c r="A112" s="71"/>
      <c r="B112" s="71"/>
      <c r="C112" s="71"/>
      <c r="D112" s="71"/>
      <c r="E112" s="71"/>
      <c r="F112" s="71"/>
      <c r="G112" s="2"/>
      <c r="H112" s="2"/>
      <c r="I112" s="2"/>
      <c r="J112" s="2"/>
      <c r="K112" s="2"/>
      <c r="L112" s="2"/>
      <c r="M112" s="57"/>
      <c r="N112" s="2"/>
      <c r="O112" s="2"/>
      <c r="P112" s="2"/>
      <c r="Q112" s="71"/>
      <c r="R112" s="71"/>
      <c r="S112" s="57"/>
      <c r="T112" s="2"/>
      <c r="U112" s="2"/>
      <c r="V112" s="71"/>
      <c r="W112" s="71"/>
      <c r="X112" s="71"/>
      <c r="Y112" s="71"/>
      <c r="Z112" s="71"/>
      <c r="AA112" s="71"/>
      <c r="AB112" s="71"/>
      <c r="AC112" s="71"/>
      <c r="AD112" s="71"/>
      <c r="AE112" s="71"/>
      <c r="AF112" s="71"/>
      <c r="AG112" s="71"/>
      <c r="AH112" s="71"/>
      <c r="AI112" s="18"/>
    </row>
    <row r="113" spans="1:35" ht="11.25" customHeight="1" x14ac:dyDescent="0.3">
      <c r="A113" s="278">
        <v>43522</v>
      </c>
      <c r="B113" s="19" t="s">
        <v>39</v>
      </c>
      <c r="C113" s="20"/>
      <c r="D113" s="21">
        <v>12</v>
      </c>
      <c r="E113" s="21">
        <v>12</v>
      </c>
      <c r="F113" s="22"/>
      <c r="G113" s="20"/>
      <c r="H113" s="23"/>
      <c r="I113" s="24"/>
      <c r="J113" s="20"/>
      <c r="K113" s="23"/>
      <c r="L113" s="24"/>
      <c r="M113" s="20"/>
      <c r="N113" s="26">
        <v>33.942</v>
      </c>
      <c r="O113" s="21">
        <v>33.942</v>
      </c>
      <c r="P113" s="27"/>
      <c r="Q113" s="33"/>
      <c r="R113" s="29"/>
      <c r="S113" s="20"/>
      <c r="T113" s="31"/>
      <c r="U113" s="32"/>
      <c r="V113" s="33"/>
      <c r="W113" s="34"/>
      <c r="X113" s="35"/>
      <c r="Y113" s="36"/>
      <c r="Z113" s="35"/>
      <c r="AA113" s="36"/>
      <c r="AB113" s="279">
        <f>AB$5+SUMIF($A$6:AA$6,"Нараст. баланс",$A115:AA115)+SUMIF($A$8:Y$8,"Итого (с ВНР)",$A115:Y115)-SUMIF($A$6:AA$6,"Геол. снижение,  т/сут",$A115:AA115)-SUMIF(Z$8:AA$8,"Итого",Z115:AA115)-SUMIF($A$8:AA$8,"Итого (с ВСП)",$A115:AA115)</f>
        <v>2005.816</v>
      </c>
      <c r="AC113" s="37"/>
      <c r="AD113" s="2"/>
      <c r="AE113" s="2"/>
      <c r="AF113" s="2"/>
      <c r="AG113" s="2"/>
      <c r="AH113" s="2"/>
      <c r="AI113" s="18"/>
    </row>
    <row r="114" spans="1:35" ht="11.25" customHeight="1" x14ac:dyDescent="0.3">
      <c r="A114" s="258" t="s">
        <v>2</v>
      </c>
      <c r="B114" s="38" t="s">
        <v>40</v>
      </c>
      <c r="C114" s="39"/>
      <c r="D114" s="40">
        <v>0</v>
      </c>
      <c r="E114" s="40">
        <v>0</v>
      </c>
      <c r="F114" s="41"/>
      <c r="G114" s="39"/>
      <c r="H114" s="42">
        <f>SUBTOTAL(9,G116:G116)</f>
        <v>0</v>
      </c>
      <c r="I114" s="43"/>
      <c r="J114" s="39"/>
      <c r="K114" s="42">
        <f>SUBTOTAL(9,J116:J116)</f>
        <v>0</v>
      </c>
      <c r="L114" s="43"/>
      <c r="M114" s="39"/>
      <c r="N114" s="45">
        <f>SUBTOTAL(9,M116:M116)</f>
        <v>0</v>
      </c>
      <c r="O114" s="40">
        <f>SUBTOTAL(9,M116:M116)</f>
        <v>0</v>
      </c>
      <c r="P114" s="46">
        <f>O114+IF($B110="N,N скважин",P110,0)</f>
        <v>1</v>
      </c>
      <c r="Q114" s="51"/>
      <c r="R114" s="48"/>
      <c r="S114" s="39"/>
      <c r="T114" s="40">
        <f>SUBTOTAL(9,S116:S116)</f>
        <v>0</v>
      </c>
      <c r="U114" s="50">
        <f>T114+IF($B110="N,N скважин",U110,0)</f>
        <v>1</v>
      </c>
      <c r="V114" s="51"/>
      <c r="W114" s="52"/>
      <c r="X114" s="53"/>
      <c r="Y114" s="54"/>
      <c r="Z114" s="53"/>
      <c r="AA114" s="54"/>
      <c r="AB114" s="258" t="s">
        <v>2</v>
      </c>
      <c r="AC114" s="55">
        <v>-1</v>
      </c>
      <c r="AD114" s="2"/>
      <c r="AE114" s="2"/>
      <c r="AF114" s="2"/>
      <c r="AG114" s="2"/>
      <c r="AH114" s="2"/>
      <c r="AI114" s="18"/>
    </row>
    <row r="115" spans="1:35" ht="12.75" customHeight="1" x14ac:dyDescent="0.3">
      <c r="A115" s="258" t="s">
        <v>2</v>
      </c>
      <c r="B115" s="56" t="s">
        <v>37</v>
      </c>
      <c r="C115" s="57"/>
      <c r="D115" s="58">
        <f>SUBTOTAL(9,C115:C115)</f>
        <v>0</v>
      </c>
      <c r="E115" s="58">
        <f>SUBTOTAL(9,C115:C115)</f>
        <v>0</v>
      </c>
      <c r="F115" s="59">
        <f>E115+IF($B111=2,0,F111)</f>
        <v>6</v>
      </c>
      <c r="G115" s="57"/>
      <c r="H115" s="60">
        <f>SUBTOTAL(9,G115:G115)</f>
        <v>0</v>
      </c>
      <c r="I115" s="61">
        <f>H115+IF($B111=2,0,I111)</f>
        <v>0</v>
      </c>
      <c r="J115" s="57"/>
      <c r="K115" s="60">
        <f>SUBTOTAL(9,J115:J115)</f>
        <v>0</v>
      </c>
      <c r="L115" s="61">
        <f>K115+IF($B111=2,0,L111)</f>
        <v>30</v>
      </c>
      <c r="M115" s="57"/>
      <c r="N115" s="63">
        <f>SUBTOTAL(9,M115:M115)</f>
        <v>0</v>
      </c>
      <c r="O115" s="58">
        <f>SUBTOTAL(9,M115:M115)</f>
        <v>0</v>
      </c>
      <c r="P115" s="59">
        <f>O115+IF($B111=2,0,P111)</f>
        <v>28.542000000000002</v>
      </c>
      <c r="Q115" s="67">
        <v>5.1790000000000003</v>
      </c>
      <c r="R115" s="65">
        <v>78</v>
      </c>
      <c r="S115" s="57"/>
      <c r="T115" s="58">
        <f>SUBTOTAL(9,S115:S115)</f>
        <v>0</v>
      </c>
      <c r="U115" s="63">
        <f>T115+IF($B111=2,0,U111)</f>
        <v>20.292000000000002</v>
      </c>
      <c r="V115" s="67">
        <v>15.077</v>
      </c>
      <c r="W115" s="68">
        <f>SUMIF($A$6:V$6,"Накопленный эффект, т/сут",$A115:V115)+SUMIF($A$6:V$6,"Нараст.  по потенциалу",$A115:V115)-SUMIF($A$6:V$6,"Нараст. по остановкам",$A115:V115)-SUMIF($A$6:V$6,"ИТОГО перевод в ППД",$A115:V115)-SUMIF($A$6:V$6,"ИТОГО  нерент, по распоряж.",$A115:V115)-SUMIF($A$6:V$6,"ИТОГО ост. дебит от ЗБС, Углуб., ПВЛГ/ПНЛГ",$A115:V115)</f>
        <v>44.25</v>
      </c>
      <c r="X115" s="69"/>
      <c r="Y115" s="58">
        <v>0.54</v>
      </c>
      <c r="Z115" s="69"/>
      <c r="AA115" s="58">
        <f>SUBTOTAL(9,X115:Z115)</f>
        <v>0.54</v>
      </c>
      <c r="AB115" s="258" t="s">
        <v>2</v>
      </c>
      <c r="AC115" s="70">
        <f>AC$5+SUMIF($C$6:AA$6,"Нараст. по остановкам",$C115:AA115)-SUMIF($C$6:AA$6,"Нараст.  по потенциалу",$C115:AA115)</f>
        <v>49.978705222234709</v>
      </c>
      <c r="AD115" s="2"/>
      <c r="AE115" s="2"/>
      <c r="AF115" s="2"/>
      <c r="AG115" s="2"/>
      <c r="AH115" s="2"/>
      <c r="AI115" s="18"/>
    </row>
    <row r="116" spans="1:35" ht="0.75" customHeight="1" x14ac:dyDescent="0.3">
      <c r="A116" s="71"/>
      <c r="B116" s="71"/>
      <c r="C116" s="71"/>
      <c r="D116" s="71"/>
      <c r="E116" s="71"/>
      <c r="F116" s="71"/>
      <c r="G116" s="2"/>
      <c r="H116" s="2"/>
      <c r="I116" s="2"/>
      <c r="J116" s="2"/>
      <c r="K116" s="2"/>
      <c r="L116" s="2"/>
      <c r="M116" s="57"/>
      <c r="N116" s="2"/>
      <c r="O116" s="2"/>
      <c r="P116" s="2"/>
      <c r="Q116" s="71"/>
      <c r="R116" s="71"/>
      <c r="S116" s="57"/>
      <c r="T116" s="2"/>
      <c r="U116" s="2"/>
      <c r="V116" s="71"/>
      <c r="W116" s="71"/>
      <c r="X116" s="71"/>
      <c r="Y116" s="71"/>
      <c r="Z116" s="71"/>
      <c r="AA116" s="71"/>
      <c r="AB116" s="71"/>
      <c r="AC116" s="71"/>
      <c r="AD116" s="71"/>
      <c r="AE116" s="71"/>
      <c r="AF116" s="71"/>
      <c r="AG116" s="71"/>
      <c r="AH116" s="71"/>
      <c r="AI116" s="18"/>
    </row>
    <row r="117" spans="1:35" ht="11.25" customHeight="1" x14ac:dyDescent="0.3">
      <c r="A117" s="278">
        <v>43523</v>
      </c>
      <c r="B117" s="19" t="s">
        <v>39</v>
      </c>
      <c r="C117" s="20"/>
      <c r="D117" s="21">
        <v>12</v>
      </c>
      <c r="E117" s="21">
        <v>12</v>
      </c>
      <c r="F117" s="22"/>
      <c r="G117" s="20"/>
      <c r="H117" s="23"/>
      <c r="I117" s="24"/>
      <c r="J117" s="20"/>
      <c r="K117" s="23"/>
      <c r="L117" s="24"/>
      <c r="M117" s="20"/>
      <c r="N117" s="26">
        <v>33.942</v>
      </c>
      <c r="O117" s="21">
        <v>33.942</v>
      </c>
      <c r="P117" s="27"/>
      <c r="Q117" s="33"/>
      <c r="R117" s="29"/>
      <c r="S117" s="20"/>
      <c r="T117" s="31"/>
      <c r="U117" s="32"/>
      <c r="V117" s="33"/>
      <c r="W117" s="34"/>
      <c r="X117" s="35"/>
      <c r="Y117" s="35"/>
      <c r="Z117" s="35"/>
      <c r="AA117" s="36"/>
      <c r="AB117" s="279">
        <f>AB$5+SUMIF($A$6:AA$6,"Нараст. баланс",$A119:AA119)+SUMIF($A$8:Y$8,"Итого (с ВНР)",$A119:Y119)-SUMIF($A$6:AA$6,"Геол. снижение,  т/сут",$A119:AA119)-SUMIF(Z$8:AA$8,"Итого",Z119:AA119)-SUMIF($A$8:AA$8,"Итого (с ВСП)",$A119:AA119)</f>
        <v>2003.356</v>
      </c>
      <c r="AC117" s="37"/>
      <c r="AD117" s="2"/>
      <c r="AE117" s="2"/>
      <c r="AF117" s="2"/>
      <c r="AG117" s="2"/>
      <c r="AH117" s="2"/>
      <c r="AI117" s="18"/>
    </row>
    <row r="118" spans="1:35" ht="11.25" customHeight="1" x14ac:dyDescent="0.3">
      <c r="A118" s="258" t="s">
        <v>2</v>
      </c>
      <c r="B118" s="38" t="s">
        <v>40</v>
      </c>
      <c r="C118" s="39"/>
      <c r="D118" s="40">
        <v>0</v>
      </c>
      <c r="E118" s="40">
        <v>0</v>
      </c>
      <c r="F118" s="41"/>
      <c r="G118" s="39"/>
      <c r="H118" s="42">
        <f>SUBTOTAL(9,G120:G120)</f>
        <v>0</v>
      </c>
      <c r="I118" s="43"/>
      <c r="J118" s="39"/>
      <c r="K118" s="42">
        <f>SUBTOTAL(9,J120:J120)</f>
        <v>0</v>
      </c>
      <c r="L118" s="43"/>
      <c r="M118" s="39"/>
      <c r="N118" s="45">
        <f>SUBTOTAL(9,M120:M120)</f>
        <v>0</v>
      </c>
      <c r="O118" s="40">
        <f>SUBTOTAL(9,M120:M120)</f>
        <v>0</v>
      </c>
      <c r="P118" s="46">
        <f>O118+IF($B114="N,N скважин",P114,0)</f>
        <v>1</v>
      </c>
      <c r="Q118" s="51"/>
      <c r="R118" s="48"/>
      <c r="S118" s="39"/>
      <c r="T118" s="40">
        <f>SUBTOTAL(9,S120:S120)</f>
        <v>0</v>
      </c>
      <c r="U118" s="50">
        <f>T118+IF($B114="N,N скважин",U114,0)</f>
        <v>1</v>
      </c>
      <c r="V118" s="51"/>
      <c r="W118" s="52"/>
      <c r="X118" s="53"/>
      <c r="Y118" s="53"/>
      <c r="Z118" s="53"/>
      <c r="AA118" s="54"/>
      <c r="AB118" s="258" t="s">
        <v>2</v>
      </c>
      <c r="AC118" s="55">
        <v>-1</v>
      </c>
      <c r="AD118" s="2"/>
      <c r="AE118" s="2"/>
      <c r="AF118" s="2"/>
      <c r="AG118" s="2"/>
      <c r="AH118" s="2"/>
      <c r="AI118" s="18"/>
    </row>
    <row r="119" spans="1:35" ht="12.75" customHeight="1" x14ac:dyDescent="0.3">
      <c r="A119" s="258" t="s">
        <v>2</v>
      </c>
      <c r="B119" s="56" t="s">
        <v>37</v>
      </c>
      <c r="C119" s="57"/>
      <c r="D119" s="58">
        <f>SUBTOTAL(9,C119:C119)</f>
        <v>0</v>
      </c>
      <c r="E119" s="58">
        <f>SUBTOTAL(9,C119:C119)</f>
        <v>0</v>
      </c>
      <c r="F119" s="59">
        <f>E119+IF($B115=2,0,F115)</f>
        <v>6</v>
      </c>
      <c r="G119" s="57"/>
      <c r="H119" s="60">
        <f>SUBTOTAL(9,G119:G119)</f>
        <v>0</v>
      </c>
      <c r="I119" s="61">
        <f>H119+IF($B115=2,0,I115)</f>
        <v>0</v>
      </c>
      <c r="J119" s="57"/>
      <c r="K119" s="60">
        <f>SUBTOTAL(9,J119:J119)</f>
        <v>0</v>
      </c>
      <c r="L119" s="61">
        <f>K119+IF($B115=2,0,L115)</f>
        <v>30</v>
      </c>
      <c r="M119" s="57"/>
      <c r="N119" s="63">
        <f>SUBTOTAL(9,M119:M119)</f>
        <v>0</v>
      </c>
      <c r="O119" s="58">
        <f>SUBTOTAL(9,M119:M119)</f>
        <v>0</v>
      </c>
      <c r="P119" s="59">
        <f>O119+IF($B115=2,0,P115)</f>
        <v>28.542000000000002</v>
      </c>
      <c r="Q119" s="67">
        <v>5.1790000000000003</v>
      </c>
      <c r="R119" s="65">
        <v>81</v>
      </c>
      <c r="S119" s="57"/>
      <c r="T119" s="58">
        <f>SUBTOTAL(9,S119:S119)</f>
        <v>0</v>
      </c>
      <c r="U119" s="63">
        <f>T119+IF($B115=2,0,U115)</f>
        <v>20.292000000000002</v>
      </c>
      <c r="V119" s="67">
        <v>15.077</v>
      </c>
      <c r="W119" s="68">
        <f>SUMIF($A$6:V$6,"Накопленный эффект, т/сут",$A119:V119)+SUMIF($A$6:V$6,"Нараст.  по потенциалу",$A119:V119)-SUMIF($A$6:V$6,"Нараст. по остановкам",$A119:V119)-SUMIF($A$6:V$6,"ИТОГО перевод в ППД",$A119:V119)-SUMIF($A$6:V$6,"ИТОГО  нерент, по распоряж.",$A119:V119)-SUMIF($A$6:V$6,"ИТОГО ост. дебит от ЗБС, Углуб., ПВЛГ/ПНЛГ",$A119:V119)</f>
        <v>44.25</v>
      </c>
      <c r="X119" s="69"/>
      <c r="Y119" s="69"/>
      <c r="Z119" s="69"/>
      <c r="AA119" s="58">
        <f>SUBTOTAL(9,X119:Z119)</f>
        <v>0</v>
      </c>
      <c r="AB119" s="258" t="s">
        <v>2</v>
      </c>
      <c r="AC119" s="70">
        <f>AC$5+SUMIF($C$6:AA$6,"Нараст. по остановкам",$C119:AA119)-SUMIF($C$6:AA$6,"Нараст.  по потенциалу",$C119:AA119)</f>
        <v>49.978705222234709</v>
      </c>
      <c r="AD119" s="2"/>
      <c r="AE119" s="2"/>
      <c r="AF119" s="2"/>
      <c r="AG119" s="2"/>
      <c r="AH119" s="2"/>
      <c r="AI119" s="18"/>
    </row>
    <row r="120" spans="1:35" ht="0.75" customHeight="1" x14ac:dyDescent="0.3">
      <c r="A120" s="71"/>
      <c r="B120" s="71"/>
      <c r="C120" s="71"/>
      <c r="D120" s="71"/>
      <c r="E120" s="71"/>
      <c r="F120" s="71"/>
      <c r="G120" s="2"/>
      <c r="H120" s="2"/>
      <c r="I120" s="2"/>
      <c r="J120" s="2"/>
      <c r="K120" s="2"/>
      <c r="L120" s="2"/>
      <c r="M120" s="57"/>
      <c r="N120" s="2"/>
      <c r="O120" s="2"/>
      <c r="P120" s="2"/>
      <c r="Q120" s="71"/>
      <c r="R120" s="71"/>
      <c r="S120" s="57"/>
      <c r="T120" s="2"/>
      <c r="U120" s="2"/>
      <c r="V120" s="71"/>
      <c r="W120" s="71"/>
      <c r="X120" s="71"/>
      <c r="Y120" s="71"/>
      <c r="Z120" s="71"/>
      <c r="AA120" s="71"/>
      <c r="AB120" s="71"/>
      <c r="AC120" s="71"/>
      <c r="AD120" s="71"/>
      <c r="AE120" s="71"/>
      <c r="AF120" s="71"/>
      <c r="AG120" s="71"/>
      <c r="AH120" s="71"/>
      <c r="AI120" s="18"/>
    </row>
    <row r="121" spans="1:35" ht="11.25" customHeight="1" x14ac:dyDescent="0.3">
      <c r="A121" s="278">
        <v>43524</v>
      </c>
      <c r="B121" s="19" t="s">
        <v>39</v>
      </c>
      <c r="C121" s="231" t="s">
        <v>41</v>
      </c>
      <c r="D121" s="21">
        <v>12</v>
      </c>
      <c r="E121" s="21">
        <v>12</v>
      </c>
      <c r="F121" s="22"/>
      <c r="G121" s="231" t="s">
        <v>41</v>
      </c>
      <c r="H121" s="23"/>
      <c r="I121" s="24"/>
      <c r="J121" s="20"/>
      <c r="K121" s="23"/>
      <c r="L121" s="24"/>
      <c r="M121" s="231" t="s">
        <v>41</v>
      </c>
      <c r="N121" s="26">
        <v>33.942</v>
      </c>
      <c r="O121" s="21">
        <v>33.942</v>
      </c>
      <c r="P121" s="27"/>
      <c r="Q121" s="28"/>
      <c r="R121" s="29"/>
      <c r="S121" s="20"/>
      <c r="T121" s="31"/>
      <c r="U121" s="32"/>
      <c r="V121" s="33"/>
      <c r="W121" s="34"/>
      <c r="X121" s="35"/>
      <c r="Y121" s="35"/>
      <c r="Z121" s="35"/>
      <c r="AA121" s="36"/>
      <c r="AB121" s="279">
        <f>AB$5+SUMIF($A$6:AA$6,"Нараст. баланс",$A123:AA123)+SUMIF($A$8:Y$8,"Итого (с ВНР)",$A123:Y123)-SUMIF($A$6:AA$6,"Геол. снижение,  т/сут",$A123:AA123)-SUMIF(Z$8:AA$8,"Итого",Z123:AA123)-SUMIF($A$8:AA$8,"Итого (с ВСП)",$A123:AA123)</f>
        <v>2003.1560000000002</v>
      </c>
      <c r="AC121" s="37"/>
      <c r="AD121" s="2"/>
      <c r="AE121" s="2"/>
      <c r="AF121" s="2"/>
      <c r="AG121" s="2"/>
      <c r="AH121" s="2"/>
      <c r="AI121" s="18"/>
    </row>
    <row r="122" spans="1:35" ht="11.25" customHeight="1" x14ac:dyDescent="0.3">
      <c r="A122" s="258" t="s">
        <v>2</v>
      </c>
      <c r="B122" s="38" t="s">
        <v>40</v>
      </c>
      <c r="C122" s="232">
        <v>6084</v>
      </c>
      <c r="D122" s="40">
        <v>1</v>
      </c>
      <c r="E122" s="40">
        <v>1</v>
      </c>
      <c r="F122" s="41"/>
      <c r="G122" s="232">
        <v>6143</v>
      </c>
      <c r="H122" s="42">
        <v>1</v>
      </c>
      <c r="I122" s="43"/>
      <c r="J122" s="39"/>
      <c r="K122" s="42">
        <f>SUBTOTAL(9,J124:J124)</f>
        <v>0</v>
      </c>
      <c r="L122" s="43"/>
      <c r="M122" s="232">
        <v>6143</v>
      </c>
      <c r="N122" s="45">
        <v>1</v>
      </c>
      <c r="O122" s="40">
        <v>1</v>
      </c>
      <c r="P122" s="46">
        <f>O122+IF($B118="N,N скважин",P118,0)</f>
        <v>2</v>
      </c>
      <c r="Q122" s="47"/>
      <c r="R122" s="48"/>
      <c r="S122" s="39"/>
      <c r="T122" s="40">
        <f>SUBTOTAL(9,S124:S124)</f>
        <v>0</v>
      </c>
      <c r="U122" s="50">
        <f>T122+IF($B118="N,N скважин",U118,0)</f>
        <v>1</v>
      </c>
      <c r="V122" s="51"/>
      <c r="W122" s="52"/>
      <c r="X122" s="53"/>
      <c r="Y122" s="53"/>
      <c r="Z122" s="53"/>
      <c r="AA122" s="54"/>
      <c r="AB122" s="258" t="s">
        <v>2</v>
      </c>
      <c r="AC122" s="55">
        <v>-1</v>
      </c>
      <c r="AD122" s="2"/>
      <c r="AE122" s="2" t="s">
        <v>2</v>
      </c>
      <c r="AF122" s="2"/>
      <c r="AG122" s="2"/>
      <c r="AH122" s="2"/>
      <c r="AI122" s="18"/>
    </row>
    <row r="123" spans="1:35" ht="12.75" customHeight="1" x14ac:dyDescent="0.3">
      <c r="A123" s="258" t="s">
        <v>2</v>
      </c>
      <c r="B123" s="56" t="s">
        <v>37</v>
      </c>
      <c r="C123" s="233">
        <v>6</v>
      </c>
      <c r="D123" s="58">
        <f>SUBTOTAL(9,C123:C123)</f>
        <v>6</v>
      </c>
      <c r="E123" s="58">
        <f>SUBTOTAL(9,C123:C123)</f>
        <v>6</v>
      </c>
      <c r="F123" s="59">
        <f>E123+IF($B119=2,0,F119)</f>
        <v>12</v>
      </c>
      <c r="G123" s="233">
        <v>3.4</v>
      </c>
      <c r="H123" s="60">
        <f>SUBTOTAL(9,G123:G123)</f>
        <v>3.4</v>
      </c>
      <c r="I123" s="61">
        <f>H123+IF($B119=2,0,I119)</f>
        <v>3.4</v>
      </c>
      <c r="J123" s="57"/>
      <c r="K123" s="60">
        <f>SUBTOTAL(9,J123:J123)</f>
        <v>0</v>
      </c>
      <c r="L123" s="61">
        <f>K123+IF($B119=2,0,L119)</f>
        <v>30</v>
      </c>
      <c r="M123" s="233">
        <v>5.4</v>
      </c>
      <c r="N123" s="63">
        <f>SUBTOTAL(9,M123:M123)</f>
        <v>5.4</v>
      </c>
      <c r="O123" s="58">
        <f>SUBTOTAL(9,M123:M123)</f>
        <v>5.4</v>
      </c>
      <c r="P123" s="59">
        <f>O123+IF($B119=2,0,P119)</f>
        <v>33.942</v>
      </c>
      <c r="Q123" s="234">
        <v>5.1790000000000003</v>
      </c>
      <c r="R123" s="65">
        <v>84</v>
      </c>
      <c r="S123" s="233">
        <v>5.4</v>
      </c>
      <c r="T123" s="58">
        <f>SUBTOTAL(9,S123:S123)</f>
        <v>5.4</v>
      </c>
      <c r="U123" s="63">
        <f>T123+IF($B119=2,0,U119)</f>
        <v>25.692</v>
      </c>
      <c r="V123" s="234">
        <v>21.677</v>
      </c>
      <c r="W123" s="68">
        <f>SUMIF($A$6:V$6,"Накопленный эффект, т/сут",$A123:V123)+SUMIF($A$6:V$6,"Нараст.  по потенциалу",$A123:V123)-SUMIF($A$6:V$6,"Нараст. по остановкам",$A123:V123)-SUMIF($A$6:V$6,"ИТОГО перевод в ППД",$A123:V123)-SUMIF($A$6:V$6,"ИТОГО  нерент, по распоряж.",$A123:V123)-SUMIF($A$6:V$6,"ИТОГО ост. дебит от ЗБС, Углуб., ПВЛГ/ПНЛГ",$A123:V123)</f>
        <v>53.65</v>
      </c>
      <c r="X123" s="69"/>
      <c r="Y123" s="69"/>
      <c r="Z123" s="69"/>
      <c r="AA123" s="58">
        <f>SUBTOTAL(9,X123:Z123)</f>
        <v>0</v>
      </c>
      <c r="AB123" s="258" t="s">
        <v>2</v>
      </c>
      <c r="AC123" s="70">
        <f>AC$5+SUMIF($C$6:AA$6,"Нараст. по остановкам",$C123:AA123)-SUMIF($C$6:AA$6,"Нараст.  по потенциалу",$C123:AA123)</f>
        <v>49.978705222234701</v>
      </c>
      <c r="AD123" s="2"/>
      <c r="AE123" s="2" t="s">
        <v>2</v>
      </c>
      <c r="AF123" s="2"/>
      <c r="AG123" s="2"/>
      <c r="AH123" s="2"/>
      <c r="AI123" s="18"/>
    </row>
    <row r="124" spans="1:35" ht="0.75" customHeight="1" x14ac:dyDescent="0.3">
      <c r="A124" s="71"/>
      <c r="B124" s="71"/>
      <c r="C124" s="71"/>
      <c r="D124" s="71"/>
      <c r="E124" s="71"/>
      <c r="F124" s="71"/>
      <c r="G124" s="2"/>
      <c r="H124" s="2"/>
      <c r="I124" s="2"/>
      <c r="J124" s="2"/>
      <c r="K124" s="2"/>
      <c r="L124" s="2"/>
      <c r="M124" s="57"/>
      <c r="N124" s="2"/>
      <c r="O124" s="2"/>
      <c r="P124" s="2"/>
      <c r="Q124" s="71"/>
      <c r="R124" s="71"/>
      <c r="S124" s="57"/>
      <c r="T124" s="2"/>
      <c r="U124" s="2"/>
      <c r="V124" s="71"/>
      <c r="W124" s="71"/>
      <c r="X124" s="71"/>
      <c r="Y124" s="71"/>
      <c r="Z124" s="71"/>
      <c r="AA124" s="71"/>
      <c r="AB124" s="71"/>
      <c r="AC124" s="71"/>
      <c r="AD124" s="71"/>
      <c r="AE124" s="71"/>
      <c r="AF124" s="71"/>
      <c r="AG124" s="71"/>
      <c r="AH124" s="71"/>
      <c r="AI124" s="18"/>
    </row>
    <row r="125" spans="1:35" ht="24" customHeight="1" x14ac:dyDescent="0.3">
      <c r="A125" s="280" t="s">
        <v>44</v>
      </c>
      <c r="B125" s="281" t="s">
        <v>2</v>
      </c>
      <c r="C125" s="73"/>
      <c r="D125" s="74">
        <v>2</v>
      </c>
      <c r="E125" s="75">
        <v>2</v>
      </c>
      <c r="F125" s="76"/>
      <c r="G125" s="73"/>
      <c r="H125" s="74">
        <v>1</v>
      </c>
      <c r="I125" s="77"/>
      <c r="J125" s="73"/>
      <c r="K125" s="74">
        <v>0</v>
      </c>
      <c r="L125" s="77"/>
      <c r="M125" s="73"/>
      <c r="N125" s="74">
        <v>2</v>
      </c>
      <c r="O125" s="78">
        <v>2</v>
      </c>
      <c r="P125" s="79"/>
      <c r="Q125" s="80" t="s">
        <v>45</v>
      </c>
      <c r="R125" s="81"/>
      <c r="S125" s="82"/>
      <c r="T125" s="78">
        <v>1</v>
      </c>
      <c r="U125" s="83"/>
      <c r="V125" s="80"/>
      <c r="W125" s="84"/>
      <c r="X125" s="85"/>
      <c r="Y125" s="85"/>
      <c r="Z125" s="85"/>
      <c r="AA125" s="85"/>
      <c r="AB125" s="85"/>
      <c r="AC125" s="86"/>
      <c r="AD125" s="2"/>
      <c r="AE125" s="2"/>
      <c r="AF125" s="2"/>
      <c r="AG125" s="2"/>
      <c r="AH125" s="2"/>
      <c r="AI125" s="18"/>
    </row>
    <row r="126" spans="1:35" ht="24" customHeight="1" x14ac:dyDescent="0.3">
      <c r="A126" s="282" t="s">
        <v>46</v>
      </c>
      <c r="B126" s="283" t="s">
        <v>2</v>
      </c>
      <c r="C126" s="87"/>
      <c r="D126" s="88">
        <v>12</v>
      </c>
      <c r="E126" s="89">
        <v>12</v>
      </c>
      <c r="F126" s="90"/>
      <c r="G126" s="87"/>
      <c r="H126" s="88">
        <v>3.4</v>
      </c>
      <c r="I126" s="91"/>
      <c r="J126" s="87"/>
      <c r="K126" s="88">
        <v>30</v>
      </c>
      <c r="L126" s="91"/>
      <c r="M126" s="87"/>
      <c r="N126" s="88">
        <v>33.942</v>
      </c>
      <c r="O126" s="92">
        <v>33.942</v>
      </c>
      <c r="P126" s="93"/>
      <c r="Q126" s="94"/>
      <c r="R126" s="95"/>
      <c r="S126" s="96"/>
      <c r="T126" s="92">
        <v>25.692</v>
      </c>
      <c r="U126" s="97"/>
      <c r="V126" s="94"/>
      <c r="W126" s="98"/>
      <c r="X126" s="93"/>
      <c r="Y126" s="93"/>
      <c r="Z126" s="93"/>
      <c r="AA126" s="93"/>
      <c r="AB126" s="99" t="s">
        <v>47</v>
      </c>
      <c r="AC126" s="100"/>
      <c r="AD126" s="2"/>
      <c r="AE126" s="2"/>
      <c r="AF126" s="2"/>
      <c r="AG126" s="2"/>
      <c r="AH126" s="2"/>
      <c r="AI126" s="18"/>
    </row>
    <row r="127" spans="1:35" ht="24" customHeight="1" x14ac:dyDescent="0.3">
      <c r="A127" s="282" t="s">
        <v>48</v>
      </c>
      <c r="B127" s="283" t="s">
        <v>2</v>
      </c>
      <c r="C127" s="87"/>
      <c r="D127" s="101">
        <v>132</v>
      </c>
      <c r="E127" s="102">
        <v>132</v>
      </c>
      <c r="F127" s="102">
        <f>SUM(F$13:F123)</f>
        <v>150</v>
      </c>
      <c r="G127" s="87"/>
      <c r="H127" s="101">
        <f>I127</f>
        <v>3.4</v>
      </c>
      <c r="I127" s="103">
        <f>SUM(I$13:I123)</f>
        <v>3.4</v>
      </c>
      <c r="J127" s="87"/>
      <c r="K127" s="101">
        <f>L127</f>
        <v>563</v>
      </c>
      <c r="L127" s="103">
        <f>SUM(L$13:L123)</f>
        <v>563</v>
      </c>
      <c r="M127" s="87"/>
      <c r="N127" s="101">
        <v>673.63699999999994</v>
      </c>
      <c r="O127" s="104">
        <v>673.63699999999994</v>
      </c>
      <c r="P127" s="105">
        <v>673.63699999999994</v>
      </c>
      <c r="Q127" s="106">
        <f>SUM(Q$15:Q123)</f>
        <v>139.83300000000003</v>
      </c>
      <c r="R127" s="107">
        <f>SUM(R$13:R123)</f>
        <v>1218</v>
      </c>
      <c r="S127" s="96"/>
      <c r="T127" s="104">
        <f>U127</f>
        <v>480.13200000000001</v>
      </c>
      <c r="U127" s="108">
        <v>480.13200000000001</v>
      </c>
      <c r="V127" s="106">
        <f>SUM(V$15:V123)</f>
        <v>454.87900000000002</v>
      </c>
      <c r="W127" s="109">
        <f>SUM(W$13:W123)</f>
        <v>926.10500000000002</v>
      </c>
      <c r="X127" s="110">
        <f>SUBTOTAL(9,X$15:X123)</f>
        <v>245.20300000000006</v>
      </c>
      <c r="Y127" s="110">
        <f>SUBTOTAL(9,Y$15:Y123)</f>
        <v>67.254000000000005</v>
      </c>
      <c r="Z127" s="110">
        <f>SUBTOTAL(9,Z$15:Z123)</f>
        <v>15.923</v>
      </c>
      <c r="AA127" s="110">
        <f>SUM(AA$13:AA123)</f>
        <v>328.38</v>
      </c>
      <c r="AB127" s="105">
        <f>AB$5*DAY($A121)+SUMIF($A$6:AA$6,"Нараст. баланс",$A127:AA127)+SUMIF($A$8:Y$8,"Итого (с ВНР)",$A127:Y127)-SUMIF($A$6:AA$6,"Геол. снижение,  т/сут",$A127:AA127)-SUMIF(Z$8:AA$8,"Итого",Z127:AA127)-SUMIF($A$8:AA$8,"Итого (с ВСП)",$A127:AA127)</f>
        <v>56464.790999999997</v>
      </c>
      <c r="AC127" s="92">
        <v>51.317812365091797</v>
      </c>
      <c r="AD127" s="2"/>
      <c r="AE127" s="2"/>
      <c r="AF127" s="2"/>
      <c r="AG127" s="2"/>
      <c r="AH127" s="2"/>
      <c r="AI127" s="18"/>
    </row>
    <row r="128" spans="1:35" ht="26.25" customHeight="1" x14ac:dyDescent="0.3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84" t="s">
        <v>49</v>
      </c>
      <c r="N128" s="253" t="s">
        <v>2</v>
      </c>
      <c r="O128" s="253" t="s">
        <v>2</v>
      </c>
      <c r="P128" s="253" t="s">
        <v>2</v>
      </c>
      <c r="Q128" s="2"/>
      <c r="R128" s="285" t="s">
        <v>50</v>
      </c>
      <c r="S128" s="253" t="s">
        <v>2</v>
      </c>
      <c r="T128" s="253" t="s">
        <v>2</v>
      </c>
      <c r="U128" s="253" t="s">
        <v>2</v>
      </c>
      <c r="V128" s="253" t="s">
        <v>2</v>
      </c>
      <c r="W128" s="253" t="s">
        <v>2</v>
      </c>
      <c r="X128" s="253" t="s">
        <v>2</v>
      </c>
      <c r="Y128" s="253" t="s">
        <v>2</v>
      </c>
      <c r="Z128" s="253" t="s">
        <v>2</v>
      </c>
      <c r="AA128" s="2"/>
      <c r="AB128" s="111">
        <f>AB121-SUMIF($A$8:Y$8,"Итого (с ВНР)",$A123:Y123)+SUMIF($A$8:AA$8,"Итого (с ВСП)",$A123:AA123)+SUMIF(Z$8:AA$8,"Итого",Z123:AA123)</f>
        <v>2019.654</v>
      </c>
      <c r="AC128" s="112" t="s">
        <v>51</v>
      </c>
      <c r="AD128" s="2"/>
      <c r="AE128" s="2"/>
      <c r="AF128" s="2"/>
      <c r="AG128" s="2"/>
      <c r="AH128" s="2"/>
      <c r="AI128" s="18"/>
    </row>
    <row r="129" spans="1:35" ht="15" customHeight="1" x14ac:dyDescent="0.3">
      <c r="A129" s="2"/>
      <c r="B129" s="2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  <c r="AB129" s="18"/>
      <c r="AC129" s="18"/>
      <c r="AD129" s="18"/>
      <c r="AE129" s="18"/>
      <c r="AF129" s="18"/>
      <c r="AG129" s="18"/>
      <c r="AH129" s="18"/>
      <c r="AI129" s="18"/>
    </row>
    <row r="130" spans="1:35" ht="15" customHeight="1" x14ac:dyDescent="0.3">
      <c r="A130" s="2"/>
      <c r="B130" s="2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  <c r="AB130" s="18"/>
      <c r="AC130" s="18"/>
      <c r="AD130" s="18"/>
      <c r="AE130" s="18"/>
      <c r="AF130" s="18"/>
      <c r="AG130" s="18"/>
      <c r="AH130" s="18"/>
      <c r="AI130" s="18"/>
    </row>
    <row r="131" spans="1:35" ht="15" customHeight="1" x14ac:dyDescent="0.3">
      <c r="A131" s="2"/>
      <c r="B131" s="2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  <c r="AB131" s="18"/>
      <c r="AC131" s="18"/>
      <c r="AD131" s="18"/>
      <c r="AE131" s="18"/>
      <c r="AF131" s="18"/>
      <c r="AG131" s="18"/>
      <c r="AH131" s="18"/>
      <c r="AI131" s="18"/>
    </row>
  </sheetData>
  <mergeCells count="101">
    <mergeCell ref="A121:A123"/>
    <mergeCell ref="AB121:AB123"/>
    <mergeCell ref="A125:B125"/>
    <mergeCell ref="A126:B126"/>
    <mergeCell ref="A127:B127"/>
    <mergeCell ref="M128:P128"/>
    <mergeCell ref="R128:Z128"/>
    <mergeCell ref="A101:A103"/>
    <mergeCell ref="AB101:AB103"/>
    <mergeCell ref="A105:A107"/>
    <mergeCell ref="AB105:AB107"/>
    <mergeCell ref="A109:A111"/>
    <mergeCell ref="AB109:AB111"/>
    <mergeCell ref="A113:A115"/>
    <mergeCell ref="AB113:AB115"/>
    <mergeCell ref="A117:A119"/>
    <mergeCell ref="AB117:AB119"/>
    <mergeCell ref="A81:A83"/>
    <mergeCell ref="AB81:AB83"/>
    <mergeCell ref="A85:A87"/>
    <mergeCell ref="AB85:AB87"/>
    <mergeCell ref="A89:A91"/>
    <mergeCell ref="AB89:AB91"/>
    <mergeCell ref="A93:A95"/>
    <mergeCell ref="AB93:AB95"/>
    <mergeCell ref="A97:A99"/>
    <mergeCell ref="AB97:AB99"/>
    <mergeCell ref="A61:A63"/>
    <mergeCell ref="AB61:AB63"/>
    <mergeCell ref="A65:A67"/>
    <mergeCell ref="AB65:AB67"/>
    <mergeCell ref="A69:A71"/>
    <mergeCell ref="AB69:AB71"/>
    <mergeCell ref="A73:A75"/>
    <mergeCell ref="AB73:AB75"/>
    <mergeCell ref="A77:A79"/>
    <mergeCell ref="AB77:AB79"/>
    <mergeCell ref="A41:A43"/>
    <mergeCell ref="AB41:AB43"/>
    <mergeCell ref="A45:A47"/>
    <mergeCell ref="AB45:AB47"/>
    <mergeCell ref="A49:A51"/>
    <mergeCell ref="AB49:AB51"/>
    <mergeCell ref="A53:A55"/>
    <mergeCell ref="AB53:AB55"/>
    <mergeCell ref="A57:A59"/>
    <mergeCell ref="AB57:AB59"/>
    <mergeCell ref="A21:A23"/>
    <mergeCell ref="AB21:AB23"/>
    <mergeCell ref="A25:A27"/>
    <mergeCell ref="AB25:AB27"/>
    <mergeCell ref="A29:A31"/>
    <mergeCell ref="AB29:AB31"/>
    <mergeCell ref="A33:A35"/>
    <mergeCell ref="AB33:AB35"/>
    <mergeCell ref="A37:A39"/>
    <mergeCell ref="AB37:AB39"/>
    <mergeCell ref="C11:D11"/>
    <mergeCell ref="G11:H11"/>
    <mergeCell ref="J11:K11"/>
    <mergeCell ref="M11:N11"/>
    <mergeCell ref="S11:T11"/>
    <mergeCell ref="A13:A15"/>
    <mergeCell ref="AB13:AB15"/>
    <mergeCell ref="A17:A19"/>
    <mergeCell ref="AB17:AB19"/>
    <mergeCell ref="AC6:AC10"/>
    <mergeCell ref="C7:D8"/>
    <mergeCell ref="E7:E10"/>
    <mergeCell ref="M7:N8"/>
    <mergeCell ref="O7:O10"/>
    <mergeCell ref="Q8:Q10"/>
    <mergeCell ref="V8:V10"/>
    <mergeCell ref="X8:X10"/>
    <mergeCell ref="Y8:Y10"/>
    <mergeCell ref="Z8:Z10"/>
    <mergeCell ref="AA8:AA10"/>
    <mergeCell ref="C1:AC1"/>
    <mergeCell ref="C2:AB2"/>
    <mergeCell ref="C4:K4"/>
    <mergeCell ref="A5:B5"/>
    <mergeCell ref="C5:Q5"/>
    <mergeCell ref="R5:AA5"/>
    <mergeCell ref="A6:A10"/>
    <mergeCell ref="B6:B10"/>
    <mergeCell ref="C6:E6"/>
    <mergeCell ref="F6:F10"/>
    <mergeCell ref="G6:H8"/>
    <mergeCell ref="I6:I10"/>
    <mergeCell ref="J6:K8"/>
    <mergeCell ref="L6:L10"/>
    <mergeCell ref="M6:O6"/>
    <mergeCell ref="P6:P10"/>
    <mergeCell ref="Q6:Q7"/>
    <mergeCell ref="R6:R10"/>
    <mergeCell ref="S6:T8"/>
    <mergeCell ref="U6:U10"/>
    <mergeCell ref="V6:V7"/>
    <mergeCell ref="W6:W10"/>
    <mergeCell ref="X6:AA6"/>
    <mergeCell ref="AB6:AB10"/>
  </mergeCells>
  <pageMargins left="0" right="0" top="0" bottom="0" header="0" footer="0"/>
  <pageSetup paperSize="8" scale="75" orientation="landscape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5BB811-C80E-4B7E-A0E0-65346611CC76}">
  <sheetPr>
    <pageSetUpPr fitToPage="1"/>
  </sheetPr>
  <dimension ref="A1:AI145"/>
  <sheetViews>
    <sheetView zoomScale="70" zoomScaleNormal="70" workbookViewId="0">
      <pane xSplit="2" ySplit="11" topLeftCell="E12" activePane="bottomRight" state="frozen"/>
      <selection pane="topRight"/>
      <selection pane="bottomLeft"/>
      <selection pane="bottomRight" activeCell="AE143" sqref="AE143"/>
    </sheetView>
  </sheetViews>
  <sheetFormatPr defaultRowHeight="14.4" x14ac:dyDescent="0.3"/>
  <cols>
    <col min="1" max="1" width="4.109375" style="115" customWidth="1"/>
    <col min="2" max="2" width="14.33203125" style="115" customWidth="1"/>
    <col min="3" max="18" width="8.5546875" style="115" customWidth="1"/>
    <col min="19" max="19" width="8.6640625" style="115" customWidth="1"/>
    <col min="20" max="20" width="9.109375" style="115" customWidth="1"/>
    <col min="21" max="21" width="9.88671875" style="115" customWidth="1"/>
    <col min="22" max="31" width="8.5546875" style="115" customWidth="1"/>
    <col min="32" max="33" width="11.33203125" style="115" customWidth="1"/>
    <col min="34" max="34" width="9" style="115" customWidth="1"/>
    <col min="35" max="35" width="5.6640625" style="115" customWidth="1"/>
    <col min="36" max="16384" width="8.88671875" style="115"/>
  </cols>
  <sheetData>
    <row r="1" spans="1:35" ht="18.75" customHeight="1" x14ac:dyDescent="0.3">
      <c r="A1" s="113" t="s">
        <v>0</v>
      </c>
      <c r="B1" s="114"/>
      <c r="C1" s="295" t="s">
        <v>1</v>
      </c>
      <c r="D1" s="296" t="s">
        <v>2</v>
      </c>
      <c r="E1" s="296" t="s">
        <v>2</v>
      </c>
      <c r="F1" s="296" t="s">
        <v>2</v>
      </c>
      <c r="G1" s="296" t="s">
        <v>2</v>
      </c>
      <c r="H1" s="296" t="s">
        <v>2</v>
      </c>
      <c r="I1" s="296" t="s">
        <v>2</v>
      </c>
      <c r="J1" s="296" t="s">
        <v>2</v>
      </c>
      <c r="K1" s="296" t="s">
        <v>2</v>
      </c>
      <c r="L1" s="296" t="s">
        <v>2</v>
      </c>
      <c r="M1" s="296" t="s">
        <v>2</v>
      </c>
      <c r="N1" s="296" t="s">
        <v>2</v>
      </c>
      <c r="O1" s="296" t="s">
        <v>2</v>
      </c>
      <c r="P1" s="296" t="s">
        <v>2</v>
      </c>
      <c r="Q1" s="296" t="s">
        <v>2</v>
      </c>
      <c r="R1" s="296" t="s">
        <v>2</v>
      </c>
      <c r="S1" s="296" t="s">
        <v>2</v>
      </c>
      <c r="T1" s="296" t="s">
        <v>2</v>
      </c>
      <c r="U1" s="296" t="s">
        <v>2</v>
      </c>
      <c r="V1" s="296" t="s">
        <v>2</v>
      </c>
      <c r="W1" s="296" t="s">
        <v>2</v>
      </c>
      <c r="X1" s="296" t="s">
        <v>2</v>
      </c>
      <c r="Y1" s="296" t="s">
        <v>2</v>
      </c>
      <c r="Z1" s="296" t="s">
        <v>2</v>
      </c>
      <c r="AA1" s="296" t="s">
        <v>2</v>
      </c>
      <c r="AB1" s="296" t="s">
        <v>2</v>
      </c>
      <c r="AC1" s="296" t="s">
        <v>2</v>
      </c>
      <c r="AD1" s="114"/>
      <c r="AE1" s="114"/>
      <c r="AF1" s="114"/>
      <c r="AG1" s="114"/>
      <c r="AH1" s="114"/>
      <c r="AI1" s="114"/>
    </row>
    <row r="2" spans="1:35" ht="34.5" customHeight="1" x14ac:dyDescent="0.3">
      <c r="A2" s="114"/>
      <c r="B2" s="114"/>
      <c r="C2" s="297" t="s">
        <v>52</v>
      </c>
      <c r="D2" s="296" t="s">
        <v>2</v>
      </c>
      <c r="E2" s="296" t="s">
        <v>2</v>
      </c>
      <c r="F2" s="296" t="s">
        <v>2</v>
      </c>
      <c r="G2" s="296" t="s">
        <v>2</v>
      </c>
      <c r="H2" s="296" t="s">
        <v>2</v>
      </c>
      <c r="I2" s="296" t="s">
        <v>2</v>
      </c>
      <c r="J2" s="296" t="s">
        <v>2</v>
      </c>
      <c r="K2" s="296" t="s">
        <v>2</v>
      </c>
      <c r="L2" s="296" t="s">
        <v>2</v>
      </c>
      <c r="M2" s="296" t="s">
        <v>2</v>
      </c>
      <c r="N2" s="296" t="s">
        <v>2</v>
      </c>
      <c r="O2" s="296" t="s">
        <v>2</v>
      </c>
      <c r="P2" s="296" t="s">
        <v>2</v>
      </c>
      <c r="Q2" s="296" t="s">
        <v>2</v>
      </c>
      <c r="R2" s="296" t="s">
        <v>2</v>
      </c>
      <c r="S2" s="296" t="s">
        <v>2</v>
      </c>
      <c r="T2" s="296" t="s">
        <v>2</v>
      </c>
      <c r="U2" s="296" t="s">
        <v>2</v>
      </c>
      <c r="V2" s="296" t="s">
        <v>2</v>
      </c>
      <c r="W2" s="296" t="s">
        <v>2</v>
      </c>
      <c r="X2" s="296" t="s">
        <v>2</v>
      </c>
      <c r="Y2" s="296" t="s">
        <v>2</v>
      </c>
      <c r="Z2" s="296" t="s">
        <v>2</v>
      </c>
      <c r="AA2" s="296" t="s">
        <v>2</v>
      </c>
      <c r="AB2" s="296" t="s">
        <v>2</v>
      </c>
      <c r="AC2" s="114"/>
      <c r="AD2" s="114"/>
      <c r="AE2" s="114"/>
      <c r="AF2" s="114"/>
      <c r="AG2" s="114"/>
      <c r="AH2" s="114"/>
      <c r="AI2" s="114"/>
    </row>
    <row r="3" spans="1:35" ht="0.75" customHeight="1" x14ac:dyDescent="0.3">
      <c r="A3" s="114"/>
      <c r="B3" s="114"/>
      <c r="C3" s="114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  <c r="U3" s="114"/>
      <c r="V3" s="114"/>
      <c r="W3" s="114"/>
      <c r="X3" s="114"/>
      <c r="Y3" s="114"/>
      <c r="Z3" s="114"/>
      <c r="AA3" s="114"/>
      <c r="AB3" s="114"/>
      <c r="AC3" s="114"/>
      <c r="AD3" s="114"/>
      <c r="AE3" s="114"/>
      <c r="AF3" s="114"/>
      <c r="AG3" s="114"/>
      <c r="AH3" s="114"/>
      <c r="AI3" s="114"/>
    </row>
    <row r="4" spans="1:35" ht="19.5" customHeight="1" x14ac:dyDescent="0.4">
      <c r="A4" s="114"/>
      <c r="B4" s="116"/>
      <c r="C4" s="298" t="s">
        <v>4</v>
      </c>
      <c r="D4" s="296" t="s">
        <v>2</v>
      </c>
      <c r="E4" s="296" t="s">
        <v>2</v>
      </c>
      <c r="F4" s="296" t="s">
        <v>2</v>
      </c>
      <c r="G4" s="296" t="s">
        <v>2</v>
      </c>
      <c r="H4" s="296" t="s">
        <v>2</v>
      </c>
      <c r="I4" s="296" t="s">
        <v>2</v>
      </c>
      <c r="J4" s="296" t="s">
        <v>2</v>
      </c>
      <c r="K4" s="296" t="s">
        <v>2</v>
      </c>
      <c r="L4" s="114"/>
      <c r="M4" s="114"/>
      <c r="N4" s="114"/>
      <c r="O4" s="114"/>
      <c r="P4" s="114"/>
      <c r="Q4" s="114"/>
      <c r="R4" s="114"/>
      <c r="S4" s="114"/>
      <c r="T4" s="114"/>
      <c r="U4" s="114"/>
      <c r="V4" s="114"/>
      <c r="W4" s="117" t="s">
        <v>54</v>
      </c>
      <c r="X4" s="114"/>
      <c r="Y4" s="114"/>
      <c r="Z4" s="114"/>
      <c r="AA4" s="114"/>
      <c r="AB4" s="114"/>
      <c r="AC4" s="114"/>
      <c r="AD4" s="114"/>
      <c r="AE4" s="114"/>
      <c r="AF4" s="114"/>
      <c r="AG4" s="114"/>
      <c r="AH4" s="118">
        <v>0</v>
      </c>
      <c r="AI4" s="114"/>
    </row>
    <row r="5" spans="1:35" ht="20.25" customHeight="1" x14ac:dyDescent="0.3">
      <c r="A5" s="299" t="s">
        <v>6</v>
      </c>
      <c r="B5" s="296" t="s">
        <v>2</v>
      </c>
      <c r="C5" s="300" t="s">
        <v>7</v>
      </c>
      <c r="D5" s="287" t="s">
        <v>2</v>
      </c>
      <c r="E5" s="287" t="s">
        <v>2</v>
      </c>
      <c r="F5" s="287" t="s">
        <v>2</v>
      </c>
      <c r="G5" s="287" t="s">
        <v>2</v>
      </c>
      <c r="H5" s="287" t="s">
        <v>2</v>
      </c>
      <c r="I5" s="287" t="s">
        <v>2</v>
      </c>
      <c r="J5" s="287" t="s">
        <v>2</v>
      </c>
      <c r="K5" s="287" t="s">
        <v>2</v>
      </c>
      <c r="L5" s="287" t="s">
        <v>2</v>
      </c>
      <c r="M5" s="287" t="s">
        <v>2</v>
      </c>
      <c r="N5" s="287" t="s">
        <v>2</v>
      </c>
      <c r="O5" s="287" t="s">
        <v>2</v>
      </c>
      <c r="P5" s="287" t="s">
        <v>2</v>
      </c>
      <c r="Q5" s="287" t="s">
        <v>2</v>
      </c>
      <c r="R5" s="287" t="s">
        <v>2</v>
      </c>
      <c r="S5" s="287" t="s">
        <v>2</v>
      </c>
      <c r="T5" s="287" t="s">
        <v>2</v>
      </c>
      <c r="U5" s="287" t="s">
        <v>2</v>
      </c>
      <c r="V5" s="287" t="s">
        <v>2</v>
      </c>
      <c r="W5" s="301" t="s">
        <v>8</v>
      </c>
      <c r="X5" s="287" t="s">
        <v>2</v>
      </c>
      <c r="Y5" s="287" t="s">
        <v>2</v>
      </c>
      <c r="Z5" s="287" t="s">
        <v>2</v>
      </c>
      <c r="AA5" s="287" t="s">
        <v>2</v>
      </c>
      <c r="AB5" s="287" t="s">
        <v>2</v>
      </c>
      <c r="AC5" s="287" t="s">
        <v>2</v>
      </c>
      <c r="AD5" s="287" t="s">
        <v>2</v>
      </c>
      <c r="AE5" s="287" t="s">
        <v>2</v>
      </c>
      <c r="AF5" s="287" t="s">
        <v>2</v>
      </c>
      <c r="AG5" s="119">
        <v>2003.1560000000002</v>
      </c>
      <c r="AH5" s="120">
        <v>3.58108695652174</v>
      </c>
      <c r="AI5" s="114"/>
    </row>
    <row r="6" spans="1:35" ht="18.75" customHeight="1" x14ac:dyDescent="0.3">
      <c r="A6" s="286" t="s">
        <v>9</v>
      </c>
      <c r="B6" s="288" t="s">
        <v>10</v>
      </c>
      <c r="C6" s="290" t="s">
        <v>11</v>
      </c>
      <c r="D6" s="289" t="s">
        <v>2</v>
      </c>
      <c r="E6" s="289" t="s">
        <v>2</v>
      </c>
      <c r="F6" s="289" t="s">
        <v>2</v>
      </c>
      <c r="G6" s="289" t="s">
        <v>2</v>
      </c>
      <c r="H6" s="291" t="s">
        <v>12</v>
      </c>
      <c r="I6" s="292" t="s">
        <v>13</v>
      </c>
      <c r="J6" s="293" t="s">
        <v>2</v>
      </c>
      <c r="K6" s="294" t="s">
        <v>12</v>
      </c>
      <c r="L6" s="292" t="s">
        <v>14</v>
      </c>
      <c r="M6" s="293" t="s">
        <v>2</v>
      </c>
      <c r="N6" s="294" t="s">
        <v>12</v>
      </c>
      <c r="O6" s="292" t="s">
        <v>55</v>
      </c>
      <c r="P6" s="293" t="s">
        <v>2</v>
      </c>
      <c r="Q6" s="294" t="s">
        <v>12</v>
      </c>
      <c r="R6" s="309" t="s">
        <v>15</v>
      </c>
      <c r="S6" s="289" t="s">
        <v>2</v>
      </c>
      <c r="T6" s="289" t="s">
        <v>2</v>
      </c>
      <c r="U6" s="302" t="s">
        <v>16</v>
      </c>
      <c r="V6" s="306" t="s">
        <v>17</v>
      </c>
      <c r="W6" s="307" t="s">
        <v>18</v>
      </c>
      <c r="X6" s="302" t="s">
        <v>19</v>
      </c>
      <c r="Y6" s="289" t="s">
        <v>2</v>
      </c>
      <c r="Z6" s="289" t="s">
        <v>2</v>
      </c>
      <c r="AA6" s="302" t="s">
        <v>20</v>
      </c>
      <c r="AB6" s="308" t="s">
        <v>22</v>
      </c>
      <c r="AC6" s="302" t="s">
        <v>23</v>
      </c>
      <c r="AD6" s="289" t="s">
        <v>2</v>
      </c>
      <c r="AE6" s="289" t="s">
        <v>2</v>
      </c>
      <c r="AF6" s="289" t="s">
        <v>2</v>
      </c>
      <c r="AG6" s="302" t="s">
        <v>24</v>
      </c>
      <c r="AH6" s="302" t="s">
        <v>25</v>
      </c>
      <c r="AI6" s="114"/>
    </row>
    <row r="7" spans="1:35" ht="14.25" customHeight="1" x14ac:dyDescent="0.3">
      <c r="A7" s="287" t="s">
        <v>2</v>
      </c>
      <c r="B7" s="289" t="s">
        <v>2</v>
      </c>
      <c r="C7" s="303" t="s">
        <v>26</v>
      </c>
      <c r="D7" s="304" t="s">
        <v>2</v>
      </c>
      <c r="E7" s="303" t="s">
        <v>56</v>
      </c>
      <c r="F7" s="304" t="s">
        <v>2</v>
      </c>
      <c r="G7" s="305" t="s">
        <v>27</v>
      </c>
      <c r="H7" s="287" t="s">
        <v>2</v>
      </c>
      <c r="I7" s="293" t="s">
        <v>2</v>
      </c>
      <c r="J7" s="293" t="s">
        <v>2</v>
      </c>
      <c r="K7" s="287" t="s">
        <v>2</v>
      </c>
      <c r="L7" s="293" t="s">
        <v>2</v>
      </c>
      <c r="M7" s="293" t="s">
        <v>2</v>
      </c>
      <c r="N7" s="287" t="s">
        <v>2</v>
      </c>
      <c r="O7" s="293" t="s">
        <v>2</v>
      </c>
      <c r="P7" s="293" t="s">
        <v>2</v>
      </c>
      <c r="Q7" s="287" t="s">
        <v>2</v>
      </c>
      <c r="R7" s="303" t="s">
        <v>28</v>
      </c>
      <c r="S7" s="304" t="s">
        <v>2</v>
      </c>
      <c r="T7" s="303" t="s">
        <v>27</v>
      </c>
      <c r="U7" s="289" t="s">
        <v>2</v>
      </c>
      <c r="V7" s="287" t="s">
        <v>2</v>
      </c>
      <c r="W7" s="289" t="s">
        <v>2</v>
      </c>
      <c r="X7" s="289" t="s">
        <v>2</v>
      </c>
      <c r="Y7" s="289" t="s">
        <v>2</v>
      </c>
      <c r="Z7" s="289" t="s">
        <v>2</v>
      </c>
      <c r="AA7" s="289" t="s">
        <v>2</v>
      </c>
      <c r="AB7" s="289" t="s">
        <v>2</v>
      </c>
      <c r="AC7" s="121">
        <f>SUBTOTAL(9,AC$14:AC$138)</f>
        <v>295.39999999999992</v>
      </c>
      <c r="AD7" s="121">
        <f>SUBTOTAL(9,AD$14:AD$138)</f>
        <v>42.477000000000004</v>
      </c>
      <c r="AE7" s="121">
        <f>SUBTOTAL(9,AE$14:AE$138)</f>
        <v>129.18700000000001</v>
      </c>
      <c r="AF7" s="121">
        <f>SUM(AC7:AE7)</f>
        <v>467.06399999999996</v>
      </c>
      <c r="AG7" s="289" t="s">
        <v>2</v>
      </c>
      <c r="AH7" s="289" t="s">
        <v>2</v>
      </c>
      <c r="AI7" s="114"/>
    </row>
    <row r="8" spans="1:35" ht="11.25" customHeight="1" x14ac:dyDescent="0.3">
      <c r="A8" s="287" t="s">
        <v>2</v>
      </c>
      <c r="B8" s="289" t="s">
        <v>2</v>
      </c>
      <c r="C8" s="304" t="s">
        <v>2</v>
      </c>
      <c r="D8" s="304" t="s">
        <v>2</v>
      </c>
      <c r="E8" s="304" t="s">
        <v>2</v>
      </c>
      <c r="F8" s="304" t="s">
        <v>2</v>
      </c>
      <c r="G8" s="287" t="s">
        <v>2</v>
      </c>
      <c r="H8" s="287" t="s">
        <v>2</v>
      </c>
      <c r="I8" s="293" t="s">
        <v>2</v>
      </c>
      <c r="J8" s="293" t="s">
        <v>2</v>
      </c>
      <c r="K8" s="287" t="s">
        <v>2</v>
      </c>
      <c r="L8" s="293" t="s">
        <v>2</v>
      </c>
      <c r="M8" s="293" t="s">
        <v>2</v>
      </c>
      <c r="N8" s="287" t="s">
        <v>2</v>
      </c>
      <c r="O8" s="293" t="s">
        <v>2</v>
      </c>
      <c r="P8" s="293" t="s">
        <v>2</v>
      </c>
      <c r="Q8" s="287" t="s">
        <v>2</v>
      </c>
      <c r="R8" s="304" t="s">
        <v>2</v>
      </c>
      <c r="S8" s="304" t="s">
        <v>2</v>
      </c>
      <c r="T8" s="304" t="s">
        <v>2</v>
      </c>
      <c r="U8" s="289" t="s">
        <v>2</v>
      </c>
      <c r="V8" s="306" t="s">
        <v>29</v>
      </c>
      <c r="W8" s="289" t="s">
        <v>2</v>
      </c>
      <c r="X8" s="289" t="s">
        <v>2</v>
      </c>
      <c r="Y8" s="289" t="s">
        <v>2</v>
      </c>
      <c r="Z8" s="289" t="s">
        <v>2</v>
      </c>
      <c r="AA8" s="289" t="s">
        <v>2</v>
      </c>
      <c r="AB8" s="289" t="s">
        <v>2</v>
      </c>
      <c r="AC8" s="303" t="s">
        <v>31</v>
      </c>
      <c r="AD8" s="303" t="s">
        <v>32</v>
      </c>
      <c r="AE8" s="303" t="s">
        <v>33</v>
      </c>
      <c r="AF8" s="303" t="s">
        <v>27</v>
      </c>
      <c r="AG8" s="289" t="s">
        <v>2</v>
      </c>
      <c r="AH8" s="289" t="s">
        <v>2</v>
      </c>
      <c r="AI8" s="114"/>
    </row>
    <row r="9" spans="1:35" ht="11.25" customHeight="1" x14ac:dyDescent="0.3">
      <c r="A9" s="287" t="s">
        <v>2</v>
      </c>
      <c r="B9" s="289" t="s">
        <v>2</v>
      </c>
      <c r="C9" s="122" t="s">
        <v>34</v>
      </c>
      <c r="D9" s="122" t="s">
        <v>35</v>
      </c>
      <c r="E9" s="122" t="s">
        <v>34</v>
      </c>
      <c r="F9" s="122" t="s">
        <v>35</v>
      </c>
      <c r="G9" s="287" t="s">
        <v>2</v>
      </c>
      <c r="H9" s="287" t="s">
        <v>2</v>
      </c>
      <c r="I9" s="123" t="s">
        <v>34</v>
      </c>
      <c r="J9" s="123" t="s">
        <v>35</v>
      </c>
      <c r="K9" s="287" t="s">
        <v>2</v>
      </c>
      <c r="L9" s="123" t="s">
        <v>34</v>
      </c>
      <c r="M9" s="123" t="s">
        <v>35</v>
      </c>
      <c r="N9" s="287" t="s">
        <v>2</v>
      </c>
      <c r="O9" s="123" t="s">
        <v>34</v>
      </c>
      <c r="P9" s="123" t="s">
        <v>35</v>
      </c>
      <c r="Q9" s="287" t="s">
        <v>2</v>
      </c>
      <c r="R9" s="122" t="s">
        <v>34</v>
      </c>
      <c r="S9" s="122"/>
      <c r="T9" s="304" t="s">
        <v>2</v>
      </c>
      <c r="U9" s="289" t="s">
        <v>2</v>
      </c>
      <c r="V9" s="287" t="s">
        <v>2</v>
      </c>
      <c r="W9" s="289" t="s">
        <v>2</v>
      </c>
      <c r="X9" s="122" t="s">
        <v>34</v>
      </c>
      <c r="Y9" s="122" t="s">
        <v>34</v>
      </c>
      <c r="Z9" s="122"/>
      <c r="AA9" s="289" t="s">
        <v>2</v>
      </c>
      <c r="AB9" s="289" t="s">
        <v>2</v>
      </c>
      <c r="AC9" s="304" t="s">
        <v>2</v>
      </c>
      <c r="AD9" s="304" t="s">
        <v>2</v>
      </c>
      <c r="AE9" s="304" t="s">
        <v>2</v>
      </c>
      <c r="AF9" s="304" t="s">
        <v>2</v>
      </c>
      <c r="AG9" s="289" t="s">
        <v>2</v>
      </c>
      <c r="AH9" s="289" t="s">
        <v>2</v>
      </c>
      <c r="AI9" s="114"/>
    </row>
    <row r="10" spans="1:35" ht="12.75" customHeight="1" x14ac:dyDescent="0.3">
      <c r="A10" s="287" t="s">
        <v>2</v>
      </c>
      <c r="B10" s="289" t="s">
        <v>2</v>
      </c>
      <c r="C10" s="124" t="s">
        <v>36</v>
      </c>
      <c r="D10" s="124" t="s">
        <v>37</v>
      </c>
      <c r="E10" s="124" t="s">
        <v>36</v>
      </c>
      <c r="F10" s="124" t="s">
        <v>37</v>
      </c>
      <c r="G10" s="287" t="s">
        <v>2</v>
      </c>
      <c r="H10" s="287" t="s">
        <v>2</v>
      </c>
      <c r="I10" s="125" t="s">
        <v>35</v>
      </c>
      <c r="J10" s="125" t="s">
        <v>37</v>
      </c>
      <c r="K10" s="287" t="s">
        <v>2</v>
      </c>
      <c r="L10" s="125" t="s">
        <v>35</v>
      </c>
      <c r="M10" s="125" t="s">
        <v>37</v>
      </c>
      <c r="N10" s="287" t="s">
        <v>2</v>
      </c>
      <c r="O10" s="125" t="s">
        <v>35</v>
      </c>
      <c r="P10" s="125" t="s">
        <v>37</v>
      </c>
      <c r="Q10" s="287" t="s">
        <v>2</v>
      </c>
      <c r="R10" s="124" t="s">
        <v>35</v>
      </c>
      <c r="S10" s="124"/>
      <c r="T10" s="304" t="s">
        <v>2</v>
      </c>
      <c r="U10" s="289" t="s">
        <v>2</v>
      </c>
      <c r="V10" s="287" t="s">
        <v>2</v>
      </c>
      <c r="W10" s="289" t="s">
        <v>2</v>
      </c>
      <c r="X10" s="124" t="s">
        <v>35</v>
      </c>
      <c r="Y10" s="124" t="s">
        <v>35</v>
      </c>
      <c r="Z10" s="124"/>
      <c r="AA10" s="289" t="s">
        <v>2</v>
      </c>
      <c r="AB10" s="289" t="s">
        <v>2</v>
      </c>
      <c r="AC10" s="304" t="s">
        <v>2</v>
      </c>
      <c r="AD10" s="304" t="s">
        <v>2</v>
      </c>
      <c r="AE10" s="304" t="s">
        <v>2</v>
      </c>
      <c r="AF10" s="304" t="s">
        <v>2</v>
      </c>
      <c r="AG10" s="289" t="s">
        <v>2</v>
      </c>
      <c r="AH10" s="289" t="s">
        <v>2</v>
      </c>
      <c r="AI10" s="114"/>
    </row>
    <row r="11" spans="1:35" ht="15.75" customHeight="1" x14ac:dyDescent="0.3">
      <c r="A11" s="126">
        <v>1</v>
      </c>
      <c r="B11" s="127">
        <v>2</v>
      </c>
      <c r="C11" s="310">
        <v>3</v>
      </c>
      <c r="D11" s="304" t="s">
        <v>2</v>
      </c>
      <c r="E11" s="310">
        <v>4</v>
      </c>
      <c r="F11" s="304" t="s">
        <v>2</v>
      </c>
      <c r="G11" s="127">
        <v>5</v>
      </c>
      <c r="H11" s="128">
        <v>6</v>
      </c>
      <c r="I11" s="310">
        <v>7</v>
      </c>
      <c r="J11" s="304" t="s">
        <v>2</v>
      </c>
      <c r="K11" s="127">
        <v>8</v>
      </c>
      <c r="L11" s="310">
        <v>9</v>
      </c>
      <c r="M11" s="304" t="s">
        <v>2</v>
      </c>
      <c r="N11" s="127">
        <v>10</v>
      </c>
      <c r="O11" s="310">
        <v>11</v>
      </c>
      <c r="P11" s="304" t="s">
        <v>2</v>
      </c>
      <c r="Q11" s="127">
        <v>12</v>
      </c>
      <c r="R11" s="310">
        <v>13</v>
      </c>
      <c r="S11" s="304" t="s">
        <v>2</v>
      </c>
      <c r="T11" s="129">
        <v>14</v>
      </c>
      <c r="U11" s="127">
        <v>15</v>
      </c>
      <c r="V11" s="127">
        <v>16</v>
      </c>
      <c r="W11" s="130">
        <v>17</v>
      </c>
      <c r="X11" s="310">
        <v>18</v>
      </c>
      <c r="Y11" s="304" t="s">
        <v>2</v>
      </c>
      <c r="Z11" s="304" t="s">
        <v>2</v>
      </c>
      <c r="AA11" s="127">
        <v>19</v>
      </c>
      <c r="AB11" s="127">
        <v>20</v>
      </c>
      <c r="AC11" s="127">
        <v>21</v>
      </c>
      <c r="AD11" s="127">
        <v>22</v>
      </c>
      <c r="AE11" s="127">
        <v>23</v>
      </c>
      <c r="AF11" s="127">
        <v>24</v>
      </c>
      <c r="AG11" s="127">
        <v>25</v>
      </c>
      <c r="AH11" s="127">
        <v>26</v>
      </c>
      <c r="AI11" s="114"/>
    </row>
    <row r="12" spans="1:35" ht="0.75" customHeight="1" x14ac:dyDescent="0.3">
      <c r="A12" s="131"/>
      <c r="B12" s="131"/>
      <c r="C12" s="131"/>
      <c r="D12" s="131"/>
      <c r="E12" s="131"/>
      <c r="F12" s="131"/>
      <c r="G12" s="131"/>
      <c r="H12" s="131"/>
      <c r="I12" s="131"/>
      <c r="J12" s="131"/>
      <c r="K12" s="131"/>
      <c r="L12" s="131"/>
      <c r="M12" s="131"/>
      <c r="N12" s="131"/>
      <c r="O12" s="131"/>
      <c r="P12" s="131"/>
      <c r="Q12" s="131"/>
      <c r="R12" s="131"/>
      <c r="S12" s="131"/>
      <c r="T12" s="131"/>
      <c r="U12" s="131"/>
      <c r="V12" s="131"/>
      <c r="W12" s="131"/>
      <c r="X12" s="131"/>
      <c r="Y12" s="131"/>
      <c r="Z12" s="131"/>
      <c r="AA12" s="131"/>
      <c r="AB12" s="131"/>
      <c r="AC12" s="131"/>
      <c r="AD12" s="131"/>
      <c r="AE12" s="131"/>
      <c r="AF12" s="131"/>
      <c r="AG12" s="131"/>
      <c r="AH12" s="131"/>
      <c r="AI12" s="131"/>
    </row>
    <row r="13" spans="1:35" ht="11.25" customHeight="1" x14ac:dyDescent="0.3">
      <c r="A13" s="311">
        <v>43525</v>
      </c>
      <c r="B13" s="132" t="s">
        <v>39</v>
      </c>
      <c r="C13" s="133"/>
      <c r="D13" s="134">
        <v>0</v>
      </c>
      <c r="E13" s="133"/>
      <c r="F13" s="134">
        <v>0</v>
      </c>
      <c r="G13" s="134">
        <v>0</v>
      </c>
      <c r="H13" s="135"/>
      <c r="I13" s="133"/>
      <c r="J13" s="136"/>
      <c r="K13" s="137"/>
      <c r="L13" s="133"/>
      <c r="M13" s="136"/>
      <c r="N13" s="137"/>
      <c r="O13" s="133"/>
      <c r="P13" s="136"/>
      <c r="Q13" s="137"/>
      <c r="R13" s="133"/>
      <c r="S13" s="138">
        <v>0</v>
      </c>
      <c r="T13" s="134">
        <v>0</v>
      </c>
      <c r="U13" s="139"/>
      <c r="V13" s="140"/>
      <c r="W13" s="141"/>
      <c r="X13" s="142"/>
      <c r="Y13" s="133"/>
      <c r="Z13" s="143"/>
      <c r="AA13" s="144"/>
      <c r="AB13" s="145"/>
      <c r="AC13" s="146"/>
      <c r="AD13" s="146"/>
      <c r="AE13" s="146"/>
      <c r="AF13" s="147"/>
      <c r="AG13" s="312">
        <f>AG$5+SUMIF($A$6:AF$6,"Нараст. баланс",$A15:AF15)+SUMIF($A$8:AD$8,"Итого (с ВНР)",$A15:AD15)-SUMIF($A$6:AF$6,"Геол. снижение,  т/сут",$A15:AF15)-SUMIF(AE$8:AF$8,"Итого",AE15:AF15)-SUMIF($A$8:AF$8,"Итого (с ВСП)",$A15:AF15)</f>
        <v>1998.931</v>
      </c>
      <c r="AH13" s="148"/>
      <c r="AI13" s="131"/>
    </row>
    <row r="14" spans="1:35" ht="11.25" customHeight="1" x14ac:dyDescent="0.3">
      <c r="A14" s="287" t="s">
        <v>2</v>
      </c>
      <c r="B14" s="149" t="s">
        <v>40</v>
      </c>
      <c r="C14" s="150"/>
      <c r="D14" s="151">
        <v>0</v>
      </c>
      <c r="E14" s="150"/>
      <c r="F14" s="151">
        <v>0</v>
      </c>
      <c r="G14" s="151">
        <v>0</v>
      </c>
      <c r="H14" s="152"/>
      <c r="I14" s="150"/>
      <c r="J14" s="153">
        <f>SUBTOTAL(9,I16:I16)</f>
        <v>0</v>
      </c>
      <c r="K14" s="154"/>
      <c r="L14" s="150"/>
      <c r="M14" s="153">
        <f>SUBTOTAL(9,L16:L16)</f>
        <v>0</v>
      </c>
      <c r="N14" s="154"/>
      <c r="O14" s="150"/>
      <c r="P14" s="153">
        <f>SUBTOTAL(9,O16:O16)</f>
        <v>0</v>
      </c>
      <c r="Q14" s="154"/>
      <c r="R14" s="150"/>
      <c r="S14" s="155">
        <f>SUBTOTAL(9,R16:R16)</f>
        <v>0</v>
      </c>
      <c r="T14" s="151">
        <f>SUBTOTAL(9,R16:R16)</f>
        <v>0</v>
      </c>
      <c r="U14" s="156">
        <f>T14+IF($B10="N,N скважин",U10,0)</f>
        <v>0</v>
      </c>
      <c r="V14" s="157"/>
      <c r="W14" s="158"/>
      <c r="X14" s="159"/>
      <c r="Y14" s="150"/>
      <c r="Z14" s="151">
        <f>SUBTOTAL(9,X16:Y16)</f>
        <v>0</v>
      </c>
      <c r="AA14" s="160">
        <f>Z14+IF($B10="N,N скважин",AA10,0)</f>
        <v>0</v>
      </c>
      <c r="AB14" s="161"/>
      <c r="AC14" s="162"/>
      <c r="AD14" s="162"/>
      <c r="AE14" s="162"/>
      <c r="AF14" s="163"/>
      <c r="AG14" s="287" t="s">
        <v>2</v>
      </c>
      <c r="AH14" s="164">
        <v>0</v>
      </c>
      <c r="AI14" s="131"/>
    </row>
    <row r="15" spans="1:35" ht="12.75" customHeight="1" x14ac:dyDescent="0.3">
      <c r="A15" s="287" t="s">
        <v>2</v>
      </c>
      <c r="B15" s="165" t="s">
        <v>37</v>
      </c>
      <c r="C15" s="166"/>
      <c r="D15" s="167">
        <f>SUBTOTAL(9,C15:C15)</f>
        <v>0</v>
      </c>
      <c r="E15" s="166"/>
      <c r="F15" s="167">
        <f>SUBTOTAL(9,E15:E15)</f>
        <v>0</v>
      </c>
      <c r="G15" s="167">
        <f>SUBTOTAL(9,C15:E15)</f>
        <v>0</v>
      </c>
      <c r="H15" s="168">
        <f>G15+IF($B11=2,0,H11)</f>
        <v>0</v>
      </c>
      <c r="I15" s="166"/>
      <c r="J15" s="169">
        <f>SUBTOTAL(9,I15:I15)</f>
        <v>0</v>
      </c>
      <c r="K15" s="170">
        <f>J15+IF($B11=2,0,K11)</f>
        <v>0</v>
      </c>
      <c r="L15" s="166"/>
      <c r="M15" s="169">
        <f>SUBTOTAL(9,L15:L15)</f>
        <v>0</v>
      </c>
      <c r="N15" s="170">
        <f>M15+IF($B11=2,0,N11)</f>
        <v>0</v>
      </c>
      <c r="O15" s="166"/>
      <c r="P15" s="169">
        <f>SUBTOTAL(9,O15:O15)</f>
        <v>0</v>
      </c>
      <c r="Q15" s="170">
        <f>P15+IF($B11=2,0,Q11)</f>
        <v>0</v>
      </c>
      <c r="R15" s="166"/>
      <c r="S15" s="171">
        <f>SUBTOTAL(9,R15:R15)</f>
        <v>0</v>
      </c>
      <c r="T15" s="167">
        <f>SUBTOTAL(9,R15:R15)</f>
        <v>0</v>
      </c>
      <c r="U15" s="168">
        <f>T15+IF($B11=2,0,U11)</f>
        <v>0</v>
      </c>
      <c r="V15" s="172"/>
      <c r="W15" s="173">
        <v>2.97</v>
      </c>
      <c r="X15" s="174">
        <v>1.2549999999999999</v>
      </c>
      <c r="Y15" s="166"/>
      <c r="Z15" s="167">
        <f>SUBTOTAL(9,X15:Y15)</f>
        <v>1.2549999999999999</v>
      </c>
      <c r="AA15" s="171">
        <f>Z15+IF($B11=2,0,AA11)</f>
        <v>1.2549999999999999</v>
      </c>
      <c r="AB15" s="175">
        <f>SUMIF($A$6:AA$6,"Накопленный эффект, т/сут",$A15:AA15)+SUMIF($A$6:AA$6,"Нараст.  по потенциалу",$A15:AA15)-SUMIF($A$6:AA$6,"Нараст. по остановкам",$A15:AA15)-SUMIF($A$6:AA$6,"ИТОГО перевод в ППД",$A15:AA15)-SUMIF($A$6:AA$6,"ИТОГО  нерент, по распоряж.",$A15:AA15)-SUMIF($A$6:AA$6,"ИТОГО ост. дебит от ЗБС, Углуб., ПВЛГ/ПНЛГ",$A15:AA15)</f>
        <v>-1.2549999999999999</v>
      </c>
      <c r="AC15" s="176"/>
      <c r="AD15" s="176"/>
      <c r="AE15" s="176"/>
      <c r="AF15" s="167">
        <f>SUBTOTAL(9,AC15:AE15)</f>
        <v>0</v>
      </c>
      <c r="AG15" s="287" t="s">
        <v>2</v>
      </c>
      <c r="AH15" s="177">
        <f>AH$5+SUMIF($C$6:AF$6,"Нараст. по остановкам",$C15:AF15)-SUMIF($C$6:AF$6,"Нараст.  по потенциалу",$C15:AF15)</f>
        <v>4.8360869565217399</v>
      </c>
      <c r="AI15" s="131"/>
    </row>
    <row r="16" spans="1:35" ht="0.75" customHeight="1" x14ac:dyDescent="0.3">
      <c r="A16" s="178"/>
      <c r="B16" s="178"/>
      <c r="C16" s="178"/>
      <c r="D16" s="178"/>
      <c r="E16" s="178"/>
      <c r="F16" s="178"/>
      <c r="G16" s="178"/>
      <c r="H16" s="178"/>
      <c r="I16" s="114"/>
      <c r="J16" s="114"/>
      <c r="K16" s="114"/>
      <c r="L16" s="114"/>
      <c r="M16" s="114"/>
      <c r="N16" s="114"/>
      <c r="O16" s="114"/>
      <c r="P16" s="114"/>
      <c r="Q16" s="114"/>
      <c r="R16" s="166"/>
      <c r="S16" s="114"/>
      <c r="T16" s="114"/>
      <c r="U16" s="114"/>
      <c r="V16" s="178"/>
      <c r="W16" s="178"/>
      <c r="X16" s="178"/>
      <c r="Y16" s="166"/>
      <c r="Z16" s="114"/>
      <c r="AA16" s="114"/>
      <c r="AB16" s="178"/>
      <c r="AC16" s="178"/>
      <c r="AD16" s="178"/>
      <c r="AE16" s="178"/>
      <c r="AF16" s="178"/>
      <c r="AG16" s="178"/>
      <c r="AH16" s="178"/>
      <c r="AI16" s="131"/>
    </row>
    <row r="17" spans="1:35" ht="11.25" customHeight="1" x14ac:dyDescent="0.3">
      <c r="A17" s="311">
        <v>43526</v>
      </c>
      <c r="B17" s="132" t="s">
        <v>39</v>
      </c>
      <c r="C17" s="133"/>
      <c r="D17" s="134">
        <v>0</v>
      </c>
      <c r="E17" s="133"/>
      <c r="F17" s="134">
        <v>0</v>
      </c>
      <c r="G17" s="134">
        <v>0</v>
      </c>
      <c r="H17" s="135"/>
      <c r="I17" s="133"/>
      <c r="J17" s="136"/>
      <c r="K17" s="137"/>
      <c r="L17" s="133"/>
      <c r="M17" s="136"/>
      <c r="N17" s="137"/>
      <c r="O17" s="133"/>
      <c r="P17" s="136"/>
      <c r="Q17" s="137"/>
      <c r="R17" s="179"/>
      <c r="S17" s="138">
        <v>1.669</v>
      </c>
      <c r="T17" s="134">
        <v>1.669</v>
      </c>
      <c r="U17" s="139"/>
      <c r="V17" s="180"/>
      <c r="W17" s="141"/>
      <c r="X17" s="241"/>
      <c r="Y17" s="142"/>
      <c r="Z17" s="143"/>
      <c r="AA17" s="144"/>
      <c r="AB17" s="145"/>
      <c r="AC17" s="146"/>
      <c r="AD17" s="146"/>
      <c r="AE17" s="146"/>
      <c r="AF17" s="147"/>
      <c r="AG17" s="312">
        <f>AG$5+SUMIF($A$6:AF$6,"Нараст. баланс",$A19:AF19)+SUMIF($A$8:AD$8,"Итого (с ВНР)",$A19:AD19)-SUMIF($A$6:AF$6,"Геол. снижение,  т/сут",$A19:AF19)-SUMIF(AE$8:AF$8,"Итого",AE19:AF19)-SUMIF($A$8:AF$8,"Итого (с ВСП)",$A19:AF19)</f>
        <v>2014.3750000000002</v>
      </c>
      <c r="AH17" s="148"/>
      <c r="AI17" s="131"/>
    </row>
    <row r="18" spans="1:35" ht="11.25" customHeight="1" x14ac:dyDescent="0.3">
      <c r="A18" s="287" t="s">
        <v>2</v>
      </c>
      <c r="B18" s="149" t="s">
        <v>40</v>
      </c>
      <c r="C18" s="150"/>
      <c r="D18" s="151">
        <v>0</v>
      </c>
      <c r="E18" s="150"/>
      <c r="F18" s="151">
        <v>0</v>
      </c>
      <c r="G18" s="151">
        <v>0</v>
      </c>
      <c r="H18" s="152"/>
      <c r="I18" s="150"/>
      <c r="J18" s="153">
        <f>SUBTOTAL(9,I20:I20)</f>
        <v>0</v>
      </c>
      <c r="K18" s="154"/>
      <c r="L18" s="150"/>
      <c r="M18" s="153">
        <f>SUBTOTAL(9,L20:L20)</f>
        <v>0</v>
      </c>
      <c r="N18" s="154"/>
      <c r="O18" s="150"/>
      <c r="P18" s="153">
        <f>SUBTOTAL(9,O20:O20)</f>
        <v>0</v>
      </c>
      <c r="Q18" s="154"/>
      <c r="R18" s="181"/>
      <c r="S18" s="155">
        <f>SUBTOTAL(9,R20:R20)</f>
        <v>0</v>
      </c>
      <c r="T18" s="151">
        <f>SUBTOTAL(9,R20:R20)</f>
        <v>0</v>
      </c>
      <c r="U18" s="156">
        <f>T18+IF($B14="N,N скважин",U14,0)</f>
        <v>0</v>
      </c>
      <c r="V18" s="182"/>
      <c r="W18" s="158"/>
      <c r="X18" s="242"/>
      <c r="Y18" s="159"/>
      <c r="Z18" s="151"/>
      <c r="AA18" s="160">
        <f>Z18+IF($B14="N,N скважин",AA14,0)</f>
        <v>0</v>
      </c>
      <c r="AB18" s="161"/>
      <c r="AC18" s="162"/>
      <c r="AD18" s="162"/>
      <c r="AE18" s="162"/>
      <c r="AF18" s="163"/>
      <c r="AG18" s="287" t="s">
        <v>2</v>
      </c>
      <c r="AH18" s="164">
        <v>1</v>
      </c>
      <c r="AI18" s="131"/>
    </row>
    <row r="19" spans="1:35" ht="12.75" customHeight="1" x14ac:dyDescent="0.3">
      <c r="A19" s="287" t="s">
        <v>2</v>
      </c>
      <c r="B19" s="165" t="s">
        <v>37</v>
      </c>
      <c r="C19" s="166"/>
      <c r="D19" s="167">
        <f>SUBTOTAL(9,C19:C19)</f>
        <v>0</v>
      </c>
      <c r="E19" s="166"/>
      <c r="F19" s="167">
        <f>SUBTOTAL(9,E19:E19)</f>
        <v>0</v>
      </c>
      <c r="G19" s="167">
        <f>SUBTOTAL(9,C19:E19)</f>
        <v>0</v>
      </c>
      <c r="H19" s="168">
        <f>G19+IF($B15=2,0,H15)</f>
        <v>0</v>
      </c>
      <c r="I19" s="166"/>
      <c r="J19" s="169">
        <f>SUBTOTAL(9,I19:I19)</f>
        <v>0</v>
      </c>
      <c r="K19" s="170">
        <f>J19+IF($B15=2,0,K15)</f>
        <v>0</v>
      </c>
      <c r="L19" s="166"/>
      <c r="M19" s="169">
        <f>SUBTOTAL(9,L19:L19)</f>
        <v>0</v>
      </c>
      <c r="N19" s="170">
        <f>M19+IF($B15=2,0,N15)</f>
        <v>0</v>
      </c>
      <c r="O19" s="166"/>
      <c r="P19" s="169">
        <f>SUBTOTAL(9,O19:O19)</f>
        <v>0</v>
      </c>
      <c r="Q19" s="170">
        <f>P19+IF($B15=2,0,Q15)</f>
        <v>0</v>
      </c>
      <c r="R19" s="183">
        <v>1.669</v>
      </c>
      <c r="S19" s="171">
        <f>SUBTOTAL(9,R19:R19)</f>
        <v>1.669</v>
      </c>
      <c r="T19" s="167">
        <f>SUBTOTAL(9,R19:R19)</f>
        <v>1.669</v>
      </c>
      <c r="U19" s="168">
        <f>T19+IF($B15=2,0,U15)</f>
        <v>1.669</v>
      </c>
      <c r="V19" s="184">
        <v>18</v>
      </c>
      <c r="W19" s="173">
        <v>5.94</v>
      </c>
      <c r="X19" s="243">
        <v>1.2549999999999999</v>
      </c>
      <c r="Y19" s="174"/>
      <c r="Z19" s="167">
        <f>SUBTOTAL(9,X19:Y19)</f>
        <v>1.2549999999999999</v>
      </c>
      <c r="AA19" s="171">
        <f>Z19+IF($B15=2,0,AA15)</f>
        <v>2.5099999999999998</v>
      </c>
      <c r="AB19" s="175">
        <f>SUMIF($A$6:AA$6,"Накопленный эффект, т/сут",$A19:AA19)+SUMIF($A$6:AA$6,"Нараст.  по потенциалу",$A19:AA19)-SUMIF($A$6:AA$6,"Нараст. по остановкам",$A19:AA19)-SUMIF($A$6:AA$6,"ИТОГО перевод в ППД",$A19:AA19)-SUMIF($A$6:AA$6,"ИТОГО  нерент, по распоряж.",$A19:AA19)-SUMIF($A$6:AA$6,"ИТОГО ост. дебит от ЗБС, Углуб., ПВЛГ/ПНЛГ",$A19:AA19)</f>
        <v>-0.84099999999999975</v>
      </c>
      <c r="AC19" s="176"/>
      <c r="AD19" s="176"/>
      <c r="AE19" s="176"/>
      <c r="AF19" s="167">
        <f>SUBTOTAL(9,AC19:AE19)</f>
        <v>0</v>
      </c>
      <c r="AG19" s="287" t="s">
        <v>2</v>
      </c>
      <c r="AH19" s="177">
        <f>AH$5+SUMIF($C$6:AF$6,"Нараст. по остановкам",$C19:AF19)-SUMIF($C$6:AF$6,"Нараст.  по потенциалу",$C19:AF19)</f>
        <v>4.4220869565217402</v>
      </c>
      <c r="AI19" s="131"/>
    </row>
    <row r="20" spans="1:35" ht="0.75" customHeight="1" x14ac:dyDescent="0.3">
      <c r="A20" s="178"/>
      <c r="B20" s="178"/>
      <c r="C20" s="178"/>
      <c r="D20" s="178"/>
      <c r="E20" s="178"/>
      <c r="F20" s="178"/>
      <c r="G20" s="178"/>
      <c r="H20" s="178"/>
      <c r="I20" s="114"/>
      <c r="J20" s="114"/>
      <c r="K20" s="114"/>
      <c r="L20" s="114"/>
      <c r="M20" s="114"/>
      <c r="N20" s="114"/>
      <c r="O20" s="114"/>
      <c r="P20" s="114"/>
      <c r="Q20" s="114"/>
      <c r="R20" s="185"/>
      <c r="S20" s="114"/>
      <c r="T20" s="114"/>
      <c r="U20" s="114"/>
      <c r="V20" s="178"/>
      <c r="W20" s="178"/>
      <c r="X20" s="178">
        <v>1</v>
      </c>
      <c r="Y20" s="178"/>
      <c r="Z20" s="114"/>
      <c r="AA20" s="114"/>
      <c r="AB20" s="178"/>
      <c r="AC20" s="178"/>
      <c r="AD20" s="178"/>
      <c r="AE20" s="178"/>
      <c r="AF20" s="178"/>
      <c r="AG20" s="178"/>
      <c r="AH20" s="178"/>
      <c r="AI20" s="131"/>
    </row>
    <row r="21" spans="1:35" ht="11.25" customHeight="1" x14ac:dyDescent="0.3">
      <c r="A21" s="311">
        <v>43527</v>
      </c>
      <c r="B21" s="132" t="s">
        <v>39</v>
      </c>
      <c r="C21" s="133"/>
      <c r="D21" s="134">
        <v>0</v>
      </c>
      <c r="E21" s="133"/>
      <c r="F21" s="134">
        <v>0</v>
      </c>
      <c r="G21" s="134">
        <v>0</v>
      </c>
      <c r="H21" s="135"/>
      <c r="I21" s="133"/>
      <c r="J21" s="136"/>
      <c r="K21" s="137"/>
      <c r="L21" s="179" t="s">
        <v>41</v>
      </c>
      <c r="M21" s="136"/>
      <c r="N21" s="137"/>
      <c r="O21" s="133"/>
      <c r="P21" s="136"/>
      <c r="Q21" s="137"/>
      <c r="R21" s="133"/>
      <c r="S21" s="138">
        <v>1.669</v>
      </c>
      <c r="T21" s="134">
        <v>1.669</v>
      </c>
      <c r="U21" s="139"/>
      <c r="V21" s="180"/>
      <c r="W21" s="141"/>
      <c r="X21" s="247" t="s">
        <v>41</v>
      </c>
      <c r="Y21" s="133"/>
      <c r="Z21" s="143"/>
      <c r="AA21" s="144"/>
      <c r="AB21" s="145"/>
      <c r="AC21" s="147"/>
      <c r="AD21" s="146"/>
      <c r="AE21" s="146"/>
      <c r="AF21" s="147"/>
      <c r="AG21" s="312">
        <f>AG$5+SUMIF($A$6:AF$6,"Нараст. баланс",$A23:AF23)+SUMIF($A$8:AD$8,"Итого (с ВНР)",$A23:AD23)-SUMIF($A$6:AF$6,"Геол. снижение,  т/сут",$A23:AF23)-SUMIF(AE$8:AF$8,"Итого",AE23:AF23)-SUMIF($A$8:AF$8,"Итого (с ВСП)",$A23:AF23)</f>
        <v>2004.2049999999999</v>
      </c>
      <c r="AH21" s="148"/>
      <c r="AI21" s="131"/>
    </row>
    <row r="22" spans="1:35" ht="11.25" customHeight="1" x14ac:dyDescent="0.3">
      <c r="A22" s="287" t="s">
        <v>2</v>
      </c>
      <c r="B22" s="149" t="s">
        <v>40</v>
      </c>
      <c r="C22" s="150"/>
      <c r="D22" s="151">
        <v>0</v>
      </c>
      <c r="E22" s="150"/>
      <c r="F22" s="151">
        <v>0</v>
      </c>
      <c r="G22" s="151">
        <v>0</v>
      </c>
      <c r="H22" s="152"/>
      <c r="I22" s="150"/>
      <c r="J22" s="153">
        <f>SUBTOTAL(9,I24:I24)</f>
        <v>0</v>
      </c>
      <c r="K22" s="154"/>
      <c r="L22" s="181"/>
      <c r="M22" s="153">
        <f>SUBTOTAL(9,L24:L24)</f>
        <v>0</v>
      </c>
      <c r="N22" s="154"/>
      <c r="O22" s="150"/>
      <c r="P22" s="153">
        <f>SUBTOTAL(9,O24:O24)</f>
        <v>0</v>
      </c>
      <c r="Q22" s="154"/>
      <c r="R22" s="150"/>
      <c r="S22" s="155">
        <f>SUBTOTAL(9,R24:R24)</f>
        <v>0</v>
      </c>
      <c r="T22" s="151">
        <f>SUBTOTAL(9,R24:R24)</f>
        <v>0</v>
      </c>
      <c r="U22" s="156">
        <f>T22+IF($B18="N,N скважин",U18,0)</f>
        <v>0</v>
      </c>
      <c r="V22" s="182"/>
      <c r="W22" s="158"/>
      <c r="X22" s="248">
        <v>6022</v>
      </c>
      <c r="Y22" s="150"/>
      <c r="Z22" s="151">
        <v>1</v>
      </c>
      <c r="AA22" s="160">
        <f>Z22+IF($B18="N,N скважин",AA18,0)</f>
        <v>1</v>
      </c>
      <c r="AB22" s="161"/>
      <c r="AC22" s="163"/>
      <c r="AD22" s="162"/>
      <c r="AE22" s="162"/>
      <c r="AF22" s="163"/>
      <c r="AG22" s="287" t="s">
        <v>2</v>
      </c>
      <c r="AH22" s="164">
        <v>1</v>
      </c>
      <c r="AI22" s="131"/>
    </row>
    <row r="23" spans="1:35" ht="12.75" customHeight="1" x14ac:dyDescent="0.3">
      <c r="A23" s="287" t="s">
        <v>2</v>
      </c>
      <c r="B23" s="165" t="s">
        <v>37</v>
      </c>
      <c r="C23" s="166"/>
      <c r="D23" s="167">
        <f>SUBTOTAL(9,C23:C23)</f>
        <v>0</v>
      </c>
      <c r="E23" s="166"/>
      <c r="F23" s="167">
        <f>SUBTOTAL(9,E23:E23)</f>
        <v>0</v>
      </c>
      <c r="G23" s="167">
        <f>SUBTOTAL(9,C23:E23)</f>
        <v>0</v>
      </c>
      <c r="H23" s="168">
        <f>G23+IF($B19=2,0,H19)</f>
        <v>0</v>
      </c>
      <c r="I23" s="166"/>
      <c r="J23" s="169">
        <f>SUBTOTAL(9,I23:I23)</f>
        <v>0</v>
      </c>
      <c r="K23" s="170">
        <f>J23+IF($B19=2,0,K19)</f>
        <v>0</v>
      </c>
      <c r="L23" s="183">
        <v>10</v>
      </c>
      <c r="M23" s="169">
        <f>SUBTOTAL(9,L23:L23)</f>
        <v>10</v>
      </c>
      <c r="N23" s="170">
        <f>M23+IF($B19=2,0,N19)</f>
        <v>10</v>
      </c>
      <c r="O23" s="166"/>
      <c r="P23" s="169">
        <f>SUBTOTAL(9,O23:O23)</f>
        <v>0</v>
      </c>
      <c r="Q23" s="170">
        <f>P23+IF($B19=2,0,Q19)</f>
        <v>0</v>
      </c>
      <c r="R23" s="166"/>
      <c r="S23" s="171">
        <f>SUBTOTAL(9,R23:R23)</f>
        <v>0</v>
      </c>
      <c r="T23" s="167">
        <f>SUBTOTAL(9,R23:R23)</f>
        <v>0</v>
      </c>
      <c r="U23" s="168">
        <f>T23+IF($B19=2,0,U19)</f>
        <v>1.669</v>
      </c>
      <c r="V23" s="184">
        <v>18</v>
      </c>
      <c r="W23" s="173">
        <v>8.91</v>
      </c>
      <c r="X23" s="249">
        <v>6.8</v>
      </c>
      <c r="Y23" s="166"/>
      <c r="Z23" s="167">
        <f>SUBTOTAL(9,X23:Y23)</f>
        <v>6.8</v>
      </c>
      <c r="AA23" s="171">
        <f>Z23+IF($B19=2,0,AA19)</f>
        <v>9.3099999999999987</v>
      </c>
      <c r="AB23" s="175">
        <f>SUMIF($A$6:AA$6,"Накопленный эффект, т/сут",$A23:AA23)+SUMIF($A$6:AA$6,"Нараст.  по потенциалу",$A23:AA23)-SUMIF($A$6:AA$6,"Нараст. по остановкам",$A23:AA23)-SUMIF($A$6:AA$6,"ИТОГО перевод в ППД",$A23:AA23)-SUMIF($A$6:AA$6,"ИТОГО  нерент, по распоряж.",$A23:AA23)-SUMIF($A$6:AA$6,"ИТОГО ост. дебит от ЗБС, Углуб., ПВЛГ/ПНЛГ",$A23:AA23)</f>
        <v>2.3590000000000018</v>
      </c>
      <c r="AC23" s="167">
        <v>10.4</v>
      </c>
      <c r="AD23" s="176"/>
      <c r="AE23" s="176"/>
      <c r="AF23" s="167">
        <f>SUBTOTAL(9,AC23:AE23)</f>
        <v>10.4</v>
      </c>
      <c r="AG23" s="287" t="s">
        <v>2</v>
      </c>
      <c r="AH23" s="177">
        <f>AH$5+SUMIF($C$6:AF$6,"Нараст. по остановкам",$C23:AF23)-SUMIF($C$6:AF$6,"Нараст.  по потенциалу",$C23:AF23)</f>
        <v>11.222086956521739</v>
      </c>
      <c r="AI23" s="131"/>
    </row>
    <row r="24" spans="1:35" ht="0.75" customHeight="1" x14ac:dyDescent="0.3">
      <c r="A24" s="178"/>
      <c r="B24" s="178"/>
      <c r="C24" s="178"/>
      <c r="D24" s="178"/>
      <c r="E24" s="178"/>
      <c r="F24" s="178"/>
      <c r="G24" s="178"/>
      <c r="H24" s="178"/>
      <c r="I24" s="114"/>
      <c r="J24" s="114"/>
      <c r="K24" s="114"/>
      <c r="L24" s="114"/>
      <c r="M24" s="114"/>
      <c r="N24" s="114"/>
      <c r="O24" s="114"/>
      <c r="P24" s="114"/>
      <c r="Q24" s="114"/>
      <c r="R24" s="166"/>
      <c r="S24" s="114"/>
      <c r="T24" s="114"/>
      <c r="U24" s="114"/>
      <c r="V24" s="178"/>
      <c r="W24" s="178"/>
      <c r="X24" s="178"/>
      <c r="Y24" s="166"/>
      <c r="Z24" s="114"/>
      <c r="AA24" s="114"/>
      <c r="AB24" s="178"/>
      <c r="AC24" s="178"/>
      <c r="AD24" s="178"/>
      <c r="AE24" s="178"/>
      <c r="AF24" s="178"/>
      <c r="AG24" s="178"/>
      <c r="AH24" s="178"/>
      <c r="AI24" s="131"/>
    </row>
    <row r="25" spans="1:35" ht="11.25" customHeight="1" x14ac:dyDescent="0.3">
      <c r="A25" s="311">
        <v>43528</v>
      </c>
      <c r="B25" s="132" t="s">
        <v>39</v>
      </c>
      <c r="C25" s="133"/>
      <c r="D25" s="134">
        <v>0</v>
      </c>
      <c r="E25" s="133"/>
      <c r="F25" s="134">
        <v>0</v>
      </c>
      <c r="G25" s="134">
        <v>0</v>
      </c>
      <c r="H25" s="135"/>
      <c r="I25" s="133"/>
      <c r="J25" s="136"/>
      <c r="K25" s="137"/>
      <c r="L25" s="133"/>
      <c r="M25" s="136"/>
      <c r="N25" s="137"/>
      <c r="O25" s="133"/>
      <c r="P25" s="136"/>
      <c r="Q25" s="137"/>
      <c r="R25" s="133"/>
      <c r="S25" s="138">
        <v>1.669</v>
      </c>
      <c r="T25" s="134">
        <v>1.669</v>
      </c>
      <c r="U25" s="139"/>
      <c r="V25" s="180"/>
      <c r="W25" s="141"/>
      <c r="X25" s="142"/>
      <c r="Y25" s="133"/>
      <c r="Z25" s="143"/>
      <c r="AA25" s="144"/>
      <c r="AB25" s="145"/>
      <c r="AC25" s="147"/>
      <c r="AD25" s="146"/>
      <c r="AE25" s="146"/>
      <c r="AF25" s="147"/>
      <c r="AG25" s="312">
        <f>AG$5+SUMIF($A$6:AF$6,"Нараст. баланс",$A27:AF27)+SUMIF($A$8:AD$8,"Итого (с ВНР)",$A27:AD27)-SUMIF($A$6:AF$6,"Геол. снижение,  т/сут",$A27:AF27)-SUMIF(AE$8:AF$8,"Итого",AE27:AF27)-SUMIF($A$8:AF$8,"Итого (с ВСП)",$A27:AF27)</f>
        <v>1996.104</v>
      </c>
      <c r="AH25" s="148"/>
      <c r="AI25" s="131"/>
    </row>
    <row r="26" spans="1:35" ht="11.25" customHeight="1" x14ac:dyDescent="0.3">
      <c r="A26" s="287" t="s">
        <v>2</v>
      </c>
      <c r="B26" s="149" t="s">
        <v>40</v>
      </c>
      <c r="C26" s="150"/>
      <c r="D26" s="151">
        <v>0</v>
      </c>
      <c r="E26" s="150"/>
      <c r="F26" s="151">
        <v>0</v>
      </c>
      <c r="G26" s="151">
        <v>0</v>
      </c>
      <c r="H26" s="152"/>
      <c r="I26" s="150"/>
      <c r="J26" s="153">
        <f>SUBTOTAL(9,I28:I28)</f>
        <v>0</v>
      </c>
      <c r="K26" s="154"/>
      <c r="L26" s="150"/>
      <c r="M26" s="153">
        <f>SUBTOTAL(9,L28:L28)</f>
        <v>0</v>
      </c>
      <c r="N26" s="154"/>
      <c r="O26" s="150"/>
      <c r="P26" s="153">
        <f>SUBTOTAL(9,O28:O28)</f>
        <v>0</v>
      </c>
      <c r="Q26" s="154"/>
      <c r="R26" s="150"/>
      <c r="S26" s="155">
        <f>SUBTOTAL(9,R28:R28)</f>
        <v>0</v>
      </c>
      <c r="T26" s="151">
        <f>SUBTOTAL(9,R28:R28)</f>
        <v>0</v>
      </c>
      <c r="U26" s="156">
        <f>T26+IF($B22="N,N скважин",U22,0)</f>
        <v>0</v>
      </c>
      <c r="V26" s="182"/>
      <c r="W26" s="158"/>
      <c r="X26" s="159"/>
      <c r="Y26" s="150"/>
      <c r="Z26" s="151">
        <f>SUBTOTAL(9,X28:Y28)</f>
        <v>0</v>
      </c>
      <c r="AA26" s="160">
        <f>Z26+IF($B22="N,N скважин",AA22,0)</f>
        <v>1</v>
      </c>
      <c r="AB26" s="161"/>
      <c r="AC26" s="163"/>
      <c r="AD26" s="162"/>
      <c r="AE26" s="162"/>
      <c r="AF26" s="163"/>
      <c r="AG26" s="287" t="s">
        <v>2</v>
      </c>
      <c r="AH26" s="164">
        <v>1</v>
      </c>
      <c r="AI26" s="131"/>
    </row>
    <row r="27" spans="1:35" ht="12.75" customHeight="1" x14ac:dyDescent="0.3">
      <c r="A27" s="287" t="s">
        <v>2</v>
      </c>
      <c r="B27" s="165" t="s">
        <v>37</v>
      </c>
      <c r="C27" s="166"/>
      <c r="D27" s="167">
        <f>SUBTOTAL(9,C27:C27)</f>
        <v>0</v>
      </c>
      <c r="E27" s="166"/>
      <c r="F27" s="167">
        <f>SUBTOTAL(9,E27:E27)</f>
        <v>0</v>
      </c>
      <c r="G27" s="167">
        <f>SUBTOTAL(9,C27:E27)</f>
        <v>0</v>
      </c>
      <c r="H27" s="168">
        <f>G27+IF($B23=2,0,H23)</f>
        <v>0</v>
      </c>
      <c r="I27" s="166"/>
      <c r="J27" s="169">
        <f>SUBTOTAL(9,I27:I27)</f>
        <v>0</v>
      </c>
      <c r="K27" s="170">
        <f>J27+IF($B23=2,0,K23)</f>
        <v>0</v>
      </c>
      <c r="L27" s="166"/>
      <c r="M27" s="169">
        <f>SUBTOTAL(9,L27:L27)</f>
        <v>0</v>
      </c>
      <c r="N27" s="170">
        <f>M27+IF($B23=2,0,N23)</f>
        <v>10</v>
      </c>
      <c r="O27" s="166"/>
      <c r="P27" s="169">
        <f>SUBTOTAL(9,O27:O27)</f>
        <v>0</v>
      </c>
      <c r="Q27" s="170">
        <f>P27+IF($B23=2,0,Q23)</f>
        <v>0</v>
      </c>
      <c r="R27" s="166"/>
      <c r="S27" s="171">
        <f>SUBTOTAL(9,R27:R27)</f>
        <v>0</v>
      </c>
      <c r="T27" s="167">
        <f>SUBTOTAL(9,R27:R27)</f>
        <v>0</v>
      </c>
      <c r="U27" s="168">
        <f>T27+IF($B23=2,0,U23)</f>
        <v>1.669</v>
      </c>
      <c r="V27" s="184">
        <v>18</v>
      </c>
      <c r="W27" s="173">
        <v>11.88</v>
      </c>
      <c r="X27" s="174">
        <v>5.1310000000000002</v>
      </c>
      <c r="Y27" s="166"/>
      <c r="Z27" s="167">
        <f>SUBTOTAL(9,X27:Y27)</f>
        <v>5.1310000000000002</v>
      </c>
      <c r="AA27" s="171">
        <f>Z27+IF($B23=2,0,AA23)</f>
        <v>14.440999999999999</v>
      </c>
      <c r="AB27" s="175">
        <f>SUMIF($A$6:AA$6,"Накопленный эффект, т/сут",$A27:AA27)+SUMIF($A$6:AA$6,"Нараст.  по потенциалу",$A27:AA27)-SUMIF($A$6:AA$6,"Нараст. по остановкам",$A27:AA27)-SUMIF($A$6:AA$6,"ИТОГО перевод в ППД",$A27:AA27)-SUMIF($A$6:AA$6,"ИТОГО  нерент, по распоряж.",$A27:AA27)-SUMIF($A$6:AA$6,"ИТОГО ост. дебит от ЗБС, Углуб., ПВЛГ/ПНЛГ",$A27:AA27)</f>
        <v>-2.7719999999999985</v>
      </c>
      <c r="AC27" s="167">
        <v>10.4</v>
      </c>
      <c r="AD27" s="176"/>
      <c r="AE27" s="176"/>
      <c r="AF27" s="167">
        <f>SUBTOTAL(9,AC27:AE27)</f>
        <v>10.4</v>
      </c>
      <c r="AG27" s="287" t="s">
        <v>2</v>
      </c>
      <c r="AH27" s="177">
        <f>AH$5+SUMIF($C$6:AF$6,"Нараст. по остановкам",$C27:AF27)-SUMIF($C$6:AF$6,"Нараст.  по потенциалу",$C27:AF27)</f>
        <v>16.353086956521739</v>
      </c>
      <c r="AI27" s="131"/>
    </row>
    <row r="28" spans="1:35" ht="0.75" customHeight="1" x14ac:dyDescent="0.3">
      <c r="A28" s="178"/>
      <c r="B28" s="178"/>
      <c r="C28" s="178"/>
      <c r="D28" s="178"/>
      <c r="E28" s="178"/>
      <c r="F28" s="178"/>
      <c r="G28" s="178"/>
      <c r="H28" s="178"/>
      <c r="I28" s="114"/>
      <c r="J28" s="114"/>
      <c r="K28" s="114"/>
      <c r="L28" s="114"/>
      <c r="M28" s="114"/>
      <c r="N28" s="114"/>
      <c r="O28" s="114"/>
      <c r="P28" s="114"/>
      <c r="Q28" s="114"/>
      <c r="R28" s="166"/>
      <c r="S28" s="114"/>
      <c r="T28" s="114"/>
      <c r="U28" s="114"/>
      <c r="V28" s="178"/>
      <c r="W28" s="178"/>
      <c r="X28" s="178"/>
      <c r="Y28" s="166"/>
      <c r="Z28" s="114"/>
      <c r="AA28" s="114"/>
      <c r="AB28" s="178"/>
      <c r="AC28" s="178"/>
      <c r="AD28" s="178"/>
      <c r="AE28" s="178"/>
      <c r="AF28" s="178"/>
      <c r="AG28" s="178"/>
      <c r="AH28" s="178"/>
      <c r="AI28" s="131"/>
    </row>
    <row r="29" spans="1:35" ht="11.25" customHeight="1" x14ac:dyDescent="0.3">
      <c r="A29" s="311">
        <v>43529</v>
      </c>
      <c r="B29" s="132" t="s">
        <v>39</v>
      </c>
      <c r="C29" s="133"/>
      <c r="D29" s="134">
        <v>0</v>
      </c>
      <c r="E29" s="133"/>
      <c r="F29" s="134">
        <v>0</v>
      </c>
      <c r="G29" s="134">
        <v>0</v>
      </c>
      <c r="H29" s="135"/>
      <c r="I29" s="133"/>
      <c r="J29" s="136"/>
      <c r="K29" s="137"/>
      <c r="L29" s="133"/>
      <c r="M29" s="136"/>
      <c r="N29" s="137"/>
      <c r="O29" s="133"/>
      <c r="P29" s="136"/>
      <c r="Q29" s="137"/>
      <c r="R29" s="133"/>
      <c r="S29" s="138">
        <v>1.669</v>
      </c>
      <c r="T29" s="134">
        <v>1.669</v>
      </c>
      <c r="U29" s="139"/>
      <c r="V29" s="180"/>
      <c r="W29" s="141"/>
      <c r="X29" s="142"/>
      <c r="Y29" s="133"/>
      <c r="Z29" s="143"/>
      <c r="AA29" s="144"/>
      <c r="AB29" s="145"/>
      <c r="AC29" s="147"/>
      <c r="AD29" s="147"/>
      <c r="AE29" s="147"/>
      <c r="AF29" s="147"/>
      <c r="AG29" s="312">
        <f>AG$5+SUMIF($A$6:AF$6,"Нараст. баланс",$A31:AF31)+SUMIF($A$8:AD$8,"Итого (с ВНР)",$A31:AD31)-SUMIF($A$6:AF$6,"Геол. снижение,  т/сут",$A31:AF31)-SUMIF(AE$8:AF$8,"Итого",AE31:AF31)-SUMIF($A$8:AF$8,"Итого (с ВСП)",$A31:AF31)</f>
        <v>1913.8120000000004</v>
      </c>
      <c r="AH29" s="148"/>
      <c r="AI29" s="131"/>
    </row>
    <row r="30" spans="1:35" ht="11.25" customHeight="1" x14ac:dyDescent="0.3">
      <c r="A30" s="287" t="s">
        <v>2</v>
      </c>
      <c r="B30" s="149" t="s">
        <v>40</v>
      </c>
      <c r="C30" s="150"/>
      <c r="D30" s="151">
        <v>0</v>
      </c>
      <c r="E30" s="150"/>
      <c r="F30" s="151">
        <v>0</v>
      </c>
      <c r="G30" s="151">
        <v>0</v>
      </c>
      <c r="H30" s="152"/>
      <c r="I30" s="150"/>
      <c r="J30" s="153">
        <f>SUBTOTAL(9,I32:I32)</f>
        <v>0</v>
      </c>
      <c r="K30" s="154"/>
      <c r="L30" s="150"/>
      <c r="M30" s="153">
        <f>SUBTOTAL(9,L32:L32)</f>
        <v>0</v>
      </c>
      <c r="N30" s="154"/>
      <c r="O30" s="150"/>
      <c r="P30" s="153">
        <f>SUBTOTAL(9,O32:O32)</f>
        <v>0</v>
      </c>
      <c r="Q30" s="154"/>
      <c r="R30" s="150"/>
      <c r="S30" s="155">
        <f>SUBTOTAL(9,R32:R32)</f>
        <v>0</v>
      </c>
      <c r="T30" s="151">
        <f>SUBTOTAL(9,R32:R32)</f>
        <v>0</v>
      </c>
      <c r="U30" s="156">
        <f>T30+IF($B26="N,N скважин",U26,0)</f>
        <v>0</v>
      </c>
      <c r="V30" s="182"/>
      <c r="W30" s="158"/>
      <c r="X30" s="159"/>
      <c r="Y30" s="150"/>
      <c r="Z30" s="151">
        <f>SUBTOTAL(9,X32:Y32)</f>
        <v>0</v>
      </c>
      <c r="AA30" s="160">
        <f>Z30+IF($B26="N,N скважин",AA26,0)</f>
        <v>1</v>
      </c>
      <c r="AB30" s="161"/>
      <c r="AC30" s="163"/>
      <c r="AD30" s="163"/>
      <c r="AE30" s="163"/>
      <c r="AF30" s="163"/>
      <c r="AG30" s="287" t="s">
        <v>2</v>
      </c>
      <c r="AH30" s="164">
        <v>1</v>
      </c>
      <c r="AI30" s="131"/>
    </row>
    <row r="31" spans="1:35" ht="12.75" customHeight="1" x14ac:dyDescent="0.3">
      <c r="A31" s="287" t="s">
        <v>2</v>
      </c>
      <c r="B31" s="165" t="s">
        <v>37</v>
      </c>
      <c r="C31" s="166"/>
      <c r="D31" s="167">
        <f>SUBTOTAL(9,C31:C31)</f>
        <v>0</v>
      </c>
      <c r="E31" s="166"/>
      <c r="F31" s="167">
        <f>SUBTOTAL(9,E31:E31)</f>
        <v>0</v>
      </c>
      <c r="G31" s="167">
        <f>SUBTOTAL(9,C31:E31)</f>
        <v>0</v>
      </c>
      <c r="H31" s="168">
        <f>G31+IF($B27=2,0,H27)</f>
        <v>0</v>
      </c>
      <c r="I31" s="166"/>
      <c r="J31" s="169">
        <f>SUBTOTAL(9,I31:I31)</f>
        <v>0</v>
      </c>
      <c r="K31" s="170">
        <f>J31+IF($B27=2,0,K27)</f>
        <v>0</v>
      </c>
      <c r="L31" s="166"/>
      <c r="M31" s="169">
        <f>SUBTOTAL(9,L31:L31)</f>
        <v>0</v>
      </c>
      <c r="N31" s="170">
        <f>M31+IF($B27=2,0,N27)</f>
        <v>10</v>
      </c>
      <c r="O31" s="166"/>
      <c r="P31" s="169">
        <f>SUBTOTAL(9,O31:O31)</f>
        <v>0</v>
      </c>
      <c r="Q31" s="170">
        <f>P31+IF($B27=2,0,Q27)</f>
        <v>0</v>
      </c>
      <c r="R31" s="166"/>
      <c r="S31" s="171">
        <f>SUBTOTAL(9,R31:R31)</f>
        <v>0</v>
      </c>
      <c r="T31" s="167">
        <f>SUBTOTAL(9,R31:R31)</f>
        <v>0</v>
      </c>
      <c r="U31" s="168">
        <f>T31+IF($B27=2,0,U27)</f>
        <v>1.669</v>
      </c>
      <c r="V31" s="184">
        <v>18</v>
      </c>
      <c r="W31" s="173">
        <v>14.85</v>
      </c>
      <c r="X31" s="174">
        <v>5.1310000000000002</v>
      </c>
      <c r="Y31" s="166"/>
      <c r="Z31" s="167">
        <f>SUBTOTAL(9,X31:Y31)</f>
        <v>5.1310000000000002</v>
      </c>
      <c r="AA31" s="171">
        <f>Z31+IF($B27=2,0,AA27)</f>
        <v>19.571999999999999</v>
      </c>
      <c r="AB31" s="175">
        <f>SUMIF($A$6:AA$6,"Накопленный эффект, т/сут",$A31:AA31)+SUMIF($A$6:AA$6,"Нараст.  по потенциалу",$A31:AA31)-SUMIF($A$6:AA$6,"Нараст. по остановкам",$A31:AA31)-SUMIF($A$6:AA$6,"ИТОГО перевод в ППД",$A31:AA31)-SUMIF($A$6:AA$6,"ИТОГО  нерент, по распоряж.",$A31:AA31)-SUMIF($A$6:AA$6,"ИТОГО ост. дебит от ЗБС, Углуб., ПВЛГ/ПНЛГ",$A31:AA31)</f>
        <v>-7.9029999999999987</v>
      </c>
      <c r="AC31" s="167">
        <v>10.4</v>
      </c>
      <c r="AD31" s="167">
        <v>3.62</v>
      </c>
      <c r="AE31" s="167">
        <v>70.570999999999998</v>
      </c>
      <c r="AF31" s="167">
        <f>SUBTOTAL(9,AC31:AE31)</f>
        <v>84.590999999999994</v>
      </c>
      <c r="AG31" s="287" t="s">
        <v>2</v>
      </c>
      <c r="AH31" s="177">
        <f>AH$5+SUMIF($C$6:AF$6,"Нараст. по остановкам",$C31:AF31)-SUMIF($C$6:AF$6,"Нараст.  по потенциалу",$C31:AF31)</f>
        <v>21.48408695652174</v>
      </c>
      <c r="AI31" s="131"/>
    </row>
    <row r="32" spans="1:35" ht="0.75" customHeight="1" x14ac:dyDescent="0.3">
      <c r="A32" s="178"/>
      <c r="B32" s="178"/>
      <c r="C32" s="178"/>
      <c r="D32" s="178"/>
      <c r="E32" s="178"/>
      <c r="F32" s="178"/>
      <c r="G32" s="178"/>
      <c r="H32" s="178"/>
      <c r="I32" s="114"/>
      <c r="J32" s="114"/>
      <c r="K32" s="114"/>
      <c r="L32" s="114"/>
      <c r="M32" s="114"/>
      <c r="N32" s="114"/>
      <c r="O32" s="114"/>
      <c r="P32" s="114"/>
      <c r="Q32" s="114"/>
      <c r="R32" s="166"/>
      <c r="S32" s="114"/>
      <c r="T32" s="114"/>
      <c r="U32" s="114"/>
      <c r="V32" s="178"/>
      <c r="W32" s="178"/>
      <c r="X32" s="178"/>
      <c r="Y32" s="166"/>
      <c r="Z32" s="114"/>
      <c r="AA32" s="114"/>
      <c r="AB32" s="178"/>
      <c r="AC32" s="178"/>
      <c r="AD32" s="178"/>
      <c r="AE32" s="178"/>
      <c r="AF32" s="178"/>
      <c r="AG32" s="178"/>
      <c r="AH32" s="178"/>
      <c r="AI32" s="131"/>
    </row>
    <row r="33" spans="1:35" ht="11.25" customHeight="1" x14ac:dyDescent="0.3">
      <c r="A33" s="311">
        <v>43530</v>
      </c>
      <c r="B33" s="132" t="s">
        <v>39</v>
      </c>
      <c r="C33" s="133"/>
      <c r="D33" s="134">
        <v>0</v>
      </c>
      <c r="E33" s="133"/>
      <c r="F33" s="134">
        <v>0</v>
      </c>
      <c r="G33" s="134">
        <v>0</v>
      </c>
      <c r="H33" s="135"/>
      <c r="I33" s="133"/>
      <c r="J33" s="136"/>
      <c r="K33" s="137"/>
      <c r="L33" s="133"/>
      <c r="M33" s="136"/>
      <c r="N33" s="137"/>
      <c r="O33" s="133"/>
      <c r="P33" s="136"/>
      <c r="Q33" s="137"/>
      <c r="R33" s="133"/>
      <c r="S33" s="138">
        <v>1.669</v>
      </c>
      <c r="T33" s="134">
        <v>1.669</v>
      </c>
      <c r="U33" s="139"/>
      <c r="V33" s="180"/>
      <c r="W33" s="141"/>
      <c r="X33" s="142"/>
      <c r="Y33" s="133"/>
      <c r="Z33" s="143"/>
      <c r="AA33" s="144"/>
      <c r="AB33" s="145"/>
      <c r="AC33" s="147"/>
      <c r="AD33" s="146"/>
      <c r="AE33" s="146"/>
      <c r="AF33" s="147"/>
      <c r="AG33" s="312">
        <f>AG$5+SUMIF($A$6:AF$6,"Нараст. баланс",$A35:AF35)+SUMIF($A$8:AD$8,"Итого (с ВНР)",$A35:AD35)-SUMIF($A$6:AF$6,"Геол. снижение,  т/сут",$A35:AF35)-SUMIF(AE$8:AF$8,"Итого",AE35:AF35)-SUMIF($A$8:AF$8,"Итого (с ВСП)",$A35:AF35)</f>
        <v>1979.902</v>
      </c>
      <c r="AH33" s="148"/>
      <c r="AI33" s="131"/>
    </row>
    <row r="34" spans="1:35" ht="11.25" customHeight="1" x14ac:dyDescent="0.3">
      <c r="A34" s="287" t="s">
        <v>2</v>
      </c>
      <c r="B34" s="149" t="s">
        <v>40</v>
      </c>
      <c r="C34" s="150"/>
      <c r="D34" s="151">
        <v>0</v>
      </c>
      <c r="E34" s="150"/>
      <c r="F34" s="151">
        <v>0</v>
      </c>
      <c r="G34" s="151">
        <v>0</v>
      </c>
      <c r="H34" s="152"/>
      <c r="I34" s="150"/>
      <c r="J34" s="153">
        <f>SUBTOTAL(9,I36:I36)</f>
        <v>0</v>
      </c>
      <c r="K34" s="154"/>
      <c r="L34" s="150"/>
      <c r="M34" s="153">
        <f>SUBTOTAL(9,L36:L36)</f>
        <v>0</v>
      </c>
      <c r="N34" s="154"/>
      <c r="O34" s="150"/>
      <c r="P34" s="153">
        <f>SUBTOTAL(9,O36:O36)</f>
        <v>0</v>
      </c>
      <c r="Q34" s="154"/>
      <c r="R34" s="150"/>
      <c r="S34" s="155">
        <f>SUBTOTAL(9,R36:R36)</f>
        <v>0</v>
      </c>
      <c r="T34" s="151">
        <f>SUBTOTAL(9,R36:R36)</f>
        <v>0</v>
      </c>
      <c r="U34" s="156">
        <f>T34+IF($B30="N,N скважин",U30,0)</f>
        <v>0</v>
      </c>
      <c r="V34" s="182"/>
      <c r="W34" s="158"/>
      <c r="X34" s="159"/>
      <c r="Y34" s="150"/>
      <c r="Z34" s="151">
        <f>SUBTOTAL(9,X36:Y36)</f>
        <v>0</v>
      </c>
      <c r="AA34" s="160">
        <f>Z34+IF($B30="N,N скважин",AA30,0)</f>
        <v>1</v>
      </c>
      <c r="AB34" s="161"/>
      <c r="AC34" s="163"/>
      <c r="AD34" s="162"/>
      <c r="AE34" s="162"/>
      <c r="AF34" s="163"/>
      <c r="AG34" s="287" t="s">
        <v>2</v>
      </c>
      <c r="AH34" s="164">
        <v>1</v>
      </c>
      <c r="AI34" s="131"/>
    </row>
    <row r="35" spans="1:35" ht="12.75" customHeight="1" x14ac:dyDescent="0.3">
      <c r="A35" s="287" t="s">
        <v>2</v>
      </c>
      <c r="B35" s="165" t="s">
        <v>37</v>
      </c>
      <c r="C35" s="166"/>
      <c r="D35" s="167">
        <f>SUBTOTAL(9,C35:C35)</f>
        <v>0</v>
      </c>
      <c r="E35" s="166"/>
      <c r="F35" s="167">
        <f>SUBTOTAL(9,E35:E35)</f>
        <v>0</v>
      </c>
      <c r="G35" s="167">
        <f>SUBTOTAL(9,C35:E35)</f>
        <v>0</v>
      </c>
      <c r="H35" s="168">
        <f>G35+IF($B31=2,0,H31)</f>
        <v>0</v>
      </c>
      <c r="I35" s="166"/>
      <c r="J35" s="169">
        <f>SUBTOTAL(9,I35:I35)</f>
        <v>0</v>
      </c>
      <c r="K35" s="170">
        <f>J35+IF($B31=2,0,K31)</f>
        <v>0</v>
      </c>
      <c r="L35" s="166"/>
      <c r="M35" s="169">
        <f>SUBTOTAL(9,L35:L35)</f>
        <v>0</v>
      </c>
      <c r="N35" s="170">
        <f>M35+IF($B31=2,0,N31)</f>
        <v>10</v>
      </c>
      <c r="O35" s="166"/>
      <c r="P35" s="169">
        <f>SUBTOTAL(9,O35:O35)</f>
        <v>0</v>
      </c>
      <c r="Q35" s="170">
        <f>P35+IF($B31=2,0,Q31)</f>
        <v>0</v>
      </c>
      <c r="R35" s="166"/>
      <c r="S35" s="171">
        <f>SUBTOTAL(9,R35:R35)</f>
        <v>0</v>
      </c>
      <c r="T35" s="167">
        <f>SUBTOTAL(9,R35:R35)</f>
        <v>0</v>
      </c>
      <c r="U35" s="168">
        <f>T35+IF($B31=2,0,U31)</f>
        <v>1.669</v>
      </c>
      <c r="V35" s="184">
        <v>18</v>
      </c>
      <c r="W35" s="173">
        <v>17.82</v>
      </c>
      <c r="X35" s="174">
        <v>5.1310000000000002</v>
      </c>
      <c r="Y35" s="166"/>
      <c r="Z35" s="167">
        <f>SUBTOTAL(9,X35:Y35)</f>
        <v>5.1310000000000002</v>
      </c>
      <c r="AA35" s="171">
        <f>Z35+IF($B31=2,0,AA31)</f>
        <v>24.702999999999999</v>
      </c>
      <c r="AB35" s="175">
        <f>SUMIF($A$6:AA$6,"Накопленный эффект, т/сут",$A35:AA35)+SUMIF($A$6:AA$6,"Нараст.  по потенциалу",$A35:AA35)-SUMIF($A$6:AA$6,"Нараст. по остановкам",$A35:AA35)-SUMIF($A$6:AA$6,"ИТОГО перевод в ППД",$A35:AA35)-SUMIF($A$6:AA$6,"ИТОГО  нерент, по распоряж.",$A35:AA35)-SUMIF($A$6:AA$6,"ИТОГО ост. дебит от ЗБС, Углуб., ПВЛГ/ПНЛГ",$A35:AA35)</f>
        <v>-13.033999999999999</v>
      </c>
      <c r="AC35" s="167">
        <v>10.4</v>
      </c>
      <c r="AD35" s="176"/>
      <c r="AE35" s="176"/>
      <c r="AF35" s="167">
        <f>SUBTOTAL(9,AC35:AE35)</f>
        <v>10.4</v>
      </c>
      <c r="AG35" s="287" t="s">
        <v>2</v>
      </c>
      <c r="AH35" s="177">
        <f>AH$5+SUMIF($C$6:AF$6,"Нараст. по остановкам",$C35:AF35)-SUMIF($C$6:AF$6,"Нараст.  по потенциалу",$C35:AF35)</f>
        <v>26.61508695652174</v>
      </c>
      <c r="AI35" s="131"/>
    </row>
    <row r="36" spans="1:35" ht="0.75" customHeight="1" x14ac:dyDescent="0.3">
      <c r="A36" s="178"/>
      <c r="B36" s="178"/>
      <c r="C36" s="178"/>
      <c r="D36" s="178"/>
      <c r="E36" s="178"/>
      <c r="F36" s="178"/>
      <c r="G36" s="178"/>
      <c r="H36" s="178"/>
      <c r="I36" s="114"/>
      <c r="J36" s="114"/>
      <c r="K36" s="114"/>
      <c r="L36" s="114"/>
      <c r="M36" s="114"/>
      <c r="N36" s="114"/>
      <c r="O36" s="114"/>
      <c r="P36" s="114"/>
      <c r="Q36" s="114"/>
      <c r="R36" s="166"/>
      <c r="S36" s="114"/>
      <c r="T36" s="114"/>
      <c r="U36" s="114"/>
      <c r="V36" s="178"/>
      <c r="W36" s="178"/>
      <c r="X36" s="178"/>
      <c r="Y36" s="166"/>
      <c r="Z36" s="114"/>
      <c r="AA36" s="114"/>
      <c r="AB36" s="178"/>
      <c r="AC36" s="178"/>
      <c r="AD36" s="178"/>
      <c r="AE36" s="178"/>
      <c r="AF36" s="178"/>
      <c r="AG36" s="178"/>
      <c r="AH36" s="178"/>
      <c r="AI36" s="131"/>
    </row>
    <row r="37" spans="1:35" ht="11.25" customHeight="1" x14ac:dyDescent="0.3">
      <c r="A37" s="311">
        <v>43531</v>
      </c>
      <c r="B37" s="132" t="s">
        <v>39</v>
      </c>
      <c r="C37" s="133"/>
      <c r="D37" s="134">
        <v>0</v>
      </c>
      <c r="E37" s="133"/>
      <c r="F37" s="134">
        <v>0</v>
      </c>
      <c r="G37" s="134">
        <v>0</v>
      </c>
      <c r="H37" s="135"/>
      <c r="I37" s="133"/>
      <c r="J37" s="136"/>
      <c r="K37" s="137"/>
      <c r="L37" s="133"/>
      <c r="M37" s="136"/>
      <c r="N37" s="137"/>
      <c r="O37" s="133"/>
      <c r="P37" s="136"/>
      <c r="Q37" s="137"/>
      <c r="R37" s="133"/>
      <c r="S37" s="138">
        <v>1.669</v>
      </c>
      <c r="T37" s="134">
        <v>1.669</v>
      </c>
      <c r="U37" s="139"/>
      <c r="V37" s="180"/>
      <c r="W37" s="141"/>
      <c r="X37" s="142"/>
      <c r="Y37" s="133"/>
      <c r="Z37" s="143"/>
      <c r="AA37" s="144"/>
      <c r="AB37" s="145"/>
      <c r="AC37" s="147"/>
      <c r="AD37" s="147"/>
      <c r="AE37" s="147"/>
      <c r="AF37" s="147"/>
      <c r="AG37" s="312">
        <f>AG$5+SUMIF($A$6:AF$6,"Нараст. баланс",$A39:AF39)+SUMIF($A$8:AD$8,"Итого (с ВНР)",$A39:AD39)-SUMIF($A$6:AF$6,"Геол. снижение,  т/сут",$A39:AF39)-SUMIF(AE$8:AF$8,"Итого",AE39:AF39)-SUMIF($A$8:AF$8,"Итого (с ВСП)",$A39:AF39)</f>
        <v>1907.7900000000002</v>
      </c>
      <c r="AH37" s="148"/>
      <c r="AI37" s="131"/>
    </row>
    <row r="38" spans="1:35" ht="11.25" customHeight="1" x14ac:dyDescent="0.3">
      <c r="A38" s="287" t="s">
        <v>2</v>
      </c>
      <c r="B38" s="149" t="s">
        <v>40</v>
      </c>
      <c r="C38" s="150"/>
      <c r="D38" s="151">
        <v>0</v>
      </c>
      <c r="E38" s="150"/>
      <c r="F38" s="151">
        <v>0</v>
      </c>
      <c r="G38" s="151">
        <v>0</v>
      </c>
      <c r="H38" s="152"/>
      <c r="I38" s="150"/>
      <c r="J38" s="153">
        <f>SUBTOTAL(9,I40:I40)</f>
        <v>0</v>
      </c>
      <c r="K38" s="154"/>
      <c r="L38" s="150"/>
      <c r="M38" s="153">
        <f>SUBTOTAL(9,L40:L40)</f>
        <v>0</v>
      </c>
      <c r="N38" s="154"/>
      <c r="O38" s="150"/>
      <c r="P38" s="153">
        <f>SUBTOTAL(9,O40:O40)</f>
        <v>0</v>
      </c>
      <c r="Q38" s="154"/>
      <c r="R38" s="150"/>
      <c r="S38" s="155">
        <f>SUBTOTAL(9,R40:R40)</f>
        <v>0</v>
      </c>
      <c r="T38" s="151">
        <f>SUBTOTAL(9,R40:R40)</f>
        <v>0</v>
      </c>
      <c r="U38" s="156">
        <f>T38+IF($B34="N,N скважин",U34,0)</f>
        <v>0</v>
      </c>
      <c r="V38" s="182"/>
      <c r="W38" s="158"/>
      <c r="X38" s="159"/>
      <c r="Y38" s="150"/>
      <c r="Z38" s="151">
        <f>SUBTOTAL(9,X40:Y40)</f>
        <v>0</v>
      </c>
      <c r="AA38" s="160">
        <f>Z38+IF($B34="N,N скважин",AA34,0)</f>
        <v>1</v>
      </c>
      <c r="AB38" s="161"/>
      <c r="AC38" s="163"/>
      <c r="AD38" s="163"/>
      <c r="AE38" s="163"/>
      <c r="AF38" s="163"/>
      <c r="AG38" s="287" t="s">
        <v>2</v>
      </c>
      <c r="AH38" s="164">
        <v>1</v>
      </c>
      <c r="AI38" s="131"/>
    </row>
    <row r="39" spans="1:35" ht="12.75" customHeight="1" x14ac:dyDescent="0.3">
      <c r="A39" s="287" t="s">
        <v>2</v>
      </c>
      <c r="B39" s="165" t="s">
        <v>37</v>
      </c>
      <c r="C39" s="166"/>
      <c r="D39" s="167">
        <f>SUBTOTAL(9,C39:C39)</f>
        <v>0</v>
      </c>
      <c r="E39" s="166"/>
      <c r="F39" s="167">
        <f>SUBTOTAL(9,E39:E39)</f>
        <v>0</v>
      </c>
      <c r="G39" s="167">
        <f>SUBTOTAL(9,C39:E39)</f>
        <v>0</v>
      </c>
      <c r="H39" s="168">
        <f>G39+IF($B35=2,0,H35)</f>
        <v>0</v>
      </c>
      <c r="I39" s="166"/>
      <c r="J39" s="169">
        <f>SUBTOTAL(9,I39:I39)</f>
        <v>0</v>
      </c>
      <c r="K39" s="170">
        <f>J39+IF($B35=2,0,K35)</f>
        <v>0</v>
      </c>
      <c r="L39" s="166"/>
      <c r="M39" s="169">
        <f>SUBTOTAL(9,L39:L39)</f>
        <v>0</v>
      </c>
      <c r="N39" s="170">
        <f>M39+IF($B35=2,0,N35)</f>
        <v>10</v>
      </c>
      <c r="O39" s="166"/>
      <c r="P39" s="169">
        <f>SUBTOTAL(9,O39:O39)</f>
        <v>0</v>
      </c>
      <c r="Q39" s="170">
        <f>P39+IF($B35=2,0,Q35)</f>
        <v>0</v>
      </c>
      <c r="R39" s="166"/>
      <c r="S39" s="171">
        <f>SUBTOTAL(9,R39:R39)</f>
        <v>0</v>
      </c>
      <c r="T39" s="167">
        <f>SUBTOTAL(9,R39:R39)</f>
        <v>0</v>
      </c>
      <c r="U39" s="168">
        <f>T39+IF($B35=2,0,U35)</f>
        <v>1.669</v>
      </c>
      <c r="V39" s="184">
        <v>18</v>
      </c>
      <c r="W39" s="173">
        <v>20.79</v>
      </c>
      <c r="X39" s="174">
        <v>5.1310000000000002</v>
      </c>
      <c r="Y39" s="166"/>
      <c r="Z39" s="167">
        <f>SUBTOTAL(9,X39:Y39)</f>
        <v>5.1310000000000002</v>
      </c>
      <c r="AA39" s="171">
        <f>Z39+IF($B35=2,0,AA35)</f>
        <v>29.834</v>
      </c>
      <c r="AB39" s="175">
        <f>SUMIF($A$6:AA$6,"Накопленный эффект, т/сут",$A39:AA39)+SUMIF($A$6:AA$6,"Нараст.  по потенциалу",$A39:AA39)-SUMIF($A$6:AA$6,"Нараст. по остановкам",$A39:AA39)-SUMIF($A$6:AA$6,"ИТОГО перевод в ППД",$A39:AA39)-SUMIF($A$6:AA$6,"ИТОГО  нерент, по распоряж.",$A39:AA39)-SUMIF($A$6:AA$6,"ИТОГО ост. дебит от ЗБС, Углуб., ПВЛГ/ПНЛГ",$A39:AA39)</f>
        <v>-18.164999999999999</v>
      </c>
      <c r="AC39" s="167">
        <v>10.4</v>
      </c>
      <c r="AD39" s="167">
        <v>5.3949999999999996</v>
      </c>
      <c r="AE39" s="167">
        <v>58.616</v>
      </c>
      <c r="AF39" s="167">
        <f>SUBTOTAL(9,AC39:AE39)</f>
        <v>74.411000000000001</v>
      </c>
      <c r="AG39" s="287" t="s">
        <v>2</v>
      </c>
      <c r="AH39" s="177">
        <f>AH$5+SUMIF($C$6:AF$6,"Нараст. по остановкам",$C39:AF39)-SUMIF($C$6:AF$6,"Нараст.  по потенциалу",$C39:AF39)</f>
        <v>31.74608695652174</v>
      </c>
      <c r="AI39" s="131"/>
    </row>
    <row r="40" spans="1:35" ht="0.75" customHeight="1" x14ac:dyDescent="0.3">
      <c r="A40" s="178"/>
      <c r="B40" s="178"/>
      <c r="C40" s="178"/>
      <c r="D40" s="178"/>
      <c r="E40" s="178"/>
      <c r="F40" s="178"/>
      <c r="G40" s="178"/>
      <c r="H40" s="178"/>
      <c r="I40" s="114"/>
      <c r="J40" s="114"/>
      <c r="K40" s="114"/>
      <c r="L40" s="114"/>
      <c r="M40" s="114"/>
      <c r="N40" s="114"/>
      <c r="O40" s="114"/>
      <c r="P40" s="114"/>
      <c r="Q40" s="114"/>
      <c r="R40" s="166"/>
      <c r="S40" s="114"/>
      <c r="T40" s="114"/>
      <c r="U40" s="114"/>
      <c r="V40" s="178"/>
      <c r="W40" s="178"/>
      <c r="X40" s="178"/>
      <c r="Y40" s="166"/>
      <c r="Z40" s="114"/>
      <c r="AA40" s="114"/>
      <c r="AB40" s="178"/>
      <c r="AC40" s="178"/>
      <c r="AD40" s="178"/>
      <c r="AE40" s="178"/>
      <c r="AF40" s="178"/>
      <c r="AG40" s="178"/>
      <c r="AH40" s="178"/>
      <c r="AI40" s="131"/>
    </row>
    <row r="41" spans="1:35" ht="11.25" customHeight="1" x14ac:dyDescent="0.3">
      <c r="A41" s="311">
        <v>43532</v>
      </c>
      <c r="B41" s="132" t="s">
        <v>39</v>
      </c>
      <c r="C41" s="133"/>
      <c r="D41" s="134">
        <v>0</v>
      </c>
      <c r="E41" s="133"/>
      <c r="F41" s="134">
        <v>0</v>
      </c>
      <c r="G41" s="134">
        <v>0</v>
      </c>
      <c r="H41" s="135"/>
      <c r="I41" s="133"/>
      <c r="J41" s="136"/>
      <c r="K41" s="137"/>
      <c r="L41" s="133"/>
      <c r="M41" s="136"/>
      <c r="N41" s="137"/>
      <c r="O41" s="133"/>
      <c r="P41" s="136"/>
      <c r="Q41" s="137"/>
      <c r="R41" s="133"/>
      <c r="S41" s="138">
        <v>1.669</v>
      </c>
      <c r="T41" s="134">
        <v>1.669</v>
      </c>
      <c r="U41" s="139"/>
      <c r="V41" s="180"/>
      <c r="W41" s="141"/>
      <c r="X41" s="142"/>
      <c r="Y41" s="133"/>
      <c r="Z41" s="143"/>
      <c r="AA41" s="144"/>
      <c r="AB41" s="145"/>
      <c r="AC41" s="147"/>
      <c r="AD41" s="146"/>
      <c r="AE41" s="146"/>
      <c r="AF41" s="147"/>
      <c r="AG41" s="312">
        <f>AG$5+SUMIF($A$6:AF$6,"Нараст. баланс",$A43:AF43)+SUMIF($A$8:AD$8,"Итого (с ВНР)",$A43:AD43)-SUMIF($A$6:AF$6,"Геол. снижение,  т/сут",$A43:AF43)-SUMIF(AE$8:AF$8,"Итого",AE43:AF43)-SUMIF($A$8:AF$8,"Итого (с ВСП)",$A43:AF43)</f>
        <v>1963.7</v>
      </c>
      <c r="AH41" s="148"/>
      <c r="AI41" s="131"/>
    </row>
    <row r="42" spans="1:35" ht="11.25" customHeight="1" x14ac:dyDescent="0.3">
      <c r="A42" s="287" t="s">
        <v>2</v>
      </c>
      <c r="B42" s="149" t="s">
        <v>40</v>
      </c>
      <c r="C42" s="150"/>
      <c r="D42" s="151">
        <v>0</v>
      </c>
      <c r="E42" s="150"/>
      <c r="F42" s="151">
        <v>0</v>
      </c>
      <c r="G42" s="151">
        <v>0</v>
      </c>
      <c r="H42" s="152"/>
      <c r="I42" s="150"/>
      <c r="J42" s="153">
        <f>SUBTOTAL(9,I44:I44)</f>
        <v>0</v>
      </c>
      <c r="K42" s="154"/>
      <c r="L42" s="150"/>
      <c r="M42" s="153">
        <f>SUBTOTAL(9,L44:L44)</f>
        <v>0</v>
      </c>
      <c r="N42" s="154"/>
      <c r="O42" s="150"/>
      <c r="P42" s="153">
        <f>SUBTOTAL(9,O44:O44)</f>
        <v>0</v>
      </c>
      <c r="Q42" s="154"/>
      <c r="R42" s="150"/>
      <c r="S42" s="155">
        <f>SUBTOTAL(9,R44:R44)</f>
        <v>0</v>
      </c>
      <c r="T42" s="151">
        <f>SUBTOTAL(9,R44:R44)</f>
        <v>0</v>
      </c>
      <c r="U42" s="156">
        <f>T42+IF($B38="N,N скважин",U38,0)</f>
        <v>0</v>
      </c>
      <c r="V42" s="182"/>
      <c r="W42" s="158"/>
      <c r="X42" s="159"/>
      <c r="Y42" s="150"/>
      <c r="Z42" s="151">
        <f>SUBTOTAL(9,X44:Y44)</f>
        <v>0</v>
      </c>
      <c r="AA42" s="160">
        <f>Z42+IF($B38="N,N скважин",AA38,0)</f>
        <v>1</v>
      </c>
      <c r="AB42" s="161"/>
      <c r="AC42" s="163"/>
      <c r="AD42" s="162"/>
      <c r="AE42" s="162"/>
      <c r="AF42" s="163"/>
      <c r="AG42" s="287" t="s">
        <v>2</v>
      </c>
      <c r="AH42" s="164">
        <v>1</v>
      </c>
      <c r="AI42" s="131"/>
    </row>
    <row r="43" spans="1:35" ht="12.75" customHeight="1" x14ac:dyDescent="0.3">
      <c r="A43" s="287" t="s">
        <v>2</v>
      </c>
      <c r="B43" s="165" t="s">
        <v>37</v>
      </c>
      <c r="C43" s="166"/>
      <c r="D43" s="167">
        <f>SUBTOTAL(9,C43:C43)</f>
        <v>0</v>
      </c>
      <c r="E43" s="166"/>
      <c r="F43" s="167">
        <f>SUBTOTAL(9,E43:E43)</f>
        <v>0</v>
      </c>
      <c r="G43" s="167">
        <f>SUBTOTAL(9,C43:E43)</f>
        <v>0</v>
      </c>
      <c r="H43" s="168">
        <f>G43+IF($B39=2,0,H39)</f>
        <v>0</v>
      </c>
      <c r="I43" s="166"/>
      <c r="J43" s="169">
        <f>SUBTOTAL(9,I43:I43)</f>
        <v>0</v>
      </c>
      <c r="K43" s="170">
        <f>J43+IF($B39=2,0,K39)</f>
        <v>0</v>
      </c>
      <c r="L43" s="166"/>
      <c r="M43" s="169">
        <f>SUBTOTAL(9,L43:L43)</f>
        <v>0</v>
      </c>
      <c r="N43" s="170">
        <f>M43+IF($B39=2,0,N39)</f>
        <v>10</v>
      </c>
      <c r="O43" s="166"/>
      <c r="P43" s="169">
        <f>SUBTOTAL(9,O43:O43)</f>
        <v>0</v>
      </c>
      <c r="Q43" s="170">
        <f>P43+IF($B39=2,0,Q39)</f>
        <v>0</v>
      </c>
      <c r="R43" s="166"/>
      <c r="S43" s="171">
        <f>SUBTOTAL(9,R43:R43)</f>
        <v>0</v>
      </c>
      <c r="T43" s="167">
        <f>SUBTOTAL(9,R43:R43)</f>
        <v>0</v>
      </c>
      <c r="U43" s="168">
        <f>T43+IF($B39=2,0,U39)</f>
        <v>1.669</v>
      </c>
      <c r="V43" s="184">
        <v>18</v>
      </c>
      <c r="W43" s="173">
        <v>23.76</v>
      </c>
      <c r="X43" s="174">
        <v>5.1310000000000002</v>
      </c>
      <c r="Y43" s="166"/>
      <c r="Z43" s="167">
        <f>SUBTOTAL(9,X43:Y43)</f>
        <v>5.1310000000000002</v>
      </c>
      <c r="AA43" s="171">
        <f>Z43+IF($B39=2,0,AA39)</f>
        <v>34.965000000000003</v>
      </c>
      <c r="AB43" s="175">
        <f>SUMIF($A$6:AA$6,"Накопленный эффект, т/сут",$A43:AA43)+SUMIF($A$6:AA$6,"Нараст.  по потенциалу",$A43:AA43)-SUMIF($A$6:AA$6,"Нараст. по остановкам",$A43:AA43)-SUMIF($A$6:AA$6,"ИТОГО перевод в ППД",$A43:AA43)-SUMIF($A$6:AA$6,"ИТОГО  нерент, по распоряж.",$A43:AA43)-SUMIF($A$6:AA$6,"ИТОГО ост. дебит от ЗБС, Углуб., ПВЛГ/ПНЛГ",$A43:AA43)</f>
        <v>-23.296000000000003</v>
      </c>
      <c r="AC43" s="167">
        <v>10.4</v>
      </c>
      <c r="AD43" s="176"/>
      <c r="AE43" s="176"/>
      <c r="AF43" s="167">
        <f>SUBTOTAL(9,AC43:AE43)</f>
        <v>10.4</v>
      </c>
      <c r="AG43" s="287" t="s">
        <v>2</v>
      </c>
      <c r="AH43" s="177">
        <f>AH$5+SUMIF($C$6:AF$6,"Нараст. по остановкам",$C43:AF43)-SUMIF($C$6:AF$6,"Нараст.  по потенциалу",$C43:AF43)</f>
        <v>36.877086956521744</v>
      </c>
      <c r="AI43" s="131"/>
    </row>
    <row r="44" spans="1:35" ht="0.75" customHeight="1" x14ac:dyDescent="0.3">
      <c r="A44" s="178"/>
      <c r="B44" s="178"/>
      <c r="C44" s="178"/>
      <c r="D44" s="178"/>
      <c r="E44" s="178"/>
      <c r="F44" s="178"/>
      <c r="G44" s="178"/>
      <c r="H44" s="178"/>
      <c r="I44" s="114"/>
      <c r="J44" s="114"/>
      <c r="K44" s="114"/>
      <c r="L44" s="114"/>
      <c r="M44" s="114"/>
      <c r="N44" s="114"/>
      <c r="O44" s="114"/>
      <c r="P44" s="114"/>
      <c r="Q44" s="114"/>
      <c r="R44" s="166"/>
      <c r="S44" s="114"/>
      <c r="T44" s="114"/>
      <c r="U44" s="114"/>
      <c r="V44" s="178"/>
      <c r="W44" s="178"/>
      <c r="X44" s="178"/>
      <c r="Y44" s="166"/>
      <c r="Z44" s="114"/>
      <c r="AA44" s="114"/>
      <c r="AB44" s="178"/>
      <c r="AC44" s="178"/>
      <c r="AD44" s="178"/>
      <c r="AE44" s="178"/>
      <c r="AF44" s="178"/>
      <c r="AG44" s="178"/>
      <c r="AH44" s="178"/>
      <c r="AI44" s="131"/>
    </row>
    <row r="45" spans="1:35" ht="11.25" customHeight="1" x14ac:dyDescent="0.3">
      <c r="A45" s="311">
        <v>43533</v>
      </c>
      <c r="B45" s="132" t="s">
        <v>39</v>
      </c>
      <c r="C45" s="133"/>
      <c r="D45" s="134">
        <v>0</v>
      </c>
      <c r="E45" s="133"/>
      <c r="F45" s="134">
        <v>0</v>
      </c>
      <c r="G45" s="134">
        <v>0</v>
      </c>
      <c r="H45" s="135"/>
      <c r="I45" s="133"/>
      <c r="J45" s="136"/>
      <c r="K45" s="137"/>
      <c r="L45" s="133"/>
      <c r="M45" s="136"/>
      <c r="N45" s="137"/>
      <c r="O45" s="241"/>
      <c r="P45" s="136"/>
      <c r="Q45" s="137"/>
      <c r="R45" s="133"/>
      <c r="S45" s="138">
        <v>1.669</v>
      </c>
      <c r="T45" s="134">
        <v>1.669</v>
      </c>
      <c r="U45" s="139"/>
      <c r="V45" s="180"/>
      <c r="W45" s="141"/>
      <c r="X45" s="142"/>
      <c r="Y45" s="133"/>
      <c r="Z45" s="143"/>
      <c r="AA45" s="144"/>
      <c r="AB45" s="145"/>
      <c r="AC45" s="147"/>
      <c r="AD45" s="146"/>
      <c r="AE45" s="146"/>
      <c r="AF45" s="147"/>
      <c r="AG45" s="312">
        <f>AG$5+SUMIF($A$6:AF$6,"Нараст. баланс",$A47:AF47)+SUMIF($A$8:AD$8,"Итого (с ВНР)",$A47:AD47)-SUMIF($A$6:AF$6,"Геол. снижение,  т/сут",$A47:AF47)-SUMIF(AE$8:AF$8,"Итого",AE47:AF47)-SUMIF($A$8:AF$8,"Итого (с ВСП)",$A47:AF47)</f>
        <v>1955.5990000000002</v>
      </c>
      <c r="AH45" s="148"/>
      <c r="AI45" s="131"/>
    </row>
    <row r="46" spans="1:35" ht="11.25" customHeight="1" x14ac:dyDescent="0.3">
      <c r="A46" s="287" t="s">
        <v>2</v>
      </c>
      <c r="B46" s="149" t="s">
        <v>40</v>
      </c>
      <c r="C46" s="150"/>
      <c r="D46" s="151">
        <v>0</v>
      </c>
      <c r="E46" s="150"/>
      <c r="F46" s="151">
        <v>0</v>
      </c>
      <c r="G46" s="151">
        <v>0</v>
      </c>
      <c r="H46" s="152"/>
      <c r="I46" s="150"/>
      <c r="J46" s="153">
        <f>SUBTOTAL(9,I48:I48)</f>
        <v>0</v>
      </c>
      <c r="K46" s="154"/>
      <c r="L46" s="150"/>
      <c r="M46" s="153">
        <f>SUBTOTAL(9,L48:L48)</f>
        <v>0</v>
      </c>
      <c r="N46" s="154"/>
      <c r="O46" s="242"/>
      <c r="P46" s="153"/>
      <c r="Q46" s="154"/>
      <c r="R46" s="150"/>
      <c r="S46" s="155">
        <f>SUBTOTAL(9,R48:R48)</f>
        <v>0</v>
      </c>
      <c r="T46" s="151">
        <f>SUBTOTAL(9,R48:R48)</f>
        <v>0</v>
      </c>
      <c r="U46" s="156">
        <f>T46+IF($B42="N,N скважин",U42,0)</f>
        <v>0</v>
      </c>
      <c r="V46" s="182"/>
      <c r="W46" s="158"/>
      <c r="X46" s="159"/>
      <c r="Y46" s="150"/>
      <c r="Z46" s="151">
        <f>SUBTOTAL(9,X48:Y48)</f>
        <v>0</v>
      </c>
      <c r="AA46" s="160">
        <f>Z46+IF($B42="N,N скважин",AA42,0)</f>
        <v>1</v>
      </c>
      <c r="AB46" s="161"/>
      <c r="AC46" s="163"/>
      <c r="AD46" s="162"/>
      <c r="AE46" s="162"/>
      <c r="AF46" s="163"/>
      <c r="AG46" s="287" t="s">
        <v>2</v>
      </c>
      <c r="AH46" s="164">
        <v>1</v>
      </c>
      <c r="AI46" s="131"/>
    </row>
    <row r="47" spans="1:35" ht="12.75" customHeight="1" x14ac:dyDescent="0.3">
      <c r="A47" s="287" t="s">
        <v>2</v>
      </c>
      <c r="B47" s="165" t="s">
        <v>37</v>
      </c>
      <c r="C47" s="166"/>
      <c r="D47" s="167">
        <f>SUBTOTAL(9,C47:C47)</f>
        <v>0</v>
      </c>
      <c r="E47" s="166"/>
      <c r="F47" s="167">
        <f>SUBTOTAL(9,E47:E47)</f>
        <v>0</v>
      </c>
      <c r="G47" s="167">
        <f>SUBTOTAL(9,C47:E47)</f>
        <v>0</v>
      </c>
      <c r="H47" s="168">
        <f>G47+IF($B43=2,0,H43)</f>
        <v>0</v>
      </c>
      <c r="I47" s="166"/>
      <c r="J47" s="169">
        <f>SUBTOTAL(9,I47:I47)</f>
        <v>0</v>
      </c>
      <c r="K47" s="170">
        <f>J47+IF($B43=2,0,K43)</f>
        <v>0</v>
      </c>
      <c r="L47" s="166"/>
      <c r="M47" s="169">
        <f>SUBTOTAL(9,L47:L47)</f>
        <v>0</v>
      </c>
      <c r="N47" s="170">
        <f>M47+IF($B43=2,0,N43)</f>
        <v>10</v>
      </c>
      <c r="O47" s="243"/>
      <c r="P47" s="169">
        <f>SUBTOTAL(9,O47:O47)</f>
        <v>0</v>
      </c>
      <c r="Q47" s="170">
        <f>P47+IF($B43=2,0,Q43)</f>
        <v>0</v>
      </c>
      <c r="R47" s="166"/>
      <c r="S47" s="171">
        <f>SUBTOTAL(9,R47:R47)</f>
        <v>0</v>
      </c>
      <c r="T47" s="167">
        <f>SUBTOTAL(9,R47:R47)</f>
        <v>0</v>
      </c>
      <c r="U47" s="168">
        <f>T47+IF($B43=2,0,U43)</f>
        <v>1.669</v>
      </c>
      <c r="V47" s="184">
        <v>18</v>
      </c>
      <c r="W47" s="173">
        <v>26.73</v>
      </c>
      <c r="X47" s="174">
        <v>5.1310000000000002</v>
      </c>
      <c r="Y47" s="166"/>
      <c r="Z47" s="167">
        <f>SUBTOTAL(9,X47:Y47)</f>
        <v>5.1310000000000002</v>
      </c>
      <c r="AA47" s="171">
        <f>Z47+IF($B43=2,0,AA43)</f>
        <v>40.096000000000004</v>
      </c>
      <c r="AB47" s="175">
        <f>SUMIF($A$6:AA$6,"Накопленный эффект, т/сут",$A47:AA47)+SUMIF($A$6:AA$6,"Нараст.  по потенциалу",$A47:AA47)-SUMIF($A$6:AA$6,"Нараст. по остановкам",$A47:AA47)-SUMIF($A$6:AA$6,"ИТОГО перевод в ППД",$A47:AA47)-SUMIF($A$6:AA$6,"ИТОГО  нерент, по распоряж.",$A47:AA47)-SUMIF($A$6:AA$6,"ИТОГО ост. дебит от ЗБС, Углуб., ПВЛГ/ПНЛГ",$A47:AA47)</f>
        <v>-28.427000000000003</v>
      </c>
      <c r="AC47" s="167">
        <v>10.4</v>
      </c>
      <c r="AD47" s="176"/>
      <c r="AE47" s="176"/>
      <c r="AF47" s="167">
        <f>SUBTOTAL(9,AC47:AE47)</f>
        <v>10.4</v>
      </c>
      <c r="AG47" s="287" t="s">
        <v>2</v>
      </c>
      <c r="AH47" s="177">
        <f>AH$5+SUMIF($C$6:AF$6,"Нараст. по остановкам",$C47:AF47)-SUMIF($C$6:AF$6,"Нараст.  по потенциалу",$C47:AF47)</f>
        <v>42.008086956521744</v>
      </c>
      <c r="AI47" s="131"/>
    </row>
    <row r="48" spans="1:35" ht="0.75" customHeight="1" x14ac:dyDescent="0.3">
      <c r="A48" s="178"/>
      <c r="B48" s="178"/>
      <c r="C48" s="178"/>
      <c r="D48" s="178"/>
      <c r="E48" s="178"/>
      <c r="F48" s="178"/>
      <c r="G48" s="178"/>
      <c r="H48" s="178"/>
      <c r="I48" s="114"/>
      <c r="J48" s="114"/>
      <c r="K48" s="114"/>
      <c r="L48" s="114"/>
      <c r="M48" s="114"/>
      <c r="N48" s="114"/>
      <c r="O48" s="114">
        <v>1</v>
      </c>
      <c r="P48" s="114"/>
      <c r="Q48" s="114"/>
      <c r="R48" s="166"/>
      <c r="S48" s="114"/>
      <c r="T48" s="114"/>
      <c r="U48" s="114"/>
      <c r="V48" s="178"/>
      <c r="W48" s="178"/>
      <c r="X48" s="178"/>
      <c r="Y48" s="166"/>
      <c r="Z48" s="114"/>
      <c r="AA48" s="114"/>
      <c r="AB48" s="178"/>
      <c r="AC48" s="178"/>
      <c r="AD48" s="178"/>
      <c r="AE48" s="178"/>
      <c r="AF48" s="178"/>
      <c r="AG48" s="178"/>
      <c r="AH48" s="178"/>
      <c r="AI48" s="131"/>
    </row>
    <row r="49" spans="1:35" ht="11.25" customHeight="1" x14ac:dyDescent="0.3">
      <c r="A49" s="311">
        <v>43534</v>
      </c>
      <c r="B49" s="132" t="s">
        <v>39</v>
      </c>
      <c r="C49" s="133"/>
      <c r="D49" s="134">
        <v>0</v>
      </c>
      <c r="E49" s="133"/>
      <c r="F49" s="134">
        <v>0</v>
      </c>
      <c r="G49" s="134">
        <v>0</v>
      </c>
      <c r="H49" s="135"/>
      <c r="I49" s="133"/>
      <c r="J49" s="136"/>
      <c r="K49" s="137"/>
      <c r="L49" s="133"/>
      <c r="M49" s="136"/>
      <c r="N49" s="137"/>
      <c r="O49" s="241"/>
      <c r="P49" s="136"/>
      <c r="Q49" s="137"/>
      <c r="R49" s="133"/>
      <c r="S49" s="138">
        <v>1.669</v>
      </c>
      <c r="T49" s="134">
        <v>1.669</v>
      </c>
      <c r="U49" s="139"/>
      <c r="V49" s="180"/>
      <c r="W49" s="141"/>
      <c r="X49" s="142"/>
      <c r="Y49" s="133"/>
      <c r="Z49" s="143"/>
      <c r="AA49" s="144"/>
      <c r="AB49" s="145"/>
      <c r="AC49" s="146"/>
      <c r="AD49" s="146"/>
      <c r="AE49" s="146"/>
      <c r="AF49" s="147"/>
      <c r="AG49" s="312">
        <f>AG$5+SUMIF($A$6:AF$6,"Нараст. баланс",$A51:AF51)+SUMIF($A$8:AD$8,"Итого (с ВНР)",$A51:AD51)-SUMIF($A$6:AF$6,"Геол. снижение,  т/сут",$A51:AF51)-SUMIF(AE$8:AF$8,"Итого",AE51:AF51)-SUMIF($A$8:AF$8,"Итого (с ВСП)",$A51:AF51)</f>
        <v>1957.8980000000001</v>
      </c>
      <c r="AH49" s="148"/>
      <c r="AI49" s="131"/>
    </row>
    <row r="50" spans="1:35" ht="11.25" customHeight="1" x14ac:dyDescent="0.3">
      <c r="A50" s="287" t="s">
        <v>2</v>
      </c>
      <c r="B50" s="149" t="s">
        <v>40</v>
      </c>
      <c r="C50" s="150"/>
      <c r="D50" s="151">
        <v>0</v>
      </c>
      <c r="E50" s="150"/>
      <c r="F50" s="151">
        <v>0</v>
      </c>
      <c r="G50" s="151">
        <v>0</v>
      </c>
      <c r="H50" s="152"/>
      <c r="I50" s="150"/>
      <c r="J50" s="153">
        <f>SUBTOTAL(9,I52:I52)</f>
        <v>0</v>
      </c>
      <c r="K50" s="154"/>
      <c r="L50" s="150"/>
      <c r="M50" s="153">
        <f>SUBTOTAL(9,L52:L52)</f>
        <v>0</v>
      </c>
      <c r="N50" s="154"/>
      <c r="O50" s="242"/>
      <c r="P50" s="153"/>
      <c r="Q50" s="154"/>
      <c r="R50" s="150"/>
      <c r="S50" s="155">
        <f>SUBTOTAL(9,R52:R52)</f>
        <v>0</v>
      </c>
      <c r="T50" s="151">
        <f>SUBTOTAL(9,R52:R52)</f>
        <v>0</v>
      </c>
      <c r="U50" s="156">
        <f>T50+IF($B46="N,N скважин",U46,0)</f>
        <v>0</v>
      </c>
      <c r="V50" s="182"/>
      <c r="W50" s="158"/>
      <c r="X50" s="159"/>
      <c r="Y50" s="150"/>
      <c r="Z50" s="151">
        <f>SUBTOTAL(9,X52:Y52)</f>
        <v>0</v>
      </c>
      <c r="AA50" s="160">
        <f>Z50+IF($B46="N,N скважин",AA46,0)</f>
        <v>1</v>
      </c>
      <c r="AB50" s="161"/>
      <c r="AC50" s="162"/>
      <c r="AD50" s="162"/>
      <c r="AE50" s="162"/>
      <c r="AF50" s="163"/>
      <c r="AG50" s="287" t="s">
        <v>2</v>
      </c>
      <c r="AH50" s="164">
        <v>1</v>
      </c>
      <c r="AI50" s="131"/>
    </row>
    <row r="51" spans="1:35" ht="12.75" customHeight="1" x14ac:dyDescent="0.3">
      <c r="A51" s="287" t="s">
        <v>2</v>
      </c>
      <c r="B51" s="165" t="s">
        <v>37</v>
      </c>
      <c r="C51" s="166"/>
      <c r="D51" s="167">
        <f>SUBTOTAL(9,C51:C51)</f>
        <v>0</v>
      </c>
      <c r="E51" s="166"/>
      <c r="F51" s="167">
        <f>SUBTOTAL(9,E51:E51)</f>
        <v>0</v>
      </c>
      <c r="G51" s="167">
        <f>SUBTOTAL(9,C51:E51)</f>
        <v>0</v>
      </c>
      <c r="H51" s="168">
        <f>G51+IF($B47=2,0,H47)</f>
        <v>0</v>
      </c>
      <c r="I51" s="166"/>
      <c r="J51" s="169">
        <f>SUBTOTAL(9,I51:I51)</f>
        <v>0</v>
      </c>
      <c r="K51" s="170">
        <f>J51+IF($B47=2,0,K47)</f>
        <v>0</v>
      </c>
      <c r="L51" s="166"/>
      <c r="M51" s="169">
        <f>SUBTOTAL(9,L51:L51)</f>
        <v>0</v>
      </c>
      <c r="N51" s="170">
        <f>M51+IF($B47=2,0,N47)</f>
        <v>10</v>
      </c>
      <c r="O51" s="243"/>
      <c r="P51" s="169">
        <f>SUBTOTAL(9,O51:O51)</f>
        <v>0</v>
      </c>
      <c r="Q51" s="170">
        <f>P51+IF($B47=2,0,Q47)</f>
        <v>0</v>
      </c>
      <c r="R51" s="166"/>
      <c r="S51" s="171">
        <f>SUBTOTAL(9,R51:R51)</f>
        <v>0</v>
      </c>
      <c r="T51" s="167">
        <f>SUBTOTAL(9,R51:R51)</f>
        <v>0</v>
      </c>
      <c r="U51" s="168">
        <f>T51+IF($B47=2,0,U47)</f>
        <v>1.669</v>
      </c>
      <c r="V51" s="184">
        <v>18</v>
      </c>
      <c r="W51" s="173">
        <v>29.7</v>
      </c>
      <c r="X51" s="174">
        <v>5.1310000000000002</v>
      </c>
      <c r="Y51" s="166"/>
      <c r="Z51" s="167">
        <f>SUBTOTAL(9,X51:Y51)</f>
        <v>5.1310000000000002</v>
      </c>
      <c r="AA51" s="171">
        <f>Z51+IF($B47=2,0,AA47)</f>
        <v>45.227000000000004</v>
      </c>
      <c r="AB51" s="175">
        <f>SUMIF($A$6:AA$6,"Накопленный эффект, т/сут",$A51:AA51)+SUMIF($A$6:AA$6,"Нараст.  по потенциалу",$A51:AA51)-SUMIF($A$6:AA$6,"Нараст. по остановкам",$A51:AA51)-SUMIF($A$6:AA$6,"ИТОГО перевод в ППД",$A51:AA51)-SUMIF($A$6:AA$6,"ИТОГО  нерент, по распоряж.",$A51:AA51)-SUMIF($A$6:AA$6,"ИТОГО ост. дебит от ЗБС, Углуб., ПВЛГ/ПНЛГ",$A51:AA51)</f>
        <v>-33.558000000000007</v>
      </c>
      <c r="AC51" s="176"/>
      <c r="AD51" s="176"/>
      <c r="AE51" s="176"/>
      <c r="AF51" s="167">
        <f>SUBTOTAL(9,AC51:AE51)</f>
        <v>0</v>
      </c>
      <c r="AG51" s="287" t="s">
        <v>2</v>
      </c>
      <c r="AH51" s="177">
        <f>AH$5+SUMIF($C$6:AF$6,"Нараст. по остановкам",$C51:AF51)-SUMIF($C$6:AF$6,"Нараст.  по потенциалу",$C51:AF51)</f>
        <v>47.139086956521744</v>
      </c>
      <c r="AI51" s="131"/>
    </row>
    <row r="52" spans="1:35" ht="0.75" customHeight="1" x14ac:dyDescent="0.3">
      <c r="A52" s="178"/>
      <c r="B52" s="178"/>
      <c r="C52" s="178"/>
      <c r="D52" s="178"/>
      <c r="E52" s="178"/>
      <c r="F52" s="178"/>
      <c r="G52" s="178"/>
      <c r="H52" s="178"/>
      <c r="I52" s="114"/>
      <c r="J52" s="114"/>
      <c r="K52" s="114"/>
      <c r="L52" s="114"/>
      <c r="M52" s="114"/>
      <c r="N52" s="114"/>
      <c r="O52" s="114">
        <v>1</v>
      </c>
      <c r="P52" s="114"/>
      <c r="Q52" s="114"/>
      <c r="R52" s="166"/>
      <c r="S52" s="114"/>
      <c r="T52" s="114"/>
      <c r="U52" s="114"/>
      <c r="V52" s="178"/>
      <c r="W52" s="178"/>
      <c r="X52" s="178"/>
      <c r="Y52" s="166"/>
      <c r="Z52" s="114"/>
      <c r="AA52" s="114"/>
      <c r="AB52" s="178"/>
      <c r="AC52" s="178"/>
      <c r="AD52" s="178"/>
      <c r="AE52" s="178"/>
      <c r="AF52" s="178"/>
      <c r="AG52" s="178"/>
      <c r="AH52" s="178"/>
      <c r="AI52" s="131"/>
    </row>
    <row r="53" spans="1:35" ht="11.25" customHeight="1" x14ac:dyDescent="0.3">
      <c r="A53" s="311">
        <v>43535</v>
      </c>
      <c r="B53" s="132" t="s">
        <v>39</v>
      </c>
      <c r="C53" s="133"/>
      <c r="D53" s="134">
        <v>0</v>
      </c>
      <c r="E53" s="133"/>
      <c r="F53" s="134">
        <v>0</v>
      </c>
      <c r="G53" s="134">
        <v>0</v>
      </c>
      <c r="H53" s="135"/>
      <c r="I53" s="133"/>
      <c r="J53" s="136"/>
      <c r="K53" s="137"/>
      <c r="L53" s="133"/>
      <c r="M53" s="136"/>
      <c r="N53" s="137"/>
      <c r="O53" s="133"/>
      <c r="P53" s="136"/>
      <c r="Q53" s="137"/>
      <c r="R53" s="133"/>
      <c r="S53" s="138">
        <v>1.669</v>
      </c>
      <c r="T53" s="134">
        <v>1.669</v>
      </c>
      <c r="U53" s="139"/>
      <c r="V53" s="180"/>
      <c r="W53" s="141"/>
      <c r="X53" s="133"/>
      <c r="Y53" s="133"/>
      <c r="Z53" s="143"/>
      <c r="AA53" s="144"/>
      <c r="AB53" s="145"/>
      <c r="AC53" s="146"/>
      <c r="AD53" s="147"/>
      <c r="AE53" s="146"/>
      <c r="AF53" s="147"/>
      <c r="AG53" s="312">
        <f>AG$5+SUMIF($A$6:AF$6,"Нараст. баланс",$A55:AF55)+SUMIF($A$8:AD$8,"Итого (с ВНР)",$A55:AD55)-SUMIF($A$6:AF$6,"Геол. снижение,  т/сут",$A55:AF55)-SUMIF(AE$8:AF$8,"Итого",AE55:AF55)-SUMIF($A$8:AF$8,"Итого (с ВСП)",$A55:AF55)</f>
        <v>1944.8620000000001</v>
      </c>
      <c r="AH53" s="148"/>
      <c r="AI53" s="131"/>
    </row>
    <row r="54" spans="1:35" ht="11.25" customHeight="1" x14ac:dyDescent="0.3">
      <c r="A54" s="287" t="s">
        <v>2</v>
      </c>
      <c r="B54" s="149" t="s">
        <v>40</v>
      </c>
      <c r="C54" s="150"/>
      <c r="D54" s="151">
        <v>0</v>
      </c>
      <c r="E54" s="150"/>
      <c r="F54" s="151">
        <v>0</v>
      </c>
      <c r="G54" s="151">
        <v>0</v>
      </c>
      <c r="H54" s="152"/>
      <c r="I54" s="150"/>
      <c r="J54" s="153">
        <f>SUBTOTAL(9,I56:I56)</f>
        <v>0</v>
      </c>
      <c r="K54" s="154"/>
      <c r="L54" s="150"/>
      <c r="M54" s="153">
        <f>SUBTOTAL(9,L56:L56)</f>
        <v>0</v>
      </c>
      <c r="N54" s="154"/>
      <c r="O54" s="150"/>
      <c r="P54" s="153">
        <f>SUBTOTAL(9,O56:O56)</f>
        <v>0</v>
      </c>
      <c r="Q54" s="154"/>
      <c r="R54" s="150"/>
      <c r="S54" s="155">
        <f>SUBTOTAL(9,R56:R56)</f>
        <v>0</v>
      </c>
      <c r="T54" s="151">
        <f>SUBTOTAL(9,R56:R56)</f>
        <v>0</v>
      </c>
      <c r="U54" s="156">
        <f>T54+IF($B50="N,N скважин",U50,0)</f>
        <v>0</v>
      </c>
      <c r="V54" s="182"/>
      <c r="W54" s="158"/>
      <c r="X54" s="150"/>
      <c r="Y54" s="150"/>
      <c r="Z54" s="151">
        <f>SUBTOTAL(9,X56:Y56)</f>
        <v>0</v>
      </c>
      <c r="AA54" s="160">
        <f>Z54+IF($B50="N,N скважин",AA50,0)</f>
        <v>1</v>
      </c>
      <c r="AB54" s="161"/>
      <c r="AC54" s="162"/>
      <c r="AD54" s="163"/>
      <c r="AE54" s="162"/>
      <c r="AF54" s="163"/>
      <c r="AG54" s="287" t="s">
        <v>2</v>
      </c>
      <c r="AH54" s="164">
        <v>1</v>
      </c>
      <c r="AI54" s="131"/>
    </row>
    <row r="55" spans="1:35" ht="12.75" customHeight="1" x14ac:dyDescent="0.3">
      <c r="A55" s="287" t="s">
        <v>2</v>
      </c>
      <c r="B55" s="165" t="s">
        <v>37</v>
      </c>
      <c r="C55" s="166"/>
      <c r="D55" s="167">
        <f>SUBTOTAL(9,C55:C55)</f>
        <v>0</v>
      </c>
      <c r="E55" s="166"/>
      <c r="F55" s="167">
        <f>SUBTOTAL(9,E55:E55)</f>
        <v>0</v>
      </c>
      <c r="G55" s="167">
        <f>SUBTOTAL(9,C55:E55)</f>
        <v>0</v>
      </c>
      <c r="H55" s="168">
        <f>G55+IF($B51=2,0,H51)</f>
        <v>0</v>
      </c>
      <c r="I55" s="166"/>
      <c r="J55" s="169">
        <f>SUBTOTAL(9,I55:I55)</f>
        <v>0</v>
      </c>
      <c r="K55" s="170">
        <f>J55+IF($B51=2,0,K51)</f>
        <v>0</v>
      </c>
      <c r="L55" s="166"/>
      <c r="M55" s="169">
        <f>SUBTOTAL(9,L55:L55)</f>
        <v>0</v>
      </c>
      <c r="N55" s="170">
        <f>M55+IF($B51=2,0,N51)</f>
        <v>10</v>
      </c>
      <c r="O55" s="166"/>
      <c r="P55" s="169">
        <f>SUBTOTAL(9,O55:O55)</f>
        <v>0</v>
      </c>
      <c r="Q55" s="170">
        <f>P55+IF($B51=2,0,Q51)</f>
        <v>0</v>
      </c>
      <c r="R55" s="166"/>
      <c r="S55" s="171">
        <f>SUBTOTAL(9,R55:R55)</f>
        <v>0</v>
      </c>
      <c r="T55" s="167">
        <f>SUBTOTAL(9,R55:R55)</f>
        <v>0</v>
      </c>
      <c r="U55" s="168">
        <f>T55+IF($B51=2,0,U51)</f>
        <v>1.669</v>
      </c>
      <c r="V55" s="184">
        <v>18</v>
      </c>
      <c r="W55" s="173">
        <v>32.67</v>
      </c>
      <c r="X55" s="166"/>
      <c r="Y55" s="166"/>
      <c r="Z55" s="167">
        <f>SUBTOTAL(9,X55:Y55)</f>
        <v>0</v>
      </c>
      <c r="AA55" s="171">
        <f>Z55+IF($B51=2,0,AA51)</f>
        <v>45.227000000000004</v>
      </c>
      <c r="AB55" s="175">
        <f>SUMIF($A$6:AA$6,"Накопленный эффект, т/сут",$A55:AA55)+SUMIF($A$6:AA$6,"Нараст.  по потенциалу",$A55:AA55)-SUMIF($A$6:AA$6,"Нараст. по остановкам",$A55:AA55)-SUMIF($A$6:AA$6,"ИТОГО перевод в ППД",$A55:AA55)-SUMIF($A$6:AA$6,"ИТОГО  нерент, по распоряж.",$A55:AA55)-SUMIF($A$6:AA$6,"ИТОГО ост. дебит от ЗБС, Углуб., ПВЛГ/ПНЛГ",$A55:AA55)</f>
        <v>-33.558000000000007</v>
      </c>
      <c r="AC55" s="176"/>
      <c r="AD55" s="167">
        <v>10.066000000000001</v>
      </c>
      <c r="AE55" s="176"/>
      <c r="AF55" s="167">
        <f>SUBTOTAL(9,AC55:AE55)</f>
        <v>10.066000000000001</v>
      </c>
      <c r="AG55" s="287" t="s">
        <v>2</v>
      </c>
      <c r="AH55" s="177">
        <f>AH$5+SUMIF($C$6:AF$6,"Нараст. по остановкам",$C55:AF55)-SUMIF($C$6:AF$6,"Нараст.  по потенциалу",$C55:AF55)</f>
        <v>47.139086956521744</v>
      </c>
      <c r="AI55" s="131"/>
    </row>
    <row r="56" spans="1:35" ht="0.75" customHeight="1" x14ac:dyDescent="0.3">
      <c r="A56" s="178"/>
      <c r="B56" s="178"/>
      <c r="C56" s="178"/>
      <c r="D56" s="178"/>
      <c r="E56" s="178"/>
      <c r="F56" s="178"/>
      <c r="G56" s="178"/>
      <c r="H56" s="178"/>
      <c r="I56" s="114"/>
      <c r="J56" s="114"/>
      <c r="K56" s="114"/>
      <c r="L56" s="114"/>
      <c r="M56" s="114"/>
      <c r="N56" s="114"/>
      <c r="O56" s="114"/>
      <c r="P56" s="114"/>
      <c r="Q56" s="114"/>
      <c r="R56" s="166"/>
      <c r="S56" s="114"/>
      <c r="T56" s="114"/>
      <c r="U56" s="114"/>
      <c r="V56" s="178"/>
      <c r="W56" s="178"/>
      <c r="X56" s="166"/>
      <c r="Y56" s="166"/>
      <c r="Z56" s="114"/>
      <c r="AA56" s="114"/>
      <c r="AB56" s="178"/>
      <c r="AC56" s="178"/>
      <c r="AD56" s="178"/>
      <c r="AE56" s="178"/>
      <c r="AF56" s="178"/>
      <c r="AG56" s="178"/>
      <c r="AH56" s="178"/>
      <c r="AI56" s="131"/>
    </row>
    <row r="57" spans="1:35" ht="11.25" customHeight="1" x14ac:dyDescent="0.3">
      <c r="A57" s="311">
        <v>43536</v>
      </c>
      <c r="B57" s="132" t="s">
        <v>39</v>
      </c>
      <c r="C57" s="133"/>
      <c r="D57" s="134">
        <v>0</v>
      </c>
      <c r="E57" s="133"/>
      <c r="F57" s="134">
        <v>0</v>
      </c>
      <c r="G57" s="134">
        <v>0</v>
      </c>
      <c r="H57" s="135"/>
      <c r="I57" s="133"/>
      <c r="J57" s="136"/>
      <c r="K57" s="137"/>
      <c r="L57" s="133"/>
      <c r="M57" s="136"/>
      <c r="N57" s="137"/>
      <c r="O57" s="133"/>
      <c r="P57" s="136"/>
      <c r="Q57" s="137"/>
      <c r="R57" s="133"/>
      <c r="S57" s="138">
        <v>1.669</v>
      </c>
      <c r="T57" s="134">
        <v>1.669</v>
      </c>
      <c r="U57" s="139"/>
      <c r="V57" s="180"/>
      <c r="W57" s="141"/>
      <c r="X57" s="133"/>
      <c r="Y57" s="133"/>
      <c r="Z57" s="143"/>
      <c r="AA57" s="144"/>
      <c r="AB57" s="145"/>
      <c r="AC57" s="147"/>
      <c r="AD57" s="146"/>
      <c r="AE57" s="146"/>
      <c r="AF57" s="147"/>
      <c r="AG57" s="312">
        <f>AG$5+SUMIF($A$6:AF$6,"Нараст. баланс",$A59:AF59)+SUMIF($A$8:AD$8,"Итого (с ВНР)",$A59:AD59)-SUMIF($A$6:AF$6,"Геол. снижение,  т/сут",$A59:AF59)-SUMIF(AE$8:AF$8,"Итого",AE59:AF59)-SUMIF($A$8:AF$8,"Итого (с ВСП)",$A59:AF59)</f>
        <v>1937.3580000000002</v>
      </c>
      <c r="AH57" s="148"/>
      <c r="AI57" s="131"/>
    </row>
    <row r="58" spans="1:35" ht="11.25" customHeight="1" x14ac:dyDescent="0.3">
      <c r="A58" s="287" t="s">
        <v>2</v>
      </c>
      <c r="B58" s="149" t="s">
        <v>40</v>
      </c>
      <c r="C58" s="150"/>
      <c r="D58" s="151">
        <v>0</v>
      </c>
      <c r="E58" s="150"/>
      <c r="F58" s="151">
        <v>0</v>
      </c>
      <c r="G58" s="151">
        <v>0</v>
      </c>
      <c r="H58" s="152"/>
      <c r="I58" s="150"/>
      <c r="J58" s="153">
        <f>SUBTOTAL(9,I60:I60)</f>
        <v>0</v>
      </c>
      <c r="K58" s="154"/>
      <c r="L58" s="150"/>
      <c r="M58" s="153">
        <f>SUBTOTAL(9,L60:L60)</f>
        <v>0</v>
      </c>
      <c r="N58" s="154"/>
      <c r="O58" s="150"/>
      <c r="P58" s="153">
        <f>SUBTOTAL(9,O60:O60)</f>
        <v>0</v>
      </c>
      <c r="Q58" s="154"/>
      <c r="R58" s="150"/>
      <c r="S58" s="155">
        <f>SUBTOTAL(9,R60:R60)</f>
        <v>0</v>
      </c>
      <c r="T58" s="151">
        <f>SUBTOTAL(9,R60:R60)</f>
        <v>0</v>
      </c>
      <c r="U58" s="156">
        <f>T58+IF($B54="N,N скважин",U54,0)</f>
        <v>0</v>
      </c>
      <c r="V58" s="182"/>
      <c r="W58" s="158"/>
      <c r="X58" s="150"/>
      <c r="Y58" s="150"/>
      <c r="Z58" s="151">
        <f>SUBTOTAL(9,X60:Y60)</f>
        <v>0</v>
      </c>
      <c r="AA58" s="160">
        <f>Z58+IF($B54="N,N скважин",AA54,0)</f>
        <v>1</v>
      </c>
      <c r="AB58" s="161"/>
      <c r="AC58" s="163"/>
      <c r="AD58" s="162"/>
      <c r="AE58" s="162"/>
      <c r="AF58" s="163"/>
      <c r="AG58" s="287" t="s">
        <v>2</v>
      </c>
      <c r="AH58" s="164">
        <v>1</v>
      </c>
      <c r="AI58" s="131"/>
    </row>
    <row r="59" spans="1:35" ht="12.75" customHeight="1" x14ac:dyDescent="0.3">
      <c r="A59" s="287" t="s">
        <v>2</v>
      </c>
      <c r="B59" s="165" t="s">
        <v>37</v>
      </c>
      <c r="C59" s="166"/>
      <c r="D59" s="167">
        <f>SUBTOTAL(9,C59:C59)</f>
        <v>0</v>
      </c>
      <c r="E59" s="166"/>
      <c r="F59" s="167">
        <f>SUBTOTAL(9,E59:E59)</f>
        <v>0</v>
      </c>
      <c r="G59" s="167">
        <f>SUBTOTAL(9,C59:E59)</f>
        <v>0</v>
      </c>
      <c r="H59" s="168">
        <f>G59+IF($B55=2,0,H55)</f>
        <v>0</v>
      </c>
      <c r="I59" s="166"/>
      <c r="J59" s="169">
        <f>SUBTOTAL(9,I59:I59)</f>
        <v>0</v>
      </c>
      <c r="K59" s="170">
        <f>J59+IF($B55=2,0,K55)</f>
        <v>0</v>
      </c>
      <c r="L59" s="166"/>
      <c r="M59" s="169">
        <f>SUBTOTAL(9,L59:L59)</f>
        <v>0</v>
      </c>
      <c r="N59" s="170">
        <f>M59+IF($B55=2,0,N55)</f>
        <v>10</v>
      </c>
      <c r="O59" s="166"/>
      <c r="P59" s="169">
        <f>SUBTOTAL(9,O59:O59)</f>
        <v>0</v>
      </c>
      <c r="Q59" s="170">
        <f>P59+IF($B55=2,0,Q55)</f>
        <v>0</v>
      </c>
      <c r="R59" s="166"/>
      <c r="S59" s="171">
        <f>SUBTOTAL(9,R59:R59)</f>
        <v>0</v>
      </c>
      <c r="T59" s="167">
        <f>SUBTOTAL(9,R59:R59)</f>
        <v>0</v>
      </c>
      <c r="U59" s="168">
        <f>T59+IF($B55=2,0,U55)</f>
        <v>1.669</v>
      </c>
      <c r="V59" s="184">
        <v>18</v>
      </c>
      <c r="W59" s="173">
        <v>35.64</v>
      </c>
      <c r="X59" s="166"/>
      <c r="Y59" s="166"/>
      <c r="Z59" s="167">
        <f>SUBTOTAL(9,X59:Y59)</f>
        <v>0</v>
      </c>
      <c r="AA59" s="171">
        <f>Z59+IF($B55=2,0,AA55)</f>
        <v>45.227000000000004</v>
      </c>
      <c r="AB59" s="175">
        <f>SUMIF($A$6:AA$6,"Накопленный эффект, т/сут",$A59:AA59)+SUMIF($A$6:AA$6,"Нараст.  по потенциалу",$A59:AA59)-SUMIF($A$6:AA$6,"Нараст. по остановкам",$A59:AA59)-SUMIF($A$6:AA$6,"ИТОГО перевод в ППД",$A59:AA59)-SUMIF($A$6:AA$6,"ИТОГО  нерент, по распоряж.",$A59:AA59)-SUMIF($A$6:AA$6,"ИТОГО ост. дебит от ЗБС, Углуб., ПВЛГ/ПНЛГ",$A59:AA59)</f>
        <v>-33.558000000000007</v>
      </c>
      <c r="AC59" s="167">
        <v>14.6</v>
      </c>
      <c r="AD59" s="176"/>
      <c r="AE59" s="176"/>
      <c r="AF59" s="167">
        <f>SUBTOTAL(9,AC59:AE59)</f>
        <v>14.6</v>
      </c>
      <c r="AG59" s="287" t="s">
        <v>2</v>
      </c>
      <c r="AH59" s="177">
        <f>AH$5+SUMIF($C$6:AF$6,"Нараст. по остановкам",$C59:AF59)-SUMIF($C$6:AF$6,"Нараст.  по потенциалу",$C59:AF59)</f>
        <v>47.139086956521744</v>
      </c>
      <c r="AI59" s="131"/>
    </row>
    <row r="60" spans="1:35" ht="0.75" customHeight="1" x14ac:dyDescent="0.3">
      <c r="A60" s="178"/>
      <c r="B60" s="178"/>
      <c r="C60" s="178"/>
      <c r="D60" s="178"/>
      <c r="E60" s="178"/>
      <c r="F60" s="178"/>
      <c r="G60" s="178"/>
      <c r="H60" s="178"/>
      <c r="I60" s="114"/>
      <c r="J60" s="114"/>
      <c r="K60" s="114"/>
      <c r="L60" s="114"/>
      <c r="M60" s="114"/>
      <c r="N60" s="114"/>
      <c r="O60" s="114"/>
      <c r="P60" s="114"/>
      <c r="Q60" s="114"/>
      <c r="R60" s="166"/>
      <c r="S60" s="114"/>
      <c r="T60" s="114"/>
      <c r="U60" s="114"/>
      <c r="V60" s="178"/>
      <c r="W60" s="178"/>
      <c r="X60" s="166"/>
      <c r="Y60" s="166"/>
      <c r="Z60" s="114"/>
      <c r="AA60" s="114"/>
      <c r="AB60" s="178"/>
      <c r="AC60" s="178"/>
      <c r="AD60" s="178"/>
      <c r="AE60" s="178"/>
      <c r="AF60" s="178"/>
      <c r="AG60" s="178"/>
      <c r="AH60" s="178"/>
      <c r="AI60" s="131"/>
    </row>
    <row r="61" spans="1:35" ht="11.25" customHeight="1" x14ac:dyDescent="0.3">
      <c r="A61" s="311">
        <v>43537</v>
      </c>
      <c r="B61" s="132" t="s">
        <v>39</v>
      </c>
      <c r="C61" s="133"/>
      <c r="D61" s="134">
        <v>0</v>
      </c>
      <c r="E61" s="133"/>
      <c r="F61" s="134">
        <v>0</v>
      </c>
      <c r="G61" s="134">
        <v>0</v>
      </c>
      <c r="H61" s="135"/>
      <c r="I61" s="133"/>
      <c r="J61" s="136"/>
      <c r="K61" s="137"/>
      <c r="L61" s="133"/>
      <c r="M61" s="136"/>
      <c r="N61" s="137"/>
      <c r="O61" s="133"/>
      <c r="P61" s="136"/>
      <c r="Q61" s="137"/>
      <c r="R61" s="133"/>
      <c r="S61" s="138">
        <v>1.669</v>
      </c>
      <c r="T61" s="134">
        <v>1.669</v>
      </c>
      <c r="U61" s="139"/>
      <c r="V61" s="180"/>
      <c r="W61" s="141"/>
      <c r="X61" s="133"/>
      <c r="Y61" s="133"/>
      <c r="Z61" s="143"/>
      <c r="AA61" s="144"/>
      <c r="AB61" s="145"/>
      <c r="AC61" s="147"/>
      <c r="AD61" s="147"/>
      <c r="AE61" s="146"/>
      <c r="AF61" s="147"/>
      <c r="AG61" s="312">
        <f>AG$5+SUMIF($A$6:AF$6,"Нараст. баланс",$A63:AF63)+SUMIF($A$8:AD$8,"Итого (с ВНР)",$A63:AD63)-SUMIF($A$6:AF$6,"Геол. снижение,  т/сут",$A63:AF63)-SUMIF(AE$8:AF$8,"Итого",AE63:AF63)-SUMIF($A$8:AF$8,"Итого (с ВСП)",$A63:AF63)</f>
        <v>1921.3590000000004</v>
      </c>
      <c r="AH61" s="148"/>
      <c r="AI61" s="131"/>
    </row>
    <row r="62" spans="1:35" ht="11.25" customHeight="1" x14ac:dyDescent="0.3">
      <c r="A62" s="287" t="s">
        <v>2</v>
      </c>
      <c r="B62" s="149" t="s">
        <v>40</v>
      </c>
      <c r="C62" s="150"/>
      <c r="D62" s="151">
        <v>0</v>
      </c>
      <c r="E62" s="150"/>
      <c r="F62" s="151">
        <v>0</v>
      </c>
      <c r="G62" s="151">
        <v>0</v>
      </c>
      <c r="H62" s="152"/>
      <c r="I62" s="150"/>
      <c r="J62" s="153">
        <f>SUBTOTAL(9,I64:I64)</f>
        <v>0</v>
      </c>
      <c r="K62" s="154"/>
      <c r="L62" s="150"/>
      <c r="M62" s="153">
        <f>SUBTOTAL(9,L64:L64)</f>
        <v>0</v>
      </c>
      <c r="N62" s="154"/>
      <c r="O62" s="150"/>
      <c r="P62" s="153">
        <f>SUBTOTAL(9,O64:O64)</f>
        <v>0</v>
      </c>
      <c r="Q62" s="154"/>
      <c r="R62" s="150"/>
      <c r="S62" s="155">
        <f>SUBTOTAL(9,R64:R64)</f>
        <v>0</v>
      </c>
      <c r="T62" s="151">
        <f>SUBTOTAL(9,R64:R64)</f>
        <v>0</v>
      </c>
      <c r="U62" s="156">
        <f>T62+IF($B58="N,N скважин",U58,0)</f>
        <v>0</v>
      </c>
      <c r="V62" s="182"/>
      <c r="W62" s="158"/>
      <c r="X62" s="150"/>
      <c r="Y62" s="150"/>
      <c r="Z62" s="151">
        <f>SUBTOTAL(9,X64:Y64)</f>
        <v>0</v>
      </c>
      <c r="AA62" s="160">
        <f>Z62+IF($B58="N,N скважин",AA58,0)</f>
        <v>1</v>
      </c>
      <c r="AB62" s="161"/>
      <c r="AC62" s="163"/>
      <c r="AD62" s="163"/>
      <c r="AE62" s="162"/>
      <c r="AF62" s="163"/>
      <c r="AG62" s="287" t="s">
        <v>2</v>
      </c>
      <c r="AH62" s="164">
        <v>1</v>
      </c>
      <c r="AI62" s="131"/>
    </row>
    <row r="63" spans="1:35" ht="12.75" customHeight="1" x14ac:dyDescent="0.3">
      <c r="A63" s="287" t="s">
        <v>2</v>
      </c>
      <c r="B63" s="165" t="s">
        <v>37</v>
      </c>
      <c r="C63" s="166"/>
      <c r="D63" s="167">
        <f>SUBTOTAL(9,C63:C63)</f>
        <v>0</v>
      </c>
      <c r="E63" s="166"/>
      <c r="F63" s="167">
        <f>SUBTOTAL(9,E63:E63)</f>
        <v>0</v>
      </c>
      <c r="G63" s="167">
        <f>SUBTOTAL(9,C63:E63)</f>
        <v>0</v>
      </c>
      <c r="H63" s="168">
        <f>G63+IF($B59=2,0,H59)</f>
        <v>0</v>
      </c>
      <c r="I63" s="166"/>
      <c r="J63" s="169">
        <f>SUBTOTAL(9,I63:I63)</f>
        <v>0</v>
      </c>
      <c r="K63" s="170">
        <f>J63+IF($B59=2,0,K59)</f>
        <v>0</v>
      </c>
      <c r="L63" s="166"/>
      <c r="M63" s="169">
        <f>SUBTOTAL(9,L63:L63)</f>
        <v>0</v>
      </c>
      <c r="N63" s="170">
        <f>M63+IF($B59=2,0,N59)</f>
        <v>10</v>
      </c>
      <c r="O63" s="166"/>
      <c r="P63" s="169">
        <f>SUBTOTAL(9,O63:O63)</f>
        <v>0</v>
      </c>
      <c r="Q63" s="170">
        <f>P63+IF($B59=2,0,Q59)</f>
        <v>0</v>
      </c>
      <c r="R63" s="166"/>
      <c r="S63" s="171">
        <f>SUBTOTAL(9,R63:R63)</f>
        <v>0</v>
      </c>
      <c r="T63" s="167">
        <f>SUBTOTAL(9,R63:R63)</f>
        <v>0</v>
      </c>
      <c r="U63" s="168">
        <f>T63+IF($B59=2,0,U59)</f>
        <v>1.669</v>
      </c>
      <c r="V63" s="184">
        <v>18</v>
      </c>
      <c r="W63" s="173">
        <v>38.61</v>
      </c>
      <c r="X63" s="166"/>
      <c r="Y63" s="166"/>
      <c r="Z63" s="167">
        <f>SUBTOTAL(9,X63:Y63)</f>
        <v>0</v>
      </c>
      <c r="AA63" s="171">
        <f>Z63+IF($B59=2,0,AA59)</f>
        <v>45.227000000000004</v>
      </c>
      <c r="AB63" s="175">
        <f>SUMIF($A$6:AA$6,"Накопленный эффект, т/сут",$A63:AA63)+SUMIF($A$6:AA$6,"Нараст.  по потенциалу",$A63:AA63)-SUMIF($A$6:AA$6,"Нараст. по остановкам",$A63:AA63)-SUMIF($A$6:AA$6,"ИТОГО перевод в ППД",$A63:AA63)-SUMIF($A$6:AA$6,"ИТОГО  нерент, по распоряж.",$A63:AA63)-SUMIF($A$6:AA$6,"ИТОГО ост. дебит от ЗБС, Углуб., ПВЛГ/ПНЛГ",$A63:AA63)</f>
        <v>-33.558000000000007</v>
      </c>
      <c r="AC63" s="167">
        <v>14.6</v>
      </c>
      <c r="AD63" s="167">
        <v>13.029</v>
      </c>
      <c r="AE63" s="176"/>
      <c r="AF63" s="167">
        <f>SUBTOTAL(9,AC63:AE63)</f>
        <v>27.628999999999998</v>
      </c>
      <c r="AG63" s="287" t="s">
        <v>2</v>
      </c>
      <c r="AH63" s="177">
        <f>AH$5+SUMIF($C$6:AF$6,"Нараст. по остановкам",$C63:AF63)-SUMIF($C$6:AF$6,"Нараст.  по потенциалу",$C63:AF63)</f>
        <v>47.139086956521744</v>
      </c>
      <c r="AI63" s="131"/>
    </row>
    <row r="64" spans="1:35" ht="0.75" customHeight="1" x14ac:dyDescent="0.3">
      <c r="A64" s="178"/>
      <c r="B64" s="178"/>
      <c r="C64" s="178"/>
      <c r="D64" s="178"/>
      <c r="E64" s="178"/>
      <c r="F64" s="178"/>
      <c r="G64" s="178"/>
      <c r="H64" s="178"/>
      <c r="I64" s="114"/>
      <c r="J64" s="114"/>
      <c r="K64" s="114"/>
      <c r="L64" s="114"/>
      <c r="M64" s="114"/>
      <c r="N64" s="114"/>
      <c r="O64" s="114"/>
      <c r="P64" s="114"/>
      <c r="Q64" s="114"/>
      <c r="R64" s="166"/>
      <c r="S64" s="114"/>
      <c r="T64" s="114"/>
      <c r="U64" s="114"/>
      <c r="V64" s="178"/>
      <c r="W64" s="178"/>
      <c r="X64" s="166"/>
      <c r="Y64" s="166"/>
      <c r="Z64" s="114"/>
      <c r="AA64" s="114"/>
      <c r="AB64" s="178"/>
      <c r="AC64" s="178"/>
      <c r="AD64" s="178"/>
      <c r="AE64" s="178"/>
      <c r="AF64" s="178"/>
      <c r="AG64" s="178"/>
      <c r="AH64" s="178"/>
      <c r="AI64" s="131"/>
    </row>
    <row r="65" spans="1:35" ht="11.25" customHeight="1" x14ac:dyDescent="0.3">
      <c r="A65" s="311">
        <v>43538</v>
      </c>
      <c r="B65" s="132" t="s">
        <v>39</v>
      </c>
      <c r="C65" s="133"/>
      <c r="D65" s="134">
        <v>0</v>
      </c>
      <c r="E65" s="133"/>
      <c r="F65" s="134">
        <v>0</v>
      </c>
      <c r="G65" s="134">
        <v>0</v>
      </c>
      <c r="H65" s="135"/>
      <c r="I65" s="133"/>
      <c r="J65" s="136"/>
      <c r="K65" s="137"/>
      <c r="L65" s="133"/>
      <c r="M65" s="136"/>
      <c r="N65" s="137"/>
      <c r="O65" s="133"/>
      <c r="P65" s="136"/>
      <c r="Q65" s="137"/>
      <c r="R65" s="133"/>
      <c r="S65" s="138">
        <v>1.669</v>
      </c>
      <c r="T65" s="134">
        <v>1.669</v>
      </c>
      <c r="U65" s="139"/>
      <c r="V65" s="180"/>
      <c r="W65" s="141"/>
      <c r="X65" s="133"/>
      <c r="Y65" s="133"/>
      <c r="Z65" s="143"/>
      <c r="AA65" s="144"/>
      <c r="AB65" s="145"/>
      <c r="AC65" s="147"/>
      <c r="AD65" s="146"/>
      <c r="AE65" s="146"/>
      <c r="AF65" s="147"/>
      <c r="AG65" s="312">
        <f>AG$5+SUMIF($A$6:AF$6,"Нараст. баланс",$A67:AF67)+SUMIF($A$8:AD$8,"Итого (с ВНР)",$A67:AD67)-SUMIF($A$6:AF$6,"Геол. снижение,  т/сут",$A67:AF67)-SUMIF(AE$8:AF$8,"Итого",AE67:AF67)-SUMIF($A$8:AF$8,"Итого (с ВСП)",$A67:AF67)</f>
        <v>1931.4180000000003</v>
      </c>
      <c r="AH65" s="148"/>
      <c r="AI65" s="131"/>
    </row>
    <row r="66" spans="1:35" ht="11.25" customHeight="1" x14ac:dyDescent="0.3">
      <c r="A66" s="287" t="s">
        <v>2</v>
      </c>
      <c r="B66" s="149" t="s">
        <v>40</v>
      </c>
      <c r="C66" s="150"/>
      <c r="D66" s="151">
        <v>0</v>
      </c>
      <c r="E66" s="150"/>
      <c r="F66" s="151">
        <v>0</v>
      </c>
      <c r="G66" s="151">
        <v>0</v>
      </c>
      <c r="H66" s="152"/>
      <c r="I66" s="150"/>
      <c r="J66" s="153">
        <f>SUBTOTAL(9,I68:I68)</f>
        <v>0</v>
      </c>
      <c r="K66" s="154"/>
      <c r="L66" s="150"/>
      <c r="M66" s="153">
        <f>SUBTOTAL(9,L68:L68)</f>
        <v>0</v>
      </c>
      <c r="N66" s="154"/>
      <c r="O66" s="150"/>
      <c r="P66" s="153">
        <f>SUBTOTAL(9,O68:O68)</f>
        <v>0</v>
      </c>
      <c r="Q66" s="154"/>
      <c r="R66" s="150"/>
      <c r="S66" s="155">
        <f>SUBTOTAL(9,R68:R68)</f>
        <v>0</v>
      </c>
      <c r="T66" s="151">
        <f>SUBTOTAL(9,R68:R68)</f>
        <v>0</v>
      </c>
      <c r="U66" s="156">
        <f>T66+IF($B62="N,N скважин",U62,0)</f>
        <v>0</v>
      </c>
      <c r="V66" s="182"/>
      <c r="W66" s="158"/>
      <c r="X66" s="150"/>
      <c r="Y66" s="150"/>
      <c r="Z66" s="151">
        <f>SUBTOTAL(9,X68:Y68)</f>
        <v>0</v>
      </c>
      <c r="AA66" s="160">
        <f>Z66+IF($B62="N,N скважин",AA62,0)</f>
        <v>1</v>
      </c>
      <c r="AB66" s="161"/>
      <c r="AC66" s="163"/>
      <c r="AD66" s="162"/>
      <c r="AE66" s="162"/>
      <c r="AF66" s="163"/>
      <c r="AG66" s="287" t="s">
        <v>2</v>
      </c>
      <c r="AH66" s="164">
        <v>1</v>
      </c>
      <c r="AI66" s="131"/>
    </row>
    <row r="67" spans="1:35" ht="12.75" customHeight="1" x14ac:dyDescent="0.3">
      <c r="A67" s="287" t="s">
        <v>2</v>
      </c>
      <c r="B67" s="165" t="s">
        <v>37</v>
      </c>
      <c r="C67" s="166"/>
      <c r="D67" s="167">
        <f>SUBTOTAL(9,C67:C67)</f>
        <v>0</v>
      </c>
      <c r="E67" s="166"/>
      <c r="F67" s="167">
        <f>SUBTOTAL(9,E67:E67)</f>
        <v>0</v>
      </c>
      <c r="G67" s="167">
        <f>SUBTOTAL(9,C67:E67)</f>
        <v>0</v>
      </c>
      <c r="H67" s="168">
        <f>G67+IF($B63=2,0,H63)</f>
        <v>0</v>
      </c>
      <c r="I67" s="166"/>
      <c r="J67" s="169">
        <f>SUBTOTAL(9,I67:I67)</f>
        <v>0</v>
      </c>
      <c r="K67" s="170">
        <f>J67+IF($B63=2,0,K63)</f>
        <v>0</v>
      </c>
      <c r="L67" s="166"/>
      <c r="M67" s="169">
        <f>SUBTOTAL(9,L67:L67)</f>
        <v>0</v>
      </c>
      <c r="N67" s="170">
        <f>M67+IF($B63=2,0,N63)</f>
        <v>10</v>
      </c>
      <c r="O67" s="166"/>
      <c r="P67" s="169">
        <f>SUBTOTAL(9,O67:O67)</f>
        <v>0</v>
      </c>
      <c r="Q67" s="170">
        <f>P67+IF($B63=2,0,Q63)</f>
        <v>0</v>
      </c>
      <c r="R67" s="166"/>
      <c r="S67" s="171">
        <f>SUBTOTAL(9,R67:R67)</f>
        <v>0</v>
      </c>
      <c r="T67" s="167">
        <f>SUBTOTAL(9,R67:R67)</f>
        <v>0</v>
      </c>
      <c r="U67" s="168">
        <f>T67+IF($B63=2,0,U63)</f>
        <v>1.669</v>
      </c>
      <c r="V67" s="184">
        <v>18</v>
      </c>
      <c r="W67" s="173">
        <v>41.58</v>
      </c>
      <c r="X67" s="166"/>
      <c r="Y67" s="166"/>
      <c r="Z67" s="167">
        <f>SUBTOTAL(9,X67:Y67)</f>
        <v>0</v>
      </c>
      <c r="AA67" s="171">
        <f>Z67+IF($B63=2,0,AA63)</f>
        <v>45.227000000000004</v>
      </c>
      <c r="AB67" s="175">
        <f>SUMIF($A$6:AA$6,"Накопленный эффект, т/сут",$A67:AA67)+SUMIF($A$6:AA$6,"Нараст.  по потенциалу",$A67:AA67)-SUMIF($A$6:AA$6,"Нараст. по остановкам",$A67:AA67)-SUMIF($A$6:AA$6,"ИТОГО перевод в ППД",$A67:AA67)-SUMIF($A$6:AA$6,"ИТОГО  нерент, по распоряж.",$A67:AA67)-SUMIF($A$6:AA$6,"ИТОГО ост. дебит от ЗБС, Углуб., ПВЛГ/ПНЛГ",$A67:AA67)</f>
        <v>-33.558000000000007</v>
      </c>
      <c r="AC67" s="167">
        <v>14.6</v>
      </c>
      <c r="AD67" s="176"/>
      <c r="AE67" s="176"/>
      <c r="AF67" s="167">
        <f>SUBTOTAL(9,AC67:AE67)</f>
        <v>14.6</v>
      </c>
      <c r="AG67" s="287" t="s">
        <v>2</v>
      </c>
      <c r="AH67" s="177">
        <f>AH$5+SUMIF($C$6:AF$6,"Нараст. по остановкам",$C67:AF67)-SUMIF($C$6:AF$6,"Нараст.  по потенциалу",$C67:AF67)</f>
        <v>47.139086956521744</v>
      </c>
      <c r="AI67" s="131"/>
    </row>
    <row r="68" spans="1:35" ht="0.75" customHeight="1" x14ac:dyDescent="0.3">
      <c r="A68" s="178"/>
      <c r="B68" s="178"/>
      <c r="C68" s="178"/>
      <c r="D68" s="178"/>
      <c r="E68" s="178"/>
      <c r="F68" s="178"/>
      <c r="G68" s="178"/>
      <c r="H68" s="178"/>
      <c r="I68" s="114"/>
      <c r="J68" s="114"/>
      <c r="K68" s="114"/>
      <c r="L68" s="114"/>
      <c r="M68" s="114"/>
      <c r="N68" s="114"/>
      <c r="O68" s="114"/>
      <c r="P68" s="114"/>
      <c r="Q68" s="114"/>
      <c r="R68" s="166"/>
      <c r="S68" s="114"/>
      <c r="T68" s="114"/>
      <c r="U68" s="114"/>
      <c r="V68" s="178"/>
      <c r="W68" s="178"/>
      <c r="X68" s="166"/>
      <c r="Y68" s="166"/>
      <c r="Z68" s="114"/>
      <c r="AA68" s="114"/>
      <c r="AB68" s="178"/>
      <c r="AC68" s="178"/>
      <c r="AD68" s="178"/>
      <c r="AE68" s="178"/>
      <c r="AF68" s="178"/>
      <c r="AG68" s="178"/>
      <c r="AH68" s="178"/>
      <c r="AI68" s="131"/>
    </row>
    <row r="69" spans="1:35" ht="11.25" customHeight="1" x14ac:dyDescent="0.3">
      <c r="A69" s="311">
        <v>43539</v>
      </c>
      <c r="B69" s="132" t="s">
        <v>39</v>
      </c>
      <c r="C69" s="133"/>
      <c r="D69" s="134">
        <v>0</v>
      </c>
      <c r="E69" s="133"/>
      <c r="F69" s="134">
        <v>0</v>
      </c>
      <c r="G69" s="134">
        <v>0</v>
      </c>
      <c r="H69" s="135"/>
      <c r="I69" s="133"/>
      <c r="J69" s="136"/>
      <c r="K69" s="137"/>
      <c r="L69" s="179" t="s">
        <v>41</v>
      </c>
      <c r="M69" s="136"/>
      <c r="N69" s="137"/>
      <c r="O69" s="241"/>
      <c r="P69" s="136"/>
      <c r="Q69" s="137"/>
      <c r="R69" s="133"/>
      <c r="S69" s="138">
        <v>1.669</v>
      </c>
      <c r="T69" s="134">
        <v>1.669</v>
      </c>
      <c r="U69" s="139"/>
      <c r="V69" s="180"/>
      <c r="W69" s="141"/>
      <c r="X69" s="133"/>
      <c r="Y69" s="133"/>
      <c r="Z69" s="143"/>
      <c r="AA69" s="144"/>
      <c r="AB69" s="145"/>
      <c r="AC69" s="147"/>
      <c r="AD69" s="146"/>
      <c r="AE69" s="146"/>
      <c r="AF69" s="147"/>
      <c r="AG69" s="312">
        <f>AG$5+SUMIF($A$6:AF$6,"Нараст. баланс",$A71:AF71)+SUMIF($A$8:AD$8,"Итого (с ВНР)",$A71:AD71)-SUMIF($A$6:AF$6,"Геол. снижение,  т/сут",$A71:AF71)-SUMIF(AE$8:AF$8,"Итого",AE71:AF71)-SUMIF($A$8:AF$8,"Итого (с ВСП)",$A71:AF71)</f>
        <v>1938.4480000000003</v>
      </c>
      <c r="AH69" s="148"/>
      <c r="AI69" s="131"/>
    </row>
    <row r="70" spans="1:35" ht="11.25" customHeight="1" x14ac:dyDescent="0.3">
      <c r="A70" s="287" t="s">
        <v>2</v>
      </c>
      <c r="B70" s="149" t="s">
        <v>40</v>
      </c>
      <c r="C70" s="150"/>
      <c r="D70" s="151">
        <v>0</v>
      </c>
      <c r="E70" s="150"/>
      <c r="F70" s="151">
        <v>0</v>
      </c>
      <c r="G70" s="151">
        <v>0</v>
      </c>
      <c r="H70" s="152"/>
      <c r="I70" s="150"/>
      <c r="J70" s="153">
        <f>SUBTOTAL(9,I72:I72)</f>
        <v>0</v>
      </c>
      <c r="K70" s="154"/>
      <c r="L70" s="181"/>
      <c r="M70" s="153">
        <f>SUBTOTAL(9,L72:L72)</f>
        <v>0</v>
      </c>
      <c r="N70" s="154"/>
      <c r="O70" s="242"/>
      <c r="P70" s="153"/>
      <c r="Q70" s="154"/>
      <c r="R70" s="150"/>
      <c r="S70" s="155">
        <f>SUBTOTAL(9,R72:R72)</f>
        <v>0</v>
      </c>
      <c r="T70" s="151">
        <f>SUBTOTAL(9,R72:R72)</f>
        <v>0</v>
      </c>
      <c r="U70" s="156">
        <f>T70+IF($B66="N,N скважин",U66,0)</f>
        <v>0</v>
      </c>
      <c r="V70" s="182"/>
      <c r="W70" s="158"/>
      <c r="X70" s="150"/>
      <c r="Y70" s="150"/>
      <c r="Z70" s="151">
        <f>SUBTOTAL(9,X72:Y72)</f>
        <v>0</v>
      </c>
      <c r="AA70" s="160">
        <f>Z70+IF($B66="N,N скважин",AA66,0)</f>
        <v>1</v>
      </c>
      <c r="AB70" s="161"/>
      <c r="AC70" s="163"/>
      <c r="AD70" s="162"/>
      <c r="AE70" s="162"/>
      <c r="AF70" s="163"/>
      <c r="AG70" s="287" t="s">
        <v>2</v>
      </c>
      <c r="AH70" s="164">
        <v>1</v>
      </c>
      <c r="AI70" s="131"/>
    </row>
    <row r="71" spans="1:35" ht="12.75" customHeight="1" x14ac:dyDescent="0.3">
      <c r="A71" s="287" t="s">
        <v>2</v>
      </c>
      <c r="B71" s="165" t="s">
        <v>37</v>
      </c>
      <c r="C71" s="166"/>
      <c r="D71" s="167">
        <f>SUBTOTAL(9,C71:C71)</f>
        <v>0</v>
      </c>
      <c r="E71" s="166"/>
      <c r="F71" s="167">
        <f>SUBTOTAL(9,E71:E71)</f>
        <v>0</v>
      </c>
      <c r="G71" s="167">
        <f>SUBTOTAL(9,C71:E71)</f>
        <v>0</v>
      </c>
      <c r="H71" s="168">
        <f>G71+IF($B67=2,0,H67)</f>
        <v>0</v>
      </c>
      <c r="I71" s="166"/>
      <c r="J71" s="169">
        <f>SUBTOTAL(9,I71:I71)</f>
        <v>0</v>
      </c>
      <c r="K71" s="170">
        <f>J71+IF($B67=2,0,K67)</f>
        <v>0</v>
      </c>
      <c r="L71" s="183">
        <v>10</v>
      </c>
      <c r="M71" s="169">
        <f>SUBTOTAL(9,L71:L71)</f>
        <v>10</v>
      </c>
      <c r="N71" s="170">
        <f>M71+IF($B67=2,0,N67)</f>
        <v>20</v>
      </c>
      <c r="O71" s="243"/>
      <c r="P71" s="169">
        <f>SUBTOTAL(9,O71:O71)</f>
        <v>0</v>
      </c>
      <c r="Q71" s="170">
        <f>P71+IF($B67=2,0,Q67)</f>
        <v>0</v>
      </c>
      <c r="R71" s="166"/>
      <c r="S71" s="171">
        <f>SUBTOTAL(9,R71:R71)</f>
        <v>0</v>
      </c>
      <c r="T71" s="167">
        <f>SUBTOTAL(9,R71:R71)</f>
        <v>0</v>
      </c>
      <c r="U71" s="168">
        <f>T71+IF($B67=2,0,U67)</f>
        <v>1.669</v>
      </c>
      <c r="V71" s="184">
        <v>18</v>
      </c>
      <c r="W71" s="173">
        <v>44.55</v>
      </c>
      <c r="X71" s="166"/>
      <c r="Y71" s="166"/>
      <c r="Z71" s="167">
        <f>SUBTOTAL(9,X71:Y71)</f>
        <v>0</v>
      </c>
      <c r="AA71" s="171">
        <f>Z71+IF($B67=2,0,AA67)</f>
        <v>45.227000000000004</v>
      </c>
      <c r="AB71" s="175">
        <f>SUMIF($A$6:AA$6,"Накопленный эффект, т/сут",$A71:AA71)+SUMIF($A$6:AA$6,"Нараст.  по потенциалу",$A71:AA71)-SUMIF($A$6:AA$6,"Нараст. по остановкам",$A71:AA71)-SUMIF($A$6:AA$6,"ИТОГО перевод в ППД",$A71:AA71)-SUMIF($A$6:AA$6,"ИТОГО  нерент, по распоряж.",$A71:AA71)-SUMIF($A$6:AA$6,"ИТОГО ост. дебит от ЗБС, Углуб., ПВЛГ/ПНЛГ",$A71:AA71)</f>
        <v>-23.558000000000003</v>
      </c>
      <c r="AC71" s="167">
        <v>14.6</v>
      </c>
      <c r="AD71" s="176"/>
      <c r="AE71" s="176"/>
      <c r="AF71" s="167">
        <f>SUBTOTAL(9,AC71:AE71)</f>
        <v>14.6</v>
      </c>
      <c r="AG71" s="287" t="s">
        <v>2</v>
      </c>
      <c r="AH71" s="177">
        <f>AH$5+SUMIF($C$6:AF$6,"Нараст. по остановкам",$C71:AF71)-SUMIF($C$6:AF$6,"Нараст.  по потенциалу",$C71:AF71)</f>
        <v>47.139086956521744</v>
      </c>
      <c r="AI71" s="131"/>
    </row>
    <row r="72" spans="1:35" ht="0.75" customHeight="1" x14ac:dyDescent="0.3">
      <c r="A72" s="178"/>
      <c r="B72" s="178"/>
      <c r="C72" s="178"/>
      <c r="D72" s="178"/>
      <c r="E72" s="178"/>
      <c r="F72" s="178"/>
      <c r="G72" s="178"/>
      <c r="H72" s="178"/>
      <c r="I72" s="114"/>
      <c r="J72" s="114"/>
      <c r="K72" s="114"/>
      <c r="L72" s="114"/>
      <c r="M72" s="114"/>
      <c r="N72" s="114"/>
      <c r="O72" s="114">
        <v>1</v>
      </c>
      <c r="P72" s="114"/>
      <c r="Q72" s="114"/>
      <c r="R72" s="166"/>
      <c r="S72" s="114"/>
      <c r="T72" s="114"/>
      <c r="U72" s="114"/>
      <c r="V72" s="178"/>
      <c r="W72" s="178"/>
      <c r="X72" s="166"/>
      <c r="Y72" s="166"/>
      <c r="Z72" s="114"/>
      <c r="AA72" s="114"/>
      <c r="AB72" s="178"/>
      <c r="AC72" s="178"/>
      <c r="AD72" s="178"/>
      <c r="AE72" s="178"/>
      <c r="AF72" s="178"/>
      <c r="AG72" s="178"/>
      <c r="AH72" s="178"/>
      <c r="AI72" s="131"/>
    </row>
    <row r="73" spans="1:35" ht="11.25" customHeight="1" x14ac:dyDescent="0.3">
      <c r="A73" s="311">
        <v>43540</v>
      </c>
      <c r="B73" s="132" t="s">
        <v>39</v>
      </c>
      <c r="C73" s="133"/>
      <c r="D73" s="134">
        <v>0</v>
      </c>
      <c r="E73" s="133"/>
      <c r="F73" s="134">
        <v>0</v>
      </c>
      <c r="G73" s="134">
        <v>0</v>
      </c>
      <c r="H73" s="135"/>
      <c r="I73" s="133"/>
      <c r="J73" s="136"/>
      <c r="K73" s="137"/>
      <c r="L73" s="133"/>
      <c r="M73" s="136"/>
      <c r="N73" s="137"/>
      <c r="O73" s="133"/>
      <c r="P73" s="136"/>
      <c r="Q73" s="137"/>
      <c r="R73" s="133"/>
      <c r="S73" s="138">
        <v>1.669</v>
      </c>
      <c r="T73" s="134">
        <v>1.669</v>
      </c>
      <c r="U73" s="139"/>
      <c r="V73" s="180"/>
      <c r="W73" s="141"/>
      <c r="X73" s="133"/>
      <c r="Y73" s="133"/>
      <c r="Z73" s="143"/>
      <c r="AA73" s="144"/>
      <c r="AB73" s="145"/>
      <c r="AC73" s="147"/>
      <c r="AD73" s="146"/>
      <c r="AE73" s="146"/>
      <c r="AF73" s="147"/>
      <c r="AG73" s="312">
        <f>AG$5+SUMIF($A$6:AF$6,"Нараст. баланс",$A75:AF75)+SUMIF($A$8:AD$8,"Итого (с ВНР)",$A75:AD75)-SUMIF($A$6:AF$6,"Геол. снижение,  т/сут",$A75:AF75)-SUMIF(AE$8:AF$8,"Итого",AE75:AF75)-SUMIF($A$8:AF$8,"Итого (с ВСП)",$A75:AF75)</f>
        <v>1935.4780000000003</v>
      </c>
      <c r="AH73" s="148"/>
      <c r="AI73" s="131"/>
    </row>
    <row r="74" spans="1:35" ht="11.25" customHeight="1" x14ac:dyDescent="0.3">
      <c r="A74" s="287" t="s">
        <v>2</v>
      </c>
      <c r="B74" s="149" t="s">
        <v>40</v>
      </c>
      <c r="C74" s="150"/>
      <c r="D74" s="151">
        <v>0</v>
      </c>
      <c r="E74" s="150"/>
      <c r="F74" s="151">
        <v>0</v>
      </c>
      <c r="G74" s="151">
        <v>0</v>
      </c>
      <c r="H74" s="152"/>
      <c r="I74" s="150"/>
      <c r="J74" s="153">
        <f>SUBTOTAL(9,I76:I76)</f>
        <v>0</v>
      </c>
      <c r="K74" s="154"/>
      <c r="L74" s="150"/>
      <c r="M74" s="153">
        <f>SUBTOTAL(9,L76:L76)</f>
        <v>0</v>
      </c>
      <c r="N74" s="154"/>
      <c r="O74" s="150"/>
      <c r="P74" s="153">
        <f>SUBTOTAL(9,O76:O76)</f>
        <v>0</v>
      </c>
      <c r="Q74" s="154"/>
      <c r="R74" s="150"/>
      <c r="S74" s="155">
        <f>SUBTOTAL(9,R76:R76)</f>
        <v>0</v>
      </c>
      <c r="T74" s="151">
        <f>SUBTOTAL(9,R76:R76)</f>
        <v>0</v>
      </c>
      <c r="U74" s="156">
        <f>T74+IF($B70="N,N скважин",U70,0)</f>
        <v>0</v>
      </c>
      <c r="V74" s="182"/>
      <c r="W74" s="158"/>
      <c r="X74" s="150"/>
      <c r="Y74" s="150"/>
      <c r="Z74" s="151">
        <f>SUBTOTAL(9,X76:Y76)</f>
        <v>0</v>
      </c>
      <c r="AA74" s="160">
        <f>Z74+IF($B70="N,N скважин",AA70,0)</f>
        <v>1</v>
      </c>
      <c r="AB74" s="161"/>
      <c r="AC74" s="163"/>
      <c r="AD74" s="162"/>
      <c r="AE74" s="162"/>
      <c r="AF74" s="163"/>
      <c r="AG74" s="287" t="s">
        <v>2</v>
      </c>
      <c r="AH74" s="164">
        <v>1</v>
      </c>
      <c r="AI74" s="131"/>
    </row>
    <row r="75" spans="1:35" ht="12.75" customHeight="1" x14ac:dyDescent="0.3">
      <c r="A75" s="287" t="s">
        <v>2</v>
      </c>
      <c r="B75" s="165" t="s">
        <v>37</v>
      </c>
      <c r="C75" s="166"/>
      <c r="D75" s="167">
        <f>SUBTOTAL(9,C75:C75)</f>
        <v>0</v>
      </c>
      <c r="E75" s="166"/>
      <c r="F75" s="167">
        <f>SUBTOTAL(9,E75:E75)</f>
        <v>0</v>
      </c>
      <c r="G75" s="167">
        <f>SUBTOTAL(9,C75:E75)</f>
        <v>0</v>
      </c>
      <c r="H75" s="168">
        <f>G75+IF($B71=2,0,H71)</f>
        <v>0</v>
      </c>
      <c r="I75" s="166"/>
      <c r="J75" s="169">
        <f>SUBTOTAL(9,I75:I75)</f>
        <v>0</v>
      </c>
      <c r="K75" s="170">
        <f>J75+IF($B71=2,0,K71)</f>
        <v>0</v>
      </c>
      <c r="L75" s="166"/>
      <c r="M75" s="169">
        <f>SUBTOTAL(9,L75:L75)</f>
        <v>0</v>
      </c>
      <c r="N75" s="170">
        <f>M75+IF($B71=2,0,N71)</f>
        <v>20</v>
      </c>
      <c r="O75" s="166"/>
      <c r="P75" s="169">
        <f>SUBTOTAL(9,O75:O75)</f>
        <v>0</v>
      </c>
      <c r="Q75" s="170">
        <f>P75+IF($B71=2,0,Q71)</f>
        <v>0</v>
      </c>
      <c r="R75" s="166"/>
      <c r="S75" s="171">
        <f>SUBTOTAL(9,R75:R75)</f>
        <v>0</v>
      </c>
      <c r="T75" s="167">
        <f>SUBTOTAL(9,R75:R75)</f>
        <v>0</v>
      </c>
      <c r="U75" s="168">
        <f>T75+IF($B71=2,0,U71)</f>
        <v>1.669</v>
      </c>
      <c r="V75" s="184">
        <v>18</v>
      </c>
      <c r="W75" s="173">
        <v>47.52</v>
      </c>
      <c r="X75" s="166"/>
      <c r="Y75" s="166"/>
      <c r="Z75" s="167">
        <f>SUBTOTAL(9,X75:Y75)</f>
        <v>0</v>
      </c>
      <c r="AA75" s="171">
        <f>Z75+IF($B71=2,0,AA71)</f>
        <v>45.227000000000004</v>
      </c>
      <c r="AB75" s="175">
        <f>SUMIF($A$6:AA$6,"Накопленный эффект, т/сут",$A75:AA75)+SUMIF($A$6:AA$6,"Нараст.  по потенциалу",$A75:AA75)-SUMIF($A$6:AA$6,"Нараст. по остановкам",$A75:AA75)-SUMIF($A$6:AA$6,"ИТОГО перевод в ППД",$A75:AA75)-SUMIF($A$6:AA$6,"ИТОГО  нерент, по распоряж.",$A75:AA75)-SUMIF($A$6:AA$6,"ИТОГО ост. дебит от ЗБС, Углуб., ПВЛГ/ПНЛГ",$A75:AA75)</f>
        <v>-23.558000000000003</v>
      </c>
      <c r="AC75" s="167">
        <v>14.6</v>
      </c>
      <c r="AD75" s="176"/>
      <c r="AE75" s="176"/>
      <c r="AF75" s="167">
        <f>SUBTOTAL(9,AC75:AE75)</f>
        <v>14.6</v>
      </c>
      <c r="AG75" s="287" t="s">
        <v>2</v>
      </c>
      <c r="AH75" s="177">
        <f>AH$5+SUMIF($C$6:AF$6,"Нараст. по остановкам",$C75:AF75)-SUMIF($C$6:AF$6,"Нараст.  по потенциалу",$C75:AF75)</f>
        <v>47.139086956521744</v>
      </c>
      <c r="AI75" s="131"/>
    </row>
    <row r="76" spans="1:35" ht="0.75" customHeight="1" x14ac:dyDescent="0.3">
      <c r="A76" s="178"/>
      <c r="B76" s="178"/>
      <c r="C76" s="178"/>
      <c r="D76" s="178"/>
      <c r="E76" s="178"/>
      <c r="F76" s="178"/>
      <c r="G76" s="178"/>
      <c r="H76" s="178"/>
      <c r="I76" s="114"/>
      <c r="J76" s="114"/>
      <c r="K76" s="114"/>
      <c r="L76" s="114"/>
      <c r="M76" s="114"/>
      <c r="N76" s="114"/>
      <c r="O76" s="114"/>
      <c r="P76" s="114"/>
      <c r="Q76" s="114"/>
      <c r="R76" s="166"/>
      <c r="S76" s="114"/>
      <c r="T76" s="114"/>
      <c r="U76" s="114"/>
      <c r="V76" s="178"/>
      <c r="W76" s="178"/>
      <c r="X76" s="166"/>
      <c r="Y76" s="166"/>
      <c r="Z76" s="114"/>
      <c r="AA76" s="114"/>
      <c r="AB76" s="178"/>
      <c r="AC76" s="178"/>
      <c r="AD76" s="178"/>
      <c r="AE76" s="178"/>
      <c r="AF76" s="178"/>
      <c r="AG76" s="178"/>
      <c r="AH76" s="178"/>
      <c r="AI76" s="131"/>
    </row>
    <row r="77" spans="1:35" ht="11.25" customHeight="1" x14ac:dyDescent="0.3">
      <c r="A77" s="311">
        <v>43541</v>
      </c>
      <c r="B77" s="132" t="s">
        <v>39</v>
      </c>
      <c r="C77" s="133"/>
      <c r="D77" s="134">
        <v>0</v>
      </c>
      <c r="E77" s="133"/>
      <c r="F77" s="134">
        <v>0</v>
      </c>
      <c r="G77" s="134">
        <v>0</v>
      </c>
      <c r="H77" s="135"/>
      <c r="I77" s="133"/>
      <c r="J77" s="136"/>
      <c r="K77" s="137"/>
      <c r="L77" s="133"/>
      <c r="M77" s="136"/>
      <c r="N77" s="137"/>
      <c r="O77" s="133"/>
      <c r="P77" s="136"/>
      <c r="Q77" s="137"/>
      <c r="R77" s="133"/>
      <c r="S77" s="138">
        <v>1.669</v>
      </c>
      <c r="T77" s="134">
        <v>1.669</v>
      </c>
      <c r="U77" s="139"/>
      <c r="V77" s="180"/>
      <c r="W77" s="141"/>
      <c r="X77" s="133"/>
      <c r="Y77" s="133"/>
      <c r="Z77" s="143"/>
      <c r="AA77" s="144"/>
      <c r="AB77" s="145"/>
      <c r="AC77" s="147"/>
      <c r="AD77" s="146"/>
      <c r="AE77" s="146"/>
      <c r="AF77" s="147"/>
      <c r="AG77" s="312">
        <f>AG$5+SUMIF($A$6:AF$6,"Нараст. баланс",$A79:AF79)+SUMIF($A$8:AD$8,"Итого (с ВНР)",$A79:AD79)-SUMIF($A$6:AF$6,"Геол. снижение,  т/сут",$A79:AF79)-SUMIF(AE$8:AF$8,"Итого",AE79:AF79)-SUMIF($A$8:AF$8,"Итого (с ВСП)",$A79:AF79)</f>
        <v>1932.5080000000003</v>
      </c>
      <c r="AH77" s="148"/>
      <c r="AI77" s="131"/>
    </row>
    <row r="78" spans="1:35" ht="11.25" customHeight="1" x14ac:dyDescent="0.3">
      <c r="A78" s="287" t="s">
        <v>2</v>
      </c>
      <c r="B78" s="149" t="s">
        <v>40</v>
      </c>
      <c r="C78" s="150"/>
      <c r="D78" s="151">
        <v>0</v>
      </c>
      <c r="E78" s="150"/>
      <c r="F78" s="151">
        <v>0</v>
      </c>
      <c r="G78" s="151">
        <v>0</v>
      </c>
      <c r="H78" s="152"/>
      <c r="I78" s="150"/>
      <c r="J78" s="153">
        <f>SUBTOTAL(9,I80:I80)</f>
        <v>0</v>
      </c>
      <c r="K78" s="154"/>
      <c r="L78" s="150"/>
      <c r="M78" s="153">
        <f>SUBTOTAL(9,L80:L80)</f>
        <v>0</v>
      </c>
      <c r="N78" s="154"/>
      <c r="O78" s="150"/>
      <c r="P78" s="153">
        <f>SUBTOTAL(9,O80:O80)</f>
        <v>0</v>
      </c>
      <c r="Q78" s="154"/>
      <c r="R78" s="150"/>
      <c r="S78" s="155">
        <f>SUBTOTAL(9,R80:R80)</f>
        <v>0</v>
      </c>
      <c r="T78" s="151">
        <f>SUBTOTAL(9,R80:R80)</f>
        <v>0</v>
      </c>
      <c r="U78" s="156">
        <f>T78+IF($B74="N,N скважин",U74,0)</f>
        <v>0</v>
      </c>
      <c r="V78" s="182"/>
      <c r="W78" s="158"/>
      <c r="X78" s="150"/>
      <c r="Y78" s="150"/>
      <c r="Z78" s="151">
        <f>SUBTOTAL(9,X80:Y80)</f>
        <v>0</v>
      </c>
      <c r="AA78" s="160">
        <f>Z78+IF($B74="N,N скважин",AA74,0)</f>
        <v>1</v>
      </c>
      <c r="AB78" s="161"/>
      <c r="AC78" s="163"/>
      <c r="AD78" s="162"/>
      <c r="AE78" s="162"/>
      <c r="AF78" s="163"/>
      <c r="AG78" s="287" t="s">
        <v>2</v>
      </c>
      <c r="AH78" s="164">
        <v>1</v>
      </c>
      <c r="AI78" s="131"/>
    </row>
    <row r="79" spans="1:35" ht="12.75" customHeight="1" x14ac:dyDescent="0.3">
      <c r="A79" s="287" t="s">
        <v>2</v>
      </c>
      <c r="B79" s="165" t="s">
        <v>37</v>
      </c>
      <c r="C79" s="166"/>
      <c r="D79" s="167">
        <f>SUBTOTAL(9,C79:C79)</f>
        <v>0</v>
      </c>
      <c r="E79" s="166"/>
      <c r="F79" s="167">
        <f>SUBTOTAL(9,E79:E79)</f>
        <v>0</v>
      </c>
      <c r="G79" s="167">
        <f>SUBTOTAL(9,C79:E79)</f>
        <v>0</v>
      </c>
      <c r="H79" s="168">
        <f>G79+IF($B75=2,0,H75)</f>
        <v>0</v>
      </c>
      <c r="I79" s="166"/>
      <c r="J79" s="169">
        <f>SUBTOTAL(9,I79:I79)</f>
        <v>0</v>
      </c>
      <c r="K79" s="170">
        <f>J79+IF($B75=2,0,K75)</f>
        <v>0</v>
      </c>
      <c r="L79" s="166"/>
      <c r="M79" s="169">
        <f>SUBTOTAL(9,L79:L79)</f>
        <v>0</v>
      </c>
      <c r="N79" s="170">
        <f>M79+IF($B75=2,0,N75)</f>
        <v>20</v>
      </c>
      <c r="O79" s="166"/>
      <c r="P79" s="169">
        <f>SUBTOTAL(9,O79:O79)</f>
        <v>0</v>
      </c>
      <c r="Q79" s="170">
        <f>P79+IF($B75=2,0,Q75)</f>
        <v>0</v>
      </c>
      <c r="R79" s="166"/>
      <c r="S79" s="171">
        <f>SUBTOTAL(9,R79:R79)</f>
        <v>0</v>
      </c>
      <c r="T79" s="167">
        <f>SUBTOTAL(9,R79:R79)</f>
        <v>0</v>
      </c>
      <c r="U79" s="168">
        <f>T79+IF($B75=2,0,U75)</f>
        <v>1.669</v>
      </c>
      <c r="V79" s="184">
        <v>18</v>
      </c>
      <c r="W79" s="173">
        <v>50.49</v>
      </c>
      <c r="X79" s="166"/>
      <c r="Y79" s="166"/>
      <c r="Z79" s="167">
        <f>SUBTOTAL(9,X79:Y79)</f>
        <v>0</v>
      </c>
      <c r="AA79" s="171">
        <f>Z79+IF($B75=2,0,AA75)</f>
        <v>45.227000000000004</v>
      </c>
      <c r="AB79" s="175">
        <f>SUMIF($A$6:AA$6,"Накопленный эффект, т/сут",$A79:AA79)+SUMIF($A$6:AA$6,"Нараст.  по потенциалу",$A79:AA79)-SUMIF($A$6:AA$6,"Нараст. по остановкам",$A79:AA79)-SUMIF($A$6:AA$6,"ИТОГО перевод в ППД",$A79:AA79)-SUMIF($A$6:AA$6,"ИТОГО  нерент, по распоряж.",$A79:AA79)-SUMIF($A$6:AA$6,"ИТОГО ост. дебит от ЗБС, Углуб., ПВЛГ/ПНЛГ",$A79:AA79)</f>
        <v>-23.558000000000003</v>
      </c>
      <c r="AC79" s="167">
        <v>14.6</v>
      </c>
      <c r="AD79" s="176"/>
      <c r="AE79" s="176"/>
      <c r="AF79" s="167">
        <f>SUBTOTAL(9,AC79:AE79)</f>
        <v>14.6</v>
      </c>
      <c r="AG79" s="287" t="s">
        <v>2</v>
      </c>
      <c r="AH79" s="177">
        <f>AH$5+SUMIF($C$6:AF$6,"Нараст. по остановкам",$C79:AF79)-SUMIF($C$6:AF$6,"Нараст.  по потенциалу",$C79:AF79)</f>
        <v>47.139086956521744</v>
      </c>
      <c r="AI79" s="131"/>
    </row>
    <row r="80" spans="1:35" ht="0.75" customHeight="1" x14ac:dyDescent="0.3">
      <c r="A80" s="178"/>
      <c r="B80" s="178"/>
      <c r="C80" s="178"/>
      <c r="D80" s="178"/>
      <c r="E80" s="178"/>
      <c r="F80" s="178"/>
      <c r="G80" s="178"/>
      <c r="H80" s="178"/>
      <c r="I80" s="114"/>
      <c r="J80" s="114"/>
      <c r="K80" s="114"/>
      <c r="L80" s="114"/>
      <c r="M80" s="114"/>
      <c r="N80" s="114"/>
      <c r="O80" s="114"/>
      <c r="P80" s="114"/>
      <c r="Q80" s="114"/>
      <c r="R80" s="166"/>
      <c r="S80" s="114"/>
      <c r="T80" s="114"/>
      <c r="U80" s="114"/>
      <c r="V80" s="178"/>
      <c r="W80" s="178"/>
      <c r="X80" s="166"/>
      <c r="Y80" s="166"/>
      <c r="Z80" s="114"/>
      <c r="AA80" s="114"/>
      <c r="AB80" s="178"/>
      <c r="AC80" s="178"/>
      <c r="AD80" s="178"/>
      <c r="AE80" s="178"/>
      <c r="AF80" s="178"/>
      <c r="AG80" s="178"/>
      <c r="AH80" s="178"/>
      <c r="AI80" s="131"/>
    </row>
    <row r="81" spans="1:35" ht="11.25" customHeight="1" x14ac:dyDescent="0.3">
      <c r="A81" s="311">
        <v>43542</v>
      </c>
      <c r="B81" s="132" t="s">
        <v>39</v>
      </c>
      <c r="C81" s="133"/>
      <c r="D81" s="134">
        <v>0</v>
      </c>
      <c r="E81" s="133"/>
      <c r="F81" s="134">
        <v>0</v>
      </c>
      <c r="G81" s="134">
        <v>0</v>
      </c>
      <c r="H81" s="135"/>
      <c r="I81" s="133"/>
      <c r="J81" s="136"/>
      <c r="K81" s="137"/>
      <c r="L81" s="133"/>
      <c r="M81" s="136"/>
      <c r="N81" s="137"/>
      <c r="O81" s="133"/>
      <c r="P81" s="136"/>
      <c r="Q81" s="137"/>
      <c r="R81" s="133"/>
      <c r="S81" s="138">
        <v>1.669</v>
      </c>
      <c r="T81" s="134">
        <v>1.669</v>
      </c>
      <c r="U81" s="139"/>
      <c r="V81" s="180"/>
      <c r="W81" s="141"/>
      <c r="X81" s="133"/>
      <c r="Y81" s="133"/>
      <c r="Z81" s="143"/>
      <c r="AA81" s="144"/>
      <c r="AB81" s="145"/>
      <c r="AC81" s="147"/>
      <c r="AD81" s="146"/>
      <c r="AE81" s="146"/>
      <c r="AF81" s="147"/>
      <c r="AG81" s="312">
        <f>AG$5+SUMIF($A$6:AF$6,"Нараст. баланс",$A83:AF83)+SUMIF($A$8:AD$8,"Итого (с ВНР)",$A83:AD83)-SUMIF($A$6:AF$6,"Геол. снижение,  т/сут",$A83:AF83)-SUMIF(AE$8:AF$8,"Итого",AE83:AF83)-SUMIF($A$8:AF$8,"Итого (с ВСП)",$A83:AF83)</f>
        <v>1929.5380000000002</v>
      </c>
      <c r="AH81" s="148"/>
      <c r="AI81" s="131"/>
    </row>
    <row r="82" spans="1:35" ht="11.25" customHeight="1" x14ac:dyDescent="0.3">
      <c r="A82" s="287" t="s">
        <v>2</v>
      </c>
      <c r="B82" s="149" t="s">
        <v>40</v>
      </c>
      <c r="C82" s="150"/>
      <c r="D82" s="151">
        <v>0</v>
      </c>
      <c r="E82" s="150"/>
      <c r="F82" s="151">
        <v>0</v>
      </c>
      <c r="G82" s="151">
        <v>0</v>
      </c>
      <c r="H82" s="152"/>
      <c r="I82" s="150"/>
      <c r="J82" s="153">
        <f>SUBTOTAL(9,I84:I84)</f>
        <v>0</v>
      </c>
      <c r="K82" s="154"/>
      <c r="L82" s="150"/>
      <c r="M82" s="153">
        <f>SUBTOTAL(9,L84:L84)</f>
        <v>0</v>
      </c>
      <c r="N82" s="154"/>
      <c r="O82" s="150"/>
      <c r="P82" s="153">
        <f>SUBTOTAL(9,O84:O84)</f>
        <v>0</v>
      </c>
      <c r="Q82" s="154"/>
      <c r="R82" s="150"/>
      <c r="S82" s="155">
        <f>SUBTOTAL(9,R84:R84)</f>
        <v>0</v>
      </c>
      <c r="T82" s="151">
        <f>SUBTOTAL(9,R84:R84)</f>
        <v>0</v>
      </c>
      <c r="U82" s="156">
        <f>T82+IF($B78="N,N скважин",U78,0)</f>
        <v>0</v>
      </c>
      <c r="V82" s="182"/>
      <c r="W82" s="158"/>
      <c r="X82" s="150"/>
      <c r="Y82" s="150"/>
      <c r="Z82" s="151">
        <f>SUBTOTAL(9,X84:Y84)</f>
        <v>0</v>
      </c>
      <c r="AA82" s="160">
        <f>Z82+IF($B78="N,N скважин",AA78,0)</f>
        <v>1</v>
      </c>
      <c r="AB82" s="161"/>
      <c r="AC82" s="163"/>
      <c r="AD82" s="162"/>
      <c r="AE82" s="162"/>
      <c r="AF82" s="163"/>
      <c r="AG82" s="287" t="s">
        <v>2</v>
      </c>
      <c r="AH82" s="164">
        <v>1</v>
      </c>
      <c r="AI82" s="131"/>
    </row>
    <row r="83" spans="1:35" ht="12.75" customHeight="1" x14ac:dyDescent="0.3">
      <c r="A83" s="287" t="s">
        <v>2</v>
      </c>
      <c r="B83" s="165" t="s">
        <v>37</v>
      </c>
      <c r="C83" s="166"/>
      <c r="D83" s="167">
        <f>SUBTOTAL(9,C83:C83)</f>
        <v>0</v>
      </c>
      <c r="E83" s="166"/>
      <c r="F83" s="167">
        <f>SUBTOTAL(9,E83:E83)</f>
        <v>0</v>
      </c>
      <c r="G83" s="167">
        <f>SUBTOTAL(9,C83:E83)</f>
        <v>0</v>
      </c>
      <c r="H83" s="168">
        <f>G83+IF($B79=2,0,H79)</f>
        <v>0</v>
      </c>
      <c r="I83" s="166"/>
      <c r="J83" s="169">
        <f>SUBTOTAL(9,I83:I83)</f>
        <v>0</v>
      </c>
      <c r="K83" s="170">
        <f>J83+IF($B79=2,0,K79)</f>
        <v>0</v>
      </c>
      <c r="L83" s="166"/>
      <c r="M83" s="169">
        <f>SUBTOTAL(9,L83:L83)</f>
        <v>0</v>
      </c>
      <c r="N83" s="170">
        <f>M83+IF($B79=2,0,N79)</f>
        <v>20</v>
      </c>
      <c r="O83" s="166"/>
      <c r="P83" s="169">
        <f>SUBTOTAL(9,O83:O83)</f>
        <v>0</v>
      </c>
      <c r="Q83" s="170">
        <f>P83+IF($B79=2,0,Q79)</f>
        <v>0</v>
      </c>
      <c r="R83" s="166"/>
      <c r="S83" s="171">
        <f>SUBTOTAL(9,R83:R83)</f>
        <v>0</v>
      </c>
      <c r="T83" s="167">
        <f>SUBTOTAL(9,R83:R83)</f>
        <v>0</v>
      </c>
      <c r="U83" s="168">
        <f>T83+IF($B79=2,0,U79)</f>
        <v>1.669</v>
      </c>
      <c r="V83" s="184">
        <v>18</v>
      </c>
      <c r="W83" s="173">
        <v>53.46</v>
      </c>
      <c r="X83" s="166"/>
      <c r="Y83" s="166"/>
      <c r="Z83" s="167">
        <f>SUBTOTAL(9,X83:Y83)</f>
        <v>0</v>
      </c>
      <c r="AA83" s="171">
        <f>Z83+IF($B79=2,0,AA79)</f>
        <v>45.227000000000004</v>
      </c>
      <c r="AB83" s="175">
        <f>SUMIF($A$6:AA$6,"Накопленный эффект, т/сут",$A83:AA83)+SUMIF($A$6:AA$6,"Нараст.  по потенциалу",$A83:AA83)-SUMIF($A$6:AA$6,"Нараст. по остановкам",$A83:AA83)-SUMIF($A$6:AA$6,"ИТОГО перевод в ППД",$A83:AA83)-SUMIF($A$6:AA$6,"ИТОГО  нерент, по распоряж.",$A83:AA83)-SUMIF($A$6:AA$6,"ИТОГО ост. дебит от ЗБС, Углуб., ПВЛГ/ПНЛГ",$A83:AA83)</f>
        <v>-23.558000000000003</v>
      </c>
      <c r="AC83" s="167">
        <v>14.6</v>
      </c>
      <c r="AD83" s="176"/>
      <c r="AE83" s="176"/>
      <c r="AF83" s="167">
        <f>SUBTOTAL(9,AC83:AE83)</f>
        <v>14.6</v>
      </c>
      <c r="AG83" s="287" t="s">
        <v>2</v>
      </c>
      <c r="AH83" s="177">
        <f>AH$5+SUMIF($C$6:AF$6,"Нараст. по остановкам",$C83:AF83)-SUMIF($C$6:AF$6,"Нараст.  по потенциалу",$C83:AF83)</f>
        <v>47.139086956521744</v>
      </c>
      <c r="AI83" s="131"/>
    </row>
    <row r="84" spans="1:35" ht="0.75" customHeight="1" x14ac:dyDescent="0.3">
      <c r="A84" s="178"/>
      <c r="B84" s="178"/>
      <c r="C84" s="178"/>
      <c r="D84" s="178"/>
      <c r="E84" s="178"/>
      <c r="F84" s="178"/>
      <c r="G84" s="178"/>
      <c r="H84" s="178"/>
      <c r="I84" s="114"/>
      <c r="J84" s="114"/>
      <c r="K84" s="114"/>
      <c r="L84" s="114"/>
      <c r="M84" s="114"/>
      <c r="N84" s="114"/>
      <c r="O84" s="114"/>
      <c r="P84" s="114"/>
      <c r="Q84" s="114"/>
      <c r="R84" s="166"/>
      <c r="S84" s="114"/>
      <c r="T84" s="114"/>
      <c r="U84" s="114"/>
      <c r="V84" s="178"/>
      <c r="W84" s="178"/>
      <c r="X84" s="166"/>
      <c r="Y84" s="166"/>
      <c r="Z84" s="114"/>
      <c r="AA84" s="114"/>
      <c r="AB84" s="178"/>
      <c r="AC84" s="178"/>
      <c r="AD84" s="178"/>
      <c r="AE84" s="178"/>
      <c r="AF84" s="178"/>
      <c r="AG84" s="178"/>
      <c r="AH84" s="178"/>
      <c r="AI84" s="131"/>
    </row>
    <row r="85" spans="1:35" ht="11.25" customHeight="1" x14ac:dyDescent="0.3">
      <c r="A85" s="311">
        <v>43543</v>
      </c>
      <c r="B85" s="132" t="s">
        <v>39</v>
      </c>
      <c r="C85" s="179" t="s">
        <v>41</v>
      </c>
      <c r="D85" s="134">
        <v>5</v>
      </c>
      <c r="E85" s="133"/>
      <c r="F85" s="134">
        <v>0</v>
      </c>
      <c r="G85" s="134">
        <v>5</v>
      </c>
      <c r="H85" s="135"/>
      <c r="I85" s="133"/>
      <c r="J85" s="136"/>
      <c r="K85" s="137"/>
      <c r="L85" s="133"/>
      <c r="M85" s="136"/>
      <c r="N85" s="137"/>
      <c r="O85" s="133"/>
      <c r="P85" s="136"/>
      <c r="Q85" s="137"/>
      <c r="R85" s="133"/>
      <c r="S85" s="138">
        <v>1.669</v>
      </c>
      <c r="T85" s="134">
        <v>1.669</v>
      </c>
      <c r="U85" s="139"/>
      <c r="V85" s="180"/>
      <c r="W85" s="141"/>
      <c r="X85" s="244" t="s">
        <v>41</v>
      </c>
      <c r="Y85" s="133"/>
      <c r="Z85" s="143"/>
      <c r="AA85" s="144"/>
      <c r="AB85" s="145"/>
      <c r="AC85" s="146"/>
      <c r="AD85" s="146"/>
      <c r="AE85" s="146"/>
      <c r="AF85" s="147"/>
      <c r="AG85" s="312">
        <f>AG$5+SUMIF($A$6:AF$6,"Нараст. баланс",$A87:AF87)+SUMIF($A$8:AD$8,"Итого (с ВНР)",$A87:AD87)-SUMIF($A$6:AF$6,"Геол. снижение,  т/сут",$A87:AF87)-SUMIF(AE$8:AF$8,"Итого",AE87:AF87)-SUMIF($A$8:AF$8,"Итого (с ВСП)",$A87:AF87)</f>
        <v>1939.3680000000002</v>
      </c>
      <c r="AH85" s="148"/>
      <c r="AI85" s="131"/>
    </row>
    <row r="86" spans="1:35" ht="11.25" customHeight="1" x14ac:dyDescent="0.3">
      <c r="A86" s="287" t="s">
        <v>2</v>
      </c>
      <c r="B86" s="149" t="s">
        <v>40</v>
      </c>
      <c r="C86" s="181" t="s">
        <v>43</v>
      </c>
      <c r="D86" s="151">
        <v>1</v>
      </c>
      <c r="E86" s="150"/>
      <c r="F86" s="151">
        <v>0</v>
      </c>
      <c r="G86" s="151">
        <v>1</v>
      </c>
      <c r="H86" s="152"/>
      <c r="I86" s="150"/>
      <c r="J86" s="153">
        <f>SUBTOTAL(9,I88:I88)</f>
        <v>0</v>
      </c>
      <c r="K86" s="154"/>
      <c r="L86" s="150"/>
      <c r="M86" s="153">
        <f>SUBTOTAL(9,L88:L88)</f>
        <v>0</v>
      </c>
      <c r="N86" s="154"/>
      <c r="O86" s="150"/>
      <c r="P86" s="153">
        <f>SUBTOTAL(9,O88:O88)</f>
        <v>0</v>
      </c>
      <c r="Q86" s="154"/>
      <c r="R86" s="150"/>
      <c r="S86" s="155">
        <f>SUBTOTAL(9,R88:R88)</f>
        <v>0</v>
      </c>
      <c r="T86" s="151">
        <f>SUBTOTAL(9,R88:R88)</f>
        <v>0</v>
      </c>
      <c r="U86" s="156">
        <f>T86+IF($B82="N,N скважин",U82,0)</f>
        <v>0</v>
      </c>
      <c r="V86" s="182"/>
      <c r="W86" s="158"/>
      <c r="X86" s="245">
        <v>6300</v>
      </c>
      <c r="Y86" s="150"/>
      <c r="Z86" s="151">
        <v>1</v>
      </c>
      <c r="AA86" s="160">
        <f>Z86+IF($B82="N,N скважин",AA82,0)</f>
        <v>2</v>
      </c>
      <c r="AB86" s="161"/>
      <c r="AC86" s="162"/>
      <c r="AD86" s="162"/>
      <c r="AE86" s="162"/>
      <c r="AF86" s="163"/>
      <c r="AG86" s="287" t="s">
        <v>2</v>
      </c>
      <c r="AH86" s="164">
        <v>1</v>
      </c>
      <c r="AI86" s="131"/>
    </row>
    <row r="87" spans="1:35" ht="12.75" customHeight="1" x14ac:dyDescent="0.3">
      <c r="A87" s="287" t="s">
        <v>2</v>
      </c>
      <c r="B87" s="165" t="s">
        <v>37</v>
      </c>
      <c r="C87" s="183">
        <v>5</v>
      </c>
      <c r="D87" s="167">
        <f>SUBTOTAL(9,C87:C87)</f>
        <v>5</v>
      </c>
      <c r="E87" s="166"/>
      <c r="F87" s="167">
        <f>SUBTOTAL(9,E87:E87)</f>
        <v>0</v>
      </c>
      <c r="G87" s="167">
        <f>SUBTOTAL(9,C87:E87)</f>
        <v>5</v>
      </c>
      <c r="H87" s="168">
        <f>G87+IF($B83=2,0,H83)</f>
        <v>5</v>
      </c>
      <c r="I87" s="166"/>
      <c r="J87" s="169">
        <f>SUBTOTAL(9,I87:I87)</f>
        <v>0</v>
      </c>
      <c r="K87" s="170">
        <f>J87+IF($B83=2,0,K83)</f>
        <v>0</v>
      </c>
      <c r="L87" s="166"/>
      <c r="M87" s="169">
        <f>SUBTOTAL(9,L87:L87)</f>
        <v>0</v>
      </c>
      <c r="N87" s="170">
        <f>M87+IF($B83=2,0,N83)</f>
        <v>20</v>
      </c>
      <c r="O87" s="166"/>
      <c r="P87" s="169">
        <f>SUBTOTAL(9,O87:O87)</f>
        <v>0</v>
      </c>
      <c r="Q87" s="170">
        <f>P87+IF($B83=2,0,Q83)</f>
        <v>0</v>
      </c>
      <c r="R87" s="166"/>
      <c r="S87" s="171">
        <f>SUBTOTAL(9,R87:R87)</f>
        <v>0</v>
      </c>
      <c r="T87" s="167">
        <f>SUBTOTAL(9,R87:R87)</f>
        <v>0</v>
      </c>
      <c r="U87" s="168">
        <f>T87+IF($B83=2,0,U83)</f>
        <v>1.669</v>
      </c>
      <c r="V87" s="184">
        <v>18</v>
      </c>
      <c r="W87" s="173">
        <v>56.43</v>
      </c>
      <c r="X87" s="246">
        <v>6.8</v>
      </c>
      <c r="Y87" s="166"/>
      <c r="Z87" s="167">
        <f>SUBTOTAL(9,X87:Y87)</f>
        <v>6.8</v>
      </c>
      <c r="AA87" s="171">
        <f>Z87+IF($B83=2,0,AA83)</f>
        <v>52.027000000000001</v>
      </c>
      <c r="AB87" s="175">
        <f>SUMIF($A$6:AA$6,"Накопленный эффект, т/сут",$A87:AA87)+SUMIF($A$6:AA$6,"Нараст.  по потенциалу",$A87:AA87)-SUMIF($A$6:AA$6,"Нараст. по остановкам",$A87:AA87)-SUMIF($A$6:AA$6,"ИТОГО перевод в ППД",$A87:AA87)-SUMIF($A$6:AA$6,"ИТОГО  нерент, по распоряж.",$A87:AA87)-SUMIF($A$6:AA$6,"ИТОГО ост. дебит от ЗБС, Углуб., ПВЛГ/ПНЛГ",$A87:AA87)</f>
        <v>-25.358000000000001</v>
      </c>
      <c r="AC87" s="176"/>
      <c r="AD87" s="176"/>
      <c r="AE87" s="176"/>
      <c r="AF87" s="167">
        <f>SUBTOTAL(9,AC87:AE87)</f>
        <v>0</v>
      </c>
      <c r="AG87" s="287" t="s">
        <v>2</v>
      </c>
      <c r="AH87" s="177">
        <f>AH$5+SUMIF($C$6:AF$6,"Нараст. по остановкам",$C87:AF87)-SUMIF($C$6:AF$6,"Нараст.  по потенциалу",$C87:AF87)</f>
        <v>53.939086956521741</v>
      </c>
      <c r="AI87" s="131"/>
    </row>
    <row r="88" spans="1:35" ht="0.75" customHeight="1" x14ac:dyDescent="0.3">
      <c r="A88" s="178"/>
      <c r="B88" s="178"/>
      <c r="C88" s="178"/>
      <c r="D88" s="178"/>
      <c r="E88" s="178"/>
      <c r="F88" s="178"/>
      <c r="G88" s="178"/>
      <c r="H88" s="178"/>
      <c r="I88" s="114"/>
      <c r="J88" s="114"/>
      <c r="K88" s="114"/>
      <c r="L88" s="114"/>
      <c r="M88" s="114"/>
      <c r="N88" s="114"/>
      <c r="O88" s="114"/>
      <c r="P88" s="114"/>
      <c r="Q88" s="114"/>
      <c r="R88" s="166"/>
      <c r="S88" s="114"/>
      <c r="T88" s="114"/>
      <c r="U88" s="114"/>
      <c r="V88" s="178"/>
      <c r="W88" s="178"/>
      <c r="X88" s="166"/>
      <c r="Y88" s="166"/>
      <c r="Z88" s="114"/>
      <c r="AA88" s="114"/>
      <c r="AB88" s="178"/>
      <c r="AC88" s="178"/>
      <c r="AD88" s="178"/>
      <c r="AE88" s="178"/>
      <c r="AF88" s="178"/>
      <c r="AG88" s="178"/>
      <c r="AH88" s="178"/>
      <c r="AI88" s="131"/>
    </row>
    <row r="89" spans="1:35" ht="11.25" customHeight="1" x14ac:dyDescent="0.3">
      <c r="A89" s="311">
        <v>43544</v>
      </c>
      <c r="B89" s="132" t="s">
        <v>39</v>
      </c>
      <c r="C89" s="133"/>
      <c r="D89" s="134">
        <v>5</v>
      </c>
      <c r="E89" s="133"/>
      <c r="F89" s="134">
        <v>0</v>
      </c>
      <c r="G89" s="134">
        <v>5</v>
      </c>
      <c r="H89" s="135"/>
      <c r="I89" s="179" t="s">
        <v>41</v>
      </c>
      <c r="J89" s="136"/>
      <c r="K89" s="137"/>
      <c r="L89" s="133"/>
      <c r="M89" s="136"/>
      <c r="N89" s="137"/>
      <c r="O89" s="133"/>
      <c r="P89" s="136"/>
      <c r="Q89" s="137"/>
      <c r="R89" s="179" t="s">
        <v>41</v>
      </c>
      <c r="S89" s="138">
        <v>8.4689999999999994</v>
      </c>
      <c r="T89" s="134">
        <v>8.4689999999999994</v>
      </c>
      <c r="U89" s="139"/>
      <c r="V89" s="180"/>
      <c r="W89" s="141"/>
      <c r="X89" s="142"/>
      <c r="Y89" s="133"/>
      <c r="Z89" s="143"/>
      <c r="AA89" s="144"/>
      <c r="AB89" s="145"/>
      <c r="AC89" s="146"/>
      <c r="AD89" s="146"/>
      <c r="AE89" s="146"/>
      <c r="AF89" s="147"/>
      <c r="AG89" s="312">
        <f>AG$5+SUMIF($A$6:AF$6,"Нараст. баланс",$A91:AF91)+SUMIF($A$8:AD$8,"Итого (с ВНР)",$A91:AD91)-SUMIF($A$6:AF$6,"Геол. снижение,  т/сут",$A91:AF91)-SUMIF(AE$8:AF$8,"Итого",AE91:AF91)-SUMIF($A$8:AF$8,"Итого (с ВСП)",$A91:AF91)</f>
        <v>1939.3980000000001</v>
      </c>
      <c r="AH89" s="148"/>
      <c r="AI89" s="131"/>
    </row>
    <row r="90" spans="1:35" ht="11.25" customHeight="1" x14ac:dyDescent="0.3">
      <c r="A90" s="287" t="s">
        <v>2</v>
      </c>
      <c r="B90" s="149" t="s">
        <v>40</v>
      </c>
      <c r="C90" s="150"/>
      <c r="D90" s="151">
        <v>0</v>
      </c>
      <c r="E90" s="150"/>
      <c r="F90" s="151">
        <v>0</v>
      </c>
      <c r="G90" s="151">
        <v>0</v>
      </c>
      <c r="H90" s="152"/>
      <c r="I90" s="181" t="s">
        <v>57</v>
      </c>
      <c r="J90" s="153">
        <f>SUBTOTAL(9,I92:I92)</f>
        <v>1</v>
      </c>
      <c r="K90" s="154"/>
      <c r="L90" s="150"/>
      <c r="M90" s="153">
        <f>SUBTOTAL(9,L92:L92)</f>
        <v>0</v>
      </c>
      <c r="N90" s="154"/>
      <c r="O90" s="150"/>
      <c r="P90" s="153">
        <f>SUBTOTAL(9,O92:O92)</f>
        <v>0</v>
      </c>
      <c r="Q90" s="154"/>
      <c r="R90" s="181" t="s">
        <v>57</v>
      </c>
      <c r="S90" s="155">
        <f>SUBTOTAL(9,R92:R92)</f>
        <v>1</v>
      </c>
      <c r="T90" s="151">
        <f>SUBTOTAL(9,R92:R92)</f>
        <v>1</v>
      </c>
      <c r="U90" s="156">
        <f>T90+IF($B86="N,N скважин",U86,0)</f>
        <v>1</v>
      </c>
      <c r="V90" s="182"/>
      <c r="W90" s="158"/>
      <c r="X90" s="159"/>
      <c r="Y90" s="150"/>
      <c r="Z90" s="151">
        <f>SUBTOTAL(9,X92:Y92)</f>
        <v>0</v>
      </c>
      <c r="AA90" s="160">
        <f>Z90+IF($B86="N,N скважин",AA86,0)</f>
        <v>2</v>
      </c>
      <c r="AB90" s="161"/>
      <c r="AC90" s="162"/>
      <c r="AD90" s="162"/>
      <c r="AE90" s="162"/>
      <c r="AF90" s="163"/>
      <c r="AG90" s="287" t="s">
        <v>2</v>
      </c>
      <c r="AH90" s="164">
        <v>0</v>
      </c>
      <c r="AI90" s="131"/>
    </row>
    <row r="91" spans="1:35" ht="12.75" customHeight="1" x14ac:dyDescent="0.3">
      <c r="A91" s="287" t="s">
        <v>2</v>
      </c>
      <c r="B91" s="165" t="s">
        <v>37</v>
      </c>
      <c r="C91" s="166"/>
      <c r="D91" s="167">
        <f>SUBTOTAL(9,C91:C91)</f>
        <v>0</v>
      </c>
      <c r="E91" s="166"/>
      <c r="F91" s="167">
        <f>SUBTOTAL(9,E91:E91)</f>
        <v>0</v>
      </c>
      <c r="G91" s="167">
        <f>SUBTOTAL(9,C91:E91)</f>
        <v>0</v>
      </c>
      <c r="H91" s="168">
        <f>G91+IF($B87=2,0,H87)</f>
        <v>5</v>
      </c>
      <c r="I91" s="183">
        <v>3</v>
      </c>
      <c r="J91" s="169">
        <f>SUBTOTAL(9,I91:I91)</f>
        <v>3</v>
      </c>
      <c r="K91" s="170">
        <f>J91+IF($B87=2,0,K87)</f>
        <v>3</v>
      </c>
      <c r="L91" s="166"/>
      <c r="M91" s="169">
        <f>SUBTOTAL(9,L91:L91)</f>
        <v>0</v>
      </c>
      <c r="N91" s="170">
        <f>M91+IF($B87=2,0,N87)</f>
        <v>20</v>
      </c>
      <c r="O91" s="166"/>
      <c r="P91" s="169">
        <f>SUBTOTAL(9,O91:O91)</f>
        <v>0</v>
      </c>
      <c r="Q91" s="170">
        <f>P91+IF($B87=2,0,Q87)</f>
        <v>0</v>
      </c>
      <c r="R91" s="183">
        <v>6.8</v>
      </c>
      <c r="S91" s="171">
        <f>SUBTOTAL(9,R91:R91)</f>
        <v>6.8</v>
      </c>
      <c r="T91" s="167">
        <f>SUBTOTAL(9,R91:R91)</f>
        <v>6.8</v>
      </c>
      <c r="U91" s="168">
        <f>T91+IF($B87=2,0,U87)</f>
        <v>8.4689999999999994</v>
      </c>
      <c r="V91" s="184">
        <v>18</v>
      </c>
      <c r="W91" s="173">
        <v>59.4</v>
      </c>
      <c r="X91" s="174">
        <v>6.8</v>
      </c>
      <c r="Y91" s="166"/>
      <c r="Z91" s="167">
        <f>SUBTOTAL(9,X91:Y91)</f>
        <v>6.8</v>
      </c>
      <c r="AA91" s="171">
        <f>Z91+IF($B87=2,0,AA87)</f>
        <v>58.826999999999998</v>
      </c>
      <c r="AB91" s="175">
        <f>SUMIF($A$6:AA$6,"Накопленный эффект, т/сут",$A91:AA91)+SUMIF($A$6:AA$6,"Нараст.  по потенциалу",$A91:AA91)-SUMIF($A$6:AA$6,"Нараст. по остановкам",$A91:AA91)-SUMIF($A$6:AA$6,"ИТОГО перевод в ППД",$A91:AA91)-SUMIF($A$6:AA$6,"ИТОГО  нерент, по распоряж.",$A91:AA91)-SUMIF($A$6:AA$6,"ИТОГО ост. дебит от ЗБС, Углуб., ПВЛГ/ПНЛГ",$A91:AA91)</f>
        <v>-22.357999999999997</v>
      </c>
      <c r="AC91" s="176"/>
      <c r="AD91" s="176"/>
      <c r="AE91" s="176"/>
      <c r="AF91" s="167">
        <f>SUBTOTAL(9,AC91:AE91)</f>
        <v>0</v>
      </c>
      <c r="AG91" s="287" t="s">
        <v>2</v>
      </c>
      <c r="AH91" s="177">
        <f>AH$5+SUMIF($C$6:AF$6,"Нараст. по остановкам",$C91:AF91)-SUMIF($C$6:AF$6,"Нараст.  по потенциалу",$C91:AF91)</f>
        <v>53.939086956521734</v>
      </c>
      <c r="AI91" s="131"/>
    </row>
    <row r="92" spans="1:35" ht="0.75" customHeight="1" x14ac:dyDescent="0.3">
      <c r="A92" s="178"/>
      <c r="B92" s="178"/>
      <c r="C92" s="178"/>
      <c r="D92" s="178"/>
      <c r="E92" s="178"/>
      <c r="F92" s="178"/>
      <c r="G92" s="178"/>
      <c r="H92" s="178"/>
      <c r="I92" s="114">
        <v>1</v>
      </c>
      <c r="J92" s="114"/>
      <c r="K92" s="114"/>
      <c r="L92" s="114"/>
      <c r="M92" s="114"/>
      <c r="N92" s="114"/>
      <c r="O92" s="114"/>
      <c r="P92" s="114"/>
      <c r="Q92" s="114"/>
      <c r="R92" s="185">
        <v>1</v>
      </c>
      <c r="S92" s="114"/>
      <c r="T92" s="114"/>
      <c r="U92" s="114"/>
      <c r="V92" s="178"/>
      <c r="W92" s="178"/>
      <c r="X92" s="178"/>
      <c r="Y92" s="166"/>
      <c r="Z92" s="114"/>
      <c r="AA92" s="114"/>
      <c r="AB92" s="178"/>
      <c r="AC92" s="178"/>
      <c r="AD92" s="178"/>
      <c r="AE92" s="178"/>
      <c r="AF92" s="178"/>
      <c r="AG92" s="178"/>
      <c r="AH92" s="178"/>
      <c r="AI92" s="131"/>
    </row>
    <row r="93" spans="1:35" ht="11.25" customHeight="1" x14ac:dyDescent="0.3">
      <c r="A93" s="311">
        <v>43545</v>
      </c>
      <c r="B93" s="132" t="s">
        <v>39</v>
      </c>
      <c r="C93" s="133"/>
      <c r="D93" s="134">
        <v>5</v>
      </c>
      <c r="E93" s="133"/>
      <c r="F93" s="134">
        <v>0</v>
      </c>
      <c r="G93" s="134">
        <v>5</v>
      </c>
      <c r="H93" s="135"/>
      <c r="I93" s="133"/>
      <c r="J93" s="136"/>
      <c r="K93" s="137"/>
      <c r="L93" s="133"/>
      <c r="M93" s="136"/>
      <c r="N93" s="137"/>
      <c r="O93" s="133"/>
      <c r="P93" s="136"/>
      <c r="Q93" s="137"/>
      <c r="R93" s="133"/>
      <c r="S93" s="138">
        <v>8.4689999999999994</v>
      </c>
      <c r="T93" s="134">
        <v>8.4689999999999994</v>
      </c>
      <c r="U93" s="139"/>
      <c r="V93" s="180"/>
      <c r="W93" s="141"/>
      <c r="X93" s="133"/>
      <c r="Y93" s="133"/>
      <c r="Z93" s="143"/>
      <c r="AA93" s="144"/>
      <c r="AB93" s="145"/>
      <c r="AC93" s="147"/>
      <c r="AD93" s="146"/>
      <c r="AE93" s="146"/>
      <c r="AF93" s="147"/>
      <c r="AG93" s="312">
        <f>AG$5+SUMIF($A$6:AF$6,"Нараст. баланс",$A95:AF95)+SUMIF($A$8:AD$8,"Итого (с ВНР)",$A95:AD95)-SUMIF($A$6:AF$6,"Геол. снижение,  т/сут",$A95:AF95)-SUMIF(AE$8:AF$8,"Итого",AE95:AF95)-SUMIF($A$8:AF$8,"Итого (с ВСП)",$A95:AF95)</f>
        <v>1919.2280000000003</v>
      </c>
      <c r="AH93" s="148"/>
      <c r="AI93" s="131"/>
    </row>
    <row r="94" spans="1:35" ht="11.25" customHeight="1" x14ac:dyDescent="0.3">
      <c r="A94" s="287" t="s">
        <v>2</v>
      </c>
      <c r="B94" s="149" t="s">
        <v>40</v>
      </c>
      <c r="C94" s="150"/>
      <c r="D94" s="151">
        <v>0</v>
      </c>
      <c r="E94" s="150"/>
      <c r="F94" s="151">
        <v>0</v>
      </c>
      <c r="G94" s="151">
        <v>0</v>
      </c>
      <c r="H94" s="152"/>
      <c r="I94" s="150"/>
      <c r="J94" s="153">
        <f>SUBTOTAL(9,I96:I96)</f>
        <v>0</v>
      </c>
      <c r="K94" s="154"/>
      <c r="L94" s="150"/>
      <c r="M94" s="153">
        <f>SUBTOTAL(9,L96:L96)</f>
        <v>0</v>
      </c>
      <c r="N94" s="154"/>
      <c r="O94" s="150"/>
      <c r="P94" s="153">
        <f>SUBTOTAL(9,O96:O96)</f>
        <v>0</v>
      </c>
      <c r="Q94" s="154"/>
      <c r="R94" s="150"/>
      <c r="S94" s="155">
        <f>SUBTOTAL(9,R96:R96)</f>
        <v>0</v>
      </c>
      <c r="T94" s="151">
        <f>SUBTOTAL(9,R96:R96)</f>
        <v>0</v>
      </c>
      <c r="U94" s="156">
        <f>T94+IF($B90="N,N скважин",U90,0)</f>
        <v>1</v>
      </c>
      <c r="V94" s="182"/>
      <c r="W94" s="158"/>
      <c r="X94" s="150"/>
      <c r="Y94" s="150"/>
      <c r="Z94" s="151">
        <f>SUBTOTAL(9,X96:Y96)</f>
        <v>0</v>
      </c>
      <c r="AA94" s="160">
        <f>Z94+IF($B90="N,N скважин",AA90,0)</f>
        <v>2</v>
      </c>
      <c r="AB94" s="161"/>
      <c r="AC94" s="163"/>
      <c r="AD94" s="162"/>
      <c r="AE94" s="162"/>
      <c r="AF94" s="163"/>
      <c r="AG94" s="287" t="s">
        <v>2</v>
      </c>
      <c r="AH94" s="164">
        <v>0</v>
      </c>
      <c r="AI94" s="131"/>
    </row>
    <row r="95" spans="1:35" ht="12.75" customHeight="1" x14ac:dyDescent="0.3">
      <c r="A95" s="287" t="s">
        <v>2</v>
      </c>
      <c r="B95" s="165" t="s">
        <v>37</v>
      </c>
      <c r="C95" s="166"/>
      <c r="D95" s="167">
        <f>SUBTOTAL(9,C95:C95)</f>
        <v>0</v>
      </c>
      <c r="E95" s="166"/>
      <c r="F95" s="167">
        <f>SUBTOTAL(9,E95:E95)</f>
        <v>0</v>
      </c>
      <c r="G95" s="167">
        <f>SUBTOTAL(9,C95:E95)</f>
        <v>0</v>
      </c>
      <c r="H95" s="168">
        <f>G95+IF($B91=2,0,H91)</f>
        <v>5</v>
      </c>
      <c r="I95" s="166"/>
      <c r="J95" s="169">
        <f>SUBTOTAL(9,I95:I95)</f>
        <v>0</v>
      </c>
      <c r="K95" s="170">
        <f>J95+IF($B91=2,0,K91)</f>
        <v>3</v>
      </c>
      <c r="L95" s="166"/>
      <c r="M95" s="169">
        <f>SUBTOTAL(9,L95:L95)</f>
        <v>0</v>
      </c>
      <c r="N95" s="170">
        <f>M95+IF($B91=2,0,N91)</f>
        <v>20</v>
      </c>
      <c r="O95" s="166"/>
      <c r="P95" s="169">
        <f>SUBTOTAL(9,O95:O95)</f>
        <v>0</v>
      </c>
      <c r="Q95" s="170">
        <f>P95+IF($B91=2,0,Q91)</f>
        <v>0</v>
      </c>
      <c r="R95" s="166"/>
      <c r="S95" s="171">
        <f>SUBTOTAL(9,R95:R95)</f>
        <v>0</v>
      </c>
      <c r="T95" s="167">
        <f>SUBTOTAL(9,R95:R95)</f>
        <v>0</v>
      </c>
      <c r="U95" s="168">
        <f>T95+IF($B91=2,0,U91)</f>
        <v>8.4689999999999994</v>
      </c>
      <c r="V95" s="184">
        <v>18</v>
      </c>
      <c r="W95" s="173">
        <v>62.37</v>
      </c>
      <c r="X95" s="166"/>
      <c r="Y95" s="166"/>
      <c r="Z95" s="167">
        <f>SUBTOTAL(9,X95:Y95)</f>
        <v>0</v>
      </c>
      <c r="AA95" s="171">
        <f>Z95+IF($B91=2,0,AA91)</f>
        <v>58.826999999999998</v>
      </c>
      <c r="AB95" s="175">
        <f>SUMIF($A$6:AA$6,"Накопленный эффект, т/сут",$A95:AA95)+SUMIF($A$6:AA$6,"Нараст.  по потенциалу",$A95:AA95)-SUMIF($A$6:AA$6,"Нараст. по остановкам",$A95:AA95)-SUMIF($A$6:AA$6,"ИТОГО перевод в ППД",$A95:AA95)-SUMIF($A$6:AA$6,"ИТОГО  нерент, по распоряж.",$A95:AA95)-SUMIF($A$6:AA$6,"ИТОГО ост. дебит от ЗБС, Углуб., ПВЛГ/ПНЛГ",$A95:AA95)</f>
        <v>-22.357999999999997</v>
      </c>
      <c r="AC95" s="167">
        <v>17.2</v>
      </c>
      <c r="AD95" s="176"/>
      <c r="AE95" s="176"/>
      <c r="AF95" s="167">
        <f>SUBTOTAL(9,AC95:AE95)</f>
        <v>17.2</v>
      </c>
      <c r="AG95" s="287" t="s">
        <v>2</v>
      </c>
      <c r="AH95" s="177">
        <f>AH$5+SUMIF($C$6:AF$6,"Нараст. по остановкам",$C95:AF95)-SUMIF($C$6:AF$6,"Нараст.  по потенциалу",$C95:AF95)</f>
        <v>53.939086956521734</v>
      </c>
      <c r="AI95" s="131"/>
    </row>
    <row r="96" spans="1:35" ht="0.75" customHeight="1" x14ac:dyDescent="0.3">
      <c r="A96" s="178"/>
      <c r="B96" s="178"/>
      <c r="C96" s="178"/>
      <c r="D96" s="178"/>
      <c r="E96" s="178"/>
      <c r="F96" s="178"/>
      <c r="G96" s="178"/>
      <c r="H96" s="178"/>
      <c r="I96" s="114"/>
      <c r="J96" s="114"/>
      <c r="K96" s="114"/>
      <c r="L96" s="114"/>
      <c r="M96" s="114"/>
      <c r="N96" s="114"/>
      <c r="O96" s="114"/>
      <c r="P96" s="114"/>
      <c r="Q96" s="114"/>
      <c r="R96" s="166"/>
      <c r="S96" s="114"/>
      <c r="T96" s="114"/>
      <c r="U96" s="114"/>
      <c r="V96" s="178"/>
      <c r="W96" s="178"/>
      <c r="X96" s="166"/>
      <c r="Y96" s="166"/>
      <c r="Z96" s="114"/>
      <c r="AA96" s="114"/>
      <c r="AB96" s="178"/>
      <c r="AC96" s="178"/>
      <c r="AD96" s="178"/>
      <c r="AE96" s="178"/>
      <c r="AF96" s="178"/>
      <c r="AG96" s="178"/>
      <c r="AH96" s="178"/>
      <c r="AI96" s="131"/>
    </row>
    <row r="97" spans="1:35" ht="11.25" customHeight="1" x14ac:dyDescent="0.3">
      <c r="A97" s="311">
        <v>43546</v>
      </c>
      <c r="B97" s="132" t="s">
        <v>39</v>
      </c>
      <c r="C97" s="133"/>
      <c r="D97" s="134">
        <v>5</v>
      </c>
      <c r="E97" s="133"/>
      <c r="F97" s="134">
        <v>0</v>
      </c>
      <c r="G97" s="134">
        <v>5</v>
      </c>
      <c r="H97" s="135"/>
      <c r="I97" s="133"/>
      <c r="J97" s="136"/>
      <c r="K97" s="137"/>
      <c r="L97" s="133"/>
      <c r="M97" s="136"/>
      <c r="N97" s="137"/>
      <c r="O97" s="133"/>
      <c r="P97" s="136"/>
      <c r="Q97" s="137"/>
      <c r="R97" s="133"/>
      <c r="S97" s="138">
        <v>8.4689999999999994</v>
      </c>
      <c r="T97" s="134">
        <v>8.4689999999999994</v>
      </c>
      <c r="U97" s="139"/>
      <c r="V97" s="180"/>
      <c r="W97" s="141"/>
      <c r="X97" s="133"/>
      <c r="Y97" s="133"/>
      <c r="Z97" s="143"/>
      <c r="AA97" s="144"/>
      <c r="AB97" s="145"/>
      <c r="AC97" s="147"/>
      <c r="AD97" s="146"/>
      <c r="AE97" s="146"/>
      <c r="AF97" s="147"/>
      <c r="AG97" s="312">
        <f>AG$5+SUMIF($A$6:AF$6,"Нараст. баланс",$A99:AF99)+SUMIF($A$8:AD$8,"Итого (с ВНР)",$A99:AD99)-SUMIF($A$6:AF$6,"Геол. снижение,  т/сут",$A99:AF99)-SUMIF(AE$8:AF$8,"Итого",AE99:AF99)-SUMIF($A$8:AF$8,"Итого (с ВСП)",$A99:AF99)</f>
        <v>1916.2580000000003</v>
      </c>
      <c r="AH97" s="148"/>
      <c r="AI97" s="131"/>
    </row>
    <row r="98" spans="1:35" ht="11.25" customHeight="1" x14ac:dyDescent="0.3">
      <c r="A98" s="287" t="s">
        <v>2</v>
      </c>
      <c r="B98" s="149" t="s">
        <v>40</v>
      </c>
      <c r="C98" s="150"/>
      <c r="D98" s="151">
        <v>0</v>
      </c>
      <c r="E98" s="150"/>
      <c r="F98" s="151">
        <v>0</v>
      </c>
      <c r="G98" s="151">
        <v>0</v>
      </c>
      <c r="H98" s="152"/>
      <c r="I98" s="150"/>
      <c r="J98" s="153">
        <f>SUBTOTAL(9,I100:I100)</f>
        <v>0</v>
      </c>
      <c r="K98" s="154"/>
      <c r="L98" s="150"/>
      <c r="M98" s="153">
        <f>SUBTOTAL(9,L100:L100)</f>
        <v>0</v>
      </c>
      <c r="N98" s="154"/>
      <c r="O98" s="150"/>
      <c r="P98" s="153">
        <f>SUBTOTAL(9,O100:O100)</f>
        <v>0</v>
      </c>
      <c r="Q98" s="154"/>
      <c r="R98" s="150"/>
      <c r="S98" s="155">
        <f>SUBTOTAL(9,R100:R100)</f>
        <v>0</v>
      </c>
      <c r="T98" s="151">
        <f>SUBTOTAL(9,R100:R100)</f>
        <v>0</v>
      </c>
      <c r="U98" s="156">
        <f>T98+IF($B94="N,N скважин",U94,0)</f>
        <v>1</v>
      </c>
      <c r="V98" s="182"/>
      <c r="W98" s="158"/>
      <c r="X98" s="150"/>
      <c r="Y98" s="150"/>
      <c r="Z98" s="151">
        <f>SUBTOTAL(9,X100:Y100)</f>
        <v>0</v>
      </c>
      <c r="AA98" s="160">
        <f>Z98+IF($B94="N,N скважин",AA94,0)</f>
        <v>2</v>
      </c>
      <c r="AB98" s="161"/>
      <c r="AC98" s="163"/>
      <c r="AD98" s="162"/>
      <c r="AE98" s="162"/>
      <c r="AF98" s="163"/>
      <c r="AG98" s="287" t="s">
        <v>2</v>
      </c>
      <c r="AH98" s="164">
        <v>0</v>
      </c>
      <c r="AI98" s="131"/>
    </row>
    <row r="99" spans="1:35" ht="12.75" customHeight="1" x14ac:dyDescent="0.3">
      <c r="A99" s="287" t="s">
        <v>2</v>
      </c>
      <c r="B99" s="165" t="s">
        <v>37</v>
      </c>
      <c r="C99" s="166"/>
      <c r="D99" s="167">
        <f>SUBTOTAL(9,C99:C99)</f>
        <v>0</v>
      </c>
      <c r="E99" s="166"/>
      <c r="F99" s="167">
        <f>SUBTOTAL(9,E99:E99)</f>
        <v>0</v>
      </c>
      <c r="G99" s="167">
        <f>SUBTOTAL(9,C99:E99)</f>
        <v>0</v>
      </c>
      <c r="H99" s="168">
        <f>G99+IF($B95=2,0,H95)</f>
        <v>5</v>
      </c>
      <c r="I99" s="166"/>
      <c r="J99" s="169">
        <f>SUBTOTAL(9,I99:I99)</f>
        <v>0</v>
      </c>
      <c r="K99" s="170">
        <f>J99+IF($B95=2,0,K95)</f>
        <v>3</v>
      </c>
      <c r="L99" s="166"/>
      <c r="M99" s="169">
        <f>SUBTOTAL(9,L99:L99)</f>
        <v>0</v>
      </c>
      <c r="N99" s="170">
        <f>M99+IF($B95=2,0,N95)</f>
        <v>20</v>
      </c>
      <c r="O99" s="166"/>
      <c r="P99" s="169">
        <f>SUBTOTAL(9,O99:O99)</f>
        <v>0</v>
      </c>
      <c r="Q99" s="170">
        <f>P99+IF($B95=2,0,Q95)</f>
        <v>0</v>
      </c>
      <c r="R99" s="166"/>
      <c r="S99" s="171">
        <f>SUBTOTAL(9,R99:R99)</f>
        <v>0</v>
      </c>
      <c r="T99" s="167">
        <f>SUBTOTAL(9,R99:R99)</f>
        <v>0</v>
      </c>
      <c r="U99" s="168">
        <f>T99+IF($B95=2,0,U95)</f>
        <v>8.4689999999999994</v>
      </c>
      <c r="V99" s="184">
        <v>18</v>
      </c>
      <c r="W99" s="173">
        <v>65.34</v>
      </c>
      <c r="X99" s="166"/>
      <c r="Y99" s="166"/>
      <c r="Z99" s="167">
        <f>SUBTOTAL(9,X99:Y99)</f>
        <v>0</v>
      </c>
      <c r="AA99" s="171">
        <f>Z99+IF($B95=2,0,AA95)</f>
        <v>58.826999999999998</v>
      </c>
      <c r="AB99" s="175">
        <f>SUMIF($A$6:AA$6,"Накопленный эффект, т/сут",$A99:AA99)+SUMIF($A$6:AA$6,"Нараст.  по потенциалу",$A99:AA99)-SUMIF($A$6:AA$6,"Нараст. по остановкам",$A99:AA99)-SUMIF($A$6:AA$6,"ИТОГО перевод в ППД",$A99:AA99)-SUMIF($A$6:AA$6,"ИТОГО  нерент, по распоряж.",$A99:AA99)-SUMIF($A$6:AA$6,"ИТОГО ост. дебит от ЗБС, Углуб., ПВЛГ/ПНЛГ",$A99:AA99)</f>
        <v>-22.357999999999997</v>
      </c>
      <c r="AC99" s="167">
        <v>17.2</v>
      </c>
      <c r="AD99" s="176"/>
      <c r="AE99" s="176"/>
      <c r="AF99" s="167">
        <f>SUBTOTAL(9,AC99:AE99)</f>
        <v>17.2</v>
      </c>
      <c r="AG99" s="287" t="s">
        <v>2</v>
      </c>
      <c r="AH99" s="177">
        <f>AH$5+SUMIF($C$6:AF$6,"Нараст. по остановкам",$C99:AF99)-SUMIF($C$6:AF$6,"Нараст.  по потенциалу",$C99:AF99)</f>
        <v>53.939086956521734</v>
      </c>
      <c r="AI99" s="131"/>
    </row>
    <row r="100" spans="1:35" ht="0.75" customHeight="1" x14ac:dyDescent="0.3">
      <c r="A100" s="178"/>
      <c r="B100" s="178"/>
      <c r="C100" s="178"/>
      <c r="D100" s="178"/>
      <c r="E100" s="178"/>
      <c r="F100" s="178"/>
      <c r="G100" s="178"/>
      <c r="H100" s="178"/>
      <c r="I100" s="114"/>
      <c r="J100" s="114"/>
      <c r="K100" s="114"/>
      <c r="L100" s="114"/>
      <c r="M100" s="114"/>
      <c r="N100" s="114"/>
      <c r="O100" s="114"/>
      <c r="P100" s="114"/>
      <c r="Q100" s="114"/>
      <c r="R100" s="166"/>
      <c r="S100" s="114"/>
      <c r="T100" s="114"/>
      <c r="U100" s="114"/>
      <c r="V100" s="178"/>
      <c r="W100" s="178"/>
      <c r="X100" s="166"/>
      <c r="Y100" s="166"/>
      <c r="Z100" s="114"/>
      <c r="AA100" s="114"/>
      <c r="AB100" s="178"/>
      <c r="AC100" s="178"/>
      <c r="AD100" s="178"/>
      <c r="AE100" s="178"/>
      <c r="AF100" s="178"/>
      <c r="AG100" s="178"/>
      <c r="AH100" s="178"/>
      <c r="AI100" s="131"/>
    </row>
    <row r="101" spans="1:35" ht="11.25" customHeight="1" x14ac:dyDescent="0.3">
      <c r="A101" s="311">
        <v>43547</v>
      </c>
      <c r="B101" s="132" t="s">
        <v>39</v>
      </c>
      <c r="C101" s="133"/>
      <c r="D101" s="134">
        <v>5</v>
      </c>
      <c r="E101" s="133"/>
      <c r="F101" s="134">
        <v>0</v>
      </c>
      <c r="G101" s="134">
        <v>5</v>
      </c>
      <c r="H101" s="135"/>
      <c r="I101" s="133"/>
      <c r="J101" s="136"/>
      <c r="K101" s="137"/>
      <c r="L101" s="133"/>
      <c r="M101" s="136"/>
      <c r="N101" s="137"/>
      <c r="O101" s="133"/>
      <c r="P101" s="136"/>
      <c r="Q101" s="137"/>
      <c r="R101" s="133"/>
      <c r="S101" s="138">
        <v>8.4689999999999994</v>
      </c>
      <c r="T101" s="134">
        <v>8.4689999999999994</v>
      </c>
      <c r="U101" s="139"/>
      <c r="V101" s="180"/>
      <c r="W101" s="141"/>
      <c r="X101" s="133"/>
      <c r="Y101" s="133"/>
      <c r="Z101" s="143"/>
      <c r="AA101" s="144"/>
      <c r="AB101" s="145"/>
      <c r="AC101" s="147"/>
      <c r="AD101" s="146"/>
      <c r="AE101" s="146"/>
      <c r="AF101" s="147"/>
      <c r="AG101" s="312">
        <f>AG$5+SUMIF($A$6:AF$6,"Нараст. баланс",$A103:AF103)+SUMIF($A$8:AD$8,"Итого (с ВНР)",$A103:AD103)-SUMIF($A$6:AF$6,"Геол. снижение,  т/сут",$A103:AF103)-SUMIF(AE$8:AF$8,"Итого",AE103:AF103)-SUMIF($A$8:AF$8,"Итого (с ВСП)",$A103:AF103)</f>
        <v>1913.2880000000002</v>
      </c>
      <c r="AH101" s="148"/>
      <c r="AI101" s="131"/>
    </row>
    <row r="102" spans="1:35" ht="11.25" customHeight="1" x14ac:dyDescent="0.3">
      <c r="A102" s="287" t="s">
        <v>2</v>
      </c>
      <c r="B102" s="149" t="s">
        <v>40</v>
      </c>
      <c r="C102" s="150"/>
      <c r="D102" s="151">
        <v>0</v>
      </c>
      <c r="E102" s="150"/>
      <c r="F102" s="151">
        <v>0</v>
      </c>
      <c r="G102" s="151">
        <v>0</v>
      </c>
      <c r="H102" s="152"/>
      <c r="I102" s="150"/>
      <c r="J102" s="153">
        <f>SUBTOTAL(9,I104:I104)</f>
        <v>0</v>
      </c>
      <c r="K102" s="154"/>
      <c r="L102" s="150"/>
      <c r="M102" s="153">
        <f>SUBTOTAL(9,L104:L104)</f>
        <v>0</v>
      </c>
      <c r="N102" s="154"/>
      <c r="O102" s="150"/>
      <c r="P102" s="153">
        <f>SUBTOTAL(9,O104:O104)</f>
        <v>0</v>
      </c>
      <c r="Q102" s="154"/>
      <c r="R102" s="150"/>
      <c r="S102" s="155">
        <f>SUBTOTAL(9,R104:R104)</f>
        <v>0</v>
      </c>
      <c r="T102" s="151">
        <f>SUBTOTAL(9,R104:R104)</f>
        <v>0</v>
      </c>
      <c r="U102" s="156">
        <f>T102+IF($B98="N,N скважин",U98,0)</f>
        <v>1</v>
      </c>
      <c r="V102" s="182"/>
      <c r="W102" s="158"/>
      <c r="X102" s="150"/>
      <c r="Y102" s="150"/>
      <c r="Z102" s="151">
        <f>SUBTOTAL(9,X104:Y104)</f>
        <v>0</v>
      </c>
      <c r="AA102" s="160">
        <f>Z102+IF($B98="N,N скважин",AA98,0)</f>
        <v>2</v>
      </c>
      <c r="AB102" s="161"/>
      <c r="AC102" s="163"/>
      <c r="AD102" s="162"/>
      <c r="AE102" s="162"/>
      <c r="AF102" s="163"/>
      <c r="AG102" s="287" t="s">
        <v>2</v>
      </c>
      <c r="AH102" s="164">
        <v>0</v>
      </c>
      <c r="AI102" s="131"/>
    </row>
    <row r="103" spans="1:35" ht="12.75" customHeight="1" x14ac:dyDescent="0.3">
      <c r="A103" s="287" t="s">
        <v>2</v>
      </c>
      <c r="B103" s="165" t="s">
        <v>37</v>
      </c>
      <c r="C103" s="166"/>
      <c r="D103" s="167">
        <f>SUBTOTAL(9,C103:C103)</f>
        <v>0</v>
      </c>
      <c r="E103" s="166"/>
      <c r="F103" s="167">
        <f>SUBTOTAL(9,E103:E103)</f>
        <v>0</v>
      </c>
      <c r="G103" s="167">
        <f>SUBTOTAL(9,C103:E103)</f>
        <v>0</v>
      </c>
      <c r="H103" s="168">
        <f>G103+IF($B99=2,0,H99)</f>
        <v>5</v>
      </c>
      <c r="I103" s="166"/>
      <c r="J103" s="169">
        <f>SUBTOTAL(9,I103:I103)</f>
        <v>0</v>
      </c>
      <c r="K103" s="170">
        <f>J103+IF($B99=2,0,K99)</f>
        <v>3</v>
      </c>
      <c r="L103" s="166"/>
      <c r="M103" s="169">
        <f>SUBTOTAL(9,L103:L103)</f>
        <v>0</v>
      </c>
      <c r="N103" s="170">
        <f>M103+IF($B99=2,0,N99)</f>
        <v>20</v>
      </c>
      <c r="O103" s="166"/>
      <c r="P103" s="169">
        <f>SUBTOTAL(9,O103:O103)</f>
        <v>0</v>
      </c>
      <c r="Q103" s="170">
        <f>P103+IF($B99=2,0,Q99)</f>
        <v>0</v>
      </c>
      <c r="R103" s="166"/>
      <c r="S103" s="171">
        <f>SUBTOTAL(9,R103:R103)</f>
        <v>0</v>
      </c>
      <c r="T103" s="167">
        <f>SUBTOTAL(9,R103:R103)</f>
        <v>0</v>
      </c>
      <c r="U103" s="168">
        <f>T103+IF($B99=2,0,U99)</f>
        <v>8.4689999999999994</v>
      </c>
      <c r="V103" s="184">
        <v>18</v>
      </c>
      <c r="W103" s="173">
        <v>68.31</v>
      </c>
      <c r="X103" s="166"/>
      <c r="Y103" s="166"/>
      <c r="Z103" s="167">
        <f>SUBTOTAL(9,X103:Y103)</f>
        <v>0</v>
      </c>
      <c r="AA103" s="171">
        <f>Z103+IF($B99=2,0,AA99)</f>
        <v>58.826999999999998</v>
      </c>
      <c r="AB103" s="175">
        <f>SUMIF($A$6:AA$6,"Накопленный эффект, т/сут",$A103:AA103)+SUMIF($A$6:AA$6,"Нараст.  по потенциалу",$A103:AA103)-SUMIF($A$6:AA$6,"Нараст. по остановкам",$A103:AA103)-SUMIF($A$6:AA$6,"ИТОГО перевод в ППД",$A103:AA103)-SUMIF($A$6:AA$6,"ИТОГО  нерент, по распоряж.",$A103:AA103)-SUMIF($A$6:AA$6,"ИТОГО ост. дебит от ЗБС, Углуб., ПВЛГ/ПНЛГ",$A103:AA103)</f>
        <v>-22.357999999999997</v>
      </c>
      <c r="AC103" s="167">
        <v>17.2</v>
      </c>
      <c r="AD103" s="176"/>
      <c r="AE103" s="176"/>
      <c r="AF103" s="167">
        <f>SUBTOTAL(9,AC103:AE103)</f>
        <v>17.2</v>
      </c>
      <c r="AG103" s="287" t="s">
        <v>2</v>
      </c>
      <c r="AH103" s="177">
        <f>AH$5+SUMIF($C$6:AF$6,"Нараст. по остановкам",$C103:AF103)-SUMIF($C$6:AF$6,"Нараст.  по потенциалу",$C103:AF103)</f>
        <v>53.939086956521734</v>
      </c>
      <c r="AI103" s="131"/>
    </row>
    <row r="104" spans="1:35" ht="0.75" customHeight="1" x14ac:dyDescent="0.3">
      <c r="A104" s="178"/>
      <c r="B104" s="178"/>
      <c r="C104" s="178"/>
      <c r="D104" s="178"/>
      <c r="E104" s="178"/>
      <c r="F104" s="178"/>
      <c r="G104" s="178"/>
      <c r="H104" s="178"/>
      <c r="I104" s="114"/>
      <c r="J104" s="114"/>
      <c r="K104" s="114"/>
      <c r="L104" s="114"/>
      <c r="M104" s="114"/>
      <c r="N104" s="114"/>
      <c r="O104" s="114"/>
      <c r="P104" s="114"/>
      <c r="Q104" s="114"/>
      <c r="R104" s="166"/>
      <c r="S104" s="114"/>
      <c r="T104" s="114"/>
      <c r="U104" s="114"/>
      <c r="V104" s="178"/>
      <c r="W104" s="178"/>
      <c r="X104" s="166"/>
      <c r="Y104" s="166"/>
      <c r="Z104" s="114"/>
      <c r="AA104" s="114"/>
      <c r="AB104" s="178"/>
      <c r="AC104" s="178"/>
      <c r="AD104" s="178"/>
      <c r="AE104" s="178"/>
      <c r="AF104" s="178"/>
      <c r="AG104" s="178"/>
      <c r="AH104" s="178"/>
      <c r="AI104" s="131"/>
    </row>
    <row r="105" spans="1:35" ht="11.25" customHeight="1" x14ac:dyDescent="0.3">
      <c r="A105" s="311">
        <v>43548</v>
      </c>
      <c r="B105" s="132" t="s">
        <v>39</v>
      </c>
      <c r="C105" s="133"/>
      <c r="D105" s="134">
        <v>5</v>
      </c>
      <c r="E105" s="133"/>
      <c r="F105" s="134">
        <v>0</v>
      </c>
      <c r="G105" s="134">
        <v>5</v>
      </c>
      <c r="H105" s="135"/>
      <c r="I105" s="133"/>
      <c r="J105" s="136"/>
      <c r="K105" s="137"/>
      <c r="L105" s="133"/>
      <c r="M105" s="136"/>
      <c r="N105" s="137"/>
      <c r="O105" s="133"/>
      <c r="P105" s="136"/>
      <c r="Q105" s="137"/>
      <c r="R105" s="133"/>
      <c r="S105" s="138">
        <v>8.4689999999999994</v>
      </c>
      <c r="T105" s="134">
        <v>8.4689999999999994</v>
      </c>
      <c r="U105" s="139"/>
      <c r="V105" s="180"/>
      <c r="W105" s="141"/>
      <c r="X105" s="133"/>
      <c r="Y105" s="133"/>
      <c r="Z105" s="143"/>
      <c r="AA105" s="144"/>
      <c r="AB105" s="145"/>
      <c r="AC105" s="147"/>
      <c r="AD105" s="146"/>
      <c r="AE105" s="146"/>
      <c r="AF105" s="147"/>
      <c r="AG105" s="312">
        <f>AG$5+SUMIF($A$6:AF$6,"Нараст. баланс",$A107:AF107)+SUMIF($A$8:AD$8,"Итого (с ВНР)",$A107:AD107)-SUMIF($A$6:AF$6,"Геол. снижение,  т/сут",$A107:AF107)-SUMIF(AE$8:AF$8,"Итого",AE107:AF107)-SUMIF($A$8:AF$8,"Итого (с ВСП)",$A107:AF107)</f>
        <v>1910.3180000000002</v>
      </c>
      <c r="AH105" s="148"/>
      <c r="AI105" s="131"/>
    </row>
    <row r="106" spans="1:35" ht="11.25" customHeight="1" x14ac:dyDescent="0.3">
      <c r="A106" s="287" t="s">
        <v>2</v>
      </c>
      <c r="B106" s="149" t="s">
        <v>40</v>
      </c>
      <c r="C106" s="150"/>
      <c r="D106" s="151">
        <v>0</v>
      </c>
      <c r="E106" s="150"/>
      <c r="F106" s="151">
        <v>0</v>
      </c>
      <c r="G106" s="151">
        <v>0</v>
      </c>
      <c r="H106" s="152"/>
      <c r="I106" s="150"/>
      <c r="J106" s="153">
        <f>SUBTOTAL(9,I108:I108)</f>
        <v>0</v>
      </c>
      <c r="K106" s="154"/>
      <c r="L106" s="150"/>
      <c r="M106" s="153">
        <f>SUBTOTAL(9,L108:L108)</f>
        <v>0</v>
      </c>
      <c r="N106" s="154"/>
      <c r="O106" s="150"/>
      <c r="P106" s="153">
        <f>SUBTOTAL(9,O108:O108)</f>
        <v>0</v>
      </c>
      <c r="Q106" s="154"/>
      <c r="R106" s="150"/>
      <c r="S106" s="155">
        <f>SUBTOTAL(9,R108:R108)</f>
        <v>0</v>
      </c>
      <c r="T106" s="151">
        <f>SUBTOTAL(9,R108:R108)</f>
        <v>0</v>
      </c>
      <c r="U106" s="156">
        <f>T106+IF($B102="N,N скважин",U102,0)</f>
        <v>1</v>
      </c>
      <c r="V106" s="182"/>
      <c r="W106" s="158"/>
      <c r="X106" s="150"/>
      <c r="Y106" s="150"/>
      <c r="Z106" s="151">
        <f>SUBTOTAL(9,X108:Y108)</f>
        <v>0</v>
      </c>
      <c r="AA106" s="160">
        <f>Z106+IF($B102="N,N скважин",AA102,0)</f>
        <v>2</v>
      </c>
      <c r="AB106" s="161"/>
      <c r="AC106" s="163"/>
      <c r="AD106" s="162"/>
      <c r="AE106" s="162"/>
      <c r="AF106" s="163"/>
      <c r="AG106" s="287" t="s">
        <v>2</v>
      </c>
      <c r="AH106" s="164">
        <v>0</v>
      </c>
      <c r="AI106" s="131"/>
    </row>
    <row r="107" spans="1:35" ht="12.75" customHeight="1" x14ac:dyDescent="0.3">
      <c r="A107" s="287" t="s">
        <v>2</v>
      </c>
      <c r="B107" s="165" t="s">
        <v>37</v>
      </c>
      <c r="C107" s="166"/>
      <c r="D107" s="167">
        <f>SUBTOTAL(9,C107:C107)</f>
        <v>0</v>
      </c>
      <c r="E107" s="166"/>
      <c r="F107" s="167">
        <f>SUBTOTAL(9,E107:E107)</f>
        <v>0</v>
      </c>
      <c r="G107" s="167">
        <f>SUBTOTAL(9,C107:E107)</f>
        <v>0</v>
      </c>
      <c r="H107" s="168">
        <f>G107+IF($B103=2,0,H103)</f>
        <v>5</v>
      </c>
      <c r="I107" s="166"/>
      <c r="J107" s="169">
        <f>SUBTOTAL(9,I107:I107)</f>
        <v>0</v>
      </c>
      <c r="K107" s="170">
        <f>J107+IF($B103=2,0,K103)</f>
        <v>3</v>
      </c>
      <c r="L107" s="166"/>
      <c r="M107" s="169">
        <f>SUBTOTAL(9,L107:L107)</f>
        <v>0</v>
      </c>
      <c r="N107" s="170">
        <f>M107+IF($B103=2,0,N103)</f>
        <v>20</v>
      </c>
      <c r="O107" s="166"/>
      <c r="P107" s="169">
        <f>SUBTOTAL(9,O107:O107)</f>
        <v>0</v>
      </c>
      <c r="Q107" s="170">
        <f>P107+IF($B103=2,0,Q103)</f>
        <v>0</v>
      </c>
      <c r="R107" s="166"/>
      <c r="S107" s="171">
        <f>SUBTOTAL(9,R107:R107)</f>
        <v>0</v>
      </c>
      <c r="T107" s="167">
        <f>SUBTOTAL(9,R107:R107)</f>
        <v>0</v>
      </c>
      <c r="U107" s="168">
        <f>T107+IF($B103=2,0,U103)</f>
        <v>8.4689999999999994</v>
      </c>
      <c r="V107" s="184">
        <v>18</v>
      </c>
      <c r="W107" s="173">
        <v>71.28</v>
      </c>
      <c r="X107" s="166"/>
      <c r="Y107" s="166"/>
      <c r="Z107" s="167">
        <f>SUBTOTAL(9,X107:Y107)</f>
        <v>0</v>
      </c>
      <c r="AA107" s="171">
        <f>Z107+IF($B103=2,0,AA103)</f>
        <v>58.826999999999998</v>
      </c>
      <c r="AB107" s="175">
        <f>SUMIF($A$6:AA$6,"Накопленный эффект, т/сут",$A107:AA107)+SUMIF($A$6:AA$6,"Нараст.  по потенциалу",$A107:AA107)-SUMIF($A$6:AA$6,"Нараст. по остановкам",$A107:AA107)-SUMIF($A$6:AA$6,"ИТОГО перевод в ППД",$A107:AA107)-SUMIF($A$6:AA$6,"ИТОГО  нерент, по распоряж.",$A107:AA107)-SUMIF($A$6:AA$6,"ИТОГО ост. дебит от ЗБС, Углуб., ПВЛГ/ПНЛГ",$A107:AA107)</f>
        <v>-22.357999999999997</v>
      </c>
      <c r="AC107" s="167">
        <v>17.2</v>
      </c>
      <c r="AD107" s="176"/>
      <c r="AE107" s="176"/>
      <c r="AF107" s="167">
        <f>SUBTOTAL(9,AC107:AE107)</f>
        <v>17.2</v>
      </c>
      <c r="AG107" s="287" t="s">
        <v>2</v>
      </c>
      <c r="AH107" s="177">
        <f>AH$5+SUMIF($C$6:AF$6,"Нараст. по остановкам",$C107:AF107)-SUMIF($C$6:AF$6,"Нараст.  по потенциалу",$C107:AF107)</f>
        <v>53.939086956521734</v>
      </c>
      <c r="AI107" s="131"/>
    </row>
    <row r="108" spans="1:35" ht="0.75" customHeight="1" x14ac:dyDescent="0.3">
      <c r="A108" s="178"/>
      <c r="B108" s="178"/>
      <c r="C108" s="178"/>
      <c r="D108" s="178"/>
      <c r="E108" s="178"/>
      <c r="F108" s="178"/>
      <c r="G108" s="178"/>
      <c r="H108" s="178"/>
      <c r="I108" s="114"/>
      <c r="J108" s="114"/>
      <c r="K108" s="114"/>
      <c r="L108" s="114"/>
      <c r="M108" s="114"/>
      <c r="N108" s="114"/>
      <c r="O108" s="114"/>
      <c r="P108" s="114"/>
      <c r="Q108" s="114"/>
      <c r="R108" s="166"/>
      <c r="S108" s="114"/>
      <c r="T108" s="114"/>
      <c r="U108" s="114"/>
      <c r="V108" s="178"/>
      <c r="W108" s="178"/>
      <c r="X108" s="166"/>
      <c r="Y108" s="166"/>
      <c r="Z108" s="114"/>
      <c r="AA108" s="114"/>
      <c r="AB108" s="178"/>
      <c r="AC108" s="178"/>
      <c r="AD108" s="178"/>
      <c r="AE108" s="178"/>
      <c r="AF108" s="178"/>
      <c r="AG108" s="178"/>
      <c r="AH108" s="178"/>
      <c r="AI108" s="131"/>
    </row>
    <row r="109" spans="1:35" ht="11.25" customHeight="1" x14ac:dyDescent="0.3">
      <c r="A109" s="311">
        <v>43549</v>
      </c>
      <c r="B109" s="132" t="s">
        <v>39</v>
      </c>
      <c r="C109" s="133"/>
      <c r="D109" s="134">
        <v>5</v>
      </c>
      <c r="E109" s="241"/>
      <c r="F109" s="134">
        <v>21</v>
      </c>
      <c r="G109" s="134">
        <v>26</v>
      </c>
      <c r="H109" s="135"/>
      <c r="I109" s="133"/>
      <c r="J109" s="136"/>
      <c r="K109" s="137"/>
      <c r="L109" s="133"/>
      <c r="M109" s="136"/>
      <c r="N109" s="137"/>
      <c r="O109" s="133"/>
      <c r="P109" s="136"/>
      <c r="Q109" s="137"/>
      <c r="R109" s="133"/>
      <c r="S109" s="138">
        <v>8.4689999999999994</v>
      </c>
      <c r="T109" s="134">
        <v>8.4689999999999994</v>
      </c>
      <c r="U109" s="139"/>
      <c r="V109" s="180"/>
      <c r="W109" s="141"/>
      <c r="X109" s="244" t="s">
        <v>41</v>
      </c>
      <c r="Y109" s="133"/>
      <c r="Z109" s="143"/>
      <c r="AA109" s="144"/>
      <c r="AB109" s="145"/>
      <c r="AC109" s="147"/>
      <c r="AD109" s="147"/>
      <c r="AE109" s="146"/>
      <c r="AF109" s="147"/>
      <c r="AG109" s="312">
        <f>AG$5+SUMIF($A$6:AF$6,"Нараст. баланс",$A111:AF111)+SUMIF($A$8:AD$8,"Итого (с ВНР)",$A111:AD111)-SUMIF($A$6:AF$6,"Геол. снижение,  т/сут",$A111:AF111)-SUMIF(AE$8:AF$8,"Итого",AE111:AF111)-SUMIF($A$8:AF$8,"Итого (с ВСП)",$A111:AF111)</f>
        <v>1891.0150000000003</v>
      </c>
      <c r="AH109" s="148"/>
      <c r="AI109" s="131"/>
    </row>
    <row r="110" spans="1:35" ht="11.25" customHeight="1" x14ac:dyDescent="0.3">
      <c r="A110" s="287" t="s">
        <v>2</v>
      </c>
      <c r="B110" s="149" t="s">
        <v>40</v>
      </c>
      <c r="C110" s="150"/>
      <c r="D110" s="151">
        <v>0</v>
      </c>
      <c r="E110" s="242"/>
      <c r="F110" s="151"/>
      <c r="G110" s="151"/>
      <c r="H110" s="152"/>
      <c r="I110" s="150"/>
      <c r="J110" s="153">
        <f>SUBTOTAL(9,I112:I112)</f>
        <v>0</v>
      </c>
      <c r="K110" s="154"/>
      <c r="L110" s="150"/>
      <c r="M110" s="153">
        <f>SUBTOTAL(9,L112:L112)</f>
        <v>0</v>
      </c>
      <c r="N110" s="154"/>
      <c r="O110" s="150"/>
      <c r="P110" s="153">
        <f>SUBTOTAL(9,O112:O112)</f>
        <v>0</v>
      </c>
      <c r="Q110" s="154"/>
      <c r="R110" s="150"/>
      <c r="S110" s="155">
        <f>SUBTOTAL(9,R112:R112)</f>
        <v>0</v>
      </c>
      <c r="T110" s="151">
        <f>SUBTOTAL(9,R112:R112)</f>
        <v>0</v>
      </c>
      <c r="U110" s="156">
        <f>T110+IF($B106="N,N скважин",U106,0)</f>
        <v>1</v>
      </c>
      <c r="V110" s="182"/>
      <c r="W110" s="158"/>
      <c r="X110" s="245">
        <v>6105</v>
      </c>
      <c r="Y110" s="150"/>
      <c r="Z110" s="151">
        <v>1</v>
      </c>
      <c r="AA110" s="160">
        <f>Z110+IF($B106="N,N скважин",AA106,0)</f>
        <v>3</v>
      </c>
      <c r="AB110" s="161"/>
      <c r="AC110" s="163"/>
      <c r="AD110" s="163"/>
      <c r="AE110" s="162"/>
      <c r="AF110" s="163"/>
      <c r="AG110" s="287" t="s">
        <v>2</v>
      </c>
      <c r="AH110" s="164">
        <v>0</v>
      </c>
      <c r="AI110" s="131"/>
    </row>
    <row r="111" spans="1:35" ht="12.75" customHeight="1" x14ac:dyDescent="0.3">
      <c r="A111" s="287" t="s">
        <v>2</v>
      </c>
      <c r="B111" s="165" t="s">
        <v>37</v>
      </c>
      <c r="C111" s="166"/>
      <c r="D111" s="167">
        <f>SUBTOTAL(9,C111:C111)</f>
        <v>0</v>
      </c>
      <c r="E111" s="243"/>
      <c r="F111" s="167">
        <f>SUBTOTAL(9,E111:E111)</f>
        <v>0</v>
      </c>
      <c r="G111" s="167">
        <f>SUBTOTAL(9,C111:E111)</f>
        <v>0</v>
      </c>
      <c r="H111" s="168">
        <f>G111+IF($B107=2,0,H107)</f>
        <v>5</v>
      </c>
      <c r="I111" s="166"/>
      <c r="J111" s="169">
        <f>SUBTOTAL(9,I111:I111)</f>
        <v>0</v>
      </c>
      <c r="K111" s="170">
        <f>J111+IF($B107=2,0,K107)</f>
        <v>3</v>
      </c>
      <c r="L111" s="166"/>
      <c r="M111" s="169">
        <f>SUBTOTAL(9,L111:L111)</f>
        <v>0</v>
      </c>
      <c r="N111" s="170">
        <f>M111+IF($B107=2,0,N107)</f>
        <v>20</v>
      </c>
      <c r="O111" s="166"/>
      <c r="P111" s="169">
        <f>SUBTOTAL(9,O111:O111)</f>
        <v>0</v>
      </c>
      <c r="Q111" s="170">
        <f>P111+IF($B107=2,0,Q107)</f>
        <v>0</v>
      </c>
      <c r="R111" s="166"/>
      <c r="S111" s="171">
        <f>SUBTOTAL(9,R111:R111)</f>
        <v>0</v>
      </c>
      <c r="T111" s="167">
        <f>SUBTOTAL(9,R111:R111)</f>
        <v>0</v>
      </c>
      <c r="U111" s="168">
        <f>T111+IF($B107=2,0,U107)</f>
        <v>8.4689999999999994</v>
      </c>
      <c r="V111" s="184">
        <v>18</v>
      </c>
      <c r="W111" s="173">
        <v>74.25</v>
      </c>
      <c r="X111" s="246">
        <v>6.8</v>
      </c>
      <c r="Y111" s="166"/>
      <c r="Z111" s="167">
        <f>SUBTOTAL(9,X111:Y111)</f>
        <v>6.8</v>
      </c>
      <c r="AA111" s="171">
        <f>Z111+IF($B107=2,0,AA107)</f>
        <v>65.626999999999995</v>
      </c>
      <c r="AB111" s="175">
        <f>SUMIF($A$6:AA$6,"Накопленный эффект, т/сут",$A111:AA111)+SUMIF($A$6:AA$6,"Нараст.  по потенциалу",$A111:AA111)-SUMIF($A$6:AA$6,"Нараст. по остановкам",$A111:AA111)-SUMIF($A$6:AA$6,"ИТОГО перевод в ППД",$A111:AA111)-SUMIF($A$6:AA$6,"ИТОГО  нерент, по распоряж.",$A111:AA111)-SUMIF($A$6:AA$6,"ИТОГО ост. дебит от ЗБС, Углуб., ПВЛГ/ПНЛГ",$A111:AA111)</f>
        <v>-29.157999999999994</v>
      </c>
      <c r="AC111" s="167">
        <v>17.2</v>
      </c>
      <c r="AD111" s="167">
        <v>9.5329999999999995</v>
      </c>
      <c r="AE111" s="176"/>
      <c r="AF111" s="167">
        <f>SUBTOTAL(9,AC111:AE111)</f>
        <v>26.732999999999997</v>
      </c>
      <c r="AG111" s="287" t="s">
        <v>2</v>
      </c>
      <c r="AH111" s="177">
        <f>AH$5+SUMIF($C$6:AF$6,"Нараст. по остановкам",$C111:AF111)-SUMIF($C$6:AF$6,"Нараст.  по потенциалу",$C111:AF111)</f>
        <v>60.739086956521739</v>
      </c>
      <c r="AI111" s="131"/>
    </row>
    <row r="112" spans="1:35" ht="0.75" customHeight="1" x14ac:dyDescent="0.3">
      <c r="A112" s="178"/>
      <c r="B112" s="178"/>
      <c r="C112" s="178"/>
      <c r="D112" s="178"/>
      <c r="E112" s="178"/>
      <c r="F112" s="178"/>
      <c r="G112" s="178"/>
      <c r="H112" s="178"/>
      <c r="I112" s="114"/>
      <c r="J112" s="114"/>
      <c r="K112" s="114"/>
      <c r="L112" s="114"/>
      <c r="M112" s="114"/>
      <c r="N112" s="114"/>
      <c r="O112" s="114"/>
      <c r="P112" s="114"/>
      <c r="Q112" s="114"/>
      <c r="R112" s="166"/>
      <c r="S112" s="114"/>
      <c r="T112" s="114"/>
      <c r="U112" s="114"/>
      <c r="V112" s="178"/>
      <c r="W112" s="178"/>
      <c r="X112" s="166"/>
      <c r="Y112" s="166"/>
      <c r="Z112" s="114"/>
      <c r="AA112" s="114"/>
      <c r="AB112" s="178"/>
      <c r="AC112" s="178"/>
      <c r="AD112" s="178"/>
      <c r="AE112" s="178"/>
      <c r="AF112" s="178"/>
      <c r="AG112" s="178"/>
      <c r="AH112" s="178"/>
      <c r="AI112" s="131"/>
    </row>
    <row r="113" spans="1:35" ht="11.25" customHeight="1" x14ac:dyDescent="0.3">
      <c r="A113" s="311">
        <v>43550</v>
      </c>
      <c r="B113" s="132" t="s">
        <v>39</v>
      </c>
      <c r="C113" s="133"/>
      <c r="D113" s="134">
        <v>5</v>
      </c>
      <c r="E113" s="133"/>
      <c r="F113" s="134">
        <v>21</v>
      </c>
      <c r="G113" s="134">
        <v>26</v>
      </c>
      <c r="H113" s="135"/>
      <c r="I113" s="133"/>
      <c r="J113" s="136"/>
      <c r="K113" s="137"/>
      <c r="L113" s="133"/>
      <c r="M113" s="136"/>
      <c r="N113" s="137"/>
      <c r="O113" s="133"/>
      <c r="P113" s="136"/>
      <c r="Q113" s="137"/>
      <c r="R113" s="133"/>
      <c r="S113" s="138">
        <v>8.4689999999999994</v>
      </c>
      <c r="T113" s="134">
        <v>8.4689999999999994</v>
      </c>
      <c r="U113" s="139"/>
      <c r="V113" s="180"/>
      <c r="W113" s="141"/>
      <c r="X113" s="133"/>
      <c r="Y113" s="133"/>
      <c r="Z113" s="143"/>
      <c r="AA113" s="144"/>
      <c r="AB113" s="145"/>
      <c r="AC113" s="147"/>
      <c r="AD113" s="147"/>
      <c r="AE113" s="146"/>
      <c r="AF113" s="147"/>
      <c r="AG113" s="312">
        <f>AG$5+SUMIF($A$6:AF$6,"Нараст. баланс",$A115:AF115)+SUMIF($A$8:AD$8,"Итого (с ВНР)",$A115:AD115)-SUMIF($A$6:AF$6,"Геол. снижение,  т/сут",$A115:AF115)-SUMIF(AE$8:AF$8,"Итого",AE115:AF115)-SUMIF($A$8:AF$8,"Итого (с ВСП)",$A115:AF115)</f>
        <v>1896.7440000000001</v>
      </c>
      <c r="AH113" s="148"/>
      <c r="AI113" s="131"/>
    </row>
    <row r="114" spans="1:35" ht="11.25" customHeight="1" x14ac:dyDescent="0.3">
      <c r="A114" s="287" t="s">
        <v>2</v>
      </c>
      <c r="B114" s="149" t="s">
        <v>40</v>
      </c>
      <c r="C114" s="150"/>
      <c r="D114" s="151">
        <v>0</v>
      </c>
      <c r="E114" s="150"/>
      <c r="F114" s="151">
        <v>0</v>
      </c>
      <c r="G114" s="151">
        <v>0</v>
      </c>
      <c r="H114" s="152"/>
      <c r="I114" s="150"/>
      <c r="J114" s="153">
        <f>SUBTOTAL(9,I116:I116)</f>
        <v>0</v>
      </c>
      <c r="K114" s="154"/>
      <c r="L114" s="150"/>
      <c r="M114" s="153">
        <f>SUBTOTAL(9,L116:L116)</f>
        <v>0</v>
      </c>
      <c r="N114" s="154"/>
      <c r="O114" s="150"/>
      <c r="P114" s="153">
        <f>SUBTOTAL(9,O116:O116)</f>
        <v>0</v>
      </c>
      <c r="Q114" s="154"/>
      <c r="R114" s="150"/>
      <c r="S114" s="155">
        <f>SUBTOTAL(9,R116:R116)</f>
        <v>0</v>
      </c>
      <c r="T114" s="151">
        <f>SUBTOTAL(9,R116:R116)</f>
        <v>0</v>
      </c>
      <c r="U114" s="156">
        <f>T114+IF($B110="N,N скважин",U110,0)</f>
        <v>1</v>
      </c>
      <c r="V114" s="182"/>
      <c r="W114" s="158"/>
      <c r="X114" s="150"/>
      <c r="Y114" s="150"/>
      <c r="Z114" s="151">
        <f>SUBTOTAL(9,X116:Y116)</f>
        <v>0</v>
      </c>
      <c r="AA114" s="160">
        <f>Z114+IF($B110="N,N скважин",AA110,0)</f>
        <v>3</v>
      </c>
      <c r="AB114" s="161"/>
      <c r="AC114" s="163"/>
      <c r="AD114" s="163"/>
      <c r="AE114" s="162"/>
      <c r="AF114" s="163"/>
      <c r="AG114" s="287" t="s">
        <v>2</v>
      </c>
      <c r="AH114" s="164">
        <v>0</v>
      </c>
      <c r="AI114" s="131"/>
    </row>
    <row r="115" spans="1:35" ht="12.75" customHeight="1" x14ac:dyDescent="0.3">
      <c r="A115" s="287" t="s">
        <v>2</v>
      </c>
      <c r="B115" s="165" t="s">
        <v>37</v>
      </c>
      <c r="C115" s="166"/>
      <c r="D115" s="167">
        <f>SUBTOTAL(9,C115:C115)</f>
        <v>0</v>
      </c>
      <c r="E115" s="166"/>
      <c r="F115" s="167">
        <f>SUBTOTAL(9,E115:E115)</f>
        <v>0</v>
      </c>
      <c r="G115" s="167">
        <f>SUBTOTAL(9,C115:E115)</f>
        <v>0</v>
      </c>
      <c r="H115" s="168">
        <f>G115+IF($B111=2,0,H111)</f>
        <v>5</v>
      </c>
      <c r="I115" s="166"/>
      <c r="J115" s="169">
        <f>SUBTOTAL(9,I115:I115)</f>
        <v>0</v>
      </c>
      <c r="K115" s="170">
        <f>J115+IF($B111=2,0,K111)</f>
        <v>3</v>
      </c>
      <c r="L115" s="166"/>
      <c r="M115" s="169">
        <f>SUBTOTAL(9,L115:L115)</f>
        <v>0</v>
      </c>
      <c r="N115" s="170">
        <f>M115+IF($B111=2,0,N111)</f>
        <v>20</v>
      </c>
      <c r="O115" s="166"/>
      <c r="P115" s="169">
        <f>SUBTOTAL(9,O115:O115)</f>
        <v>0</v>
      </c>
      <c r="Q115" s="170">
        <f>P115+IF($B111=2,0,Q111)</f>
        <v>0</v>
      </c>
      <c r="R115" s="166"/>
      <c r="S115" s="171">
        <f>SUBTOTAL(9,R115:R115)</f>
        <v>0</v>
      </c>
      <c r="T115" s="167">
        <f>SUBTOTAL(9,R115:R115)</f>
        <v>0</v>
      </c>
      <c r="U115" s="168">
        <f>T115+IF($B111=2,0,U111)</f>
        <v>8.4689999999999994</v>
      </c>
      <c r="V115" s="184">
        <v>18</v>
      </c>
      <c r="W115" s="173">
        <v>77.22</v>
      </c>
      <c r="X115" s="166"/>
      <c r="Y115" s="166"/>
      <c r="Z115" s="167">
        <f>SUBTOTAL(9,X115:Y115)</f>
        <v>0</v>
      </c>
      <c r="AA115" s="171">
        <f>Z115+IF($B111=2,0,AA111)</f>
        <v>65.626999999999995</v>
      </c>
      <c r="AB115" s="175">
        <f>SUMIF($A$6:AA$6,"Накопленный эффект, т/сут",$A115:AA115)+SUMIF($A$6:AA$6,"Нараст.  по потенциалу",$A115:AA115)-SUMIF($A$6:AA$6,"Нараст. по остановкам",$A115:AA115)-SUMIF($A$6:AA$6,"ИТОГО перевод в ППД",$A115:AA115)-SUMIF($A$6:AA$6,"ИТОГО  нерент, по распоряж.",$A115:AA115)-SUMIF($A$6:AA$6,"ИТОГО ост. дебит от ЗБС, Углуб., ПВЛГ/ПНЛГ",$A115:AA115)</f>
        <v>-29.157999999999994</v>
      </c>
      <c r="AC115" s="167">
        <v>17.2</v>
      </c>
      <c r="AD115" s="167">
        <v>0.83399999999999996</v>
      </c>
      <c r="AE115" s="176"/>
      <c r="AF115" s="167">
        <f>SUBTOTAL(9,AC115:AE115)</f>
        <v>18.033999999999999</v>
      </c>
      <c r="AG115" s="287" t="s">
        <v>2</v>
      </c>
      <c r="AH115" s="177">
        <f>AH$5+SUMIF($C$6:AF$6,"Нараст. по остановкам",$C115:AF115)-SUMIF($C$6:AF$6,"Нараст.  по потенциалу",$C115:AF115)</f>
        <v>60.739086956521739</v>
      </c>
      <c r="AI115" s="131"/>
    </row>
    <row r="116" spans="1:35" ht="0.75" customHeight="1" x14ac:dyDescent="0.3">
      <c r="A116" s="178"/>
      <c r="B116" s="178"/>
      <c r="C116" s="178"/>
      <c r="D116" s="178"/>
      <c r="E116" s="178"/>
      <c r="F116" s="178"/>
      <c r="G116" s="178"/>
      <c r="H116" s="178"/>
      <c r="I116" s="114"/>
      <c r="J116" s="114"/>
      <c r="K116" s="114"/>
      <c r="L116" s="114"/>
      <c r="M116" s="114"/>
      <c r="N116" s="114"/>
      <c r="O116" s="114"/>
      <c r="P116" s="114"/>
      <c r="Q116" s="114"/>
      <c r="R116" s="166"/>
      <c r="S116" s="114"/>
      <c r="T116" s="114"/>
      <c r="U116" s="114"/>
      <c r="V116" s="178"/>
      <c r="W116" s="178"/>
      <c r="X116" s="166"/>
      <c r="Y116" s="166"/>
      <c r="Z116" s="114"/>
      <c r="AA116" s="114"/>
      <c r="AB116" s="178"/>
      <c r="AC116" s="178"/>
      <c r="AD116" s="178"/>
      <c r="AE116" s="178"/>
      <c r="AF116" s="178"/>
      <c r="AG116" s="178"/>
      <c r="AH116" s="178"/>
      <c r="AI116" s="131"/>
    </row>
    <row r="117" spans="1:35" ht="11.25" customHeight="1" x14ac:dyDescent="0.3">
      <c r="A117" s="311">
        <v>43551</v>
      </c>
      <c r="B117" s="132" t="s">
        <v>39</v>
      </c>
      <c r="C117" s="133"/>
      <c r="D117" s="134">
        <v>5</v>
      </c>
      <c r="E117" s="133"/>
      <c r="F117" s="134">
        <v>21</v>
      </c>
      <c r="G117" s="134">
        <v>26</v>
      </c>
      <c r="H117" s="135"/>
      <c r="I117" s="133"/>
      <c r="J117" s="136"/>
      <c r="K117" s="137"/>
      <c r="L117" s="133"/>
      <c r="M117" s="136"/>
      <c r="N117" s="137"/>
      <c r="O117" s="133"/>
      <c r="P117" s="136"/>
      <c r="Q117" s="137"/>
      <c r="R117" s="133"/>
      <c r="S117" s="138">
        <v>8.4689999999999994</v>
      </c>
      <c r="T117" s="134">
        <v>8.4689999999999994</v>
      </c>
      <c r="U117" s="139"/>
      <c r="V117" s="180"/>
      <c r="W117" s="141"/>
      <c r="X117" s="133"/>
      <c r="Y117" s="133"/>
      <c r="Z117" s="143"/>
      <c r="AA117" s="144"/>
      <c r="AB117" s="145"/>
      <c r="AC117" s="147"/>
      <c r="AD117" s="146"/>
      <c r="AE117" s="146"/>
      <c r="AF117" s="147"/>
      <c r="AG117" s="312">
        <f>AG$5+SUMIF($A$6:AF$6,"Нараст. баланс",$A119:AF119)+SUMIF($A$8:AD$8,"Итого (с ВНР)",$A119:AD119)-SUMIF($A$6:AF$6,"Геол. снижение,  т/сут",$A119:AF119)-SUMIF(AE$8:AF$8,"Итого",AE119:AF119)-SUMIF($A$8:AF$8,"Итого (с ВСП)",$A119:AF119)</f>
        <v>1894.6080000000002</v>
      </c>
      <c r="AH117" s="148"/>
      <c r="AI117" s="131"/>
    </row>
    <row r="118" spans="1:35" ht="11.25" customHeight="1" x14ac:dyDescent="0.3">
      <c r="A118" s="287" t="s">
        <v>2</v>
      </c>
      <c r="B118" s="149" t="s">
        <v>40</v>
      </c>
      <c r="C118" s="150"/>
      <c r="D118" s="151">
        <v>0</v>
      </c>
      <c r="E118" s="150"/>
      <c r="F118" s="151">
        <v>0</v>
      </c>
      <c r="G118" s="151">
        <v>0</v>
      </c>
      <c r="H118" s="152"/>
      <c r="I118" s="150"/>
      <c r="J118" s="153">
        <f>SUBTOTAL(9,I120:I120)</f>
        <v>0</v>
      </c>
      <c r="K118" s="154"/>
      <c r="L118" s="150"/>
      <c r="M118" s="153">
        <f>SUBTOTAL(9,L120:L120)</f>
        <v>0</v>
      </c>
      <c r="N118" s="154"/>
      <c r="O118" s="150"/>
      <c r="P118" s="153">
        <f>SUBTOTAL(9,O120:O120)</f>
        <v>0</v>
      </c>
      <c r="Q118" s="154"/>
      <c r="R118" s="150"/>
      <c r="S118" s="155">
        <f>SUBTOTAL(9,R120:R120)</f>
        <v>0</v>
      </c>
      <c r="T118" s="151">
        <f>SUBTOTAL(9,R120:R120)</f>
        <v>0</v>
      </c>
      <c r="U118" s="156">
        <f>T118+IF($B114="N,N скважин",U114,0)</f>
        <v>1</v>
      </c>
      <c r="V118" s="182"/>
      <c r="W118" s="158"/>
      <c r="X118" s="150"/>
      <c r="Y118" s="150"/>
      <c r="Z118" s="151">
        <f>SUBTOTAL(9,X120:Y120)</f>
        <v>0</v>
      </c>
      <c r="AA118" s="160">
        <f>Z118+IF($B114="N,N скважин",AA114,0)</f>
        <v>3</v>
      </c>
      <c r="AB118" s="161"/>
      <c r="AC118" s="163"/>
      <c r="AD118" s="162"/>
      <c r="AE118" s="162"/>
      <c r="AF118" s="163"/>
      <c r="AG118" s="287" t="s">
        <v>2</v>
      </c>
      <c r="AH118" s="164">
        <v>0</v>
      </c>
      <c r="AI118" s="131"/>
    </row>
    <row r="119" spans="1:35" ht="12.75" customHeight="1" x14ac:dyDescent="0.3">
      <c r="A119" s="287" t="s">
        <v>2</v>
      </c>
      <c r="B119" s="165" t="s">
        <v>37</v>
      </c>
      <c r="C119" s="166"/>
      <c r="D119" s="167">
        <f>SUBTOTAL(9,C119:C119)</f>
        <v>0</v>
      </c>
      <c r="E119" s="166"/>
      <c r="F119" s="167">
        <f>SUBTOTAL(9,E119:E119)</f>
        <v>0</v>
      </c>
      <c r="G119" s="167">
        <f>SUBTOTAL(9,C119:E119)</f>
        <v>0</v>
      </c>
      <c r="H119" s="168">
        <f>G119+IF($B115=2,0,H115)</f>
        <v>5</v>
      </c>
      <c r="I119" s="166"/>
      <c r="J119" s="169">
        <f>SUBTOTAL(9,I119:I119)</f>
        <v>0</v>
      </c>
      <c r="K119" s="170">
        <f>J119+IF($B115=2,0,K115)</f>
        <v>3</v>
      </c>
      <c r="L119" s="166"/>
      <c r="M119" s="169">
        <f>SUBTOTAL(9,L119:L119)</f>
        <v>0</v>
      </c>
      <c r="N119" s="170">
        <f>M119+IF($B115=2,0,N115)</f>
        <v>20</v>
      </c>
      <c r="O119" s="166"/>
      <c r="P119" s="169">
        <f>SUBTOTAL(9,O119:O119)</f>
        <v>0</v>
      </c>
      <c r="Q119" s="170">
        <f>P119+IF($B115=2,0,Q115)</f>
        <v>0</v>
      </c>
      <c r="R119" s="166"/>
      <c r="S119" s="171">
        <f>SUBTOTAL(9,R119:R119)</f>
        <v>0</v>
      </c>
      <c r="T119" s="167">
        <f>SUBTOTAL(9,R119:R119)</f>
        <v>0</v>
      </c>
      <c r="U119" s="168">
        <f>T119+IF($B115=2,0,U115)</f>
        <v>8.4689999999999994</v>
      </c>
      <c r="V119" s="184">
        <v>18</v>
      </c>
      <c r="W119" s="173">
        <v>80.19</v>
      </c>
      <c r="X119" s="166"/>
      <c r="Y119" s="166"/>
      <c r="Z119" s="167">
        <f>SUBTOTAL(9,X119:Y119)</f>
        <v>0</v>
      </c>
      <c r="AA119" s="171">
        <f>Z119+IF($B115=2,0,AA115)</f>
        <v>65.626999999999995</v>
      </c>
      <c r="AB119" s="175">
        <f>SUMIF($A$6:AA$6,"Накопленный эффект, т/сут",$A119:AA119)+SUMIF($A$6:AA$6,"Нараст.  по потенциалу",$A119:AA119)-SUMIF($A$6:AA$6,"Нараст. по остановкам",$A119:AA119)-SUMIF($A$6:AA$6,"ИТОГО перевод в ППД",$A119:AA119)-SUMIF($A$6:AA$6,"ИТОГО  нерент, по распоряж.",$A119:AA119)-SUMIF($A$6:AA$6,"ИТОГО ост. дебит от ЗБС, Углуб., ПВЛГ/ПНЛГ",$A119:AA119)</f>
        <v>-29.157999999999994</v>
      </c>
      <c r="AC119" s="167">
        <v>17.2</v>
      </c>
      <c r="AD119" s="176"/>
      <c r="AE119" s="176"/>
      <c r="AF119" s="167">
        <f>SUBTOTAL(9,AC119:AE119)</f>
        <v>17.2</v>
      </c>
      <c r="AG119" s="287" t="s">
        <v>2</v>
      </c>
      <c r="AH119" s="177">
        <f>AH$5+SUMIF($C$6:AF$6,"Нараст. по остановкам",$C119:AF119)-SUMIF($C$6:AF$6,"Нараст.  по потенциалу",$C119:AF119)</f>
        <v>60.739086956521739</v>
      </c>
      <c r="AI119" s="131"/>
    </row>
    <row r="120" spans="1:35" ht="0.75" customHeight="1" x14ac:dyDescent="0.3">
      <c r="A120" s="178"/>
      <c r="B120" s="178"/>
      <c r="C120" s="178"/>
      <c r="D120" s="178"/>
      <c r="E120" s="178"/>
      <c r="F120" s="178"/>
      <c r="G120" s="178"/>
      <c r="H120" s="178"/>
      <c r="I120" s="114"/>
      <c r="J120" s="114"/>
      <c r="K120" s="114"/>
      <c r="L120" s="114"/>
      <c r="M120" s="114"/>
      <c r="N120" s="114"/>
      <c r="O120" s="114"/>
      <c r="P120" s="114"/>
      <c r="Q120" s="114"/>
      <c r="R120" s="166"/>
      <c r="S120" s="114"/>
      <c r="T120" s="114"/>
      <c r="U120" s="114"/>
      <c r="V120" s="178"/>
      <c r="W120" s="178"/>
      <c r="X120" s="166"/>
      <c r="Y120" s="166"/>
      <c r="Z120" s="114"/>
      <c r="AA120" s="114"/>
      <c r="AB120" s="178"/>
      <c r="AC120" s="178"/>
      <c r="AD120" s="178"/>
      <c r="AE120" s="178"/>
      <c r="AF120" s="178"/>
      <c r="AG120" s="178"/>
      <c r="AH120" s="178"/>
      <c r="AI120" s="131"/>
    </row>
    <row r="121" spans="1:35" ht="11.25" customHeight="1" x14ac:dyDescent="0.3">
      <c r="A121" s="311">
        <v>43552</v>
      </c>
      <c r="B121" s="132" t="s">
        <v>39</v>
      </c>
      <c r="C121" s="179" t="s">
        <v>41</v>
      </c>
      <c r="D121" s="134">
        <v>10</v>
      </c>
      <c r="E121" s="133"/>
      <c r="F121" s="134">
        <v>21</v>
      </c>
      <c r="G121" s="134">
        <v>31</v>
      </c>
      <c r="H121" s="135"/>
      <c r="I121" s="133"/>
      <c r="J121" s="136"/>
      <c r="K121" s="137"/>
      <c r="L121" s="133"/>
      <c r="M121" s="136"/>
      <c r="N121" s="137"/>
      <c r="O121" s="133"/>
      <c r="P121" s="136"/>
      <c r="Q121" s="137"/>
      <c r="R121" s="133"/>
      <c r="S121" s="138">
        <v>8.4689999999999994</v>
      </c>
      <c r="T121" s="134">
        <v>8.4689999999999994</v>
      </c>
      <c r="U121" s="139"/>
      <c r="V121" s="180"/>
      <c r="W121" s="141"/>
      <c r="X121" s="133"/>
      <c r="Y121" s="133"/>
      <c r="Z121" s="143"/>
      <c r="AA121" s="144"/>
      <c r="AB121" s="145"/>
      <c r="AC121" s="146"/>
      <c r="AD121" s="146"/>
      <c r="AE121" s="146"/>
      <c r="AF121" s="147"/>
      <c r="AG121" s="312">
        <f>AG$5+SUMIF($A$6:AF$6,"Нараст. баланс",$A123:AF123)+SUMIF($A$8:AD$8,"Итого (с ВНР)",$A123:AD123)-SUMIF($A$6:AF$6,"Геол. снижение,  т/сут",$A123:AF123)-SUMIF(AE$8:AF$8,"Итого",AE123:AF123)-SUMIF($A$8:AF$8,"Итого (с ВСП)",$A123:AF123)</f>
        <v>1913.8380000000002</v>
      </c>
      <c r="AH121" s="148"/>
      <c r="AI121" s="131"/>
    </row>
    <row r="122" spans="1:35" ht="11.25" customHeight="1" x14ac:dyDescent="0.3">
      <c r="A122" s="287" t="s">
        <v>2</v>
      </c>
      <c r="B122" s="149" t="s">
        <v>40</v>
      </c>
      <c r="C122" s="181" t="s">
        <v>58</v>
      </c>
      <c r="D122" s="151">
        <v>1</v>
      </c>
      <c r="E122" s="150"/>
      <c r="F122" s="151">
        <v>0</v>
      </c>
      <c r="G122" s="151">
        <v>1</v>
      </c>
      <c r="H122" s="152"/>
      <c r="I122" s="150"/>
      <c r="J122" s="153">
        <f>SUBTOTAL(9,I124:I124)</f>
        <v>0</v>
      </c>
      <c r="K122" s="154"/>
      <c r="L122" s="150"/>
      <c r="M122" s="153">
        <f>SUBTOTAL(9,L124:L124)</f>
        <v>0</v>
      </c>
      <c r="N122" s="154"/>
      <c r="O122" s="150"/>
      <c r="P122" s="153">
        <f>SUBTOTAL(9,O124:O124)</f>
        <v>0</v>
      </c>
      <c r="Q122" s="154"/>
      <c r="R122" s="150"/>
      <c r="S122" s="155">
        <f>SUBTOTAL(9,R124:R124)</f>
        <v>0</v>
      </c>
      <c r="T122" s="151">
        <f>SUBTOTAL(9,R124:R124)</f>
        <v>0</v>
      </c>
      <c r="U122" s="156">
        <f>T122+IF($B118="N,N скважин",U118,0)</f>
        <v>1</v>
      </c>
      <c r="V122" s="182"/>
      <c r="W122" s="158"/>
      <c r="X122" s="150"/>
      <c r="Y122" s="150"/>
      <c r="Z122" s="151">
        <f>SUBTOTAL(9,X124:Y124)</f>
        <v>0</v>
      </c>
      <c r="AA122" s="160">
        <f>Z122+IF($B118="N,N скважин",AA118,0)</f>
        <v>3</v>
      </c>
      <c r="AB122" s="161"/>
      <c r="AC122" s="162"/>
      <c r="AD122" s="162"/>
      <c r="AE122" s="162"/>
      <c r="AF122" s="163"/>
      <c r="AG122" s="287" t="s">
        <v>2</v>
      </c>
      <c r="AH122" s="164">
        <v>0</v>
      </c>
      <c r="AI122" s="131"/>
    </row>
    <row r="123" spans="1:35" ht="12.75" customHeight="1" x14ac:dyDescent="0.3">
      <c r="A123" s="287" t="s">
        <v>2</v>
      </c>
      <c r="B123" s="165" t="s">
        <v>37</v>
      </c>
      <c r="C123" s="183">
        <v>5</v>
      </c>
      <c r="D123" s="167">
        <f>SUBTOTAL(9,C123:C123)</f>
        <v>5</v>
      </c>
      <c r="E123" s="166"/>
      <c r="F123" s="167">
        <f>SUBTOTAL(9,E123:E123)</f>
        <v>0</v>
      </c>
      <c r="G123" s="167">
        <f>SUBTOTAL(9,C123:E123)</f>
        <v>5</v>
      </c>
      <c r="H123" s="168">
        <f>G123+IF($B119=2,0,H119)</f>
        <v>10</v>
      </c>
      <c r="I123" s="166"/>
      <c r="J123" s="169">
        <f>SUBTOTAL(9,I123:I123)</f>
        <v>0</v>
      </c>
      <c r="K123" s="170">
        <f>J123+IF($B119=2,0,K119)</f>
        <v>3</v>
      </c>
      <c r="L123" s="166"/>
      <c r="M123" s="169">
        <f>SUBTOTAL(9,L123:L123)</f>
        <v>0</v>
      </c>
      <c r="N123" s="170">
        <f>M123+IF($B119=2,0,N119)</f>
        <v>20</v>
      </c>
      <c r="O123" s="166"/>
      <c r="P123" s="169">
        <f>SUBTOTAL(9,O123:O123)</f>
        <v>0</v>
      </c>
      <c r="Q123" s="170">
        <f>P123+IF($B119=2,0,Q119)</f>
        <v>0</v>
      </c>
      <c r="R123" s="166"/>
      <c r="S123" s="171">
        <f>SUBTOTAL(9,R123:R123)</f>
        <v>0</v>
      </c>
      <c r="T123" s="167">
        <f>SUBTOTAL(9,R123:R123)</f>
        <v>0</v>
      </c>
      <c r="U123" s="168">
        <f>T123+IF($B119=2,0,U119)</f>
        <v>8.4689999999999994</v>
      </c>
      <c r="V123" s="184">
        <v>18</v>
      </c>
      <c r="W123" s="173">
        <v>83.16</v>
      </c>
      <c r="X123" s="166"/>
      <c r="Y123" s="166"/>
      <c r="Z123" s="167">
        <f>SUBTOTAL(9,X123:Y123)</f>
        <v>0</v>
      </c>
      <c r="AA123" s="171">
        <f>Z123+IF($B119=2,0,AA119)</f>
        <v>65.626999999999995</v>
      </c>
      <c r="AB123" s="175">
        <f>SUMIF($A$6:AA$6,"Накопленный эффект, т/сут",$A123:AA123)+SUMIF($A$6:AA$6,"Нараст.  по потенциалу",$A123:AA123)-SUMIF($A$6:AA$6,"Нараст. по остановкам",$A123:AA123)-SUMIF($A$6:AA$6,"ИТОГО перевод в ППД",$A123:AA123)-SUMIF($A$6:AA$6,"ИТОГО  нерент, по распоряж.",$A123:AA123)-SUMIF($A$6:AA$6,"ИТОГО ост. дебит от ЗБС, Углуб., ПВЛГ/ПНЛГ",$A123:AA123)</f>
        <v>-24.157999999999994</v>
      </c>
      <c r="AC123" s="176"/>
      <c r="AD123" s="176"/>
      <c r="AE123" s="176"/>
      <c r="AF123" s="167">
        <f>SUBTOTAL(9,AC123:AE123)</f>
        <v>0</v>
      </c>
      <c r="AG123" s="287" t="s">
        <v>2</v>
      </c>
      <c r="AH123" s="177">
        <f>AH$5+SUMIF($C$6:AF$6,"Нараст. по остановкам",$C123:AF123)-SUMIF($C$6:AF$6,"Нараст.  по потенциалу",$C123:AF123)</f>
        <v>60.739086956521739</v>
      </c>
      <c r="AI123" s="131"/>
    </row>
    <row r="124" spans="1:35" ht="0.75" customHeight="1" x14ac:dyDescent="0.3">
      <c r="A124" s="178"/>
      <c r="B124" s="178"/>
      <c r="C124" s="178"/>
      <c r="D124" s="178"/>
      <c r="E124" s="178"/>
      <c r="F124" s="178"/>
      <c r="G124" s="178"/>
      <c r="H124" s="178"/>
      <c r="I124" s="114"/>
      <c r="J124" s="114"/>
      <c r="K124" s="114"/>
      <c r="L124" s="114"/>
      <c r="M124" s="114"/>
      <c r="N124" s="114"/>
      <c r="O124" s="114"/>
      <c r="P124" s="114"/>
      <c r="Q124" s="114"/>
      <c r="R124" s="166"/>
      <c r="S124" s="114"/>
      <c r="T124" s="114"/>
      <c r="U124" s="114"/>
      <c r="V124" s="178"/>
      <c r="W124" s="178"/>
      <c r="X124" s="166"/>
      <c r="Y124" s="166"/>
      <c r="Z124" s="114"/>
      <c r="AA124" s="114"/>
      <c r="AB124" s="178"/>
      <c r="AC124" s="178"/>
      <c r="AD124" s="178"/>
      <c r="AE124" s="178"/>
      <c r="AF124" s="178"/>
      <c r="AG124" s="178"/>
      <c r="AH124" s="178"/>
      <c r="AI124" s="131"/>
    </row>
    <row r="125" spans="1:35" ht="11.25" customHeight="1" x14ac:dyDescent="0.3">
      <c r="A125" s="311">
        <v>43553</v>
      </c>
      <c r="B125" s="132" t="s">
        <v>39</v>
      </c>
      <c r="C125" s="133"/>
      <c r="D125" s="134">
        <v>10</v>
      </c>
      <c r="E125" s="133"/>
      <c r="F125" s="134">
        <v>21</v>
      </c>
      <c r="G125" s="134">
        <v>31</v>
      </c>
      <c r="H125" s="135"/>
      <c r="I125" s="133"/>
      <c r="J125" s="136"/>
      <c r="K125" s="137"/>
      <c r="L125" s="133"/>
      <c r="M125" s="136"/>
      <c r="N125" s="137"/>
      <c r="O125" s="133"/>
      <c r="P125" s="136"/>
      <c r="Q125" s="137"/>
      <c r="R125" s="133"/>
      <c r="S125" s="138">
        <v>8.4689999999999994</v>
      </c>
      <c r="T125" s="134">
        <v>8.4689999999999994</v>
      </c>
      <c r="U125" s="139"/>
      <c r="V125" s="180"/>
      <c r="W125" s="141"/>
      <c r="X125" s="133"/>
      <c r="Y125" s="133"/>
      <c r="Z125" s="143"/>
      <c r="AA125" s="144"/>
      <c r="AB125" s="145"/>
      <c r="AC125" s="146"/>
      <c r="AD125" s="146"/>
      <c r="AE125" s="146"/>
      <c r="AF125" s="147"/>
      <c r="AG125" s="312">
        <f>AG$5+SUMIF($A$6:AF$6,"Нараст. баланс",$A127:AF127)+SUMIF($A$8:AD$8,"Итого (с ВНР)",$A127:AD127)-SUMIF($A$6:AF$6,"Геол. снижение,  т/сут",$A127:AF127)-SUMIF(AE$8:AF$8,"Итого",AE127:AF127)-SUMIF($A$8:AF$8,"Итого (с ВСП)",$A127:AF127)</f>
        <v>1910.8680000000004</v>
      </c>
      <c r="AH125" s="148"/>
      <c r="AI125" s="131"/>
    </row>
    <row r="126" spans="1:35" ht="11.25" customHeight="1" x14ac:dyDescent="0.3">
      <c r="A126" s="287" t="s">
        <v>2</v>
      </c>
      <c r="B126" s="149" t="s">
        <v>40</v>
      </c>
      <c r="C126" s="150"/>
      <c r="D126" s="151">
        <v>0</v>
      </c>
      <c r="E126" s="150"/>
      <c r="F126" s="151">
        <v>0</v>
      </c>
      <c r="G126" s="151">
        <v>0</v>
      </c>
      <c r="H126" s="152"/>
      <c r="I126" s="150"/>
      <c r="J126" s="153">
        <f>SUBTOTAL(9,I128:I128)</f>
        <v>0</v>
      </c>
      <c r="K126" s="154"/>
      <c r="L126" s="150"/>
      <c r="M126" s="153">
        <f>SUBTOTAL(9,L128:L128)</f>
        <v>0</v>
      </c>
      <c r="N126" s="154"/>
      <c r="O126" s="150"/>
      <c r="P126" s="153">
        <f>SUBTOTAL(9,O128:O128)</f>
        <v>0</v>
      </c>
      <c r="Q126" s="154"/>
      <c r="R126" s="150"/>
      <c r="S126" s="155">
        <f>SUBTOTAL(9,R128:R128)</f>
        <v>0</v>
      </c>
      <c r="T126" s="151">
        <f>SUBTOTAL(9,R128:R128)</f>
        <v>0</v>
      </c>
      <c r="U126" s="156">
        <f>T126+IF($B122="N,N скважин",U122,0)</f>
        <v>1</v>
      </c>
      <c r="V126" s="182"/>
      <c r="W126" s="158"/>
      <c r="X126" s="150"/>
      <c r="Y126" s="150"/>
      <c r="Z126" s="151">
        <f>SUBTOTAL(9,X128:Y128)</f>
        <v>0</v>
      </c>
      <c r="AA126" s="160">
        <f>Z126+IF($B122="N,N скважин",AA122,0)</f>
        <v>3</v>
      </c>
      <c r="AB126" s="161"/>
      <c r="AC126" s="162"/>
      <c r="AD126" s="162"/>
      <c r="AE126" s="162"/>
      <c r="AF126" s="163"/>
      <c r="AG126" s="287" t="s">
        <v>2</v>
      </c>
      <c r="AH126" s="164">
        <v>0</v>
      </c>
      <c r="AI126" s="131"/>
    </row>
    <row r="127" spans="1:35" ht="12.75" customHeight="1" x14ac:dyDescent="0.3">
      <c r="A127" s="287" t="s">
        <v>2</v>
      </c>
      <c r="B127" s="165" t="s">
        <v>37</v>
      </c>
      <c r="C127" s="166"/>
      <c r="D127" s="167">
        <f>SUBTOTAL(9,C127:C127)</f>
        <v>0</v>
      </c>
      <c r="E127" s="166"/>
      <c r="F127" s="167">
        <f>SUBTOTAL(9,E127:E127)</f>
        <v>0</v>
      </c>
      <c r="G127" s="167">
        <f>SUBTOTAL(9,C127:E127)</f>
        <v>0</v>
      </c>
      <c r="H127" s="168">
        <f>G127+IF($B123=2,0,H123)</f>
        <v>10</v>
      </c>
      <c r="I127" s="166"/>
      <c r="J127" s="169">
        <f>SUBTOTAL(9,I127:I127)</f>
        <v>0</v>
      </c>
      <c r="K127" s="170">
        <f>J127+IF($B123=2,0,K123)</f>
        <v>3</v>
      </c>
      <c r="L127" s="166"/>
      <c r="M127" s="169">
        <f>SUBTOTAL(9,L127:L127)</f>
        <v>0</v>
      </c>
      <c r="N127" s="170">
        <f>M127+IF($B123=2,0,N123)</f>
        <v>20</v>
      </c>
      <c r="O127" s="166"/>
      <c r="P127" s="169">
        <f>SUBTOTAL(9,O127:O127)</f>
        <v>0</v>
      </c>
      <c r="Q127" s="170">
        <f>P127+IF($B123=2,0,Q123)</f>
        <v>0</v>
      </c>
      <c r="R127" s="166"/>
      <c r="S127" s="171">
        <f>SUBTOTAL(9,R127:R127)</f>
        <v>0</v>
      </c>
      <c r="T127" s="167">
        <f>SUBTOTAL(9,R127:R127)</f>
        <v>0</v>
      </c>
      <c r="U127" s="168">
        <f>T127+IF($B123=2,0,U123)</f>
        <v>8.4689999999999994</v>
      </c>
      <c r="V127" s="184">
        <v>18</v>
      </c>
      <c r="W127" s="173">
        <v>86.13</v>
      </c>
      <c r="X127" s="166"/>
      <c r="Y127" s="166"/>
      <c r="Z127" s="167">
        <f>SUBTOTAL(9,X127:Y127)</f>
        <v>0</v>
      </c>
      <c r="AA127" s="171">
        <f>Z127+IF($B123=2,0,AA123)</f>
        <v>65.626999999999995</v>
      </c>
      <c r="AB127" s="175">
        <f>SUMIF($A$6:AA$6,"Накопленный эффект, т/сут",$A127:AA127)+SUMIF($A$6:AA$6,"Нараст.  по потенциалу",$A127:AA127)-SUMIF($A$6:AA$6,"Нараст. по остановкам",$A127:AA127)-SUMIF($A$6:AA$6,"ИТОГО перевод в ППД",$A127:AA127)-SUMIF($A$6:AA$6,"ИТОГО  нерент, по распоряж.",$A127:AA127)-SUMIF($A$6:AA$6,"ИТОГО ост. дебит от ЗБС, Углуб., ПВЛГ/ПНЛГ",$A127:AA127)</f>
        <v>-24.157999999999994</v>
      </c>
      <c r="AC127" s="176"/>
      <c r="AD127" s="176"/>
      <c r="AE127" s="176"/>
      <c r="AF127" s="167">
        <f>SUBTOTAL(9,AC127:AE127)</f>
        <v>0</v>
      </c>
      <c r="AG127" s="287" t="s">
        <v>2</v>
      </c>
      <c r="AH127" s="177">
        <f>AH$5+SUMIF($C$6:AF$6,"Нараст. по остановкам",$C127:AF127)-SUMIF($C$6:AF$6,"Нараст.  по потенциалу",$C127:AF127)</f>
        <v>60.739086956521739</v>
      </c>
      <c r="AI127" s="131"/>
    </row>
    <row r="128" spans="1:35" ht="0.75" customHeight="1" x14ac:dyDescent="0.3">
      <c r="A128" s="178"/>
      <c r="B128" s="178"/>
      <c r="C128" s="178"/>
      <c r="D128" s="178"/>
      <c r="E128" s="178"/>
      <c r="F128" s="178"/>
      <c r="G128" s="178"/>
      <c r="H128" s="178"/>
      <c r="I128" s="114"/>
      <c r="J128" s="114"/>
      <c r="K128" s="114"/>
      <c r="L128" s="114"/>
      <c r="M128" s="114"/>
      <c r="N128" s="114"/>
      <c r="O128" s="114"/>
      <c r="P128" s="114"/>
      <c r="Q128" s="114"/>
      <c r="R128" s="166"/>
      <c r="S128" s="114"/>
      <c r="T128" s="114"/>
      <c r="U128" s="114"/>
      <c r="V128" s="178"/>
      <c r="W128" s="178"/>
      <c r="X128" s="166"/>
      <c r="Y128" s="166"/>
      <c r="Z128" s="114"/>
      <c r="AA128" s="114"/>
      <c r="AB128" s="178"/>
      <c r="AC128" s="178"/>
      <c r="AD128" s="178"/>
      <c r="AE128" s="178"/>
      <c r="AF128" s="178"/>
      <c r="AG128" s="178"/>
      <c r="AH128" s="178"/>
      <c r="AI128" s="131"/>
    </row>
    <row r="129" spans="1:35" ht="11.25" customHeight="1" x14ac:dyDescent="0.3">
      <c r="A129" s="311">
        <v>43554</v>
      </c>
      <c r="B129" s="132" t="s">
        <v>39</v>
      </c>
      <c r="C129" s="133"/>
      <c r="D129" s="134">
        <v>10</v>
      </c>
      <c r="E129" s="133"/>
      <c r="F129" s="134">
        <v>21</v>
      </c>
      <c r="G129" s="134">
        <v>31</v>
      </c>
      <c r="H129" s="135"/>
      <c r="I129" s="244" t="s">
        <v>41</v>
      </c>
      <c r="J129" s="136"/>
      <c r="K129" s="137"/>
      <c r="L129" s="133"/>
      <c r="M129" s="136"/>
      <c r="N129" s="137"/>
      <c r="O129" s="133"/>
      <c r="P129" s="136"/>
      <c r="Q129" s="137"/>
      <c r="R129" s="133"/>
      <c r="S129" s="138">
        <v>8.4689999999999994</v>
      </c>
      <c r="T129" s="134">
        <v>8.4689999999999994</v>
      </c>
      <c r="U129" s="139"/>
      <c r="V129" s="180"/>
      <c r="W129" s="141"/>
      <c r="X129" s="133"/>
      <c r="Y129" s="133"/>
      <c r="Z129" s="143"/>
      <c r="AA129" s="144"/>
      <c r="AB129" s="145"/>
      <c r="AC129" s="146"/>
      <c r="AD129" s="146"/>
      <c r="AE129" s="146"/>
      <c r="AF129" s="147"/>
      <c r="AG129" s="312">
        <f>AG$5+SUMIF($A$6:AF$6,"Нараст. баланс",$A131:AF131)+SUMIF($A$8:AD$8,"Итого (с ВНР)",$A131:AD131)-SUMIF($A$6:AF$6,"Геол. снижение,  т/сут",$A131:AF131)-SUMIF(AE$8:AF$8,"Итого",AE131:AF131)-SUMIF($A$8:AF$8,"Итого (с ВСП)",$A131:AF131)</f>
        <v>1910.8980000000004</v>
      </c>
      <c r="AH129" s="148"/>
      <c r="AI129" s="131"/>
    </row>
    <row r="130" spans="1:35" ht="11.25" customHeight="1" x14ac:dyDescent="0.3">
      <c r="A130" s="287" t="s">
        <v>2</v>
      </c>
      <c r="B130" s="149" t="s">
        <v>40</v>
      </c>
      <c r="C130" s="150"/>
      <c r="D130" s="151">
        <v>0</v>
      </c>
      <c r="E130" s="150"/>
      <c r="F130" s="151">
        <v>0</v>
      </c>
      <c r="G130" s="151">
        <v>0</v>
      </c>
      <c r="H130" s="152"/>
      <c r="I130" s="245">
        <v>6300</v>
      </c>
      <c r="J130" s="153">
        <f>SUBTOTAL(9,I132:I132)</f>
        <v>0</v>
      </c>
      <c r="K130" s="154"/>
      <c r="L130" s="150"/>
      <c r="M130" s="153">
        <f>SUBTOTAL(9,L132:L132)</f>
        <v>0</v>
      </c>
      <c r="N130" s="154"/>
      <c r="O130" s="150"/>
      <c r="P130" s="153">
        <f>SUBTOTAL(9,O132:O132)</f>
        <v>0</v>
      </c>
      <c r="Q130" s="154"/>
      <c r="R130" s="150"/>
      <c r="S130" s="155">
        <f>SUBTOTAL(9,R132:R132)</f>
        <v>0</v>
      </c>
      <c r="T130" s="151">
        <f>SUBTOTAL(9,R132:R132)</f>
        <v>0</v>
      </c>
      <c r="U130" s="156">
        <f>T130+IF($B126="N,N скважин",U126,0)</f>
        <v>1</v>
      </c>
      <c r="V130" s="182"/>
      <c r="W130" s="158"/>
      <c r="X130" s="150"/>
      <c r="Y130" s="150"/>
      <c r="Z130" s="151">
        <f>SUBTOTAL(9,X132:Y132)</f>
        <v>0</v>
      </c>
      <c r="AA130" s="160">
        <f>Z130+IF($B126="N,N скважин",AA126,0)</f>
        <v>3</v>
      </c>
      <c r="AB130" s="161"/>
      <c r="AC130" s="162"/>
      <c r="AD130" s="162"/>
      <c r="AE130" s="162"/>
      <c r="AF130" s="163"/>
      <c r="AG130" s="287" t="s">
        <v>2</v>
      </c>
      <c r="AH130" s="164">
        <v>0</v>
      </c>
      <c r="AI130" s="131"/>
    </row>
    <row r="131" spans="1:35" ht="12.75" customHeight="1" x14ac:dyDescent="0.3">
      <c r="A131" s="287" t="s">
        <v>2</v>
      </c>
      <c r="B131" s="165" t="s">
        <v>37</v>
      </c>
      <c r="C131" s="166"/>
      <c r="D131" s="167">
        <f>SUBTOTAL(9,C131:C131)</f>
        <v>0</v>
      </c>
      <c r="E131" s="166"/>
      <c r="F131" s="167">
        <f>SUBTOTAL(9,E131:E131)</f>
        <v>0</v>
      </c>
      <c r="G131" s="167">
        <f>SUBTOTAL(9,C131:E131)</f>
        <v>0</v>
      </c>
      <c r="H131" s="168">
        <f>G131+IF($B127=2,0,H127)</f>
        <v>10</v>
      </c>
      <c r="I131" s="246">
        <v>3</v>
      </c>
      <c r="J131" s="169">
        <f>SUBTOTAL(9,I131:I131)</f>
        <v>3</v>
      </c>
      <c r="K131" s="170">
        <f>J131+IF($B127=2,0,K127)</f>
        <v>6</v>
      </c>
      <c r="L131" s="166"/>
      <c r="M131" s="169">
        <f>SUBTOTAL(9,L131:L131)</f>
        <v>0</v>
      </c>
      <c r="N131" s="170">
        <f>M131+IF($B127=2,0,N127)</f>
        <v>20</v>
      </c>
      <c r="O131" s="166"/>
      <c r="P131" s="169">
        <f>SUBTOTAL(9,O131:O131)</f>
        <v>0</v>
      </c>
      <c r="Q131" s="170">
        <f>P131+IF($B127=2,0,Q127)</f>
        <v>0</v>
      </c>
      <c r="R131" s="166"/>
      <c r="S131" s="171">
        <f>SUBTOTAL(9,R131:R131)</f>
        <v>0</v>
      </c>
      <c r="T131" s="167">
        <f>SUBTOTAL(9,R131:R131)</f>
        <v>0</v>
      </c>
      <c r="U131" s="168">
        <f>T131+IF($B127=2,0,U127)</f>
        <v>8.4689999999999994</v>
      </c>
      <c r="V131" s="184">
        <v>18</v>
      </c>
      <c r="W131" s="173">
        <v>89.1</v>
      </c>
      <c r="X131" s="166"/>
      <c r="Y131" s="166"/>
      <c r="Z131" s="167">
        <f>SUBTOTAL(9,X131:Y131)</f>
        <v>0</v>
      </c>
      <c r="AA131" s="171">
        <f>Z131+IF($B127=2,0,AA127)</f>
        <v>65.626999999999995</v>
      </c>
      <c r="AB131" s="175">
        <f>SUMIF($A$6:AA$6,"Накопленный эффект, т/сут",$A131:AA131)+SUMIF($A$6:AA$6,"Нараст.  по потенциалу",$A131:AA131)-SUMIF($A$6:AA$6,"Нараст. по остановкам",$A131:AA131)-SUMIF($A$6:AA$6,"ИТОГО перевод в ППД",$A131:AA131)-SUMIF($A$6:AA$6,"ИТОГО  нерент, по распоряж.",$A131:AA131)-SUMIF($A$6:AA$6,"ИТОГО ост. дебит от ЗБС, Углуб., ПВЛГ/ПНЛГ",$A131:AA131)</f>
        <v>-21.157999999999994</v>
      </c>
      <c r="AC131" s="176"/>
      <c r="AD131" s="176"/>
      <c r="AE131" s="176"/>
      <c r="AF131" s="167">
        <f>SUBTOTAL(9,AC131:AE131)</f>
        <v>0</v>
      </c>
      <c r="AG131" s="287" t="s">
        <v>2</v>
      </c>
      <c r="AH131" s="177">
        <f>AH$5+SUMIF($C$6:AF$6,"Нараст. по остановкам",$C131:AF131)-SUMIF($C$6:AF$6,"Нараст.  по потенциалу",$C131:AF131)</f>
        <v>60.739086956521739</v>
      </c>
      <c r="AI131" s="131"/>
    </row>
    <row r="132" spans="1:35" ht="0.75" customHeight="1" x14ac:dyDescent="0.3">
      <c r="A132" s="178"/>
      <c r="B132" s="178"/>
      <c r="C132" s="178"/>
      <c r="D132" s="178"/>
      <c r="E132" s="178"/>
      <c r="F132" s="178"/>
      <c r="G132" s="178"/>
      <c r="H132" s="178"/>
      <c r="I132" s="114"/>
      <c r="J132" s="114"/>
      <c r="K132" s="114"/>
      <c r="L132" s="114"/>
      <c r="M132" s="114"/>
      <c r="N132" s="114"/>
      <c r="O132" s="114"/>
      <c r="P132" s="114"/>
      <c r="Q132" s="114"/>
      <c r="R132" s="166"/>
      <c r="S132" s="114"/>
      <c r="T132" s="114"/>
      <c r="U132" s="114"/>
      <c r="V132" s="178"/>
      <c r="W132" s="178"/>
      <c r="X132" s="166"/>
      <c r="Y132" s="166"/>
      <c r="Z132" s="114"/>
      <c r="AA132" s="114"/>
      <c r="AB132" s="178"/>
      <c r="AC132" s="178"/>
      <c r="AD132" s="178"/>
      <c r="AE132" s="178"/>
      <c r="AF132" s="178"/>
      <c r="AG132" s="178"/>
      <c r="AH132" s="178"/>
      <c r="AI132" s="131"/>
    </row>
    <row r="133" spans="1:35" ht="11.25" customHeight="1" x14ac:dyDescent="0.3">
      <c r="A133" s="311">
        <v>43555</v>
      </c>
      <c r="B133" s="132" t="s">
        <v>39</v>
      </c>
      <c r="C133" s="133"/>
      <c r="D133" s="134">
        <v>10</v>
      </c>
      <c r="E133" s="133"/>
      <c r="F133" s="134">
        <v>21</v>
      </c>
      <c r="G133" s="134">
        <v>31</v>
      </c>
      <c r="H133" s="135"/>
      <c r="I133" s="133"/>
      <c r="J133" s="136"/>
      <c r="K133" s="137"/>
      <c r="L133" s="179" t="s">
        <v>41</v>
      </c>
      <c r="M133" s="136"/>
      <c r="N133" s="137"/>
      <c r="O133" s="133"/>
      <c r="P133" s="136"/>
      <c r="Q133" s="137"/>
      <c r="R133" s="133"/>
      <c r="S133" s="138">
        <v>8.4689999999999994</v>
      </c>
      <c r="T133" s="134">
        <v>8.4689999999999994</v>
      </c>
      <c r="U133" s="139"/>
      <c r="V133" s="140"/>
      <c r="W133" s="141"/>
      <c r="X133" s="133"/>
      <c r="Y133" s="133"/>
      <c r="Z133" s="143"/>
      <c r="AA133" s="144"/>
      <c r="AB133" s="145"/>
      <c r="AC133" s="146"/>
      <c r="AD133" s="146"/>
      <c r="AE133" s="146"/>
      <c r="AF133" s="147"/>
      <c r="AG133" s="312">
        <f>AG$5+SUMIF($A$6:AF$6,"Нараст. баланс",$A135:AF135)+SUMIF($A$8:AD$8,"Итого (с ВНР)",$A135:AD135)-SUMIF($A$6:AF$6,"Геол. снижение,  т/сут",$A135:AF135)-SUMIF(AE$8:AF$8,"Итого",AE135:AF135)-SUMIF($A$8:AF$8,"Итого (с ВСП)",$A135:AF135)</f>
        <v>1919.9280000000003</v>
      </c>
      <c r="AH133" s="148"/>
      <c r="AI133" s="131"/>
    </row>
    <row r="134" spans="1:35" ht="11.25" customHeight="1" x14ac:dyDescent="0.3">
      <c r="A134" s="287" t="s">
        <v>2</v>
      </c>
      <c r="B134" s="149" t="s">
        <v>40</v>
      </c>
      <c r="C134" s="150"/>
      <c r="D134" s="151">
        <v>0</v>
      </c>
      <c r="E134" s="150"/>
      <c r="F134" s="151">
        <v>0</v>
      </c>
      <c r="G134" s="151">
        <v>0</v>
      </c>
      <c r="H134" s="152"/>
      <c r="I134" s="150"/>
      <c r="J134" s="153">
        <f>SUBTOTAL(9,I136:I136)</f>
        <v>0</v>
      </c>
      <c r="K134" s="154"/>
      <c r="L134" s="181"/>
      <c r="M134" s="153">
        <f>SUBTOTAL(9,L136:L136)</f>
        <v>0</v>
      </c>
      <c r="N134" s="154"/>
      <c r="O134" s="150"/>
      <c r="P134" s="153">
        <f>SUBTOTAL(9,O136:O136)</f>
        <v>0</v>
      </c>
      <c r="Q134" s="154"/>
      <c r="R134" s="150"/>
      <c r="S134" s="155">
        <f>SUBTOTAL(9,R136:R136)</f>
        <v>0</v>
      </c>
      <c r="T134" s="151">
        <f>SUBTOTAL(9,R136:R136)</f>
        <v>0</v>
      </c>
      <c r="U134" s="156">
        <f>T134+IF($B130="N,N скважин",U130,0)</f>
        <v>1</v>
      </c>
      <c r="V134" s="157"/>
      <c r="W134" s="158"/>
      <c r="X134" s="150"/>
      <c r="Y134" s="150"/>
      <c r="Z134" s="151">
        <f>SUBTOTAL(9,X136:Y136)</f>
        <v>0</v>
      </c>
      <c r="AA134" s="160">
        <f>Z134+IF($B130="N,N скважин",AA130,0)</f>
        <v>3</v>
      </c>
      <c r="AB134" s="161"/>
      <c r="AC134" s="162"/>
      <c r="AD134" s="162"/>
      <c r="AE134" s="162"/>
      <c r="AF134" s="163"/>
      <c r="AG134" s="287" t="s">
        <v>2</v>
      </c>
      <c r="AH134" s="164">
        <v>0</v>
      </c>
      <c r="AI134" s="131"/>
    </row>
    <row r="135" spans="1:35" ht="12.75" customHeight="1" x14ac:dyDescent="0.3">
      <c r="A135" s="287" t="s">
        <v>2</v>
      </c>
      <c r="B135" s="165" t="s">
        <v>37</v>
      </c>
      <c r="C135" s="166"/>
      <c r="D135" s="167">
        <f>SUBTOTAL(9,C135:C135)</f>
        <v>0</v>
      </c>
      <c r="E135" s="166"/>
      <c r="F135" s="167">
        <f>SUBTOTAL(9,E135:E135)</f>
        <v>0</v>
      </c>
      <c r="G135" s="167">
        <f>SUBTOTAL(9,C135:E135)</f>
        <v>0</v>
      </c>
      <c r="H135" s="168">
        <f>G135+IF($B131=2,0,H131)</f>
        <v>10</v>
      </c>
      <c r="I135" s="166"/>
      <c r="J135" s="169">
        <f>SUBTOTAL(9,I135:I135)</f>
        <v>0</v>
      </c>
      <c r="K135" s="170">
        <f>J135+IF($B131=2,0,K131)</f>
        <v>6</v>
      </c>
      <c r="L135" s="183">
        <v>30</v>
      </c>
      <c r="M135" s="169">
        <f>SUBTOTAL(9,L135:L135)</f>
        <v>30</v>
      </c>
      <c r="N135" s="170">
        <f>M135+IF($B131=2,0,N131)</f>
        <v>50</v>
      </c>
      <c r="O135" s="166"/>
      <c r="P135" s="169">
        <f>SUBTOTAL(9,O135:O135)</f>
        <v>0</v>
      </c>
      <c r="Q135" s="170">
        <f>P135+IF($B131=2,0,Q131)</f>
        <v>0</v>
      </c>
      <c r="R135" s="166"/>
      <c r="S135" s="171">
        <f>SUBTOTAL(9,R135:R135)</f>
        <v>0</v>
      </c>
      <c r="T135" s="167">
        <f>SUBTOTAL(9,R135:R135)</f>
        <v>0</v>
      </c>
      <c r="U135" s="168">
        <f>T135+IF($B131=2,0,U131)</f>
        <v>8.4689999999999994</v>
      </c>
      <c r="V135" s="172"/>
      <c r="W135" s="173">
        <v>92.07</v>
      </c>
      <c r="X135" s="166"/>
      <c r="Y135" s="166"/>
      <c r="Z135" s="167">
        <f>SUBTOTAL(9,X135:Y135)</f>
        <v>0</v>
      </c>
      <c r="AA135" s="171">
        <f>Z135+IF($B131=2,0,AA131)</f>
        <v>65.626999999999995</v>
      </c>
      <c r="AB135" s="175">
        <f>SUMIF($A$6:AA$6,"Накопленный эффект, т/сут",$A135:AA135)+SUMIF($A$6:AA$6,"Нараст.  по потенциалу",$A135:AA135)-SUMIF($A$6:AA$6,"Нараст. по остановкам",$A135:AA135)-SUMIF($A$6:AA$6,"ИТОГО перевод в ППД",$A135:AA135)-SUMIF($A$6:AA$6,"ИТОГО  нерент, по распоряж.",$A135:AA135)-SUMIF($A$6:AA$6,"ИТОГО ост. дебит от ЗБС, Углуб., ПВЛГ/ПНЛГ",$A135:AA135)</f>
        <v>8.8419999999999987</v>
      </c>
      <c r="AC135" s="176"/>
      <c r="AD135" s="176"/>
      <c r="AE135" s="176"/>
      <c r="AF135" s="167">
        <f>SUBTOTAL(9,AC135:AE135)</f>
        <v>0</v>
      </c>
      <c r="AG135" s="287" t="s">
        <v>2</v>
      </c>
      <c r="AH135" s="177">
        <f>AH$5+SUMIF($C$6:AF$6,"Нараст. по остановкам",$C135:AF135)-SUMIF($C$6:AF$6,"Нараст.  по потенциалу",$C135:AF135)</f>
        <v>60.739086956521739</v>
      </c>
      <c r="AI135" s="131"/>
    </row>
    <row r="136" spans="1:35" ht="0.75" customHeight="1" thickBot="1" x14ac:dyDescent="0.35">
      <c r="A136" s="178"/>
      <c r="B136" s="178"/>
      <c r="C136" s="178"/>
      <c r="D136" s="178"/>
      <c r="E136" s="178"/>
      <c r="F136" s="178"/>
      <c r="G136" s="178"/>
      <c r="H136" s="178"/>
      <c r="I136" s="114"/>
      <c r="J136" s="114"/>
      <c r="K136" s="114"/>
      <c r="L136" s="114"/>
      <c r="M136" s="114"/>
      <c r="N136" s="114"/>
      <c r="O136" s="114"/>
      <c r="P136" s="114"/>
      <c r="Q136" s="114"/>
      <c r="R136" s="166"/>
      <c r="S136" s="114"/>
      <c r="T136" s="114"/>
      <c r="U136" s="114"/>
      <c r="V136" s="178"/>
      <c r="W136" s="178"/>
      <c r="X136" s="166"/>
      <c r="Y136" s="166"/>
      <c r="Z136" s="114"/>
      <c r="AA136" s="114"/>
      <c r="AB136" s="178"/>
      <c r="AC136" s="178"/>
      <c r="AD136" s="178"/>
      <c r="AE136" s="178"/>
      <c r="AF136" s="178"/>
      <c r="AG136" s="178"/>
      <c r="AH136" s="178"/>
      <c r="AI136" s="131"/>
    </row>
    <row r="137" spans="1:35" ht="24" customHeight="1" x14ac:dyDescent="0.3">
      <c r="A137" s="313" t="s">
        <v>44</v>
      </c>
      <c r="B137" s="314" t="s">
        <v>2</v>
      </c>
      <c r="C137" s="186"/>
      <c r="D137" s="187">
        <v>2</v>
      </c>
      <c r="E137" s="186"/>
      <c r="F137" s="187">
        <v>1</v>
      </c>
      <c r="G137" s="188">
        <v>3</v>
      </c>
      <c r="H137" s="189"/>
      <c r="I137" s="186"/>
      <c r="J137" s="187">
        <v>1</v>
      </c>
      <c r="K137" s="190"/>
      <c r="L137" s="186"/>
      <c r="M137" s="187">
        <v>0</v>
      </c>
      <c r="N137" s="190"/>
      <c r="O137" s="186"/>
      <c r="P137" s="187">
        <v>3</v>
      </c>
      <c r="Q137" s="190"/>
      <c r="R137" s="186"/>
      <c r="S137" s="187">
        <v>1</v>
      </c>
      <c r="T137" s="191">
        <v>1</v>
      </c>
      <c r="U137" s="192"/>
      <c r="V137" s="193" t="s">
        <v>2</v>
      </c>
      <c r="W137" s="194"/>
      <c r="X137" s="195"/>
      <c r="Y137" s="195"/>
      <c r="Z137" s="191">
        <v>1</v>
      </c>
      <c r="AA137" s="196"/>
      <c r="AB137" s="197"/>
      <c r="AC137" s="198"/>
      <c r="AD137" s="198"/>
      <c r="AE137" s="198"/>
      <c r="AF137" s="198"/>
      <c r="AG137" s="198"/>
      <c r="AH137" s="199"/>
      <c r="AI137" s="131"/>
    </row>
    <row r="138" spans="1:35" ht="24" customHeight="1" x14ac:dyDescent="0.3">
      <c r="A138" s="315" t="s">
        <v>46</v>
      </c>
      <c r="B138" s="316" t="s">
        <v>2</v>
      </c>
      <c r="C138" s="200"/>
      <c r="D138" s="201">
        <v>10</v>
      </c>
      <c r="E138" s="200"/>
      <c r="F138" s="201">
        <v>21</v>
      </c>
      <c r="G138" s="202">
        <v>31</v>
      </c>
      <c r="H138" s="203"/>
      <c r="I138" s="200"/>
      <c r="J138" s="201">
        <v>3</v>
      </c>
      <c r="K138" s="204"/>
      <c r="L138" s="200"/>
      <c r="M138" s="201">
        <v>50</v>
      </c>
      <c r="N138" s="204"/>
      <c r="O138" s="200"/>
      <c r="P138" s="201">
        <v>37.799999999999997</v>
      </c>
      <c r="Q138" s="204"/>
      <c r="R138" s="200"/>
      <c r="S138" s="201">
        <v>8.4689999999999994</v>
      </c>
      <c r="T138" s="205">
        <v>8.4689999999999994</v>
      </c>
      <c r="U138" s="206"/>
      <c r="V138" s="207"/>
      <c r="W138" s="208"/>
      <c r="X138" s="209"/>
      <c r="Y138" s="209"/>
      <c r="Z138" s="205">
        <v>55.902999999999999</v>
      </c>
      <c r="AA138" s="210"/>
      <c r="AB138" s="211"/>
      <c r="AC138" s="206"/>
      <c r="AD138" s="206"/>
      <c r="AE138" s="206"/>
      <c r="AF138" s="206"/>
      <c r="AG138" s="212" t="s">
        <v>47</v>
      </c>
      <c r="AH138" s="213"/>
      <c r="AI138" s="131"/>
    </row>
    <row r="139" spans="1:35" ht="24" customHeight="1" x14ac:dyDescent="0.3">
      <c r="A139" s="315" t="s">
        <v>48</v>
      </c>
      <c r="B139" s="316" t="s">
        <v>2</v>
      </c>
      <c r="C139" s="200"/>
      <c r="D139" s="214">
        <v>85</v>
      </c>
      <c r="E139" s="200"/>
      <c r="F139" s="214">
        <v>147</v>
      </c>
      <c r="G139" s="215">
        <v>232</v>
      </c>
      <c r="H139" s="215">
        <f>SUM(H$13:H135)</f>
        <v>85</v>
      </c>
      <c r="I139" s="200"/>
      <c r="J139" s="214">
        <f>K139</f>
        <v>42</v>
      </c>
      <c r="K139" s="216">
        <f>SUM(K$13:K135)</f>
        <v>42</v>
      </c>
      <c r="L139" s="200"/>
      <c r="M139" s="214">
        <f>N139</f>
        <v>490</v>
      </c>
      <c r="N139" s="216">
        <f>SUM(N$13:N135)</f>
        <v>490</v>
      </c>
      <c r="O139" s="200"/>
      <c r="P139" s="214">
        <f>Q139</f>
        <v>0</v>
      </c>
      <c r="Q139" s="216">
        <f>SUM(Q$13:Q135)</f>
        <v>0</v>
      </c>
      <c r="R139" s="200"/>
      <c r="S139" s="214">
        <v>131.66999999999999</v>
      </c>
      <c r="T139" s="217">
        <v>131.66999999999999</v>
      </c>
      <c r="U139" s="218">
        <v>131.66999999999999</v>
      </c>
      <c r="V139" s="219">
        <f>SUM(V$15:V135)</f>
        <v>522</v>
      </c>
      <c r="W139" s="220">
        <f>SUM(W$13:W135)</f>
        <v>1473.1200000000001</v>
      </c>
      <c r="X139" s="209"/>
      <c r="Y139" s="209"/>
      <c r="Z139" s="217">
        <f>AA139</f>
        <v>1371.229</v>
      </c>
      <c r="AA139" s="221">
        <v>1371.229</v>
      </c>
      <c r="AB139" s="222">
        <f>SUM(AB$13:AB135)</f>
        <v>-640.61000000000013</v>
      </c>
      <c r="AC139" s="223">
        <f>SUBTOTAL(9,AC$15:AC135)</f>
        <v>295.39999999999992</v>
      </c>
      <c r="AD139" s="223">
        <f>SUBTOTAL(9,AD$15:AD135)</f>
        <v>42.477000000000004</v>
      </c>
      <c r="AE139" s="223">
        <f>SUBTOTAL(9,AE$15:AE135)</f>
        <v>129.18700000000001</v>
      </c>
      <c r="AF139" s="223">
        <f>SUM(AF$13:AF135)</f>
        <v>467.06400000000008</v>
      </c>
      <c r="AG139" s="218">
        <f>AG$5*DAY($A133)+SUMIF($A$6:AF$6,"Нараст. баланс",$A139:AF139)+SUMIF($A$8:AD$8,"Итого (с ВНР)",$A139:AD139)-SUMIF($A$6:AF$6,"Геол. снижение,  т/сут",$A139:AF139)-SUMIF(AE$8:AF$8,"Итого",AE139:AF139)-SUMIF($A$8:AF$8,"Итого (с ВСП)",$A139:AF139)</f>
        <v>60039.042000000001</v>
      </c>
      <c r="AH139" s="205">
        <v>43.566861150069997</v>
      </c>
      <c r="AI139" s="131"/>
    </row>
    <row r="140" spans="1:35" ht="26.25" customHeight="1" x14ac:dyDescent="0.3">
      <c r="A140" s="114"/>
      <c r="B140" s="114"/>
      <c r="C140" s="114"/>
      <c r="D140" s="114"/>
      <c r="E140" s="114"/>
      <c r="F140" s="114"/>
      <c r="G140" s="114"/>
      <c r="H140" s="114"/>
      <c r="I140" s="114"/>
      <c r="J140" s="114"/>
      <c r="K140" s="114"/>
      <c r="L140" s="114"/>
      <c r="M140" s="114"/>
      <c r="N140" s="114"/>
      <c r="O140" s="114"/>
      <c r="P140" s="114"/>
      <c r="Q140" s="114"/>
      <c r="R140" s="317" t="s">
        <v>49</v>
      </c>
      <c r="S140" s="296" t="s">
        <v>2</v>
      </c>
      <c r="T140" s="296" t="s">
        <v>2</v>
      </c>
      <c r="U140" s="296" t="s">
        <v>2</v>
      </c>
      <c r="V140" s="114"/>
      <c r="W140" s="318" t="s">
        <v>59</v>
      </c>
      <c r="X140" s="296" t="s">
        <v>2</v>
      </c>
      <c r="Y140" s="296" t="s">
        <v>2</v>
      </c>
      <c r="Z140" s="296" t="s">
        <v>2</v>
      </c>
      <c r="AA140" s="296" t="s">
        <v>2</v>
      </c>
      <c r="AB140" s="296" t="s">
        <v>2</v>
      </c>
      <c r="AC140" s="296" t="s">
        <v>2</v>
      </c>
      <c r="AD140" s="296" t="s">
        <v>2</v>
      </c>
      <c r="AE140" s="296" t="s">
        <v>2</v>
      </c>
      <c r="AF140" s="296" t="s">
        <v>2</v>
      </c>
      <c r="AG140" s="224">
        <f>AG133-SUMIF($A$8:AD$8,"Итого (с ВНР)",$A135:AD135)+SUMIF($A$8:AF$8,"Итого (с ВСП)",$A135:AF135)+SUMIF(AE$8:AF$8,"Итого",AE135:AF135)</f>
        <v>1919.9280000000003</v>
      </c>
      <c r="AH140" s="225" t="s">
        <v>51</v>
      </c>
      <c r="AI140" s="131"/>
    </row>
    <row r="141" spans="1:35" ht="15" customHeight="1" x14ac:dyDescent="0.3">
      <c r="A141" s="114"/>
      <c r="B141" s="114"/>
      <c r="C141" s="131"/>
      <c r="D141" s="131"/>
      <c r="E141" s="131"/>
      <c r="F141" s="131"/>
      <c r="G141" s="131"/>
      <c r="H141" s="131"/>
      <c r="I141" s="131"/>
      <c r="J141" s="131"/>
      <c r="K141" s="131"/>
      <c r="L141" s="131"/>
      <c r="M141" s="131"/>
      <c r="N141" s="131"/>
      <c r="O141" s="131"/>
      <c r="P141" s="131"/>
      <c r="Q141" s="131"/>
      <c r="R141" s="131"/>
      <c r="S141" s="131"/>
      <c r="T141" s="131"/>
      <c r="U141" s="131"/>
      <c r="V141" s="131"/>
      <c r="W141" s="131"/>
      <c r="X141" s="131"/>
      <c r="Y141" s="131"/>
      <c r="Z141" s="131"/>
      <c r="AA141" s="131"/>
      <c r="AB141" s="131"/>
      <c r="AC141" s="131"/>
      <c r="AD141" s="131"/>
      <c r="AE141" s="131"/>
      <c r="AF141" s="131"/>
      <c r="AG141" s="131"/>
      <c r="AH141" s="131"/>
      <c r="AI141" s="131"/>
    </row>
    <row r="142" spans="1:35" ht="15" customHeight="1" x14ac:dyDescent="0.3">
      <c r="A142" s="114"/>
      <c r="B142" s="114"/>
      <c r="C142" s="131"/>
      <c r="D142" s="131"/>
      <c r="E142" s="131"/>
      <c r="F142" s="131"/>
      <c r="G142" s="131"/>
      <c r="H142" s="131"/>
      <c r="I142" s="131"/>
      <c r="J142" s="131"/>
      <c r="K142" s="131"/>
      <c r="L142" s="131"/>
      <c r="M142" s="131"/>
      <c r="N142" s="131"/>
      <c r="O142" s="131"/>
      <c r="P142" s="131"/>
      <c r="Q142" s="131"/>
      <c r="R142" s="131"/>
      <c r="S142" s="131"/>
      <c r="T142" s="131"/>
      <c r="U142" s="131"/>
      <c r="V142" s="131"/>
      <c r="W142" s="131"/>
      <c r="X142" s="131"/>
      <c r="Y142" s="131"/>
      <c r="Z142" s="131"/>
      <c r="AA142" s="131"/>
      <c r="AB142" s="131"/>
      <c r="AC142" s="131"/>
      <c r="AD142" s="131"/>
      <c r="AE142" s="131"/>
      <c r="AF142" s="131"/>
      <c r="AG142" s="131"/>
      <c r="AH142" s="131"/>
      <c r="AI142" s="131"/>
    </row>
    <row r="143" spans="1:35" ht="15" customHeight="1" x14ac:dyDescent="0.3">
      <c r="A143" s="114"/>
      <c r="B143" s="114"/>
      <c r="C143" s="131"/>
      <c r="D143" s="131"/>
      <c r="E143" s="131"/>
      <c r="F143" s="131"/>
      <c r="G143" s="131"/>
      <c r="H143" s="131"/>
      <c r="I143" s="131"/>
      <c r="J143" s="131"/>
      <c r="K143" s="131"/>
      <c r="L143" s="131"/>
      <c r="M143" s="131"/>
      <c r="N143" s="131"/>
      <c r="O143" s="131"/>
      <c r="P143" s="131"/>
      <c r="Q143" s="131"/>
      <c r="R143" s="131"/>
      <c r="S143" s="131"/>
      <c r="T143" s="131"/>
      <c r="U143" s="131"/>
      <c r="V143" s="131"/>
      <c r="W143" s="131"/>
      <c r="X143" s="131"/>
      <c r="Y143" s="131"/>
      <c r="Z143" s="131"/>
      <c r="AA143" s="131"/>
      <c r="AB143" s="131"/>
      <c r="AC143" s="131"/>
      <c r="AD143" s="131"/>
      <c r="AE143" s="131"/>
      <c r="AF143" s="131"/>
      <c r="AG143" s="131"/>
      <c r="AH143" s="131"/>
      <c r="AI143" s="131"/>
    </row>
    <row r="144" spans="1:35" x14ac:dyDescent="0.3">
      <c r="AE144" s="115" t="s">
        <v>2</v>
      </c>
    </row>
    <row r="145" spans="31:31" x14ac:dyDescent="0.3">
      <c r="AE145" s="115" t="s">
        <v>2</v>
      </c>
    </row>
  </sheetData>
  <mergeCells count="110">
    <mergeCell ref="A133:A135"/>
    <mergeCell ref="AG133:AG135"/>
    <mergeCell ref="A137:B137"/>
    <mergeCell ref="A138:B138"/>
    <mergeCell ref="A139:B139"/>
    <mergeCell ref="R140:U140"/>
    <mergeCell ref="W140:AF140"/>
    <mergeCell ref="A121:A123"/>
    <mergeCell ref="AG121:AG123"/>
    <mergeCell ref="A125:A127"/>
    <mergeCell ref="AG125:AG127"/>
    <mergeCell ref="A129:A131"/>
    <mergeCell ref="AG129:AG131"/>
    <mergeCell ref="A109:A111"/>
    <mergeCell ref="AG109:AG111"/>
    <mergeCell ref="A113:A115"/>
    <mergeCell ref="AG113:AG115"/>
    <mergeCell ref="A117:A119"/>
    <mergeCell ref="AG117:AG119"/>
    <mergeCell ref="A97:A99"/>
    <mergeCell ref="AG97:AG99"/>
    <mergeCell ref="A101:A103"/>
    <mergeCell ref="AG101:AG103"/>
    <mergeCell ref="A105:A107"/>
    <mergeCell ref="AG105:AG107"/>
    <mergeCell ref="A85:A87"/>
    <mergeCell ref="AG85:AG87"/>
    <mergeCell ref="A89:A91"/>
    <mergeCell ref="AG89:AG91"/>
    <mergeCell ref="A93:A95"/>
    <mergeCell ref="AG93:AG95"/>
    <mergeCell ref="A73:A75"/>
    <mergeCell ref="AG73:AG75"/>
    <mergeCell ref="A77:A79"/>
    <mergeCell ref="AG77:AG79"/>
    <mergeCell ref="A81:A83"/>
    <mergeCell ref="AG81:AG83"/>
    <mergeCell ref="A61:A63"/>
    <mergeCell ref="AG61:AG63"/>
    <mergeCell ref="A65:A67"/>
    <mergeCell ref="AG65:AG67"/>
    <mergeCell ref="A69:A71"/>
    <mergeCell ref="AG69:AG71"/>
    <mergeCell ref="A49:A51"/>
    <mergeCell ref="AG49:AG51"/>
    <mergeCell ref="A53:A55"/>
    <mergeCell ref="AG53:AG55"/>
    <mergeCell ref="A57:A59"/>
    <mergeCell ref="AG57:AG59"/>
    <mergeCell ref="A37:A39"/>
    <mergeCell ref="AG37:AG39"/>
    <mergeCell ref="A41:A43"/>
    <mergeCell ref="AG41:AG43"/>
    <mergeCell ref="A45:A47"/>
    <mergeCell ref="AG45:AG47"/>
    <mergeCell ref="A25:A27"/>
    <mergeCell ref="AG25:AG27"/>
    <mergeCell ref="A29:A31"/>
    <mergeCell ref="AG29:AG31"/>
    <mergeCell ref="A33:A35"/>
    <mergeCell ref="AG33:AG35"/>
    <mergeCell ref="X11:Z11"/>
    <mergeCell ref="A13:A15"/>
    <mergeCell ref="AG13:AG15"/>
    <mergeCell ref="A17:A19"/>
    <mergeCell ref="AG17:AG19"/>
    <mergeCell ref="A21:A23"/>
    <mergeCell ref="AG21:AG23"/>
    <mergeCell ref="C11:D11"/>
    <mergeCell ref="E11:F11"/>
    <mergeCell ref="I11:J11"/>
    <mergeCell ref="L11:M11"/>
    <mergeCell ref="O11:P11"/>
    <mergeCell ref="R11:S11"/>
    <mergeCell ref="AG6:AG10"/>
    <mergeCell ref="AH6:AH10"/>
    <mergeCell ref="C7:D8"/>
    <mergeCell ref="E7:F8"/>
    <mergeCell ref="G7:G10"/>
    <mergeCell ref="R7:S8"/>
    <mergeCell ref="T7:T10"/>
    <mergeCell ref="V8:V10"/>
    <mergeCell ref="AC8:AC10"/>
    <mergeCell ref="AD8:AD10"/>
    <mergeCell ref="V6:V7"/>
    <mergeCell ref="W6:W10"/>
    <mergeCell ref="X6:Z8"/>
    <mergeCell ref="AA6:AA10"/>
    <mergeCell ref="AB6:AB10"/>
    <mergeCell ref="AC6:AF6"/>
    <mergeCell ref="AE8:AE10"/>
    <mergeCell ref="AF8:AF10"/>
    <mergeCell ref="L6:M8"/>
    <mergeCell ref="N6:N10"/>
    <mergeCell ref="O6:P8"/>
    <mergeCell ref="Q6:Q10"/>
    <mergeCell ref="R6:T6"/>
    <mergeCell ref="U6:U10"/>
    <mergeCell ref="A6:A10"/>
    <mergeCell ref="B6:B10"/>
    <mergeCell ref="C6:G6"/>
    <mergeCell ref="H6:H10"/>
    <mergeCell ref="I6:J8"/>
    <mergeCell ref="K6:K10"/>
    <mergeCell ref="C1:AC1"/>
    <mergeCell ref="C2:AB2"/>
    <mergeCell ref="C4:K4"/>
    <mergeCell ref="A5:B5"/>
    <mergeCell ref="C5:V5"/>
    <mergeCell ref="W5:AF5"/>
  </mergeCells>
  <pageMargins left="0" right="0" top="0" bottom="0" header="0" footer="0"/>
  <pageSetup paperSize="8" scale="75" orientation="landscape" horizontalDpi="200" verticalDpi="2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208810-879D-4E3C-AA50-85088D35F9D9}">
  <sheetPr>
    <pageSetUpPr fitToPage="1"/>
  </sheetPr>
  <dimension ref="A1:AL151"/>
  <sheetViews>
    <sheetView zoomScale="70" zoomScaleNormal="70" workbookViewId="0">
      <pane xSplit="2" ySplit="11" topLeftCell="C12" activePane="bottomRight" state="frozen"/>
      <selection pane="topRight"/>
      <selection pane="bottomLeft"/>
      <selection pane="bottomRight" activeCell="AA139" sqref="AA139"/>
    </sheetView>
  </sheetViews>
  <sheetFormatPr defaultRowHeight="14.4" x14ac:dyDescent="0.3"/>
  <cols>
    <col min="1" max="1" width="4.109375" style="115" customWidth="1"/>
    <col min="2" max="2" width="14.33203125" style="115" customWidth="1"/>
    <col min="3" max="18" width="8.5546875" style="115" customWidth="1"/>
    <col min="19" max="19" width="8.6640625" style="115" customWidth="1"/>
    <col min="20" max="20" width="9.109375" style="115" customWidth="1"/>
    <col min="21" max="21" width="9.88671875" style="115" customWidth="1"/>
    <col min="22" max="27" width="8.5546875" style="115" customWidth="1"/>
    <col min="28" max="28" width="11.33203125" style="115" customWidth="1"/>
    <col min="29" max="29" width="9" style="115" customWidth="1"/>
    <col min="30" max="30" width="8.5546875" style="115" customWidth="1"/>
    <col min="31" max="33" width="8.5546875" style="226" customWidth="1"/>
    <col min="34" max="34" width="5.6640625" style="115" customWidth="1"/>
    <col min="35" max="37" width="8.5546875" style="226" customWidth="1"/>
    <col min="38" max="16384" width="8.88671875" style="115"/>
  </cols>
  <sheetData>
    <row r="1" spans="1:38" ht="18.75" customHeight="1" x14ac:dyDescent="0.3">
      <c r="A1" s="113" t="s">
        <v>0</v>
      </c>
      <c r="B1" s="114"/>
      <c r="C1" s="295" t="s">
        <v>1</v>
      </c>
      <c r="D1" s="296" t="s">
        <v>2</v>
      </c>
      <c r="E1" s="296" t="s">
        <v>2</v>
      </c>
      <c r="F1" s="296" t="s">
        <v>2</v>
      </c>
      <c r="G1" s="296" t="s">
        <v>2</v>
      </c>
      <c r="H1" s="296" t="s">
        <v>2</v>
      </c>
      <c r="I1" s="296" t="s">
        <v>2</v>
      </c>
      <c r="J1" s="296" t="s">
        <v>2</v>
      </c>
      <c r="K1" s="296" t="s">
        <v>2</v>
      </c>
      <c r="L1" s="296" t="s">
        <v>2</v>
      </c>
      <c r="M1" s="296" t="s">
        <v>2</v>
      </c>
      <c r="N1" s="296" t="s">
        <v>2</v>
      </c>
      <c r="O1" s="296" t="s">
        <v>2</v>
      </c>
      <c r="P1" s="296" t="s">
        <v>2</v>
      </c>
      <c r="Q1" s="296" t="s">
        <v>2</v>
      </c>
      <c r="R1" s="296" t="s">
        <v>2</v>
      </c>
      <c r="S1" s="296" t="s">
        <v>2</v>
      </c>
      <c r="T1" s="296" t="s">
        <v>2</v>
      </c>
      <c r="U1" s="296" t="s">
        <v>2</v>
      </c>
      <c r="V1" s="296" t="s">
        <v>2</v>
      </c>
      <c r="W1" s="296" t="s">
        <v>2</v>
      </c>
      <c r="X1" s="296" t="s">
        <v>2</v>
      </c>
      <c r="Y1" s="296" t="s">
        <v>2</v>
      </c>
      <c r="Z1" s="296" t="s">
        <v>2</v>
      </c>
      <c r="AA1" s="296" t="s">
        <v>2</v>
      </c>
      <c r="AB1" s="296" t="s">
        <v>2</v>
      </c>
      <c r="AC1" s="296" t="s">
        <v>2</v>
      </c>
      <c r="AD1" s="114"/>
      <c r="AE1" s="114"/>
      <c r="AF1" s="114"/>
      <c r="AG1" s="114"/>
      <c r="AH1" s="114"/>
      <c r="AI1" s="114"/>
      <c r="AJ1" s="115"/>
      <c r="AK1" s="115"/>
    </row>
    <row r="2" spans="1:38" ht="34.5" customHeight="1" x14ac:dyDescent="0.3">
      <c r="A2" s="114"/>
      <c r="B2" s="114"/>
      <c r="C2" s="297" t="s">
        <v>53</v>
      </c>
      <c r="D2" s="296" t="s">
        <v>2</v>
      </c>
      <c r="E2" s="296" t="s">
        <v>2</v>
      </c>
      <c r="F2" s="296" t="s">
        <v>2</v>
      </c>
      <c r="G2" s="296" t="s">
        <v>2</v>
      </c>
      <c r="H2" s="296" t="s">
        <v>2</v>
      </c>
      <c r="I2" s="296" t="s">
        <v>2</v>
      </c>
      <c r="J2" s="296" t="s">
        <v>2</v>
      </c>
      <c r="K2" s="296" t="s">
        <v>2</v>
      </c>
      <c r="L2" s="296" t="s">
        <v>2</v>
      </c>
      <c r="M2" s="296" t="s">
        <v>2</v>
      </c>
      <c r="N2" s="296" t="s">
        <v>2</v>
      </c>
      <c r="O2" s="296" t="s">
        <v>2</v>
      </c>
      <c r="P2" s="296" t="s">
        <v>2</v>
      </c>
      <c r="Q2" s="296" t="s">
        <v>2</v>
      </c>
      <c r="R2" s="296" t="s">
        <v>2</v>
      </c>
      <c r="S2" s="296" t="s">
        <v>2</v>
      </c>
      <c r="T2" s="296" t="s">
        <v>2</v>
      </c>
      <c r="U2" s="296" t="s">
        <v>2</v>
      </c>
      <c r="V2" s="296" t="s">
        <v>2</v>
      </c>
      <c r="W2" s="296" t="s">
        <v>2</v>
      </c>
      <c r="X2" s="296" t="s">
        <v>2</v>
      </c>
      <c r="Y2" s="296" t="s">
        <v>2</v>
      </c>
      <c r="Z2" s="296" t="s">
        <v>2</v>
      </c>
      <c r="AA2" s="296" t="s">
        <v>2</v>
      </c>
      <c r="AB2" s="296" t="s">
        <v>2</v>
      </c>
      <c r="AC2" s="114"/>
      <c r="AD2" s="114"/>
      <c r="AE2" s="114"/>
      <c r="AF2" s="114"/>
      <c r="AG2" s="114"/>
      <c r="AH2" s="114"/>
      <c r="AI2" s="114"/>
      <c r="AJ2" s="115"/>
      <c r="AK2" s="115"/>
    </row>
    <row r="3" spans="1:38" ht="0.75" customHeight="1" x14ac:dyDescent="0.3">
      <c r="A3" s="114"/>
      <c r="B3" s="114"/>
      <c r="C3" s="114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  <c r="U3" s="114"/>
      <c r="V3" s="114"/>
      <c r="W3" s="114"/>
      <c r="X3" s="114"/>
      <c r="Y3" s="114"/>
      <c r="Z3" s="114"/>
      <c r="AA3" s="114"/>
      <c r="AB3" s="114"/>
      <c r="AC3" s="114"/>
      <c r="AD3" s="114"/>
      <c r="AE3" s="114"/>
      <c r="AF3" s="114"/>
      <c r="AG3" s="114"/>
      <c r="AH3" s="114"/>
      <c r="AI3" s="114"/>
      <c r="AJ3" s="114"/>
      <c r="AK3" s="114"/>
    </row>
    <row r="4" spans="1:38" ht="19.5" customHeight="1" x14ac:dyDescent="0.4">
      <c r="A4" s="114"/>
      <c r="B4" s="116"/>
      <c r="C4" s="298" t="s">
        <v>4</v>
      </c>
      <c r="D4" s="296" t="s">
        <v>2</v>
      </c>
      <c r="E4" s="296" t="s">
        <v>2</v>
      </c>
      <c r="F4" s="296" t="s">
        <v>2</v>
      </c>
      <c r="G4" s="296" t="s">
        <v>2</v>
      </c>
      <c r="H4" s="296" t="s">
        <v>2</v>
      </c>
      <c r="I4" s="296" t="s">
        <v>2</v>
      </c>
      <c r="J4" s="296" t="s">
        <v>2</v>
      </c>
      <c r="K4" s="296" t="s">
        <v>2</v>
      </c>
      <c r="L4" s="114"/>
      <c r="M4" s="114"/>
      <c r="N4" s="114"/>
      <c r="O4" s="114"/>
      <c r="P4" s="114"/>
      <c r="Q4" s="114"/>
      <c r="R4" s="114"/>
      <c r="S4" s="117" t="s">
        <v>60</v>
      </c>
      <c r="T4" s="114"/>
      <c r="U4" s="114"/>
      <c r="V4" s="114"/>
      <c r="W4" s="114"/>
      <c r="X4" s="114"/>
      <c r="Y4" s="114"/>
      <c r="Z4" s="114"/>
      <c r="AA4" s="114"/>
      <c r="AB4" s="114"/>
      <c r="AC4" s="118">
        <v>0</v>
      </c>
      <c r="AD4" s="114"/>
      <c r="AE4" s="114"/>
      <c r="AF4" s="114"/>
      <c r="AG4" s="114"/>
      <c r="AH4" s="114"/>
      <c r="AI4" s="114"/>
      <c r="AJ4" s="114"/>
      <c r="AK4" s="114"/>
    </row>
    <row r="5" spans="1:38" ht="20.25" customHeight="1" x14ac:dyDescent="0.3">
      <c r="A5" s="299" t="s">
        <v>6</v>
      </c>
      <c r="B5" s="296" t="s">
        <v>2</v>
      </c>
      <c r="C5" s="300" t="s">
        <v>7</v>
      </c>
      <c r="D5" s="287" t="s">
        <v>2</v>
      </c>
      <c r="E5" s="287" t="s">
        <v>2</v>
      </c>
      <c r="F5" s="287" t="s">
        <v>2</v>
      </c>
      <c r="G5" s="287" t="s">
        <v>2</v>
      </c>
      <c r="H5" s="287" t="s">
        <v>2</v>
      </c>
      <c r="I5" s="287" t="s">
        <v>2</v>
      </c>
      <c r="J5" s="287" t="s">
        <v>2</v>
      </c>
      <c r="K5" s="287" t="s">
        <v>2</v>
      </c>
      <c r="L5" s="287" t="s">
        <v>2</v>
      </c>
      <c r="M5" s="287" t="s">
        <v>2</v>
      </c>
      <c r="N5" s="287" t="s">
        <v>2</v>
      </c>
      <c r="O5" s="287" t="s">
        <v>2</v>
      </c>
      <c r="P5" s="287" t="s">
        <v>2</v>
      </c>
      <c r="Q5" s="287" t="s">
        <v>2</v>
      </c>
      <c r="R5" s="287" t="s">
        <v>2</v>
      </c>
      <c r="S5" s="301" t="s">
        <v>8</v>
      </c>
      <c r="T5" s="287" t="s">
        <v>2</v>
      </c>
      <c r="U5" s="287" t="s">
        <v>2</v>
      </c>
      <c r="V5" s="287" t="s">
        <v>2</v>
      </c>
      <c r="W5" s="287" t="s">
        <v>2</v>
      </c>
      <c r="X5" s="287" t="s">
        <v>2</v>
      </c>
      <c r="Y5" s="287" t="s">
        <v>2</v>
      </c>
      <c r="Z5" s="287" t="s">
        <v>2</v>
      </c>
      <c r="AA5" s="287" t="s">
        <v>2</v>
      </c>
      <c r="AB5" s="119">
        <v>1919.9280000000003</v>
      </c>
      <c r="AC5" s="120">
        <v>31.8280986041792</v>
      </c>
      <c r="AD5" s="114"/>
      <c r="AE5" s="114"/>
      <c r="AF5" s="114"/>
      <c r="AG5" s="114"/>
      <c r="AH5" s="114"/>
      <c r="AI5" s="114"/>
      <c r="AJ5" s="115"/>
      <c r="AK5" s="115"/>
    </row>
    <row r="6" spans="1:38" ht="18.75" customHeight="1" x14ac:dyDescent="0.3">
      <c r="A6" s="286" t="s">
        <v>9</v>
      </c>
      <c r="B6" s="288" t="s">
        <v>10</v>
      </c>
      <c r="C6" s="290" t="s">
        <v>11</v>
      </c>
      <c r="D6" s="289" t="s">
        <v>2</v>
      </c>
      <c r="E6" s="289" t="s">
        <v>2</v>
      </c>
      <c r="F6" s="289" t="s">
        <v>2</v>
      </c>
      <c r="G6" s="289" t="s">
        <v>2</v>
      </c>
      <c r="H6" s="291" t="s">
        <v>12</v>
      </c>
      <c r="I6" s="292" t="s">
        <v>55</v>
      </c>
      <c r="J6" s="293" t="s">
        <v>2</v>
      </c>
      <c r="K6" s="294" t="s">
        <v>12</v>
      </c>
      <c r="L6" s="309" t="s">
        <v>15</v>
      </c>
      <c r="M6" s="289" t="s">
        <v>2</v>
      </c>
      <c r="N6" s="289" t="s">
        <v>2</v>
      </c>
      <c r="O6" s="289" t="s">
        <v>2</v>
      </c>
      <c r="P6" s="289" t="s">
        <v>2</v>
      </c>
      <c r="Q6" s="302" t="s">
        <v>16</v>
      </c>
      <c r="R6" s="306" t="s">
        <v>17</v>
      </c>
      <c r="S6" s="307" t="s">
        <v>18</v>
      </c>
      <c r="T6" s="302" t="s">
        <v>19</v>
      </c>
      <c r="U6" s="289" t="s">
        <v>2</v>
      </c>
      <c r="V6" s="302" t="s">
        <v>20</v>
      </c>
      <c r="W6" s="319" t="s">
        <v>21</v>
      </c>
      <c r="X6" s="308" t="s">
        <v>22</v>
      </c>
      <c r="Y6" s="302" t="s">
        <v>23</v>
      </c>
      <c r="Z6" s="289" t="s">
        <v>2</v>
      </c>
      <c r="AA6" s="289" t="s">
        <v>2</v>
      </c>
      <c r="AB6" s="302" t="s">
        <v>24</v>
      </c>
      <c r="AC6" s="302" t="s">
        <v>25</v>
      </c>
      <c r="AD6" s="114"/>
      <c r="AE6" s="292" t="s">
        <v>13</v>
      </c>
      <c r="AF6" s="293" t="s">
        <v>2</v>
      </c>
      <c r="AG6" s="294" t="s">
        <v>12</v>
      </c>
      <c r="AH6" s="114"/>
      <c r="AI6" s="302" t="s">
        <v>19</v>
      </c>
      <c r="AJ6" s="289" t="s">
        <v>2</v>
      </c>
      <c r="AK6" s="289" t="s">
        <v>2</v>
      </c>
      <c r="AL6" s="302" t="s">
        <v>20</v>
      </c>
    </row>
    <row r="7" spans="1:38" ht="14.25" customHeight="1" x14ac:dyDescent="0.3">
      <c r="A7" s="287" t="s">
        <v>2</v>
      </c>
      <c r="B7" s="289" t="s">
        <v>2</v>
      </c>
      <c r="C7" s="303" t="s">
        <v>26</v>
      </c>
      <c r="D7" s="304" t="s">
        <v>2</v>
      </c>
      <c r="E7" s="303" t="s">
        <v>56</v>
      </c>
      <c r="F7" s="304" t="s">
        <v>2</v>
      </c>
      <c r="G7" s="305" t="s">
        <v>27</v>
      </c>
      <c r="H7" s="287" t="s">
        <v>2</v>
      </c>
      <c r="I7" s="293" t="s">
        <v>2</v>
      </c>
      <c r="J7" s="293" t="s">
        <v>2</v>
      </c>
      <c r="K7" s="287" t="s">
        <v>2</v>
      </c>
      <c r="L7" s="303" t="s">
        <v>61</v>
      </c>
      <c r="M7" s="304" t="s">
        <v>2</v>
      </c>
      <c r="N7" s="303" t="s">
        <v>28</v>
      </c>
      <c r="O7" s="304" t="s">
        <v>2</v>
      </c>
      <c r="P7" s="303" t="s">
        <v>27</v>
      </c>
      <c r="Q7" s="289" t="s">
        <v>2</v>
      </c>
      <c r="R7" s="287" t="s">
        <v>2</v>
      </c>
      <c r="S7" s="289" t="s">
        <v>2</v>
      </c>
      <c r="T7" s="289" t="s">
        <v>2</v>
      </c>
      <c r="U7" s="289" t="s">
        <v>2</v>
      </c>
      <c r="V7" s="289" t="s">
        <v>2</v>
      </c>
      <c r="W7" s="289" t="s">
        <v>2</v>
      </c>
      <c r="X7" s="289" t="s">
        <v>2</v>
      </c>
      <c r="Y7" s="121">
        <f>SUBTOTAL(9,Y$14:Y$138)</f>
        <v>52.268000000000008</v>
      </c>
      <c r="Z7" s="121">
        <f>SUBTOTAL(9,Z$14:Z$138)</f>
        <v>25.693000000000001</v>
      </c>
      <c r="AA7" s="121">
        <f>SUM(Y7:Z7)</f>
        <v>77.961000000000013</v>
      </c>
      <c r="AB7" s="289" t="s">
        <v>2</v>
      </c>
      <c r="AC7" s="289" t="s">
        <v>2</v>
      </c>
      <c r="AD7" s="114"/>
      <c r="AE7" s="293" t="s">
        <v>2</v>
      </c>
      <c r="AF7" s="293" t="s">
        <v>2</v>
      </c>
      <c r="AG7" s="287" t="s">
        <v>2</v>
      </c>
      <c r="AH7" s="114"/>
      <c r="AI7" s="289" t="s">
        <v>2</v>
      </c>
      <c r="AJ7" s="289" t="s">
        <v>2</v>
      </c>
      <c r="AK7" s="289" t="s">
        <v>2</v>
      </c>
      <c r="AL7" s="289" t="s">
        <v>2</v>
      </c>
    </row>
    <row r="8" spans="1:38" ht="11.25" customHeight="1" x14ac:dyDescent="0.3">
      <c r="A8" s="287" t="s">
        <v>2</v>
      </c>
      <c r="B8" s="289" t="s">
        <v>2</v>
      </c>
      <c r="C8" s="304" t="s">
        <v>2</v>
      </c>
      <c r="D8" s="304" t="s">
        <v>2</v>
      </c>
      <c r="E8" s="304" t="s">
        <v>2</v>
      </c>
      <c r="F8" s="304" t="s">
        <v>2</v>
      </c>
      <c r="G8" s="287" t="s">
        <v>2</v>
      </c>
      <c r="H8" s="287" t="s">
        <v>2</v>
      </c>
      <c r="I8" s="293" t="s">
        <v>2</v>
      </c>
      <c r="J8" s="293" t="s">
        <v>2</v>
      </c>
      <c r="K8" s="287" t="s">
        <v>2</v>
      </c>
      <c r="L8" s="304" t="s">
        <v>2</v>
      </c>
      <c r="M8" s="304" t="s">
        <v>2</v>
      </c>
      <c r="N8" s="304" t="s">
        <v>2</v>
      </c>
      <c r="O8" s="304" t="s">
        <v>2</v>
      </c>
      <c r="P8" s="304" t="s">
        <v>2</v>
      </c>
      <c r="Q8" s="289" t="s">
        <v>2</v>
      </c>
      <c r="R8" s="306" t="s">
        <v>29</v>
      </c>
      <c r="S8" s="289" t="s">
        <v>2</v>
      </c>
      <c r="T8" s="289" t="s">
        <v>2</v>
      </c>
      <c r="U8" s="289" t="s">
        <v>2</v>
      </c>
      <c r="V8" s="289" t="s">
        <v>2</v>
      </c>
      <c r="W8" s="306" t="s">
        <v>30</v>
      </c>
      <c r="X8" s="289" t="s">
        <v>2</v>
      </c>
      <c r="Y8" s="303" t="s">
        <v>32</v>
      </c>
      <c r="Z8" s="303" t="s">
        <v>33</v>
      </c>
      <c r="AA8" s="303" t="s">
        <v>27</v>
      </c>
      <c r="AB8" s="289" t="s">
        <v>2</v>
      </c>
      <c r="AC8" s="289" t="s">
        <v>2</v>
      </c>
      <c r="AD8" s="114"/>
      <c r="AE8" s="293" t="s">
        <v>2</v>
      </c>
      <c r="AF8" s="293" t="s">
        <v>2</v>
      </c>
      <c r="AG8" s="287" t="s">
        <v>2</v>
      </c>
      <c r="AH8" s="114"/>
      <c r="AI8" s="289" t="s">
        <v>2</v>
      </c>
      <c r="AJ8" s="289" t="s">
        <v>2</v>
      </c>
      <c r="AK8" s="289" t="s">
        <v>2</v>
      </c>
      <c r="AL8" s="289" t="s">
        <v>2</v>
      </c>
    </row>
    <row r="9" spans="1:38" ht="11.25" customHeight="1" x14ac:dyDescent="0.3">
      <c r="A9" s="287" t="s">
        <v>2</v>
      </c>
      <c r="B9" s="289" t="s">
        <v>2</v>
      </c>
      <c r="C9" s="122" t="s">
        <v>34</v>
      </c>
      <c r="D9" s="122" t="s">
        <v>35</v>
      </c>
      <c r="E9" s="122" t="s">
        <v>34</v>
      </c>
      <c r="F9" s="122" t="s">
        <v>35</v>
      </c>
      <c r="G9" s="287" t="s">
        <v>2</v>
      </c>
      <c r="H9" s="287" t="s">
        <v>2</v>
      </c>
      <c r="I9" s="123" t="s">
        <v>34</v>
      </c>
      <c r="J9" s="123" t="s">
        <v>35</v>
      </c>
      <c r="K9" s="287" t="s">
        <v>2</v>
      </c>
      <c r="L9" s="122" t="s">
        <v>34</v>
      </c>
      <c r="M9" s="122"/>
      <c r="N9" s="122" t="s">
        <v>34</v>
      </c>
      <c r="O9" s="122"/>
      <c r="P9" s="304" t="s">
        <v>2</v>
      </c>
      <c r="Q9" s="289" t="s">
        <v>2</v>
      </c>
      <c r="R9" s="287" t="s">
        <v>2</v>
      </c>
      <c r="S9" s="289" t="s">
        <v>2</v>
      </c>
      <c r="T9" s="122" t="s">
        <v>34</v>
      </c>
      <c r="U9" s="122"/>
      <c r="V9" s="289" t="s">
        <v>2</v>
      </c>
      <c r="W9" s="287" t="s">
        <v>2</v>
      </c>
      <c r="X9" s="289" t="s">
        <v>2</v>
      </c>
      <c r="Y9" s="304" t="s">
        <v>2</v>
      </c>
      <c r="Z9" s="304" t="s">
        <v>2</v>
      </c>
      <c r="AA9" s="304" t="s">
        <v>2</v>
      </c>
      <c r="AB9" s="289" t="s">
        <v>2</v>
      </c>
      <c r="AC9" s="289" t="s">
        <v>2</v>
      </c>
      <c r="AD9" s="114"/>
      <c r="AE9" s="123" t="s">
        <v>34</v>
      </c>
      <c r="AF9" s="123" t="s">
        <v>35</v>
      </c>
      <c r="AG9" s="287" t="s">
        <v>2</v>
      </c>
      <c r="AH9" s="114"/>
      <c r="AI9" s="122" t="s">
        <v>34</v>
      </c>
      <c r="AJ9" s="122" t="s">
        <v>34</v>
      </c>
      <c r="AK9" s="122"/>
      <c r="AL9" s="289" t="s">
        <v>2</v>
      </c>
    </row>
    <row r="10" spans="1:38" ht="12.75" customHeight="1" x14ac:dyDescent="0.3">
      <c r="A10" s="287" t="s">
        <v>2</v>
      </c>
      <c r="B10" s="289" t="s">
        <v>2</v>
      </c>
      <c r="C10" s="124" t="s">
        <v>36</v>
      </c>
      <c r="D10" s="124" t="s">
        <v>37</v>
      </c>
      <c r="E10" s="124" t="s">
        <v>36</v>
      </c>
      <c r="F10" s="124" t="s">
        <v>37</v>
      </c>
      <c r="G10" s="287" t="s">
        <v>2</v>
      </c>
      <c r="H10" s="287" t="s">
        <v>2</v>
      </c>
      <c r="I10" s="125" t="s">
        <v>35</v>
      </c>
      <c r="J10" s="125" t="s">
        <v>37</v>
      </c>
      <c r="K10" s="287" t="s">
        <v>2</v>
      </c>
      <c r="L10" s="124" t="s">
        <v>35</v>
      </c>
      <c r="M10" s="124"/>
      <c r="N10" s="124" t="s">
        <v>35</v>
      </c>
      <c r="O10" s="124"/>
      <c r="P10" s="304" t="s">
        <v>2</v>
      </c>
      <c r="Q10" s="289" t="s">
        <v>2</v>
      </c>
      <c r="R10" s="287" t="s">
        <v>2</v>
      </c>
      <c r="S10" s="289" t="s">
        <v>2</v>
      </c>
      <c r="T10" s="124" t="s">
        <v>35</v>
      </c>
      <c r="U10" s="124"/>
      <c r="V10" s="289" t="s">
        <v>2</v>
      </c>
      <c r="W10" s="287" t="s">
        <v>2</v>
      </c>
      <c r="X10" s="289" t="s">
        <v>2</v>
      </c>
      <c r="Y10" s="304" t="s">
        <v>2</v>
      </c>
      <c r="Z10" s="304" t="s">
        <v>2</v>
      </c>
      <c r="AA10" s="304" t="s">
        <v>2</v>
      </c>
      <c r="AB10" s="289" t="s">
        <v>2</v>
      </c>
      <c r="AC10" s="289" t="s">
        <v>2</v>
      </c>
      <c r="AD10" s="114"/>
      <c r="AE10" s="125" t="s">
        <v>35</v>
      </c>
      <c r="AF10" s="125" t="s">
        <v>37</v>
      </c>
      <c r="AG10" s="287" t="s">
        <v>2</v>
      </c>
      <c r="AH10" s="114"/>
      <c r="AI10" s="124" t="s">
        <v>35</v>
      </c>
      <c r="AJ10" s="124" t="s">
        <v>35</v>
      </c>
      <c r="AK10" s="124"/>
      <c r="AL10" s="289" t="s">
        <v>2</v>
      </c>
    </row>
    <row r="11" spans="1:38" ht="15.75" customHeight="1" x14ac:dyDescent="0.3">
      <c r="A11" s="126">
        <v>1</v>
      </c>
      <c r="B11" s="127">
        <v>2</v>
      </c>
      <c r="C11" s="310">
        <v>3</v>
      </c>
      <c r="D11" s="304" t="s">
        <v>2</v>
      </c>
      <c r="E11" s="310">
        <v>4</v>
      </c>
      <c r="F11" s="304" t="s">
        <v>2</v>
      </c>
      <c r="G11" s="127">
        <v>5</v>
      </c>
      <c r="H11" s="128">
        <v>6</v>
      </c>
      <c r="I11" s="310">
        <v>7</v>
      </c>
      <c r="J11" s="304" t="s">
        <v>2</v>
      </c>
      <c r="K11" s="127">
        <v>8</v>
      </c>
      <c r="L11" s="310">
        <v>9</v>
      </c>
      <c r="M11" s="304" t="s">
        <v>2</v>
      </c>
      <c r="N11" s="310">
        <v>10</v>
      </c>
      <c r="O11" s="304" t="s">
        <v>2</v>
      </c>
      <c r="P11" s="129">
        <v>11</v>
      </c>
      <c r="Q11" s="127">
        <v>12</v>
      </c>
      <c r="R11" s="127">
        <v>13</v>
      </c>
      <c r="S11" s="130">
        <v>14</v>
      </c>
      <c r="T11" s="310">
        <v>15</v>
      </c>
      <c r="U11" s="304" t="s">
        <v>2</v>
      </c>
      <c r="V11" s="127">
        <v>16</v>
      </c>
      <c r="W11" s="127">
        <v>17</v>
      </c>
      <c r="X11" s="127">
        <v>18</v>
      </c>
      <c r="Y11" s="127">
        <v>19</v>
      </c>
      <c r="Z11" s="127">
        <v>20</v>
      </c>
      <c r="AA11" s="127">
        <v>21</v>
      </c>
      <c r="AB11" s="127">
        <v>22</v>
      </c>
      <c r="AC11" s="127">
        <v>23</v>
      </c>
      <c r="AD11" s="131"/>
      <c r="AE11" s="310">
        <v>7</v>
      </c>
      <c r="AF11" s="304" t="s">
        <v>2</v>
      </c>
      <c r="AG11" s="227">
        <v>8</v>
      </c>
      <c r="AH11" s="114"/>
      <c r="AI11" s="310">
        <v>18</v>
      </c>
      <c r="AJ11" s="304" t="s">
        <v>2</v>
      </c>
      <c r="AK11" s="304" t="s">
        <v>2</v>
      </c>
      <c r="AL11" s="227">
        <v>19</v>
      </c>
    </row>
    <row r="12" spans="1:38" ht="0.75" customHeight="1" x14ac:dyDescent="0.3">
      <c r="A12" s="131"/>
      <c r="B12" s="131"/>
      <c r="C12" s="131"/>
      <c r="D12" s="131"/>
      <c r="E12" s="131"/>
      <c r="F12" s="131"/>
      <c r="G12" s="131"/>
      <c r="H12" s="131"/>
      <c r="I12" s="131"/>
      <c r="J12" s="131"/>
      <c r="K12" s="131"/>
      <c r="L12" s="131"/>
      <c r="M12" s="131"/>
      <c r="N12" s="131"/>
      <c r="O12" s="131"/>
      <c r="P12" s="131"/>
      <c r="Q12" s="131"/>
      <c r="R12" s="131"/>
      <c r="S12" s="131"/>
      <c r="T12" s="131"/>
      <c r="U12" s="131"/>
      <c r="V12" s="131"/>
      <c r="W12" s="131"/>
      <c r="X12" s="131"/>
      <c r="Y12" s="131"/>
      <c r="Z12" s="131"/>
      <c r="AA12" s="131"/>
      <c r="AB12" s="131"/>
      <c r="AC12" s="131"/>
      <c r="AD12" s="131"/>
      <c r="AE12" s="131"/>
      <c r="AF12" s="131"/>
      <c r="AG12" s="131"/>
      <c r="AH12" s="131"/>
      <c r="AI12" s="131"/>
      <c r="AJ12" s="131"/>
      <c r="AK12" s="131"/>
    </row>
    <row r="13" spans="1:38" ht="11.25" customHeight="1" x14ac:dyDescent="0.3">
      <c r="A13" s="311">
        <v>43556</v>
      </c>
      <c r="B13" s="132" t="s">
        <v>39</v>
      </c>
      <c r="C13" s="133"/>
      <c r="D13" s="134">
        <v>0</v>
      </c>
      <c r="E13" s="133"/>
      <c r="F13" s="134">
        <v>0</v>
      </c>
      <c r="G13" s="134">
        <v>0</v>
      </c>
      <c r="H13" s="135"/>
      <c r="I13" s="133"/>
      <c r="J13" s="136"/>
      <c r="K13" s="137"/>
      <c r="L13" s="133"/>
      <c r="M13" s="138">
        <v>0</v>
      </c>
      <c r="N13" s="179"/>
      <c r="O13" s="138">
        <v>2.2949999999999999</v>
      </c>
      <c r="P13" s="134">
        <v>2.2949999999999999</v>
      </c>
      <c r="Q13" s="139"/>
      <c r="R13" s="140"/>
      <c r="S13" s="141"/>
      <c r="T13" s="133"/>
      <c r="U13" s="143"/>
      <c r="V13" s="144"/>
      <c r="W13" s="180"/>
      <c r="X13" s="145"/>
      <c r="Y13" s="146"/>
      <c r="Z13" s="146"/>
      <c r="AA13" s="147"/>
      <c r="AB13" s="312">
        <f>AB$5+SUMIF($A$6:AA$6,"Нараст. баланс",$A15:AA15)+SUMIF($A$8:Y$8,"Итого (с ВНР)",$A15:Y15)-SUMIF($A$6:AA$6,"Геол. снижение,  т/сут",$A15:AA15)-SUMIF(Z$8:AA$8,"Итого",Z15:AA15)-SUMIF($A$8:AA$8,"Итого (с ВСП)",$A15:AA15)</f>
        <v>1919.3230000000003</v>
      </c>
      <c r="AC13" s="148"/>
      <c r="AD13" s="320">
        <f>AB13+AG15-AL15</f>
        <v>1912.5230000000004</v>
      </c>
      <c r="AE13" s="133"/>
      <c r="AF13" s="136"/>
      <c r="AG13" s="137"/>
      <c r="AH13" s="114"/>
      <c r="AI13" s="142"/>
      <c r="AJ13" s="133"/>
      <c r="AK13" s="143"/>
      <c r="AL13" s="144"/>
    </row>
    <row r="14" spans="1:38" ht="11.25" customHeight="1" x14ac:dyDescent="0.3">
      <c r="A14" s="287" t="s">
        <v>2</v>
      </c>
      <c r="B14" s="149" t="s">
        <v>40</v>
      </c>
      <c r="C14" s="150"/>
      <c r="D14" s="151">
        <v>0</v>
      </c>
      <c r="E14" s="150"/>
      <c r="F14" s="151">
        <v>0</v>
      </c>
      <c r="G14" s="151">
        <v>0</v>
      </c>
      <c r="H14" s="152"/>
      <c r="I14" s="150"/>
      <c r="J14" s="153">
        <f>SUBTOTAL(9,I16:I16)</f>
        <v>0</v>
      </c>
      <c r="K14" s="154"/>
      <c r="L14" s="150"/>
      <c r="M14" s="155">
        <f>SUBTOTAL(9,L16:L16)</f>
        <v>0</v>
      </c>
      <c r="N14" s="181"/>
      <c r="O14" s="155">
        <f>SUBTOTAL(9,N16:N16)</f>
        <v>0</v>
      </c>
      <c r="P14" s="151">
        <f>SUBTOTAL(9,L16:N16)</f>
        <v>0</v>
      </c>
      <c r="Q14" s="156">
        <f>P14+IF($B10="N,N скважин",Q10,0)</f>
        <v>0</v>
      </c>
      <c r="R14" s="157"/>
      <c r="S14" s="158"/>
      <c r="T14" s="150"/>
      <c r="U14" s="151">
        <f>SUBTOTAL(9,T16:T16)</f>
        <v>0</v>
      </c>
      <c r="V14" s="160">
        <f>U14+IF($B10="N,N скважин",V10,0)</f>
        <v>0</v>
      </c>
      <c r="W14" s="182"/>
      <c r="X14" s="161"/>
      <c r="Y14" s="162"/>
      <c r="Z14" s="162"/>
      <c r="AA14" s="163"/>
      <c r="AB14" s="287" t="s">
        <v>2</v>
      </c>
      <c r="AC14" s="164">
        <v>0</v>
      </c>
      <c r="AD14" s="321"/>
      <c r="AE14" s="150"/>
      <c r="AF14" s="153"/>
      <c r="AG14" s="154"/>
      <c r="AH14" s="114"/>
      <c r="AI14" s="159"/>
      <c r="AJ14" s="150"/>
      <c r="AK14" s="151"/>
      <c r="AL14" s="160"/>
    </row>
    <row r="15" spans="1:38" ht="12.75" customHeight="1" x14ac:dyDescent="0.3">
      <c r="A15" s="287" t="s">
        <v>2</v>
      </c>
      <c r="B15" s="165" t="s">
        <v>37</v>
      </c>
      <c r="C15" s="166"/>
      <c r="D15" s="167">
        <f>SUBTOTAL(9,C15:C15)</f>
        <v>0</v>
      </c>
      <c r="E15" s="166"/>
      <c r="F15" s="167">
        <f>SUBTOTAL(9,E15:E15)</f>
        <v>0</v>
      </c>
      <c r="G15" s="167">
        <f>SUBTOTAL(9,C15:E15)</f>
        <v>0</v>
      </c>
      <c r="H15" s="168">
        <f>G15+IF($B11=2,0,H11)</f>
        <v>0</v>
      </c>
      <c r="I15" s="166"/>
      <c r="J15" s="169">
        <f>SUBTOTAL(9,I15:I15)</f>
        <v>0</v>
      </c>
      <c r="K15" s="170">
        <f>J15+IF($B11=2,0,K11)</f>
        <v>0</v>
      </c>
      <c r="L15" s="166"/>
      <c r="M15" s="171">
        <f>SUBTOTAL(9,L15:L15)</f>
        <v>0</v>
      </c>
      <c r="N15" s="183">
        <v>2.2949999999999999</v>
      </c>
      <c r="O15" s="171">
        <f>SUBTOTAL(9,N15:N15)</f>
        <v>2.2949999999999999</v>
      </c>
      <c r="P15" s="167">
        <f>SUBTOTAL(9,L15:N15)</f>
        <v>2.2949999999999999</v>
      </c>
      <c r="Q15" s="168">
        <f>P15+IF($B11=2,0,Q11)</f>
        <v>2.2949999999999999</v>
      </c>
      <c r="R15" s="172"/>
      <c r="S15" s="173">
        <v>2.9</v>
      </c>
      <c r="T15" s="166"/>
      <c r="U15" s="167">
        <f>SUBTOTAL(9,T15:T15)</f>
        <v>0</v>
      </c>
      <c r="V15" s="171">
        <f>U15+IF($B11=2,0,V11)</f>
        <v>0</v>
      </c>
      <c r="W15" s="184"/>
      <c r="X15" s="175">
        <f>SUMIF($A$6:W$6,"Накопленный эффект, т/сут",$A15:W15)+SUMIF($A$6:W$6,"Нараст.  по потенциалу",$A15:W15)-SUMIF($A$6:W$6,"Нараст. по остановкам",$A15:W15)-SUMIF($A$6:W$6,"ИТОГО перевод в ППД",$A15:W15)-SUMIF($A$6:W$6,"ИТОГО  нерент, по распоряж.",$A15:W15)-SUMIF($A$6:W$6,"ИТОГО ост. дебит от ЗБС, Углуб., ПВЛГ/ПНЛГ",$A15:W15)</f>
        <v>2.2949999999999999</v>
      </c>
      <c r="Y15" s="176"/>
      <c r="Z15" s="176"/>
      <c r="AA15" s="167">
        <f>SUBTOTAL(9,Y15:Z15)</f>
        <v>0</v>
      </c>
      <c r="AB15" s="287" t="s">
        <v>2</v>
      </c>
      <c r="AC15" s="177">
        <f>AC$5+SUMIF($C$6:AA$6,"Нараст. по остановкам",$C15:AA15)-SUMIF($C$6:AA$6,"Нараст.  по потенциалу",$C15:AA15)</f>
        <v>29.533098604179202</v>
      </c>
      <c r="AD15" s="321"/>
      <c r="AE15" s="166"/>
      <c r="AF15" s="169"/>
      <c r="AG15" s="170">
        <v>0</v>
      </c>
      <c r="AH15" s="114"/>
      <c r="AI15" s="174"/>
      <c r="AJ15" s="166"/>
      <c r="AK15" s="167"/>
      <c r="AL15" s="171">
        <v>6.8</v>
      </c>
    </row>
    <row r="16" spans="1:38" ht="0.75" customHeight="1" x14ac:dyDescent="0.3">
      <c r="A16" s="178"/>
      <c r="B16" s="178"/>
      <c r="C16" s="178"/>
      <c r="D16" s="178"/>
      <c r="E16" s="178"/>
      <c r="F16" s="178"/>
      <c r="G16" s="178"/>
      <c r="H16" s="178"/>
      <c r="I16" s="114"/>
      <c r="J16" s="114"/>
      <c r="K16" s="114"/>
      <c r="L16" s="166"/>
      <c r="M16" s="114"/>
      <c r="N16" s="185"/>
      <c r="O16" s="114"/>
      <c r="P16" s="114"/>
      <c r="Q16" s="114"/>
      <c r="R16" s="178"/>
      <c r="S16" s="178"/>
      <c r="T16" s="166"/>
      <c r="U16" s="114"/>
      <c r="V16" s="114"/>
      <c r="W16" s="178"/>
      <c r="X16" s="178"/>
      <c r="Y16" s="178"/>
      <c r="Z16" s="178"/>
      <c r="AA16" s="178"/>
      <c r="AB16" s="178"/>
      <c r="AC16" s="178"/>
      <c r="AD16" s="251"/>
      <c r="AE16" s="114"/>
      <c r="AF16" s="114"/>
      <c r="AG16" s="114"/>
      <c r="AH16" s="178"/>
      <c r="AI16" s="178"/>
      <c r="AJ16" s="166"/>
      <c r="AK16" s="114"/>
      <c r="AL16" s="114"/>
    </row>
    <row r="17" spans="1:38" ht="11.25" customHeight="1" x14ac:dyDescent="0.3">
      <c r="A17" s="311">
        <v>43557</v>
      </c>
      <c r="B17" s="132" t="s">
        <v>39</v>
      </c>
      <c r="C17" s="133"/>
      <c r="D17" s="134">
        <v>0</v>
      </c>
      <c r="E17" s="133"/>
      <c r="F17" s="134">
        <v>0</v>
      </c>
      <c r="G17" s="134">
        <v>0</v>
      </c>
      <c r="H17" s="135"/>
      <c r="I17" s="133"/>
      <c r="J17" s="136"/>
      <c r="K17" s="137"/>
      <c r="L17" s="133"/>
      <c r="M17" s="138">
        <v>0</v>
      </c>
      <c r="N17" s="179"/>
      <c r="O17" s="138">
        <v>3.89</v>
      </c>
      <c r="P17" s="134">
        <v>3.89</v>
      </c>
      <c r="Q17" s="139"/>
      <c r="R17" s="180"/>
      <c r="S17" s="141"/>
      <c r="T17" s="142" t="s">
        <v>41</v>
      </c>
      <c r="U17" s="143"/>
      <c r="V17" s="144"/>
      <c r="W17" s="180"/>
      <c r="X17" s="145"/>
      <c r="Y17" s="147"/>
      <c r="Z17" s="146"/>
      <c r="AA17" s="147"/>
      <c r="AB17" s="312">
        <f>AB$5+SUMIF($A$6:AA$6,"Нараст. баланс",$A19:AA19)+SUMIF($A$8:Y$8,"Итого (с ВНР)",$A19:Y19)-SUMIF($A$6:AA$6,"Геол. снижение,  т/сут",$A19:AA19)-SUMIF(Z$8:AA$8,"Итого",Z19:AA19)-SUMIF($A$8:AA$8,"Итого (с ВСП)",$A19:AA19)</f>
        <v>1913.9670000000003</v>
      </c>
      <c r="AC17" s="148"/>
      <c r="AD17" s="320">
        <f>AB17+AG19-AL19</f>
        <v>1900.3670000000004</v>
      </c>
      <c r="AE17" s="133"/>
      <c r="AF17" s="136"/>
      <c r="AG17" s="137"/>
      <c r="AH17" s="114"/>
      <c r="AI17" s="247" t="s">
        <v>41</v>
      </c>
      <c r="AJ17" s="142"/>
      <c r="AK17" s="143"/>
      <c r="AL17" s="144"/>
    </row>
    <row r="18" spans="1:38" ht="11.25" customHeight="1" x14ac:dyDescent="0.3">
      <c r="A18" s="287" t="s">
        <v>2</v>
      </c>
      <c r="B18" s="149" t="s">
        <v>40</v>
      </c>
      <c r="C18" s="150"/>
      <c r="D18" s="151">
        <v>0</v>
      </c>
      <c r="E18" s="150"/>
      <c r="F18" s="151">
        <v>0</v>
      </c>
      <c r="G18" s="151">
        <v>0</v>
      </c>
      <c r="H18" s="152"/>
      <c r="I18" s="150"/>
      <c r="J18" s="153">
        <f>SUBTOTAL(9,I20:I20)</f>
        <v>0</v>
      </c>
      <c r="K18" s="154"/>
      <c r="L18" s="150"/>
      <c r="M18" s="155">
        <f>SUBTOTAL(9,L20:L20)</f>
        <v>0</v>
      </c>
      <c r="N18" s="181"/>
      <c r="O18" s="155">
        <f>SUBTOTAL(9,N20:N20)</f>
        <v>0</v>
      </c>
      <c r="P18" s="151">
        <f>SUBTOTAL(9,L20:N20)</f>
        <v>0</v>
      </c>
      <c r="Q18" s="156">
        <f>P18+IF($B14="N,N скважин",Q14,0)</f>
        <v>0</v>
      </c>
      <c r="R18" s="182"/>
      <c r="S18" s="158"/>
      <c r="T18" s="159" t="s">
        <v>58</v>
      </c>
      <c r="U18" s="151">
        <f>SUBTOTAL(9,T20:T20)</f>
        <v>1</v>
      </c>
      <c r="V18" s="160">
        <f>U18+IF($B14="N,N скважин",V14,0)</f>
        <v>1</v>
      </c>
      <c r="W18" s="182"/>
      <c r="X18" s="161"/>
      <c r="Y18" s="163"/>
      <c r="Z18" s="162"/>
      <c r="AA18" s="163"/>
      <c r="AB18" s="287" t="s">
        <v>2</v>
      </c>
      <c r="AC18" s="164">
        <v>1</v>
      </c>
      <c r="AD18" s="321"/>
      <c r="AE18" s="150"/>
      <c r="AF18" s="153"/>
      <c r="AG18" s="154"/>
      <c r="AH18" s="114"/>
      <c r="AI18" s="248">
        <v>6441</v>
      </c>
      <c r="AJ18" s="159"/>
      <c r="AK18" s="151"/>
      <c r="AL18" s="160"/>
    </row>
    <row r="19" spans="1:38" ht="12.75" customHeight="1" x14ac:dyDescent="0.3">
      <c r="A19" s="287" t="s">
        <v>2</v>
      </c>
      <c r="B19" s="165" t="s">
        <v>37</v>
      </c>
      <c r="C19" s="166"/>
      <c r="D19" s="167">
        <f>SUBTOTAL(9,C19:C19)</f>
        <v>0</v>
      </c>
      <c r="E19" s="166"/>
      <c r="F19" s="167">
        <f>SUBTOTAL(9,E19:E19)</f>
        <v>0</v>
      </c>
      <c r="G19" s="167">
        <f>SUBTOTAL(9,C19:E19)</f>
        <v>0</v>
      </c>
      <c r="H19" s="168">
        <f>G19+IF($B15=2,0,H15)</f>
        <v>0</v>
      </c>
      <c r="I19" s="166"/>
      <c r="J19" s="169">
        <f>SUBTOTAL(9,I19:I19)</f>
        <v>0</v>
      </c>
      <c r="K19" s="170">
        <f>J19+IF($B15=2,0,K15)</f>
        <v>0</v>
      </c>
      <c r="L19" s="166"/>
      <c r="M19" s="171">
        <f>SUBTOTAL(9,L19:L19)</f>
        <v>0</v>
      </c>
      <c r="N19" s="183">
        <v>1.595</v>
      </c>
      <c r="O19" s="171">
        <f>SUBTOTAL(9,N19:N19)</f>
        <v>1.595</v>
      </c>
      <c r="P19" s="167">
        <f>SUBTOTAL(9,L19:N19)</f>
        <v>1.595</v>
      </c>
      <c r="Q19" s="168">
        <f>P19+IF($B15=2,0,Q15)</f>
        <v>3.8899999999999997</v>
      </c>
      <c r="R19" s="184">
        <v>15</v>
      </c>
      <c r="S19" s="173">
        <v>5.8</v>
      </c>
      <c r="T19" s="174">
        <v>1.9</v>
      </c>
      <c r="U19" s="167">
        <f>SUBTOTAL(9,T19:T19)</f>
        <v>1.9</v>
      </c>
      <c r="V19" s="171">
        <f>U19+IF($B15=2,0,V15)</f>
        <v>1.9</v>
      </c>
      <c r="W19" s="184">
        <v>16</v>
      </c>
      <c r="X19" s="175">
        <f>SUMIF($A$6:W$6,"Накопленный эффект, т/сут",$A19:W19)+SUMIF($A$6:W$6,"Нараст.  по потенциалу",$A19:W19)-SUMIF($A$6:W$6,"Нараст. по остановкам",$A19:W19)-SUMIF($A$6:W$6,"ИТОГО перевод в ППД",$A19:W19)-SUMIF($A$6:W$6,"ИТОГО  нерент, по распоряж.",$A19:W19)-SUMIF($A$6:W$6,"ИТОГО ост. дебит от ЗБС, Углуб., ПВЛГ/ПНЛГ",$A19:W19)</f>
        <v>1.9899999999999998</v>
      </c>
      <c r="Y19" s="167">
        <v>1.151</v>
      </c>
      <c r="Z19" s="176"/>
      <c r="AA19" s="167">
        <f>SUBTOTAL(9,Y19:Z19)</f>
        <v>1.151</v>
      </c>
      <c r="AB19" s="287" t="s">
        <v>2</v>
      </c>
      <c r="AC19" s="177">
        <f>AC$5+SUMIF($C$6:AA$6,"Нараст. по остановкам",$C19:AA19)-SUMIF($C$6:AA$6,"Нараст.  по потенциалу",$C19:AA19)</f>
        <v>29.838098604179201</v>
      </c>
      <c r="AD19" s="321"/>
      <c r="AE19" s="166"/>
      <c r="AF19" s="169">
        <v>0</v>
      </c>
      <c r="AG19" s="170">
        <f>AF19+IF($B15=2,0,AG15)</f>
        <v>0</v>
      </c>
      <c r="AH19" s="114"/>
      <c r="AI19" s="249">
        <v>6.8</v>
      </c>
      <c r="AJ19" s="174"/>
      <c r="AK19" s="167">
        <v>6.8</v>
      </c>
      <c r="AL19" s="171">
        <f>AK19+IF($B15=2,0,AL15)</f>
        <v>13.6</v>
      </c>
    </row>
    <row r="20" spans="1:38" ht="0.75" customHeight="1" x14ac:dyDescent="0.3">
      <c r="A20" s="178"/>
      <c r="B20" s="178"/>
      <c r="C20" s="178"/>
      <c r="D20" s="178"/>
      <c r="E20" s="178"/>
      <c r="F20" s="178"/>
      <c r="G20" s="178"/>
      <c r="H20" s="178"/>
      <c r="I20" s="114"/>
      <c r="J20" s="114"/>
      <c r="K20" s="114"/>
      <c r="L20" s="166"/>
      <c r="M20" s="114"/>
      <c r="N20" s="185"/>
      <c r="O20" s="114"/>
      <c r="P20" s="114"/>
      <c r="Q20" s="114"/>
      <c r="R20" s="178"/>
      <c r="S20" s="178"/>
      <c r="T20" s="178">
        <v>1</v>
      </c>
      <c r="U20" s="114"/>
      <c r="V20" s="114"/>
      <c r="W20" s="178"/>
      <c r="X20" s="178"/>
      <c r="Y20" s="178"/>
      <c r="Z20" s="178"/>
      <c r="AA20" s="178"/>
      <c r="AB20" s="178"/>
      <c r="AC20" s="178"/>
      <c r="AD20" s="251"/>
      <c r="AE20" s="114"/>
      <c r="AF20" s="114"/>
      <c r="AG20" s="114"/>
      <c r="AH20" s="178"/>
      <c r="AI20" s="178"/>
      <c r="AJ20" s="178"/>
      <c r="AK20" s="114"/>
      <c r="AL20" s="114"/>
    </row>
    <row r="21" spans="1:38" ht="11.25" customHeight="1" x14ac:dyDescent="0.3">
      <c r="A21" s="311">
        <v>43558</v>
      </c>
      <c r="B21" s="132" t="s">
        <v>39</v>
      </c>
      <c r="C21" s="133"/>
      <c r="D21" s="134">
        <v>0</v>
      </c>
      <c r="E21" s="133"/>
      <c r="F21" s="134">
        <v>0</v>
      </c>
      <c r="G21" s="134">
        <v>0</v>
      </c>
      <c r="H21" s="135"/>
      <c r="I21" s="133"/>
      <c r="J21" s="136"/>
      <c r="K21" s="137"/>
      <c r="L21" s="133"/>
      <c r="M21" s="138">
        <v>0</v>
      </c>
      <c r="N21" s="179"/>
      <c r="O21" s="138">
        <v>3.89</v>
      </c>
      <c r="P21" s="134">
        <v>3.89</v>
      </c>
      <c r="Q21" s="139"/>
      <c r="R21" s="180"/>
      <c r="S21" s="141"/>
      <c r="T21" s="142"/>
      <c r="U21" s="143"/>
      <c r="V21" s="144"/>
      <c r="W21" s="180"/>
      <c r="X21" s="145"/>
      <c r="Y21" s="147"/>
      <c r="Z21" s="146"/>
      <c r="AA21" s="147"/>
      <c r="AB21" s="312">
        <f>AB$5+SUMIF($A$6:AA$6,"Нараст. баланс",$A23:AA23)+SUMIF($A$8:Y$8,"Итого (с ВНР)",$A23:Y23)-SUMIF($A$6:AA$6,"Геол. снижение,  т/сут",$A23:AA23)-SUMIF(Z$8:AA$8,"Итого",Z23:AA23)-SUMIF($A$8:AA$8,"Итого (с ВСП)",$A23:AA23)</f>
        <v>1909.5180000000003</v>
      </c>
      <c r="AC21" s="148"/>
      <c r="AD21" s="320">
        <f>AB21+AG23-AL23</f>
        <v>1895.9180000000003</v>
      </c>
      <c r="AE21" s="133"/>
      <c r="AF21" s="136"/>
      <c r="AG21" s="137"/>
      <c r="AH21" s="114"/>
      <c r="AI21" s="142"/>
      <c r="AJ21" s="133"/>
      <c r="AK21" s="143"/>
      <c r="AL21" s="144"/>
    </row>
    <row r="22" spans="1:38" ht="11.25" customHeight="1" x14ac:dyDescent="0.3">
      <c r="A22" s="287" t="s">
        <v>2</v>
      </c>
      <c r="B22" s="149" t="s">
        <v>40</v>
      </c>
      <c r="C22" s="150"/>
      <c r="D22" s="151">
        <v>0</v>
      </c>
      <c r="E22" s="150"/>
      <c r="F22" s="151">
        <v>0</v>
      </c>
      <c r="G22" s="151">
        <v>0</v>
      </c>
      <c r="H22" s="152"/>
      <c r="I22" s="150"/>
      <c r="J22" s="153">
        <f>SUBTOTAL(9,I24:I24)</f>
        <v>0</v>
      </c>
      <c r="K22" s="154"/>
      <c r="L22" s="150"/>
      <c r="M22" s="155">
        <f>SUBTOTAL(9,L24:L24)</f>
        <v>0</v>
      </c>
      <c r="N22" s="181"/>
      <c r="O22" s="155">
        <f>SUBTOTAL(9,N24:N24)</f>
        <v>0</v>
      </c>
      <c r="P22" s="151">
        <f>SUBTOTAL(9,L24:N24)</f>
        <v>0</v>
      </c>
      <c r="Q22" s="156">
        <f>P22+IF($B18="N,N скважин",Q18,0)</f>
        <v>0</v>
      </c>
      <c r="R22" s="182"/>
      <c r="S22" s="158"/>
      <c r="T22" s="159"/>
      <c r="U22" s="151">
        <f>SUBTOTAL(9,T24:T24)</f>
        <v>0</v>
      </c>
      <c r="V22" s="160">
        <f>U22+IF($B18="N,N скважин",V18,0)</f>
        <v>1</v>
      </c>
      <c r="W22" s="182"/>
      <c r="X22" s="161"/>
      <c r="Y22" s="163"/>
      <c r="Z22" s="162"/>
      <c r="AA22" s="163"/>
      <c r="AB22" s="287" t="s">
        <v>2</v>
      </c>
      <c r="AC22" s="164">
        <v>1</v>
      </c>
      <c r="AD22" s="321"/>
      <c r="AE22" s="150"/>
      <c r="AF22" s="153"/>
      <c r="AG22" s="154"/>
      <c r="AH22" s="114"/>
      <c r="AI22" s="159"/>
      <c r="AJ22" s="150"/>
      <c r="AK22" s="151"/>
      <c r="AL22" s="160"/>
    </row>
    <row r="23" spans="1:38" ht="12.75" customHeight="1" x14ac:dyDescent="0.3">
      <c r="A23" s="287" t="s">
        <v>2</v>
      </c>
      <c r="B23" s="165" t="s">
        <v>37</v>
      </c>
      <c r="C23" s="166"/>
      <c r="D23" s="167">
        <f>SUBTOTAL(9,C23:C23)</f>
        <v>0</v>
      </c>
      <c r="E23" s="166"/>
      <c r="F23" s="167">
        <f>SUBTOTAL(9,E23:E23)</f>
        <v>0</v>
      </c>
      <c r="G23" s="167">
        <f>SUBTOTAL(9,C23:E23)</f>
        <v>0</v>
      </c>
      <c r="H23" s="168">
        <f>G23+IF($B19=2,0,H19)</f>
        <v>0</v>
      </c>
      <c r="I23" s="166"/>
      <c r="J23" s="169">
        <f>SUBTOTAL(9,I23:I23)</f>
        <v>0</v>
      </c>
      <c r="K23" s="170">
        <f>J23+IF($B19=2,0,K19)</f>
        <v>0</v>
      </c>
      <c r="L23" s="166"/>
      <c r="M23" s="171">
        <f>SUBTOTAL(9,L23:L23)</f>
        <v>0</v>
      </c>
      <c r="N23" s="183"/>
      <c r="O23" s="171">
        <f>SUBTOTAL(9,N23:N23)</f>
        <v>0</v>
      </c>
      <c r="P23" s="167">
        <f>SUBTOTAL(9,L23:N23)</f>
        <v>0</v>
      </c>
      <c r="Q23" s="168">
        <f>P23+IF($B19=2,0,Q19)</f>
        <v>3.8899999999999997</v>
      </c>
      <c r="R23" s="184">
        <v>15</v>
      </c>
      <c r="S23" s="173">
        <v>8.6999999999999993</v>
      </c>
      <c r="T23" s="174">
        <v>5.0000000000000001E-3</v>
      </c>
      <c r="U23" s="167">
        <f>SUBTOTAL(9,T23:T23)</f>
        <v>5.0000000000000001E-3</v>
      </c>
      <c r="V23" s="171">
        <f>U23+IF($B19=2,0,V19)</f>
        <v>1.9049999999999998</v>
      </c>
      <c r="W23" s="184">
        <v>16</v>
      </c>
      <c r="X23" s="175">
        <f>SUMIF($A$6:W$6,"Накопленный эффект, т/сут",$A23:W23)+SUMIF($A$6:W$6,"Нараст.  по потенциалу",$A23:W23)-SUMIF($A$6:W$6,"Нараст. по остановкам",$A23:W23)-SUMIF($A$6:W$6,"ИТОГО перевод в ППД",$A23:W23)-SUMIF($A$6:W$6,"ИТОГО  нерент, по распоряж.",$A23:W23)-SUMIF($A$6:W$6,"ИТОГО ост. дебит от ЗБС, Углуб., ПВЛГ/ПНЛГ",$A23:W23)</f>
        <v>1.9849999999999999</v>
      </c>
      <c r="Y23" s="167">
        <v>2.6949999999999998</v>
      </c>
      <c r="Z23" s="176"/>
      <c r="AA23" s="167">
        <f>SUBTOTAL(9,Y23:Z23)</f>
        <v>2.6949999999999998</v>
      </c>
      <c r="AB23" s="287" t="s">
        <v>2</v>
      </c>
      <c r="AC23" s="177">
        <f>AC$5+SUMIF($C$6:AA$6,"Нараст. по остановкам",$C23:AA23)-SUMIF($C$6:AA$6,"Нараст.  по потенциалу",$C23:AA23)</f>
        <v>29.843098604179197</v>
      </c>
      <c r="AD23" s="321"/>
      <c r="AE23" s="166"/>
      <c r="AF23" s="169">
        <v>0</v>
      </c>
      <c r="AG23" s="170">
        <f>AF23+IF($B19=2,0,AG19)</f>
        <v>0</v>
      </c>
      <c r="AH23" s="114"/>
      <c r="AI23" s="174"/>
      <c r="AJ23" s="166"/>
      <c r="AK23" s="167"/>
      <c r="AL23" s="171">
        <f>AK23+IF($B19=2,0,AL19)</f>
        <v>13.6</v>
      </c>
    </row>
    <row r="24" spans="1:38" ht="0.75" customHeight="1" x14ac:dyDescent="0.3">
      <c r="A24" s="178"/>
      <c r="B24" s="178"/>
      <c r="C24" s="178"/>
      <c r="D24" s="178"/>
      <c r="E24" s="178"/>
      <c r="F24" s="178"/>
      <c r="G24" s="178"/>
      <c r="H24" s="178"/>
      <c r="I24" s="114"/>
      <c r="J24" s="114"/>
      <c r="K24" s="114"/>
      <c r="L24" s="166"/>
      <c r="M24" s="114"/>
      <c r="N24" s="185"/>
      <c r="O24" s="114"/>
      <c r="P24" s="114"/>
      <c r="Q24" s="114"/>
      <c r="R24" s="178"/>
      <c r="S24" s="178"/>
      <c r="T24" s="178"/>
      <c r="U24" s="114"/>
      <c r="V24" s="114"/>
      <c r="W24" s="178"/>
      <c r="X24" s="178"/>
      <c r="Y24" s="178"/>
      <c r="Z24" s="178"/>
      <c r="AA24" s="178"/>
      <c r="AB24" s="178"/>
      <c r="AC24" s="178"/>
      <c r="AD24" s="251"/>
      <c r="AE24" s="114"/>
      <c r="AF24" s="114"/>
      <c r="AG24" s="114"/>
      <c r="AH24" s="178"/>
      <c r="AI24" s="178"/>
      <c r="AJ24" s="166"/>
      <c r="AK24" s="114"/>
      <c r="AL24" s="114"/>
    </row>
    <row r="25" spans="1:38" ht="11.25" customHeight="1" x14ac:dyDescent="0.3">
      <c r="A25" s="311">
        <v>43559</v>
      </c>
      <c r="B25" s="132" t="s">
        <v>39</v>
      </c>
      <c r="C25" s="133"/>
      <c r="D25" s="134">
        <v>0</v>
      </c>
      <c r="E25" s="133"/>
      <c r="F25" s="134">
        <v>0</v>
      </c>
      <c r="G25" s="134">
        <v>0</v>
      </c>
      <c r="H25" s="135"/>
      <c r="I25" s="133"/>
      <c r="J25" s="136"/>
      <c r="K25" s="137"/>
      <c r="L25" s="133"/>
      <c r="M25" s="138">
        <v>0</v>
      </c>
      <c r="N25" s="179"/>
      <c r="O25" s="138">
        <v>3.89</v>
      </c>
      <c r="P25" s="134">
        <v>3.89</v>
      </c>
      <c r="Q25" s="139"/>
      <c r="R25" s="180"/>
      <c r="S25" s="141"/>
      <c r="T25" s="142"/>
      <c r="U25" s="143"/>
      <c r="V25" s="144"/>
      <c r="W25" s="180"/>
      <c r="X25" s="145"/>
      <c r="Y25" s="146"/>
      <c r="Z25" s="146"/>
      <c r="AA25" s="147"/>
      <c r="AB25" s="312">
        <f>AB$5+SUMIF($A$6:AA$6,"Нараст. баланс",$A27:AA27)+SUMIF($A$8:Y$8,"Итого (с ВНР)",$A27:Y27)-SUMIF($A$6:AA$6,"Геол. снижение,  т/сут",$A27:AA27)-SUMIF(Z$8:AA$8,"Итого",Z27:AA27)-SUMIF($A$8:AA$8,"Итого (с ВСП)",$A27:AA27)</f>
        <v>1909.3080000000004</v>
      </c>
      <c r="AC25" s="148"/>
      <c r="AD25" s="320">
        <f>AB25+AG27-AL27</f>
        <v>1895.7080000000005</v>
      </c>
      <c r="AE25" s="133"/>
      <c r="AF25" s="136"/>
      <c r="AG25" s="137"/>
      <c r="AH25" s="114"/>
      <c r="AI25" s="142"/>
      <c r="AJ25" s="133"/>
      <c r="AK25" s="143"/>
      <c r="AL25" s="144"/>
    </row>
    <row r="26" spans="1:38" ht="11.25" customHeight="1" x14ac:dyDescent="0.3">
      <c r="A26" s="287" t="s">
        <v>2</v>
      </c>
      <c r="B26" s="149" t="s">
        <v>40</v>
      </c>
      <c r="C26" s="150"/>
      <c r="D26" s="151">
        <v>0</v>
      </c>
      <c r="E26" s="150"/>
      <c r="F26" s="151">
        <v>0</v>
      </c>
      <c r="G26" s="151">
        <v>0</v>
      </c>
      <c r="H26" s="152"/>
      <c r="I26" s="150"/>
      <c r="J26" s="153">
        <f>SUBTOTAL(9,I28:I28)</f>
        <v>0</v>
      </c>
      <c r="K26" s="154"/>
      <c r="L26" s="150"/>
      <c r="M26" s="155">
        <f>SUBTOTAL(9,L28:L28)</f>
        <v>0</v>
      </c>
      <c r="N26" s="181"/>
      <c r="O26" s="155">
        <f>SUBTOTAL(9,N28:N28)</f>
        <v>0</v>
      </c>
      <c r="P26" s="151">
        <f>SUBTOTAL(9,L28:N28)</f>
        <v>0</v>
      </c>
      <c r="Q26" s="156">
        <f>P26+IF($B22="N,N скважин",Q22,0)</f>
        <v>0</v>
      </c>
      <c r="R26" s="182"/>
      <c r="S26" s="158"/>
      <c r="T26" s="159"/>
      <c r="U26" s="151">
        <f>SUBTOTAL(9,T28:T28)</f>
        <v>0</v>
      </c>
      <c r="V26" s="160">
        <f>U26+IF($B22="N,N скважин",V22,0)</f>
        <v>1</v>
      </c>
      <c r="W26" s="182"/>
      <c r="X26" s="161"/>
      <c r="Y26" s="162"/>
      <c r="Z26" s="162"/>
      <c r="AA26" s="163"/>
      <c r="AB26" s="287" t="s">
        <v>2</v>
      </c>
      <c r="AC26" s="164">
        <v>1</v>
      </c>
      <c r="AD26" s="321"/>
      <c r="AE26" s="150"/>
      <c r="AF26" s="153"/>
      <c r="AG26" s="154"/>
      <c r="AH26" s="114"/>
      <c r="AI26" s="159"/>
      <c r="AJ26" s="150"/>
      <c r="AK26" s="151"/>
      <c r="AL26" s="160"/>
    </row>
    <row r="27" spans="1:38" ht="12.75" customHeight="1" x14ac:dyDescent="0.3">
      <c r="A27" s="287" t="s">
        <v>2</v>
      </c>
      <c r="B27" s="165" t="s">
        <v>37</v>
      </c>
      <c r="C27" s="166"/>
      <c r="D27" s="167">
        <f>SUBTOTAL(9,C27:C27)</f>
        <v>0</v>
      </c>
      <c r="E27" s="166"/>
      <c r="F27" s="167">
        <f>SUBTOTAL(9,E27:E27)</f>
        <v>0</v>
      </c>
      <c r="G27" s="167">
        <f>SUBTOTAL(9,C27:E27)</f>
        <v>0</v>
      </c>
      <c r="H27" s="168">
        <f>G27+IF($B23=2,0,H23)</f>
        <v>0</v>
      </c>
      <c r="I27" s="166"/>
      <c r="J27" s="169">
        <f>SUBTOTAL(9,I27:I27)</f>
        <v>0</v>
      </c>
      <c r="K27" s="170">
        <f>J27+IF($B23=2,0,K23)</f>
        <v>0</v>
      </c>
      <c r="L27" s="166"/>
      <c r="M27" s="171">
        <f>SUBTOTAL(9,L27:L27)</f>
        <v>0</v>
      </c>
      <c r="N27" s="183"/>
      <c r="O27" s="171">
        <f>SUBTOTAL(9,N27:N27)</f>
        <v>0</v>
      </c>
      <c r="P27" s="167">
        <f>SUBTOTAL(9,L27:N27)</f>
        <v>0</v>
      </c>
      <c r="Q27" s="168">
        <f>P27+IF($B23=2,0,Q23)</f>
        <v>3.8899999999999997</v>
      </c>
      <c r="R27" s="184">
        <v>15</v>
      </c>
      <c r="S27" s="173">
        <v>11.6</v>
      </c>
      <c r="T27" s="174">
        <v>5.0000000000000001E-3</v>
      </c>
      <c r="U27" s="167">
        <f>SUBTOTAL(9,T27:T27)</f>
        <v>5.0000000000000001E-3</v>
      </c>
      <c r="V27" s="171">
        <f>U27+IF($B23=2,0,V23)</f>
        <v>1.9099999999999997</v>
      </c>
      <c r="W27" s="184">
        <v>16</v>
      </c>
      <c r="X27" s="175">
        <f>SUMIF($A$6:W$6,"Накопленный эффект, т/сут",$A27:W27)+SUMIF($A$6:W$6,"Нараст.  по потенциалу",$A27:W27)-SUMIF($A$6:W$6,"Нараст. по остановкам",$A27:W27)-SUMIF($A$6:W$6,"ИТОГО перевод в ППД",$A27:W27)-SUMIF($A$6:W$6,"ИТОГО  нерент, по распоряж.",$A27:W27)-SUMIF($A$6:W$6,"ИТОГО ост. дебит от ЗБС, Углуб., ПВЛГ/ПНЛГ",$A27:W27)</f>
        <v>1.98</v>
      </c>
      <c r="Y27" s="176"/>
      <c r="Z27" s="176"/>
      <c r="AA27" s="167">
        <f>SUBTOTAL(9,Y27:Z27)</f>
        <v>0</v>
      </c>
      <c r="AB27" s="287" t="s">
        <v>2</v>
      </c>
      <c r="AC27" s="177">
        <f>AC$5+SUMIF($C$6:AA$6,"Нараст. по остановкам",$C27:AA27)-SUMIF($C$6:AA$6,"Нараст.  по потенциалу",$C27:AA27)</f>
        <v>29.848098604179199</v>
      </c>
      <c r="AD27" s="321"/>
      <c r="AE27" s="166"/>
      <c r="AF27" s="169">
        <v>0</v>
      </c>
      <c r="AG27" s="170">
        <f>AF27+IF($B23=2,0,AG23)</f>
        <v>0</v>
      </c>
      <c r="AH27" s="114"/>
      <c r="AI27" s="174"/>
      <c r="AJ27" s="166"/>
      <c r="AK27" s="167"/>
      <c r="AL27" s="171">
        <f>AK27+IF($B23=2,0,AL23)</f>
        <v>13.6</v>
      </c>
    </row>
    <row r="28" spans="1:38" ht="0.75" customHeight="1" x14ac:dyDescent="0.3">
      <c r="A28" s="178"/>
      <c r="B28" s="178"/>
      <c r="C28" s="178"/>
      <c r="D28" s="178"/>
      <c r="E28" s="178"/>
      <c r="F28" s="178"/>
      <c r="G28" s="178"/>
      <c r="H28" s="178"/>
      <c r="I28" s="114"/>
      <c r="J28" s="114"/>
      <c r="K28" s="114"/>
      <c r="L28" s="166"/>
      <c r="M28" s="114"/>
      <c r="N28" s="185"/>
      <c r="O28" s="114"/>
      <c r="P28" s="114"/>
      <c r="Q28" s="114"/>
      <c r="R28" s="178"/>
      <c r="S28" s="178"/>
      <c r="T28" s="178"/>
      <c r="U28" s="114"/>
      <c r="V28" s="114"/>
      <c r="W28" s="178"/>
      <c r="X28" s="178"/>
      <c r="Y28" s="178"/>
      <c r="Z28" s="178"/>
      <c r="AA28" s="178"/>
      <c r="AB28" s="178"/>
      <c r="AC28" s="178"/>
      <c r="AD28" s="251"/>
      <c r="AE28" s="114"/>
      <c r="AF28" s="114"/>
      <c r="AG28" s="114"/>
      <c r="AH28" s="178"/>
      <c r="AI28" s="178"/>
      <c r="AJ28" s="166"/>
      <c r="AK28" s="114"/>
      <c r="AL28" s="114"/>
    </row>
    <row r="29" spans="1:38" ht="11.25" customHeight="1" x14ac:dyDescent="0.3">
      <c r="A29" s="311">
        <v>43560</v>
      </c>
      <c r="B29" s="132" t="s">
        <v>39</v>
      </c>
      <c r="C29" s="133"/>
      <c r="D29" s="134">
        <v>0</v>
      </c>
      <c r="E29" s="133"/>
      <c r="F29" s="134">
        <v>0</v>
      </c>
      <c r="G29" s="134">
        <v>0</v>
      </c>
      <c r="H29" s="135"/>
      <c r="I29" s="133"/>
      <c r="J29" s="136"/>
      <c r="K29" s="137"/>
      <c r="L29" s="133"/>
      <c r="M29" s="138">
        <v>0</v>
      </c>
      <c r="N29" s="247" t="s">
        <v>41</v>
      </c>
      <c r="O29" s="138">
        <v>3.89</v>
      </c>
      <c r="P29" s="134">
        <v>3.89</v>
      </c>
      <c r="Q29" s="139"/>
      <c r="R29" s="180"/>
      <c r="S29" s="141"/>
      <c r="T29" s="142"/>
      <c r="U29" s="143"/>
      <c r="V29" s="144"/>
      <c r="W29" s="180"/>
      <c r="X29" s="145"/>
      <c r="Y29" s="147"/>
      <c r="Z29" s="146"/>
      <c r="AA29" s="147"/>
      <c r="AB29" s="312">
        <f>AB$5+SUMIF($A$6:AA$6,"Нараст. баланс",$A31:AA31)+SUMIF($A$8:Y$8,"Итого (с ВНР)",$A31:Y31)-SUMIF($A$6:AA$6,"Геол. снижение,  т/сут",$A31:AA31)-SUMIF(Z$8:AA$8,"Итого",Z31:AA31)-SUMIF($A$8:AA$8,"Итого (с ВСП)",$A31:AA31)</f>
        <v>1907.6700000000005</v>
      </c>
      <c r="AC29" s="148"/>
      <c r="AD29" s="320">
        <f>AB29+AG31-AL31</f>
        <v>1897.0700000000006</v>
      </c>
      <c r="AE29" s="244" t="s">
        <v>41</v>
      </c>
      <c r="AF29" s="136"/>
      <c r="AG29" s="137"/>
      <c r="AH29" s="114"/>
      <c r="AI29" s="142"/>
      <c r="AJ29" s="133"/>
      <c r="AK29" s="143"/>
      <c r="AL29" s="144"/>
    </row>
    <row r="30" spans="1:38" ht="11.25" customHeight="1" x14ac:dyDescent="0.3">
      <c r="A30" s="287" t="s">
        <v>2</v>
      </c>
      <c r="B30" s="149" t="s">
        <v>40</v>
      </c>
      <c r="C30" s="150"/>
      <c r="D30" s="151">
        <v>0</v>
      </c>
      <c r="E30" s="150"/>
      <c r="F30" s="151">
        <v>0</v>
      </c>
      <c r="G30" s="151">
        <v>0</v>
      </c>
      <c r="H30" s="152"/>
      <c r="I30" s="150"/>
      <c r="J30" s="153">
        <f>SUBTOTAL(9,I32:I32)</f>
        <v>0</v>
      </c>
      <c r="K30" s="154"/>
      <c r="L30" s="150"/>
      <c r="M30" s="155">
        <f>SUBTOTAL(9,L32:L32)</f>
        <v>0</v>
      </c>
      <c r="N30" s="248">
        <v>6105</v>
      </c>
      <c r="O30" s="155">
        <v>1</v>
      </c>
      <c r="P30" s="151">
        <v>1</v>
      </c>
      <c r="Q30" s="156">
        <f>P30+IF($B26="N,N скважин",Q26,0)</f>
        <v>1</v>
      </c>
      <c r="R30" s="182"/>
      <c r="S30" s="158"/>
      <c r="T30" s="159"/>
      <c r="U30" s="151">
        <f>SUBTOTAL(9,T32:T32)</f>
        <v>0</v>
      </c>
      <c r="V30" s="160">
        <f>U30+IF($B26="N,N скважин",V26,0)</f>
        <v>1</v>
      </c>
      <c r="W30" s="182"/>
      <c r="X30" s="161"/>
      <c r="Y30" s="163"/>
      <c r="Z30" s="162"/>
      <c r="AA30" s="163"/>
      <c r="AB30" s="287" t="s">
        <v>2</v>
      </c>
      <c r="AC30" s="164">
        <v>1</v>
      </c>
      <c r="AD30" s="321"/>
      <c r="AE30" s="245">
        <v>6105</v>
      </c>
      <c r="AF30" s="153">
        <v>1</v>
      </c>
      <c r="AG30" s="154"/>
      <c r="AH30" s="114"/>
      <c r="AI30" s="159"/>
      <c r="AJ30" s="150"/>
      <c r="AK30" s="151"/>
      <c r="AL30" s="160"/>
    </row>
    <row r="31" spans="1:38" ht="12.75" customHeight="1" x14ac:dyDescent="0.3">
      <c r="A31" s="287" t="s">
        <v>2</v>
      </c>
      <c r="B31" s="165" t="s">
        <v>37</v>
      </c>
      <c r="C31" s="166"/>
      <c r="D31" s="167">
        <f>SUBTOTAL(9,C31:C31)</f>
        <v>0</v>
      </c>
      <c r="E31" s="166"/>
      <c r="F31" s="167">
        <f>SUBTOTAL(9,E31:E31)</f>
        <v>0</v>
      </c>
      <c r="G31" s="167">
        <f>SUBTOTAL(9,C31:E31)</f>
        <v>0</v>
      </c>
      <c r="H31" s="168">
        <f>G31+IF($B27=2,0,H27)</f>
        <v>0</v>
      </c>
      <c r="I31" s="166"/>
      <c r="J31" s="169">
        <f>SUBTOTAL(9,I31:I31)</f>
        <v>0</v>
      </c>
      <c r="K31" s="170">
        <f>J31+IF($B27=2,0,K27)</f>
        <v>0</v>
      </c>
      <c r="L31" s="166"/>
      <c r="M31" s="171">
        <f>SUBTOTAL(9,L31:L31)</f>
        <v>0</v>
      </c>
      <c r="N31" s="249">
        <v>6.8</v>
      </c>
      <c r="O31" s="171">
        <f>SUBTOTAL(9,N31:N31)</f>
        <v>6.8</v>
      </c>
      <c r="P31" s="167">
        <f>SUBTOTAL(9,L31:N31)</f>
        <v>6.8</v>
      </c>
      <c r="Q31" s="168">
        <f>P31+IF($B27=2,0,Q27)</f>
        <v>10.69</v>
      </c>
      <c r="R31" s="184">
        <v>15</v>
      </c>
      <c r="S31" s="173">
        <v>14.5</v>
      </c>
      <c r="T31" s="174">
        <v>5.0000000000000001E-3</v>
      </c>
      <c r="U31" s="167">
        <f>SUBTOTAL(9,T31:T31)</f>
        <v>5.0000000000000001E-3</v>
      </c>
      <c r="V31" s="171">
        <f>U31+IF($B27=2,0,V27)</f>
        <v>1.9149999999999996</v>
      </c>
      <c r="W31" s="184">
        <v>16</v>
      </c>
      <c r="X31" s="175">
        <f>SUMIF($A$6:W$6,"Накопленный эффект, т/сут",$A31:W31)+SUMIF($A$6:W$6,"Нараст.  по потенциалу",$A31:W31)-SUMIF($A$6:W$6,"Нараст. по остановкам",$A31:W31)-SUMIF($A$6:W$6,"ИТОГО перевод в ППД",$A31:W31)-SUMIF($A$6:W$6,"ИТОГО  нерент, по распоряж.",$A31:W31)-SUMIF($A$6:W$6,"ИТОГО ост. дебит от ЗБС, Углуб., ПВЛГ/ПНЛГ",$A31:W31)</f>
        <v>8.7750000000000004</v>
      </c>
      <c r="Y31" s="167">
        <v>5.5330000000000004</v>
      </c>
      <c r="Z31" s="176"/>
      <c r="AA31" s="167">
        <f>SUBTOTAL(9,Y31:Z31)</f>
        <v>5.5330000000000004</v>
      </c>
      <c r="AB31" s="287" t="s">
        <v>2</v>
      </c>
      <c r="AC31" s="177">
        <f>AC$5+SUMIF($C$6:AA$6,"Нараст. по остановкам",$C31:AA31)-SUMIF($C$6:AA$6,"Нараст.  по потенциалу",$C31:AA31)</f>
        <v>23.053098604179205</v>
      </c>
      <c r="AD31" s="321"/>
      <c r="AE31" s="246">
        <v>3</v>
      </c>
      <c r="AF31" s="169">
        <v>3</v>
      </c>
      <c r="AG31" s="170">
        <f>AF31+IF($B27=2,0,AG27)</f>
        <v>3</v>
      </c>
      <c r="AH31" s="114"/>
      <c r="AI31" s="174"/>
      <c r="AJ31" s="166"/>
      <c r="AK31" s="167"/>
      <c r="AL31" s="171">
        <f>AK31+IF($B27=2,0,AL27)</f>
        <v>13.6</v>
      </c>
    </row>
    <row r="32" spans="1:38" ht="0.75" customHeight="1" x14ac:dyDescent="0.3">
      <c r="A32" s="178"/>
      <c r="B32" s="178"/>
      <c r="C32" s="178"/>
      <c r="D32" s="178"/>
      <c r="E32" s="178"/>
      <c r="F32" s="178"/>
      <c r="G32" s="178"/>
      <c r="H32" s="178"/>
      <c r="I32" s="114"/>
      <c r="J32" s="114"/>
      <c r="K32" s="114"/>
      <c r="L32" s="166"/>
      <c r="M32" s="114"/>
      <c r="N32" s="185"/>
      <c r="O32" s="114"/>
      <c r="P32" s="114"/>
      <c r="Q32" s="114"/>
      <c r="R32" s="178"/>
      <c r="S32" s="178"/>
      <c r="T32" s="178"/>
      <c r="U32" s="114"/>
      <c r="V32" s="114"/>
      <c r="W32" s="178"/>
      <c r="X32" s="178"/>
      <c r="Y32" s="178"/>
      <c r="Z32" s="178"/>
      <c r="AA32" s="178"/>
      <c r="AB32" s="178"/>
      <c r="AC32" s="178"/>
      <c r="AD32" s="251"/>
      <c r="AE32" s="114"/>
      <c r="AF32" s="114"/>
      <c r="AG32" s="114"/>
      <c r="AH32" s="178"/>
      <c r="AI32" s="178"/>
      <c r="AJ32" s="166"/>
      <c r="AK32" s="114"/>
    </row>
    <row r="33" spans="1:38" ht="11.25" customHeight="1" x14ac:dyDescent="0.3">
      <c r="A33" s="311">
        <v>43561</v>
      </c>
      <c r="B33" s="132" t="s">
        <v>39</v>
      </c>
      <c r="C33" s="133"/>
      <c r="D33" s="134">
        <v>0</v>
      </c>
      <c r="E33" s="133"/>
      <c r="F33" s="134">
        <v>0</v>
      </c>
      <c r="G33" s="134">
        <v>0</v>
      </c>
      <c r="H33" s="135"/>
      <c r="I33" s="133"/>
      <c r="J33" s="136"/>
      <c r="K33" s="137"/>
      <c r="L33" s="133"/>
      <c r="M33" s="138">
        <v>0</v>
      </c>
      <c r="N33" s="133"/>
      <c r="O33" s="138">
        <v>3.89</v>
      </c>
      <c r="P33" s="134">
        <v>3.89</v>
      </c>
      <c r="Q33" s="139"/>
      <c r="R33" s="180"/>
      <c r="S33" s="141"/>
      <c r="T33" s="142"/>
      <c r="U33" s="143"/>
      <c r="V33" s="144"/>
      <c r="W33" s="180"/>
      <c r="X33" s="145"/>
      <c r="Y33" s="146"/>
      <c r="Z33" s="146"/>
      <c r="AA33" s="147"/>
      <c r="AB33" s="312">
        <f>AB$5+SUMIF($A$6:AA$6,"Нараст. баланс",$A35:AA35)+SUMIF($A$8:Y$8,"Итого (с ВНР)",$A35:Y35)-SUMIF($A$6:AA$6,"Геол. снижение,  т/сут",$A35:AA35)-SUMIF(Z$8:AA$8,"Итого",Z35:AA35)-SUMIF($A$8:AA$8,"Итого (с ВСП)",$A35:AA35)</f>
        <v>1866.6980000000003</v>
      </c>
      <c r="AC33" s="148"/>
      <c r="AD33" s="320">
        <f>AB33+AG35-AL35</f>
        <v>1856.0980000000004</v>
      </c>
      <c r="AE33" s="133"/>
      <c r="AF33" s="136"/>
      <c r="AG33" s="137"/>
      <c r="AH33" s="114"/>
      <c r="AI33" s="142"/>
      <c r="AJ33" s="133"/>
      <c r="AK33" s="143"/>
      <c r="AL33" s="144"/>
    </row>
    <row r="34" spans="1:38" ht="11.25" customHeight="1" x14ac:dyDescent="0.3">
      <c r="A34" s="287" t="s">
        <v>2</v>
      </c>
      <c r="B34" s="149" t="s">
        <v>40</v>
      </c>
      <c r="C34" s="150"/>
      <c r="D34" s="151">
        <v>0</v>
      </c>
      <c r="E34" s="150"/>
      <c r="F34" s="151">
        <v>0</v>
      </c>
      <c r="G34" s="151">
        <v>0</v>
      </c>
      <c r="H34" s="152"/>
      <c r="I34" s="150"/>
      <c r="J34" s="153">
        <f>SUBTOTAL(9,I36:I36)</f>
        <v>0</v>
      </c>
      <c r="K34" s="154"/>
      <c r="L34" s="150"/>
      <c r="M34" s="155">
        <f>SUBTOTAL(9,L36:L36)</f>
        <v>0</v>
      </c>
      <c r="N34" s="150"/>
      <c r="O34" s="155">
        <f>SUBTOTAL(9,N36:N36)</f>
        <v>0</v>
      </c>
      <c r="P34" s="151">
        <f>SUBTOTAL(9,L36:N36)</f>
        <v>0</v>
      </c>
      <c r="Q34" s="156">
        <f>P34+IF($B30="N,N скважин",Q30,0)</f>
        <v>1</v>
      </c>
      <c r="R34" s="182"/>
      <c r="S34" s="158"/>
      <c r="T34" s="159"/>
      <c r="U34" s="151">
        <f>SUBTOTAL(9,T36:T36)</f>
        <v>0</v>
      </c>
      <c r="V34" s="160">
        <f>U34+IF($B30="N,N скважин",V30,0)</f>
        <v>1</v>
      </c>
      <c r="W34" s="182"/>
      <c r="X34" s="161"/>
      <c r="Y34" s="162"/>
      <c r="Z34" s="162"/>
      <c r="AA34" s="163"/>
      <c r="AB34" s="287" t="s">
        <v>2</v>
      </c>
      <c r="AC34" s="164">
        <v>1</v>
      </c>
      <c r="AD34" s="321"/>
      <c r="AE34" s="150"/>
      <c r="AF34" s="153"/>
      <c r="AG34" s="154"/>
      <c r="AH34" s="114"/>
      <c r="AI34" s="159"/>
      <c r="AJ34" s="150"/>
      <c r="AK34" s="151"/>
      <c r="AL34" s="160"/>
    </row>
    <row r="35" spans="1:38" ht="12.75" customHeight="1" x14ac:dyDescent="0.3">
      <c r="A35" s="287" t="s">
        <v>2</v>
      </c>
      <c r="B35" s="165" t="s">
        <v>37</v>
      </c>
      <c r="C35" s="166"/>
      <c r="D35" s="167">
        <f>SUBTOTAL(9,C35:C35)</f>
        <v>0</v>
      </c>
      <c r="E35" s="166"/>
      <c r="F35" s="167">
        <f>SUBTOTAL(9,E35:E35)</f>
        <v>0</v>
      </c>
      <c r="G35" s="167">
        <f>SUBTOTAL(9,C35:E35)</f>
        <v>0</v>
      </c>
      <c r="H35" s="168">
        <f>G35+IF($B31=2,0,H31)</f>
        <v>0</v>
      </c>
      <c r="I35" s="166"/>
      <c r="J35" s="169">
        <f>SUBTOTAL(9,I35:I35)</f>
        <v>0</v>
      </c>
      <c r="K35" s="170">
        <f>J35+IF($B31=2,0,K31)</f>
        <v>0</v>
      </c>
      <c r="L35" s="166"/>
      <c r="M35" s="171">
        <f>SUBTOTAL(9,L35:L35)</f>
        <v>0</v>
      </c>
      <c r="N35" s="166"/>
      <c r="O35" s="171">
        <f>SUBTOTAL(9,N35:N35)</f>
        <v>0</v>
      </c>
      <c r="P35" s="167">
        <f>SUBTOTAL(9,L35:N35)</f>
        <v>0</v>
      </c>
      <c r="Q35" s="168">
        <f>P35+IF($B31=2,0,Q31)</f>
        <v>10.69</v>
      </c>
      <c r="R35" s="184">
        <v>15</v>
      </c>
      <c r="S35" s="173">
        <v>17.399999999999999</v>
      </c>
      <c r="T35" s="174">
        <v>43.604999999999997</v>
      </c>
      <c r="U35" s="167">
        <f>SUBTOTAL(9,T35:T35)</f>
        <v>43.604999999999997</v>
      </c>
      <c r="V35" s="171">
        <f>U35+IF($B31=2,0,V31)</f>
        <v>45.519999999999996</v>
      </c>
      <c r="W35" s="184">
        <v>16</v>
      </c>
      <c r="X35" s="175">
        <f>SUMIF($A$6:W$6,"Накопленный эффект, т/сут",$A35:W35)+SUMIF($A$6:W$6,"Нараст.  по потенциалу",$A35:W35)-SUMIF($A$6:W$6,"Нараст. по остановкам",$A35:W35)-SUMIF($A$6:W$6,"ИТОГО перевод в ППД",$A35:W35)-SUMIF($A$6:W$6,"ИТОГО  нерент, по распоряж.",$A35:W35)-SUMIF($A$6:W$6,"ИТОГО ост. дебит от ЗБС, Углуб., ПВЛГ/ПНЛГ",$A35:W35)</f>
        <v>-34.83</v>
      </c>
      <c r="Y35" s="176"/>
      <c r="Z35" s="176"/>
      <c r="AA35" s="167">
        <f>SUBTOTAL(9,Y35:Z35)</f>
        <v>0</v>
      </c>
      <c r="AB35" s="287" t="s">
        <v>2</v>
      </c>
      <c r="AC35" s="177">
        <f>AC$5+SUMIF($C$6:AA$6,"Нараст. по остановкам",$C35:AA35)-SUMIF($C$6:AA$6,"Нараст.  по потенциалу",$C35:AA35)</f>
        <v>66.658098604179202</v>
      </c>
      <c r="AD35" s="321"/>
      <c r="AE35" s="166"/>
      <c r="AF35" s="169"/>
      <c r="AG35" s="170">
        <f>AF35+IF($B31=2,0,AG31)</f>
        <v>3</v>
      </c>
      <c r="AH35" s="114"/>
      <c r="AI35" s="174"/>
      <c r="AJ35" s="166"/>
      <c r="AK35" s="167"/>
      <c r="AL35" s="171">
        <f>AK35+IF($B31=2,0,AL31)</f>
        <v>13.6</v>
      </c>
    </row>
    <row r="36" spans="1:38" ht="0.75" customHeight="1" x14ac:dyDescent="0.3">
      <c r="A36" s="178"/>
      <c r="B36" s="178"/>
      <c r="C36" s="178"/>
      <c r="D36" s="178"/>
      <c r="E36" s="178"/>
      <c r="F36" s="178"/>
      <c r="G36" s="178"/>
      <c r="H36" s="178"/>
      <c r="I36" s="114"/>
      <c r="J36" s="114"/>
      <c r="K36" s="114"/>
      <c r="L36" s="166"/>
      <c r="M36" s="114"/>
      <c r="N36" s="166"/>
      <c r="O36" s="114"/>
      <c r="P36" s="114"/>
      <c r="Q36" s="114"/>
      <c r="R36" s="178"/>
      <c r="S36" s="178"/>
      <c r="T36" s="178"/>
      <c r="U36" s="114"/>
      <c r="V36" s="114"/>
      <c r="W36" s="178"/>
      <c r="X36" s="178"/>
      <c r="Y36" s="178"/>
      <c r="Z36" s="178"/>
      <c r="AA36" s="178"/>
      <c r="AB36" s="178"/>
      <c r="AC36" s="178"/>
      <c r="AD36" s="251"/>
      <c r="AE36" s="114"/>
      <c r="AF36" s="114"/>
      <c r="AG36" s="114"/>
      <c r="AH36" s="178"/>
      <c r="AI36" s="178"/>
      <c r="AJ36" s="166"/>
      <c r="AK36" s="114"/>
      <c r="AL36" s="114"/>
    </row>
    <row r="37" spans="1:38" ht="11.25" customHeight="1" x14ac:dyDescent="0.3">
      <c r="A37" s="311">
        <v>43562</v>
      </c>
      <c r="B37" s="132" t="s">
        <v>39</v>
      </c>
      <c r="C37" s="241"/>
      <c r="D37" s="134">
        <v>5</v>
      </c>
      <c r="E37" s="133"/>
      <c r="F37" s="134">
        <v>0</v>
      </c>
      <c r="G37" s="134">
        <v>5</v>
      </c>
      <c r="H37" s="135"/>
      <c r="I37" s="133"/>
      <c r="J37" s="136"/>
      <c r="K37" s="137"/>
      <c r="L37" s="179" t="s">
        <v>41</v>
      </c>
      <c r="M37" s="138">
        <v>1.9</v>
      </c>
      <c r="N37" s="179"/>
      <c r="O37" s="138">
        <v>45.585000000000001</v>
      </c>
      <c r="P37" s="134">
        <v>47.484999999999999</v>
      </c>
      <c r="Q37" s="139"/>
      <c r="R37" s="180"/>
      <c r="S37" s="141"/>
      <c r="T37" s="133"/>
      <c r="U37" s="143"/>
      <c r="V37" s="144"/>
      <c r="W37" s="180"/>
      <c r="X37" s="145"/>
      <c r="Y37" s="146"/>
      <c r="Z37" s="146"/>
      <c r="AA37" s="147"/>
      <c r="AB37" s="312">
        <f>AB$5+SUMIF($A$6:AA$6,"Нараст. баланс",$A39:AA39)+SUMIF($A$8:Y$8,"Итого (с ВНР)",$A39:Y39)-SUMIF($A$6:AA$6,"Геол. снижение,  т/сут",$A39:AA39)-SUMIF(Z$8:AA$8,"Итого",Z39:AA39)-SUMIF($A$8:AA$8,"Итого (с ВСП)",$A39:AA39)</f>
        <v>1907.3930000000005</v>
      </c>
      <c r="AC37" s="148"/>
      <c r="AD37" s="320">
        <f>AB37+AG39-AL39</f>
        <v>1896.7930000000006</v>
      </c>
      <c r="AE37" s="133"/>
      <c r="AF37" s="136"/>
      <c r="AG37" s="137"/>
      <c r="AH37" s="114"/>
      <c r="AI37" s="142"/>
      <c r="AJ37" s="133"/>
      <c r="AK37" s="143"/>
      <c r="AL37" s="144"/>
    </row>
    <row r="38" spans="1:38" ht="11.25" customHeight="1" x14ac:dyDescent="0.3">
      <c r="A38" s="287" t="s">
        <v>2</v>
      </c>
      <c r="B38" s="149" t="s">
        <v>40</v>
      </c>
      <c r="C38" s="242"/>
      <c r="D38" s="151"/>
      <c r="E38" s="150"/>
      <c r="F38" s="151">
        <v>0</v>
      </c>
      <c r="G38" s="151"/>
      <c r="H38" s="152"/>
      <c r="I38" s="150"/>
      <c r="J38" s="153">
        <f>SUBTOTAL(9,I40:I40)</f>
        <v>0</v>
      </c>
      <c r="K38" s="154"/>
      <c r="L38" s="181" t="s">
        <v>58</v>
      </c>
      <c r="M38" s="155">
        <f>SUBTOTAL(9,L40:L40)</f>
        <v>1</v>
      </c>
      <c r="N38" s="181"/>
      <c r="O38" s="155">
        <f>SUBTOTAL(9,N40:N40)</f>
        <v>0</v>
      </c>
      <c r="P38" s="151">
        <f>SUBTOTAL(9,L40:N40)</f>
        <v>1</v>
      </c>
      <c r="Q38" s="156">
        <f>P38+IF($B34="N,N скважин",Q34,0)</f>
        <v>2</v>
      </c>
      <c r="R38" s="182"/>
      <c r="S38" s="158"/>
      <c r="T38" s="150"/>
      <c r="U38" s="151">
        <f>SUBTOTAL(9,T40:T40)</f>
        <v>0</v>
      </c>
      <c r="V38" s="160">
        <f>U38+IF($B34="N,N скважин",V34,0)</f>
        <v>1</v>
      </c>
      <c r="W38" s="182"/>
      <c r="X38" s="161"/>
      <c r="Y38" s="162"/>
      <c r="Z38" s="162"/>
      <c r="AA38" s="163"/>
      <c r="AB38" s="287" t="s">
        <v>2</v>
      </c>
      <c r="AC38" s="164">
        <v>0</v>
      </c>
      <c r="AD38" s="321"/>
      <c r="AE38" s="150"/>
      <c r="AF38" s="153"/>
      <c r="AG38" s="154"/>
      <c r="AH38" s="114"/>
      <c r="AI38" s="159"/>
      <c r="AJ38" s="150"/>
      <c r="AK38" s="151"/>
      <c r="AL38" s="160"/>
    </row>
    <row r="39" spans="1:38" ht="12.75" customHeight="1" x14ac:dyDescent="0.3">
      <c r="A39" s="287" t="s">
        <v>2</v>
      </c>
      <c r="B39" s="165" t="s">
        <v>37</v>
      </c>
      <c r="C39" s="243"/>
      <c r="D39" s="167">
        <f>SUBTOTAL(9,C39:C39)</f>
        <v>0</v>
      </c>
      <c r="E39" s="166"/>
      <c r="F39" s="167">
        <f>SUBTOTAL(9,E39:E39)</f>
        <v>0</v>
      </c>
      <c r="G39" s="167">
        <f>SUBTOTAL(9,C39:E39)</f>
        <v>0</v>
      </c>
      <c r="H39" s="168">
        <f>G39+IF($B35=2,0,H35)</f>
        <v>0</v>
      </c>
      <c r="I39" s="166"/>
      <c r="J39" s="169">
        <f>SUBTOTAL(9,I39:I39)</f>
        <v>0</v>
      </c>
      <c r="K39" s="170">
        <f>J39+IF($B35=2,0,K35)</f>
        <v>0</v>
      </c>
      <c r="L39" s="183">
        <v>1.9</v>
      </c>
      <c r="M39" s="171">
        <f>SUBTOTAL(9,L39:L39)</f>
        <v>1.9</v>
      </c>
      <c r="N39" s="183">
        <v>41.695</v>
      </c>
      <c r="O39" s="171">
        <f>SUBTOTAL(9,N39:N39)</f>
        <v>41.695</v>
      </c>
      <c r="P39" s="167">
        <f>SUBTOTAL(9,L39:N39)</f>
        <v>43.594999999999999</v>
      </c>
      <c r="Q39" s="168">
        <f>P39+IF($B35=2,0,Q35)</f>
        <v>54.284999999999997</v>
      </c>
      <c r="R39" s="184">
        <v>15</v>
      </c>
      <c r="S39" s="173">
        <v>20.3</v>
      </c>
      <c r="T39" s="166"/>
      <c r="U39" s="167">
        <f>SUBTOTAL(9,T39:T39)</f>
        <v>0</v>
      </c>
      <c r="V39" s="171">
        <f>U39+IF($B35=2,0,V35)</f>
        <v>45.519999999999996</v>
      </c>
      <c r="W39" s="184">
        <v>16</v>
      </c>
      <c r="X39" s="175">
        <f>SUMIF($A$6:W$6,"Накопленный эффект, т/сут",$A39:W39)+SUMIF($A$6:W$6,"Нараст.  по потенциалу",$A39:W39)-SUMIF($A$6:W$6,"Нараст. по остановкам",$A39:W39)-SUMIF($A$6:W$6,"ИТОГО перевод в ППД",$A39:W39)-SUMIF($A$6:W$6,"ИТОГО  нерент, по распоряж.",$A39:W39)-SUMIF($A$6:W$6,"ИТОГО ост. дебит от ЗБС, Углуб., ПВЛГ/ПНЛГ",$A39:W39)</f>
        <v>8.7650000000000006</v>
      </c>
      <c r="Y39" s="176"/>
      <c r="Z39" s="176"/>
      <c r="AA39" s="167">
        <f>SUBTOTAL(9,Y39:Z39)</f>
        <v>0</v>
      </c>
      <c r="AB39" s="287" t="s">
        <v>2</v>
      </c>
      <c r="AC39" s="177">
        <f>AC$5+SUMIF($C$6:AA$6,"Нараст. по остановкам",$C39:AA39)-SUMIF($C$6:AA$6,"Нараст.  по потенциалу",$C39:AA39)</f>
        <v>23.063098604179203</v>
      </c>
      <c r="AD39" s="321"/>
      <c r="AE39" s="166"/>
      <c r="AF39" s="169"/>
      <c r="AG39" s="170">
        <f>AF39+IF($B35=2,0,AG35)</f>
        <v>3</v>
      </c>
      <c r="AH39" s="114"/>
      <c r="AI39" s="174"/>
      <c r="AJ39" s="166"/>
      <c r="AK39" s="167"/>
      <c r="AL39" s="171">
        <f>AK39+IF($B35=2,0,AL35)</f>
        <v>13.6</v>
      </c>
    </row>
    <row r="40" spans="1:38" ht="0.75" customHeight="1" x14ac:dyDescent="0.3">
      <c r="A40" s="178"/>
      <c r="B40" s="178"/>
      <c r="C40" s="178"/>
      <c r="D40" s="178"/>
      <c r="E40" s="178"/>
      <c r="F40" s="178"/>
      <c r="G40" s="178"/>
      <c r="H40" s="178"/>
      <c r="I40" s="114"/>
      <c r="J40" s="114"/>
      <c r="K40" s="114"/>
      <c r="L40" s="185">
        <v>1</v>
      </c>
      <c r="M40" s="114"/>
      <c r="N40" s="185"/>
      <c r="O40" s="114"/>
      <c r="P40" s="114"/>
      <c r="Q40" s="114"/>
      <c r="R40" s="178"/>
      <c r="S40" s="178"/>
      <c r="T40" s="166"/>
      <c r="U40" s="114"/>
      <c r="V40" s="114"/>
      <c r="W40" s="178"/>
      <c r="X40" s="178"/>
      <c r="Y40" s="178"/>
      <c r="Z40" s="178"/>
      <c r="AA40" s="178"/>
      <c r="AB40" s="178"/>
      <c r="AC40" s="178"/>
      <c r="AD40" s="251"/>
      <c r="AE40" s="114"/>
      <c r="AF40" s="114"/>
      <c r="AG40" s="114"/>
      <c r="AH40" s="178"/>
      <c r="AI40" s="178"/>
      <c r="AJ40" s="166"/>
      <c r="AK40" s="114"/>
      <c r="AL40" s="114"/>
    </row>
    <row r="41" spans="1:38" ht="11.25" customHeight="1" x14ac:dyDescent="0.3">
      <c r="A41" s="311">
        <v>43563</v>
      </c>
      <c r="B41" s="132" t="s">
        <v>39</v>
      </c>
      <c r="C41" s="133"/>
      <c r="D41" s="134">
        <v>5</v>
      </c>
      <c r="E41" s="133"/>
      <c r="F41" s="134">
        <v>0</v>
      </c>
      <c r="G41" s="134">
        <v>5</v>
      </c>
      <c r="H41" s="135"/>
      <c r="I41" s="133"/>
      <c r="J41" s="136"/>
      <c r="K41" s="137"/>
      <c r="L41" s="133"/>
      <c r="M41" s="138">
        <v>1.9</v>
      </c>
      <c r="N41" s="179"/>
      <c r="O41" s="138">
        <v>45.585000000000001</v>
      </c>
      <c r="P41" s="134">
        <v>47.484999999999999</v>
      </c>
      <c r="Q41" s="139"/>
      <c r="R41" s="180"/>
      <c r="S41" s="141"/>
      <c r="T41" s="142"/>
      <c r="U41" s="143"/>
      <c r="V41" s="144"/>
      <c r="W41" s="180"/>
      <c r="X41" s="145"/>
      <c r="Y41" s="146"/>
      <c r="Z41" s="146"/>
      <c r="AA41" s="147"/>
      <c r="AB41" s="312">
        <f>AB$5+SUMIF($A$6:AA$6,"Нараст. баланс",$A43:AA43)+SUMIF($A$8:Y$8,"Итого (с ВНР)",$A43:Y43)-SUMIF($A$6:AA$6,"Геол. снижение,  т/сут",$A43:AA43)-SUMIF(Z$8:AA$8,"Итого",Z43:AA43)-SUMIF($A$8:AA$8,"Итого (с ВСП)",$A43:AA43)</f>
        <v>1904.4880000000003</v>
      </c>
      <c r="AC41" s="148"/>
      <c r="AD41" s="320">
        <f>AB41+AG43-AL43</f>
        <v>1893.8880000000004</v>
      </c>
      <c r="AE41" s="133"/>
      <c r="AF41" s="136"/>
      <c r="AG41" s="137"/>
      <c r="AH41" s="114"/>
      <c r="AI41" s="142"/>
      <c r="AJ41" s="133"/>
      <c r="AK41" s="143"/>
      <c r="AL41" s="144"/>
    </row>
    <row r="42" spans="1:38" ht="11.25" customHeight="1" x14ac:dyDescent="0.3">
      <c r="A42" s="287" t="s">
        <v>2</v>
      </c>
      <c r="B42" s="149" t="s">
        <v>40</v>
      </c>
      <c r="C42" s="150"/>
      <c r="D42" s="151">
        <v>0</v>
      </c>
      <c r="E42" s="150"/>
      <c r="F42" s="151">
        <v>0</v>
      </c>
      <c r="G42" s="151">
        <v>0</v>
      </c>
      <c r="H42" s="152"/>
      <c r="I42" s="150"/>
      <c r="J42" s="153">
        <f>SUBTOTAL(9,I44:I44)</f>
        <v>0</v>
      </c>
      <c r="K42" s="154"/>
      <c r="L42" s="150"/>
      <c r="M42" s="155">
        <f>SUBTOTAL(9,L44:L44)</f>
        <v>0</v>
      </c>
      <c r="N42" s="181"/>
      <c r="O42" s="155">
        <f>SUBTOTAL(9,N44:N44)</f>
        <v>0</v>
      </c>
      <c r="P42" s="151">
        <f>SUBTOTAL(9,L44:N44)</f>
        <v>0</v>
      </c>
      <c r="Q42" s="156">
        <f>P42+IF($B38="N,N скважин",Q38,0)</f>
        <v>2</v>
      </c>
      <c r="R42" s="182"/>
      <c r="S42" s="158"/>
      <c r="T42" s="159"/>
      <c r="U42" s="151">
        <f>SUBTOTAL(9,T44:T44)</f>
        <v>0</v>
      </c>
      <c r="V42" s="160">
        <f>U42+IF($B38="N,N скважин",V38,0)</f>
        <v>1</v>
      </c>
      <c r="W42" s="182"/>
      <c r="X42" s="161"/>
      <c r="Y42" s="162"/>
      <c r="Z42" s="162"/>
      <c r="AA42" s="163"/>
      <c r="AB42" s="287" t="s">
        <v>2</v>
      </c>
      <c r="AC42" s="164">
        <v>0</v>
      </c>
      <c r="AD42" s="321"/>
      <c r="AE42" s="150"/>
      <c r="AF42" s="153"/>
      <c r="AG42" s="154"/>
      <c r="AH42" s="114"/>
      <c r="AI42" s="159"/>
      <c r="AJ42" s="150"/>
      <c r="AK42" s="151"/>
      <c r="AL42" s="160"/>
    </row>
    <row r="43" spans="1:38" ht="12.75" customHeight="1" x14ac:dyDescent="0.3">
      <c r="A43" s="287" t="s">
        <v>2</v>
      </c>
      <c r="B43" s="165" t="s">
        <v>37</v>
      </c>
      <c r="C43" s="166"/>
      <c r="D43" s="167">
        <f>SUBTOTAL(9,C43:C43)</f>
        <v>0</v>
      </c>
      <c r="E43" s="166"/>
      <c r="F43" s="167">
        <f>SUBTOTAL(9,E43:E43)</f>
        <v>0</v>
      </c>
      <c r="G43" s="167">
        <f>SUBTOTAL(9,C43:E43)</f>
        <v>0</v>
      </c>
      <c r="H43" s="168">
        <f>G43+IF($B39=2,0,H39)</f>
        <v>0</v>
      </c>
      <c r="I43" s="166"/>
      <c r="J43" s="169">
        <f>SUBTOTAL(9,I43:I43)</f>
        <v>0</v>
      </c>
      <c r="K43" s="170">
        <f>J43+IF($B39=2,0,K39)</f>
        <v>0</v>
      </c>
      <c r="L43" s="166"/>
      <c r="M43" s="171">
        <f>SUBTOTAL(9,L43:L43)</f>
        <v>0</v>
      </c>
      <c r="N43" s="183"/>
      <c r="O43" s="171">
        <f>SUBTOTAL(9,N43:N43)</f>
        <v>0</v>
      </c>
      <c r="P43" s="167">
        <f>SUBTOTAL(9,L43:N43)</f>
        <v>0</v>
      </c>
      <c r="Q43" s="168">
        <f>P43+IF($B39=2,0,Q39)</f>
        <v>54.284999999999997</v>
      </c>
      <c r="R43" s="184">
        <v>15</v>
      </c>
      <c r="S43" s="173">
        <v>23.2</v>
      </c>
      <c r="T43" s="174">
        <v>5.0000000000000001E-3</v>
      </c>
      <c r="U43" s="167">
        <f>SUBTOTAL(9,T43:T43)</f>
        <v>5.0000000000000001E-3</v>
      </c>
      <c r="V43" s="171">
        <f>U43+IF($B39=2,0,V39)</f>
        <v>45.524999999999999</v>
      </c>
      <c r="W43" s="184">
        <v>16</v>
      </c>
      <c r="X43" s="175">
        <f>SUMIF($A$6:W$6,"Накопленный эффект, т/сут",$A43:W43)+SUMIF($A$6:W$6,"Нараст.  по потенциалу",$A43:W43)-SUMIF($A$6:W$6,"Нараст. по остановкам",$A43:W43)-SUMIF($A$6:W$6,"ИТОГО перевод в ППД",$A43:W43)-SUMIF($A$6:W$6,"ИТОГО  нерент, по распоряж.",$A43:W43)-SUMIF($A$6:W$6,"ИТОГО ост. дебит от ЗБС, Углуб., ПВЛГ/ПНЛГ",$A43:W43)</f>
        <v>8.759999999999998</v>
      </c>
      <c r="Y43" s="176"/>
      <c r="Z43" s="176"/>
      <c r="AA43" s="167">
        <f>SUBTOTAL(9,Y43:Z43)</f>
        <v>0</v>
      </c>
      <c r="AB43" s="287" t="s">
        <v>2</v>
      </c>
      <c r="AC43" s="177">
        <f>AC$5+SUMIF($C$6:AA$6,"Нараст. по остановкам",$C43:AA43)-SUMIF($C$6:AA$6,"Нараст.  по потенциалу",$C43:AA43)</f>
        <v>23.068098604179198</v>
      </c>
      <c r="AD43" s="321"/>
      <c r="AE43" s="166"/>
      <c r="AF43" s="169"/>
      <c r="AG43" s="170">
        <f>AF43+IF($B39=2,0,AG39)</f>
        <v>3</v>
      </c>
      <c r="AH43" s="114"/>
      <c r="AI43" s="174"/>
      <c r="AJ43" s="166"/>
      <c r="AK43" s="167"/>
      <c r="AL43" s="171">
        <f>AK43+IF($B39=2,0,AL39)</f>
        <v>13.6</v>
      </c>
    </row>
    <row r="44" spans="1:38" ht="0.75" customHeight="1" x14ac:dyDescent="0.3">
      <c r="A44" s="178"/>
      <c r="B44" s="178"/>
      <c r="C44" s="178"/>
      <c r="D44" s="178"/>
      <c r="E44" s="178"/>
      <c r="F44" s="178"/>
      <c r="G44" s="178"/>
      <c r="H44" s="178"/>
      <c r="I44" s="114"/>
      <c r="J44" s="114"/>
      <c r="K44" s="114"/>
      <c r="L44" s="166"/>
      <c r="M44" s="114"/>
      <c r="N44" s="185"/>
      <c r="O44" s="114"/>
      <c r="P44" s="114"/>
      <c r="Q44" s="114"/>
      <c r="R44" s="178"/>
      <c r="S44" s="178"/>
      <c r="T44" s="178"/>
      <c r="U44" s="114"/>
      <c r="V44" s="114"/>
      <c r="W44" s="178"/>
      <c r="X44" s="178"/>
      <c r="Y44" s="178"/>
      <c r="Z44" s="178"/>
      <c r="AA44" s="178"/>
      <c r="AB44" s="178"/>
      <c r="AC44" s="178"/>
      <c r="AD44" s="251"/>
      <c r="AE44" s="114"/>
      <c r="AF44" s="114"/>
      <c r="AG44" s="114"/>
      <c r="AH44" s="178"/>
      <c r="AI44" s="178"/>
      <c r="AJ44" s="166"/>
      <c r="AK44" s="114"/>
      <c r="AL44" s="114"/>
    </row>
    <row r="45" spans="1:38" ht="11.25" customHeight="1" x14ac:dyDescent="0.3">
      <c r="A45" s="311">
        <v>43564</v>
      </c>
      <c r="B45" s="132" t="s">
        <v>39</v>
      </c>
      <c r="C45" s="133"/>
      <c r="D45" s="134">
        <v>5</v>
      </c>
      <c r="E45" s="133"/>
      <c r="F45" s="134">
        <v>0</v>
      </c>
      <c r="G45" s="134">
        <v>5</v>
      </c>
      <c r="H45" s="135"/>
      <c r="I45" s="133"/>
      <c r="J45" s="136"/>
      <c r="K45" s="137"/>
      <c r="L45" s="133"/>
      <c r="M45" s="138">
        <v>1.9</v>
      </c>
      <c r="N45" s="179"/>
      <c r="O45" s="138">
        <v>45.585000000000001</v>
      </c>
      <c r="P45" s="134">
        <v>47.484999999999999</v>
      </c>
      <c r="Q45" s="139"/>
      <c r="R45" s="180"/>
      <c r="S45" s="141"/>
      <c r="T45" s="142"/>
      <c r="U45" s="143"/>
      <c r="V45" s="144"/>
      <c r="W45" s="180"/>
      <c r="X45" s="145"/>
      <c r="Y45" s="146"/>
      <c r="Z45" s="146"/>
      <c r="AA45" s="147"/>
      <c r="AB45" s="312">
        <f>AB$5+SUMIF($A$6:AA$6,"Нараст. баланс",$A47:AA47)+SUMIF($A$8:Y$8,"Итого (с ВНР)",$A47:Y47)-SUMIF($A$6:AA$6,"Геол. снижение,  т/сут",$A47:AA47)-SUMIF(Z$8:AA$8,"Итого",Z47:AA47)-SUMIF($A$8:AA$8,"Итого (с ВСП)",$A47:AA47)</f>
        <v>1901.5830000000005</v>
      </c>
      <c r="AC45" s="148"/>
      <c r="AD45" s="320">
        <f>AB45+AG47-AL47</f>
        <v>1884.1830000000004</v>
      </c>
      <c r="AE45" s="133"/>
      <c r="AF45" s="136"/>
      <c r="AG45" s="137"/>
      <c r="AH45" s="114"/>
      <c r="AI45" s="247" t="s">
        <v>41</v>
      </c>
      <c r="AJ45" s="133"/>
      <c r="AK45" s="143"/>
      <c r="AL45" s="144"/>
    </row>
    <row r="46" spans="1:38" ht="11.25" customHeight="1" x14ac:dyDescent="0.3">
      <c r="A46" s="287" t="s">
        <v>2</v>
      </c>
      <c r="B46" s="149" t="s">
        <v>40</v>
      </c>
      <c r="C46" s="150"/>
      <c r="D46" s="151">
        <v>0</v>
      </c>
      <c r="E46" s="150"/>
      <c r="F46" s="151">
        <v>0</v>
      </c>
      <c r="G46" s="151">
        <v>0</v>
      </c>
      <c r="H46" s="152"/>
      <c r="I46" s="150"/>
      <c r="J46" s="153">
        <f>SUBTOTAL(9,I48:I48)</f>
        <v>0</v>
      </c>
      <c r="K46" s="154"/>
      <c r="L46" s="150"/>
      <c r="M46" s="155">
        <f>SUBTOTAL(9,L48:L48)</f>
        <v>0</v>
      </c>
      <c r="N46" s="181"/>
      <c r="O46" s="155">
        <f>SUBTOTAL(9,N48:N48)</f>
        <v>0</v>
      </c>
      <c r="P46" s="151">
        <f>SUBTOTAL(9,L48:N48)</f>
        <v>0</v>
      </c>
      <c r="Q46" s="156">
        <f>P46+IF($B42="N,N скважин",Q42,0)</f>
        <v>2</v>
      </c>
      <c r="R46" s="182"/>
      <c r="S46" s="158"/>
      <c r="T46" s="159"/>
      <c r="U46" s="151">
        <f>SUBTOTAL(9,T48:T48)</f>
        <v>0</v>
      </c>
      <c r="V46" s="160">
        <f>U46+IF($B42="N,N скважин",V42,0)</f>
        <v>1</v>
      </c>
      <c r="W46" s="182"/>
      <c r="X46" s="161"/>
      <c r="Y46" s="162"/>
      <c r="Z46" s="162"/>
      <c r="AA46" s="163"/>
      <c r="AB46" s="287" t="s">
        <v>2</v>
      </c>
      <c r="AC46" s="164">
        <v>0</v>
      </c>
      <c r="AD46" s="321"/>
      <c r="AE46" s="150"/>
      <c r="AF46" s="153"/>
      <c r="AG46" s="154"/>
      <c r="AH46" s="114"/>
      <c r="AI46" s="248">
        <v>6093</v>
      </c>
      <c r="AJ46" s="150"/>
      <c r="AK46" s="151"/>
      <c r="AL46" s="160"/>
    </row>
    <row r="47" spans="1:38" ht="12.75" customHeight="1" x14ac:dyDescent="0.3">
      <c r="A47" s="287" t="s">
        <v>2</v>
      </c>
      <c r="B47" s="165" t="s">
        <v>37</v>
      </c>
      <c r="C47" s="166"/>
      <c r="D47" s="167">
        <f>SUBTOTAL(9,C47:C47)</f>
        <v>0</v>
      </c>
      <c r="E47" s="166"/>
      <c r="F47" s="167">
        <f>SUBTOTAL(9,E47:E47)</f>
        <v>0</v>
      </c>
      <c r="G47" s="167">
        <f>SUBTOTAL(9,C47:E47)</f>
        <v>0</v>
      </c>
      <c r="H47" s="168">
        <f>G47+IF($B43=2,0,H43)</f>
        <v>0</v>
      </c>
      <c r="I47" s="166"/>
      <c r="J47" s="169">
        <f>SUBTOTAL(9,I47:I47)</f>
        <v>0</v>
      </c>
      <c r="K47" s="170">
        <f>J47+IF($B43=2,0,K43)</f>
        <v>0</v>
      </c>
      <c r="L47" s="166"/>
      <c r="M47" s="171">
        <f>SUBTOTAL(9,L47:L47)</f>
        <v>0</v>
      </c>
      <c r="N47" s="183"/>
      <c r="O47" s="171">
        <f>SUBTOTAL(9,N47:N47)</f>
        <v>0</v>
      </c>
      <c r="P47" s="167">
        <f>SUBTOTAL(9,L47:N47)</f>
        <v>0</v>
      </c>
      <c r="Q47" s="168">
        <f>P47+IF($B43=2,0,Q43)</f>
        <v>54.284999999999997</v>
      </c>
      <c r="R47" s="184">
        <v>15</v>
      </c>
      <c r="S47" s="173">
        <v>26.1</v>
      </c>
      <c r="T47" s="174">
        <v>5.0000000000000001E-3</v>
      </c>
      <c r="U47" s="167">
        <f>SUBTOTAL(9,T47:T47)</f>
        <v>5.0000000000000001E-3</v>
      </c>
      <c r="V47" s="171">
        <f>U47+IF($B43=2,0,V43)</f>
        <v>45.53</v>
      </c>
      <c r="W47" s="184">
        <v>16</v>
      </c>
      <c r="X47" s="175">
        <f>SUMIF($A$6:W$6,"Накопленный эффект, т/сут",$A47:W47)+SUMIF($A$6:W$6,"Нараст.  по потенциалу",$A47:W47)-SUMIF($A$6:W$6,"Нараст. по остановкам",$A47:W47)-SUMIF($A$6:W$6,"ИТОГО перевод в ППД",$A47:W47)-SUMIF($A$6:W$6,"ИТОГО  нерент, по распоряж.",$A47:W47)-SUMIF($A$6:W$6,"ИТОГО ост. дебит от ЗБС, Углуб., ПВЛГ/ПНЛГ",$A47:W47)</f>
        <v>8.7549999999999955</v>
      </c>
      <c r="Y47" s="176"/>
      <c r="Z47" s="176"/>
      <c r="AA47" s="167">
        <f>SUBTOTAL(9,Y47:Z47)</f>
        <v>0</v>
      </c>
      <c r="AB47" s="287" t="s">
        <v>2</v>
      </c>
      <c r="AC47" s="177">
        <f>AC$5+SUMIF($C$6:AA$6,"Нараст. по остановкам",$C47:AA47)-SUMIF($C$6:AA$6,"Нараст.  по потенциалу",$C47:AA47)</f>
        <v>23.073098604179208</v>
      </c>
      <c r="AD47" s="321"/>
      <c r="AE47" s="166"/>
      <c r="AF47" s="169"/>
      <c r="AG47" s="170">
        <f>AF47+IF($B43=2,0,AG43)</f>
        <v>3</v>
      </c>
      <c r="AH47" s="114"/>
      <c r="AI47" s="249">
        <v>6.8</v>
      </c>
      <c r="AJ47" s="166"/>
      <c r="AK47" s="167">
        <f>AI47</f>
        <v>6.8</v>
      </c>
      <c r="AL47" s="171">
        <f>AK47+IF($B43=2,0,AL43)</f>
        <v>20.399999999999999</v>
      </c>
    </row>
    <row r="48" spans="1:38" ht="0.75" customHeight="1" x14ac:dyDescent="0.3">
      <c r="A48" s="178"/>
      <c r="B48" s="178"/>
      <c r="C48" s="178"/>
      <c r="D48" s="178"/>
      <c r="E48" s="178"/>
      <c r="F48" s="178"/>
      <c r="G48" s="178"/>
      <c r="H48" s="178"/>
      <c r="I48" s="114"/>
      <c r="J48" s="114"/>
      <c r="K48" s="114"/>
      <c r="L48" s="166"/>
      <c r="M48" s="114"/>
      <c r="N48" s="185"/>
      <c r="O48" s="114"/>
      <c r="P48" s="114"/>
      <c r="Q48" s="114"/>
      <c r="R48" s="178"/>
      <c r="S48" s="178"/>
      <c r="T48" s="178"/>
      <c r="U48" s="114"/>
      <c r="V48" s="114"/>
      <c r="W48" s="178"/>
      <c r="X48" s="178"/>
      <c r="Y48" s="178"/>
      <c r="Z48" s="178"/>
      <c r="AA48" s="178"/>
      <c r="AB48" s="178"/>
      <c r="AC48" s="178"/>
      <c r="AD48" s="251"/>
      <c r="AE48" s="114"/>
      <c r="AF48" s="114"/>
      <c r="AG48" s="114"/>
      <c r="AH48" s="178"/>
      <c r="AI48" s="178"/>
      <c r="AJ48" s="166"/>
      <c r="AK48" s="114"/>
      <c r="AL48" s="114"/>
    </row>
    <row r="49" spans="1:38" ht="11.25" customHeight="1" x14ac:dyDescent="0.3">
      <c r="A49" s="311">
        <v>43565</v>
      </c>
      <c r="B49" s="132" t="s">
        <v>39</v>
      </c>
      <c r="C49" s="133"/>
      <c r="D49" s="134">
        <v>5</v>
      </c>
      <c r="E49" s="133"/>
      <c r="F49" s="134">
        <v>0</v>
      </c>
      <c r="G49" s="134">
        <v>5</v>
      </c>
      <c r="H49" s="135"/>
      <c r="I49" s="133"/>
      <c r="J49" s="136"/>
      <c r="K49" s="137"/>
      <c r="L49" s="133"/>
      <c r="M49" s="138">
        <v>1.9</v>
      </c>
      <c r="N49" s="179"/>
      <c r="O49" s="138">
        <v>45.585000000000001</v>
      </c>
      <c r="P49" s="134">
        <v>47.484999999999999</v>
      </c>
      <c r="Q49" s="139"/>
      <c r="R49" s="180"/>
      <c r="S49" s="141"/>
      <c r="T49" s="142"/>
      <c r="U49" s="143"/>
      <c r="V49" s="144"/>
      <c r="W49" s="180"/>
      <c r="X49" s="145"/>
      <c r="Y49" s="146"/>
      <c r="Z49" s="146"/>
      <c r="AA49" s="147"/>
      <c r="AB49" s="312">
        <f>AB$5+SUMIF($A$6:AA$6,"Нараст. баланс",$A51:AA51)+SUMIF($A$8:Y$8,"Итого (с ВНР)",$A51:Y51)-SUMIF($A$6:AA$6,"Геол. снижение,  т/сут",$A51:AA51)-SUMIF(Z$8:AA$8,"Итого",Z51:AA51)-SUMIF($A$8:AA$8,"Итого (с ВСП)",$A51:AA51)</f>
        <v>1898.4780000000003</v>
      </c>
      <c r="AC49" s="148"/>
      <c r="AD49" s="320">
        <f>AB49+AG51-AL51</f>
        <v>1881.0780000000002</v>
      </c>
      <c r="AE49" s="133"/>
      <c r="AF49" s="136"/>
      <c r="AG49" s="137"/>
      <c r="AH49" s="114"/>
      <c r="AI49" s="142"/>
      <c r="AJ49" s="133"/>
      <c r="AK49" s="143"/>
      <c r="AL49" s="144"/>
    </row>
    <row r="50" spans="1:38" ht="11.25" customHeight="1" x14ac:dyDescent="0.3">
      <c r="A50" s="287" t="s">
        <v>2</v>
      </c>
      <c r="B50" s="149" t="s">
        <v>40</v>
      </c>
      <c r="C50" s="150"/>
      <c r="D50" s="151">
        <v>0</v>
      </c>
      <c r="E50" s="150"/>
      <c r="F50" s="151">
        <v>0</v>
      </c>
      <c r="G50" s="151">
        <v>0</v>
      </c>
      <c r="H50" s="152"/>
      <c r="I50" s="150"/>
      <c r="J50" s="153">
        <f>SUBTOTAL(9,I52:I52)</f>
        <v>0</v>
      </c>
      <c r="K50" s="154"/>
      <c r="L50" s="150"/>
      <c r="M50" s="155">
        <f>SUBTOTAL(9,L52:L52)</f>
        <v>0</v>
      </c>
      <c r="N50" s="181"/>
      <c r="O50" s="155">
        <f>SUBTOTAL(9,N52:N52)</f>
        <v>0</v>
      </c>
      <c r="P50" s="151">
        <f>SUBTOTAL(9,L52:N52)</f>
        <v>0</v>
      </c>
      <c r="Q50" s="156">
        <f>P50+IF($B46="N,N скважин",Q46,0)</f>
        <v>2</v>
      </c>
      <c r="R50" s="182"/>
      <c r="S50" s="158"/>
      <c r="T50" s="159"/>
      <c r="U50" s="151">
        <f>SUBTOTAL(9,T52:T52)</f>
        <v>0</v>
      </c>
      <c r="V50" s="160">
        <f>U50+IF($B46="N,N скважин",V46,0)</f>
        <v>1</v>
      </c>
      <c r="W50" s="182"/>
      <c r="X50" s="161"/>
      <c r="Y50" s="162"/>
      <c r="Z50" s="162"/>
      <c r="AA50" s="163"/>
      <c r="AB50" s="287" t="s">
        <v>2</v>
      </c>
      <c r="AC50" s="164">
        <v>0</v>
      </c>
      <c r="AD50" s="321"/>
      <c r="AE50" s="150"/>
      <c r="AF50" s="153"/>
      <c r="AG50" s="154"/>
      <c r="AH50" s="114"/>
      <c r="AI50" s="159"/>
      <c r="AJ50" s="150"/>
      <c r="AK50" s="151"/>
      <c r="AL50" s="160"/>
    </row>
    <row r="51" spans="1:38" ht="12.75" customHeight="1" x14ac:dyDescent="0.3">
      <c r="A51" s="287" t="s">
        <v>2</v>
      </c>
      <c r="B51" s="165" t="s">
        <v>37</v>
      </c>
      <c r="C51" s="166"/>
      <c r="D51" s="167">
        <f>SUBTOTAL(9,C51:C51)</f>
        <v>0</v>
      </c>
      <c r="E51" s="166"/>
      <c r="F51" s="167">
        <f>SUBTOTAL(9,E51:E51)</f>
        <v>0</v>
      </c>
      <c r="G51" s="167">
        <f>SUBTOTAL(9,C51:E51)</f>
        <v>0</v>
      </c>
      <c r="H51" s="168">
        <f>G51+IF($B47=2,0,H47)</f>
        <v>0</v>
      </c>
      <c r="I51" s="166"/>
      <c r="J51" s="169">
        <f>SUBTOTAL(9,I51:I51)</f>
        <v>0</v>
      </c>
      <c r="K51" s="170">
        <f>J51+IF($B47=2,0,K47)</f>
        <v>0</v>
      </c>
      <c r="L51" s="166"/>
      <c r="M51" s="171">
        <f>SUBTOTAL(9,L51:L51)</f>
        <v>0</v>
      </c>
      <c r="N51" s="183"/>
      <c r="O51" s="171">
        <f>SUBTOTAL(9,N51:N51)</f>
        <v>0</v>
      </c>
      <c r="P51" s="167">
        <f>SUBTOTAL(9,L51:N51)</f>
        <v>0</v>
      </c>
      <c r="Q51" s="168">
        <f>P51+IF($B47=2,0,Q47)</f>
        <v>54.284999999999997</v>
      </c>
      <c r="R51" s="184">
        <v>15</v>
      </c>
      <c r="S51" s="173">
        <v>29</v>
      </c>
      <c r="T51" s="174">
        <v>0.20499999999999999</v>
      </c>
      <c r="U51" s="167">
        <f>SUBTOTAL(9,T51:T51)</f>
        <v>0.20499999999999999</v>
      </c>
      <c r="V51" s="171">
        <f>U51+IF($B47=2,0,V47)</f>
        <v>45.734999999999999</v>
      </c>
      <c r="W51" s="184">
        <v>16</v>
      </c>
      <c r="X51" s="175">
        <f>SUMIF($A$6:W$6,"Накопленный эффект, т/сут",$A51:W51)+SUMIF($A$6:W$6,"Нараст.  по потенциалу",$A51:W51)-SUMIF($A$6:W$6,"Нараст. по остановкам",$A51:W51)-SUMIF($A$6:W$6,"ИТОГО перевод в ППД",$A51:W51)-SUMIF($A$6:W$6,"ИТОГО  нерент, по распоряж.",$A51:W51)-SUMIF($A$6:W$6,"ИТОГО ост. дебит от ЗБС, Углуб., ПВЛГ/ПНЛГ",$A51:W51)</f>
        <v>8.5499999999999972</v>
      </c>
      <c r="Y51" s="176"/>
      <c r="Z51" s="176"/>
      <c r="AA51" s="167">
        <f>SUBTOTAL(9,Y51:Z51)</f>
        <v>0</v>
      </c>
      <c r="AB51" s="287" t="s">
        <v>2</v>
      </c>
      <c r="AC51" s="177">
        <f>AC$5+SUMIF($C$6:AA$6,"Нараст. по остановкам",$C51:AA51)-SUMIF($C$6:AA$6,"Нараст.  по потенциалу",$C51:AA51)</f>
        <v>23.278098604179206</v>
      </c>
      <c r="AD51" s="321"/>
      <c r="AE51" s="166"/>
      <c r="AF51" s="169"/>
      <c r="AG51" s="170">
        <f>AF51+IF($B47=2,0,AG47)</f>
        <v>3</v>
      </c>
      <c r="AH51" s="114"/>
      <c r="AI51" s="174"/>
      <c r="AJ51" s="166"/>
      <c r="AK51" s="167"/>
      <c r="AL51" s="171">
        <f>AK51+IF($B47=2,0,AL47)</f>
        <v>20.399999999999999</v>
      </c>
    </row>
    <row r="52" spans="1:38" ht="0.75" customHeight="1" x14ac:dyDescent="0.3">
      <c r="A52" s="178"/>
      <c r="B52" s="178"/>
      <c r="C52" s="178"/>
      <c r="D52" s="178"/>
      <c r="E52" s="178"/>
      <c r="F52" s="178"/>
      <c r="G52" s="178"/>
      <c r="H52" s="178"/>
      <c r="I52" s="114"/>
      <c r="J52" s="114"/>
      <c r="K52" s="114"/>
      <c r="L52" s="166"/>
      <c r="M52" s="114"/>
      <c r="N52" s="185"/>
      <c r="O52" s="114"/>
      <c r="P52" s="114"/>
      <c r="Q52" s="114"/>
      <c r="R52" s="178"/>
      <c r="S52" s="178"/>
      <c r="T52" s="178"/>
      <c r="U52" s="114"/>
      <c r="V52" s="114"/>
      <c r="W52" s="178"/>
      <c r="X52" s="178"/>
      <c r="Y52" s="178"/>
      <c r="Z52" s="178"/>
      <c r="AA52" s="178"/>
      <c r="AB52" s="178"/>
      <c r="AC52" s="178"/>
      <c r="AD52" s="251"/>
      <c r="AE52" s="114"/>
      <c r="AF52" s="114"/>
      <c r="AG52" s="114"/>
      <c r="AH52" s="178"/>
      <c r="AI52" s="178"/>
      <c r="AJ52" s="166"/>
      <c r="AK52" s="114"/>
      <c r="AL52" s="114"/>
    </row>
    <row r="53" spans="1:38" ht="11.25" customHeight="1" x14ac:dyDescent="0.3">
      <c r="A53" s="311">
        <v>43566</v>
      </c>
      <c r="B53" s="132" t="s">
        <v>39</v>
      </c>
      <c r="C53" s="133"/>
      <c r="D53" s="134">
        <v>5</v>
      </c>
      <c r="E53" s="133"/>
      <c r="F53" s="134">
        <v>0</v>
      </c>
      <c r="G53" s="134">
        <v>5</v>
      </c>
      <c r="H53" s="135"/>
      <c r="I53" s="179" t="s">
        <v>41</v>
      </c>
      <c r="J53" s="136"/>
      <c r="K53" s="137"/>
      <c r="L53" s="133"/>
      <c r="M53" s="138">
        <v>1.9</v>
      </c>
      <c r="N53" s="133"/>
      <c r="O53" s="138">
        <v>45.585000000000001</v>
      </c>
      <c r="P53" s="134">
        <v>47.484999999999999</v>
      </c>
      <c r="Q53" s="139"/>
      <c r="R53" s="180"/>
      <c r="S53" s="141"/>
      <c r="T53" s="133"/>
      <c r="U53" s="143"/>
      <c r="V53" s="144"/>
      <c r="W53" s="180"/>
      <c r="X53" s="145"/>
      <c r="Y53" s="147"/>
      <c r="Z53" s="146"/>
      <c r="AA53" s="147"/>
      <c r="AB53" s="312">
        <f>AB$5+SUMIF($A$6:AA$6,"Нараст. баланс",$A55:AA55)+SUMIF($A$8:Y$8,"Итого (с ВНР)",$A55:Y55)-SUMIF($A$6:AA$6,"Геол. снижение,  т/сут",$A55:AA55)-SUMIF(Z$8:AA$8,"Итого",Z55:AA55)-SUMIF($A$8:AA$8,"Итого (с ВСП)",$A55:AA55)</f>
        <v>1888.6460000000002</v>
      </c>
      <c r="AC53" s="148"/>
      <c r="AD53" s="320">
        <f>AB53+AG55-AL55</f>
        <v>1871.2460000000001</v>
      </c>
      <c r="AE53" s="133"/>
      <c r="AF53" s="136"/>
      <c r="AG53" s="137"/>
      <c r="AH53" s="114"/>
      <c r="AI53" s="133"/>
      <c r="AJ53" s="133"/>
      <c r="AK53" s="143"/>
      <c r="AL53" s="144"/>
    </row>
    <row r="54" spans="1:38" ht="11.25" customHeight="1" x14ac:dyDescent="0.3">
      <c r="A54" s="287" t="s">
        <v>2</v>
      </c>
      <c r="B54" s="149" t="s">
        <v>40</v>
      </c>
      <c r="C54" s="150"/>
      <c r="D54" s="151">
        <v>0</v>
      </c>
      <c r="E54" s="150"/>
      <c r="F54" s="151">
        <v>0</v>
      </c>
      <c r="G54" s="151">
        <v>0</v>
      </c>
      <c r="H54" s="152"/>
      <c r="I54" s="181" t="s">
        <v>62</v>
      </c>
      <c r="J54" s="153">
        <f>SUBTOTAL(9,I56:I56)</f>
        <v>1</v>
      </c>
      <c r="K54" s="154"/>
      <c r="L54" s="150"/>
      <c r="M54" s="155">
        <f>SUBTOTAL(9,L56:L56)</f>
        <v>0</v>
      </c>
      <c r="N54" s="150"/>
      <c r="O54" s="155">
        <f>SUBTOTAL(9,N56:N56)</f>
        <v>0</v>
      </c>
      <c r="P54" s="151">
        <f>SUBTOTAL(9,L56:N56)</f>
        <v>0</v>
      </c>
      <c r="Q54" s="156">
        <f>P54+IF($B50="N,N скважин",Q50,0)</f>
        <v>2</v>
      </c>
      <c r="R54" s="182"/>
      <c r="S54" s="158"/>
      <c r="T54" s="150"/>
      <c r="U54" s="151">
        <f>SUBTOTAL(9,T56:T56)</f>
        <v>0</v>
      </c>
      <c r="V54" s="160">
        <f>U54+IF($B50="N,N скважин",V50,0)</f>
        <v>1</v>
      </c>
      <c r="W54" s="182"/>
      <c r="X54" s="161"/>
      <c r="Y54" s="163"/>
      <c r="Z54" s="162"/>
      <c r="AA54" s="163"/>
      <c r="AB54" s="287" t="s">
        <v>2</v>
      </c>
      <c r="AC54" s="164">
        <v>0</v>
      </c>
      <c r="AD54" s="321"/>
      <c r="AE54" s="150"/>
      <c r="AF54" s="153"/>
      <c r="AG54" s="154"/>
      <c r="AH54" s="114"/>
      <c r="AI54" s="150"/>
      <c r="AJ54" s="150"/>
      <c r="AK54" s="151"/>
      <c r="AL54" s="160"/>
    </row>
    <row r="55" spans="1:38" ht="12.75" customHeight="1" x14ac:dyDescent="0.3">
      <c r="A55" s="287" t="s">
        <v>2</v>
      </c>
      <c r="B55" s="165" t="s">
        <v>37</v>
      </c>
      <c r="C55" s="166"/>
      <c r="D55" s="167">
        <f>SUBTOTAL(9,C55:C55)</f>
        <v>0</v>
      </c>
      <c r="E55" s="166"/>
      <c r="F55" s="167">
        <f>SUBTOTAL(9,E55:E55)</f>
        <v>0</v>
      </c>
      <c r="G55" s="167">
        <f>SUBTOTAL(9,C55:E55)</f>
        <v>0</v>
      </c>
      <c r="H55" s="168">
        <f>G55+IF($B51=2,0,H51)</f>
        <v>0</v>
      </c>
      <c r="I55" s="183">
        <v>5</v>
      </c>
      <c r="J55" s="169">
        <f>SUBTOTAL(9,I55:I55)</f>
        <v>5</v>
      </c>
      <c r="K55" s="170">
        <f>J55+IF($B51=2,0,K51)</f>
        <v>5</v>
      </c>
      <c r="L55" s="166"/>
      <c r="M55" s="171">
        <f>SUBTOTAL(9,L55:L55)</f>
        <v>0</v>
      </c>
      <c r="N55" s="166"/>
      <c r="O55" s="171">
        <f>SUBTOTAL(9,N55:N55)</f>
        <v>0</v>
      </c>
      <c r="P55" s="167">
        <f>SUBTOTAL(9,L55:N55)</f>
        <v>0</v>
      </c>
      <c r="Q55" s="168">
        <f>P55+IF($B51=2,0,Q51)</f>
        <v>54.284999999999997</v>
      </c>
      <c r="R55" s="184">
        <v>15</v>
      </c>
      <c r="S55" s="173">
        <v>31.9</v>
      </c>
      <c r="T55" s="166"/>
      <c r="U55" s="167">
        <f>SUBTOTAL(9,T55:T55)</f>
        <v>0</v>
      </c>
      <c r="V55" s="171">
        <f>U55+IF($B51=2,0,V51)</f>
        <v>45.734999999999999</v>
      </c>
      <c r="W55" s="184">
        <v>16</v>
      </c>
      <c r="X55" s="175">
        <f>SUMIF($A$6:W$6,"Накопленный эффект, т/сут",$A55:W55)+SUMIF($A$6:W$6,"Нараст.  по потенциалу",$A55:W55)-SUMIF($A$6:W$6,"Нараст. по остановкам",$A55:W55)-SUMIF($A$6:W$6,"ИТОГО перевод в ППД",$A55:W55)-SUMIF($A$6:W$6,"ИТОГО  нерент, по распоряж.",$A55:W55)-SUMIF($A$6:W$6,"ИТОГО ост. дебит от ЗБС, Углуб., ПВЛГ/ПНЛГ",$A55:W55)</f>
        <v>13.549999999999997</v>
      </c>
      <c r="Y55" s="167">
        <v>11.932</v>
      </c>
      <c r="Z55" s="176"/>
      <c r="AA55" s="167">
        <f>SUBTOTAL(9,Y55:Z55)</f>
        <v>11.932</v>
      </c>
      <c r="AB55" s="287" t="s">
        <v>2</v>
      </c>
      <c r="AC55" s="177">
        <f>AC$5+SUMIF($C$6:AA$6,"Нараст. по остановкам",$C55:AA55)-SUMIF($C$6:AA$6,"Нараст.  по потенциалу",$C55:AA55)</f>
        <v>23.278098604179206</v>
      </c>
      <c r="AD55" s="321"/>
      <c r="AE55" s="166"/>
      <c r="AF55" s="169"/>
      <c r="AG55" s="170">
        <f>AF55+IF($B51=2,0,AG51)</f>
        <v>3</v>
      </c>
      <c r="AH55" s="114"/>
      <c r="AI55" s="166"/>
      <c r="AJ55" s="166"/>
      <c r="AK55" s="167"/>
      <c r="AL55" s="171">
        <f>AK55+IF($B51=2,0,AL51)</f>
        <v>20.399999999999999</v>
      </c>
    </row>
    <row r="56" spans="1:38" ht="0.75" customHeight="1" x14ac:dyDescent="0.3">
      <c r="A56" s="178"/>
      <c r="B56" s="178"/>
      <c r="C56" s="178"/>
      <c r="D56" s="178"/>
      <c r="E56" s="178"/>
      <c r="F56" s="178"/>
      <c r="G56" s="178"/>
      <c r="H56" s="178"/>
      <c r="I56" s="114">
        <v>1</v>
      </c>
      <c r="J56" s="114"/>
      <c r="K56" s="114"/>
      <c r="L56" s="166"/>
      <c r="M56" s="114"/>
      <c r="N56" s="166"/>
      <c r="O56" s="114"/>
      <c r="P56" s="114"/>
      <c r="Q56" s="114"/>
      <c r="R56" s="178"/>
      <c r="S56" s="178"/>
      <c r="T56" s="166"/>
      <c r="U56" s="114"/>
      <c r="V56" s="114"/>
      <c r="W56" s="178"/>
      <c r="X56" s="178"/>
      <c r="Y56" s="178"/>
      <c r="Z56" s="178"/>
      <c r="AA56" s="178"/>
      <c r="AB56" s="178"/>
      <c r="AC56" s="178"/>
      <c r="AD56" s="251"/>
      <c r="AE56" s="114"/>
      <c r="AF56" s="114"/>
      <c r="AG56" s="114"/>
      <c r="AH56" s="178"/>
      <c r="AI56" s="166"/>
      <c r="AJ56" s="166"/>
      <c r="AK56" s="114"/>
      <c r="AL56" s="114"/>
    </row>
    <row r="57" spans="1:38" ht="11.25" customHeight="1" x14ac:dyDescent="0.3">
      <c r="A57" s="311">
        <v>43567</v>
      </c>
      <c r="B57" s="132" t="s">
        <v>39</v>
      </c>
      <c r="C57" s="133"/>
      <c r="D57" s="134">
        <v>5</v>
      </c>
      <c r="E57" s="133"/>
      <c r="F57" s="134">
        <v>0</v>
      </c>
      <c r="G57" s="134">
        <v>5</v>
      </c>
      <c r="H57" s="135"/>
      <c r="I57" s="133"/>
      <c r="J57" s="136"/>
      <c r="K57" s="137"/>
      <c r="L57" s="133"/>
      <c r="M57" s="138">
        <v>1.9</v>
      </c>
      <c r="N57" s="133"/>
      <c r="O57" s="138">
        <v>45.585000000000001</v>
      </c>
      <c r="P57" s="134">
        <v>47.484999999999999</v>
      </c>
      <c r="Q57" s="139"/>
      <c r="R57" s="180"/>
      <c r="S57" s="141"/>
      <c r="T57" s="133"/>
      <c r="U57" s="143"/>
      <c r="V57" s="144"/>
      <c r="W57" s="180"/>
      <c r="X57" s="145"/>
      <c r="Y57" s="146"/>
      <c r="Z57" s="146"/>
      <c r="AA57" s="147"/>
      <c r="AB57" s="312">
        <f>AB$5+SUMIF($A$6:AA$6,"Нараст. баланс",$A59:AA59)+SUMIF($A$8:Y$8,"Итого (с ВНР)",$A59:Y59)-SUMIF($A$6:AA$6,"Геол. снижение,  т/сут",$A59:AA59)-SUMIF(Z$8:AA$8,"Итого",Z59:AA59)-SUMIF($A$8:AA$8,"Итого (с ВСП)",$A59:AA59)</f>
        <v>1897.6780000000003</v>
      </c>
      <c r="AC57" s="148"/>
      <c r="AD57" s="320">
        <f>AB57+AG59-AL59</f>
        <v>1880.2780000000002</v>
      </c>
      <c r="AE57" s="133"/>
      <c r="AF57" s="136"/>
      <c r="AG57" s="137"/>
      <c r="AH57" s="114"/>
      <c r="AI57" s="133"/>
      <c r="AJ57" s="133"/>
      <c r="AK57" s="143"/>
      <c r="AL57" s="144"/>
    </row>
    <row r="58" spans="1:38" ht="11.25" customHeight="1" x14ac:dyDescent="0.3">
      <c r="A58" s="287" t="s">
        <v>2</v>
      </c>
      <c r="B58" s="149" t="s">
        <v>40</v>
      </c>
      <c r="C58" s="150"/>
      <c r="D58" s="151">
        <v>0</v>
      </c>
      <c r="E58" s="150"/>
      <c r="F58" s="151">
        <v>0</v>
      </c>
      <c r="G58" s="151">
        <v>0</v>
      </c>
      <c r="H58" s="152"/>
      <c r="I58" s="150"/>
      <c r="J58" s="153">
        <f>SUBTOTAL(9,I60:I60)</f>
        <v>0</v>
      </c>
      <c r="K58" s="154"/>
      <c r="L58" s="150"/>
      <c r="M58" s="155">
        <f>SUBTOTAL(9,L60:L60)</f>
        <v>0</v>
      </c>
      <c r="N58" s="150"/>
      <c r="O58" s="155">
        <f>SUBTOTAL(9,N60:N60)</f>
        <v>0</v>
      </c>
      <c r="P58" s="151">
        <f>SUBTOTAL(9,L60:N60)</f>
        <v>0</v>
      </c>
      <c r="Q58" s="156">
        <f>P58+IF($B54="N,N скважин",Q54,0)</f>
        <v>2</v>
      </c>
      <c r="R58" s="182"/>
      <c r="S58" s="158"/>
      <c r="T58" s="150"/>
      <c r="U58" s="151">
        <f>SUBTOTAL(9,T60:T60)</f>
        <v>0</v>
      </c>
      <c r="V58" s="160">
        <f>U58+IF($B54="N,N скважин",V54,0)</f>
        <v>1</v>
      </c>
      <c r="W58" s="182"/>
      <c r="X58" s="161"/>
      <c r="Y58" s="162"/>
      <c r="Z58" s="162"/>
      <c r="AA58" s="163"/>
      <c r="AB58" s="287" t="s">
        <v>2</v>
      </c>
      <c r="AC58" s="164">
        <v>0</v>
      </c>
      <c r="AD58" s="321"/>
      <c r="AE58" s="150"/>
      <c r="AF58" s="153"/>
      <c r="AG58" s="154"/>
      <c r="AH58" s="114"/>
      <c r="AI58" s="150"/>
      <c r="AJ58" s="150"/>
      <c r="AK58" s="151"/>
      <c r="AL58" s="160"/>
    </row>
    <row r="59" spans="1:38" ht="12.75" customHeight="1" x14ac:dyDescent="0.3">
      <c r="A59" s="287" t="s">
        <v>2</v>
      </c>
      <c r="B59" s="165" t="s">
        <v>37</v>
      </c>
      <c r="C59" s="166"/>
      <c r="D59" s="167">
        <f>SUBTOTAL(9,C59:C59)</f>
        <v>0</v>
      </c>
      <c r="E59" s="166"/>
      <c r="F59" s="167">
        <f>SUBTOTAL(9,E59:E59)</f>
        <v>0</v>
      </c>
      <c r="G59" s="167">
        <f>SUBTOTAL(9,C59:E59)</f>
        <v>0</v>
      </c>
      <c r="H59" s="168">
        <f>G59+IF($B55=2,0,H55)</f>
        <v>0</v>
      </c>
      <c r="I59" s="166"/>
      <c r="J59" s="169">
        <f>SUBTOTAL(9,I59:I59)</f>
        <v>0</v>
      </c>
      <c r="K59" s="170">
        <f>J59+IF($B55=2,0,K55)</f>
        <v>5</v>
      </c>
      <c r="L59" s="166"/>
      <c r="M59" s="171">
        <f>SUBTOTAL(9,L59:L59)</f>
        <v>0</v>
      </c>
      <c r="N59" s="166"/>
      <c r="O59" s="171">
        <f>SUBTOTAL(9,N59:N59)</f>
        <v>0</v>
      </c>
      <c r="P59" s="167">
        <f>SUBTOTAL(9,L59:N59)</f>
        <v>0</v>
      </c>
      <c r="Q59" s="168">
        <f>P59+IF($B55=2,0,Q55)</f>
        <v>54.284999999999997</v>
      </c>
      <c r="R59" s="184">
        <v>15</v>
      </c>
      <c r="S59" s="173">
        <v>34.799999999999997</v>
      </c>
      <c r="T59" s="166"/>
      <c r="U59" s="167">
        <f>SUBTOTAL(9,T59:T59)</f>
        <v>0</v>
      </c>
      <c r="V59" s="171">
        <f>U59+IF($B55=2,0,V55)</f>
        <v>45.734999999999999</v>
      </c>
      <c r="W59" s="184">
        <v>16</v>
      </c>
      <c r="X59" s="175">
        <f>SUMIF($A$6:W$6,"Накопленный эффект, т/сут",$A59:W59)+SUMIF($A$6:W$6,"Нараст.  по потенциалу",$A59:W59)-SUMIF($A$6:W$6,"Нараст. по остановкам",$A59:W59)-SUMIF($A$6:W$6,"ИТОГО перевод в ППД",$A59:W59)-SUMIF($A$6:W$6,"ИТОГО  нерент, по распоряж.",$A59:W59)-SUMIF($A$6:W$6,"ИТОГО ост. дебит от ЗБС, Углуб., ПВЛГ/ПНЛГ",$A59:W59)</f>
        <v>13.549999999999997</v>
      </c>
      <c r="Y59" s="176"/>
      <c r="Z59" s="176"/>
      <c r="AA59" s="167">
        <f>SUBTOTAL(9,Y59:Z59)</f>
        <v>0</v>
      </c>
      <c r="AB59" s="287" t="s">
        <v>2</v>
      </c>
      <c r="AC59" s="177">
        <f>AC$5+SUMIF($C$6:AA$6,"Нараст. по остановкам",$C59:AA59)-SUMIF($C$6:AA$6,"Нараст.  по потенциалу",$C59:AA59)</f>
        <v>23.278098604179206</v>
      </c>
      <c r="AD59" s="321"/>
      <c r="AE59" s="166"/>
      <c r="AF59" s="169"/>
      <c r="AG59" s="170">
        <f>AF59+IF($B55=2,0,AG55)</f>
        <v>3</v>
      </c>
      <c r="AH59" s="114"/>
      <c r="AI59" s="166"/>
      <c r="AJ59" s="166"/>
      <c r="AK59" s="167"/>
      <c r="AL59" s="171">
        <f>AK59+IF($B55=2,0,AL55)</f>
        <v>20.399999999999999</v>
      </c>
    </row>
    <row r="60" spans="1:38" ht="0.75" customHeight="1" x14ac:dyDescent="0.3">
      <c r="A60" s="178"/>
      <c r="B60" s="178"/>
      <c r="C60" s="178"/>
      <c r="D60" s="178"/>
      <c r="E60" s="178"/>
      <c r="F60" s="178"/>
      <c r="G60" s="178"/>
      <c r="H60" s="178"/>
      <c r="I60" s="114"/>
      <c r="J60" s="114"/>
      <c r="K60" s="114"/>
      <c r="L60" s="166"/>
      <c r="M60" s="114"/>
      <c r="N60" s="166"/>
      <c r="O60" s="114"/>
      <c r="P60" s="114"/>
      <c r="Q60" s="114"/>
      <c r="R60" s="178"/>
      <c r="S60" s="178"/>
      <c r="T60" s="166"/>
      <c r="U60" s="114"/>
      <c r="V60" s="114"/>
      <c r="W60" s="178"/>
      <c r="X60" s="178"/>
      <c r="Y60" s="178"/>
      <c r="Z60" s="178"/>
      <c r="AA60" s="178"/>
      <c r="AB60" s="178"/>
      <c r="AC60" s="178"/>
      <c r="AD60" s="251"/>
      <c r="AE60" s="114"/>
      <c r="AF60" s="114"/>
      <c r="AG60" s="114"/>
      <c r="AH60" s="178"/>
      <c r="AI60" s="166"/>
      <c r="AJ60" s="166"/>
      <c r="AK60" s="114"/>
      <c r="AL60" s="114"/>
    </row>
    <row r="61" spans="1:38" ht="11.25" customHeight="1" x14ac:dyDescent="0.3">
      <c r="A61" s="311">
        <v>43568</v>
      </c>
      <c r="B61" s="132" t="s">
        <v>39</v>
      </c>
      <c r="C61" s="133"/>
      <c r="D61" s="134">
        <v>5</v>
      </c>
      <c r="E61" s="133"/>
      <c r="F61" s="134">
        <v>0</v>
      </c>
      <c r="G61" s="134">
        <v>5</v>
      </c>
      <c r="H61" s="135"/>
      <c r="I61" s="241"/>
      <c r="J61" s="136"/>
      <c r="K61" s="137"/>
      <c r="L61" s="133"/>
      <c r="M61" s="138">
        <v>1.9</v>
      </c>
      <c r="N61" s="133"/>
      <c r="O61" s="138">
        <v>45.585000000000001</v>
      </c>
      <c r="P61" s="134">
        <v>47.484999999999999</v>
      </c>
      <c r="Q61" s="139"/>
      <c r="R61" s="180"/>
      <c r="S61" s="141"/>
      <c r="T61" s="133"/>
      <c r="U61" s="143"/>
      <c r="V61" s="144"/>
      <c r="W61" s="180"/>
      <c r="X61" s="145"/>
      <c r="Y61" s="146"/>
      <c r="Z61" s="146"/>
      <c r="AA61" s="147"/>
      <c r="AB61" s="312">
        <f>AB$5+SUMIF($A$6:AA$6,"Нараст. баланс",$A63:AA63)+SUMIF($A$8:Y$8,"Итого (с ВНР)",$A63:Y63)-SUMIF($A$6:AA$6,"Геол. снижение,  т/сут",$A63:AA63)-SUMIF(Z$8:AA$8,"Итого",Z63:AA63)-SUMIF($A$8:AA$8,"Итого (с ВСП)",$A63:AA63)</f>
        <v>1894.7780000000002</v>
      </c>
      <c r="AC61" s="148"/>
      <c r="AD61" s="320">
        <f>AB61+AG63-AL63</f>
        <v>1877.3780000000002</v>
      </c>
      <c r="AE61" s="133"/>
      <c r="AF61" s="136"/>
      <c r="AG61" s="137"/>
      <c r="AH61" s="114"/>
      <c r="AI61" s="133"/>
      <c r="AJ61" s="133"/>
      <c r="AK61" s="143"/>
      <c r="AL61" s="144"/>
    </row>
    <row r="62" spans="1:38" ht="11.25" customHeight="1" x14ac:dyDescent="0.3">
      <c r="A62" s="287" t="s">
        <v>2</v>
      </c>
      <c r="B62" s="149" t="s">
        <v>40</v>
      </c>
      <c r="C62" s="150"/>
      <c r="D62" s="151">
        <v>0</v>
      </c>
      <c r="E62" s="150"/>
      <c r="F62" s="151">
        <v>0</v>
      </c>
      <c r="G62" s="151">
        <v>0</v>
      </c>
      <c r="H62" s="152"/>
      <c r="I62" s="242"/>
      <c r="J62" s="153"/>
      <c r="K62" s="154"/>
      <c r="L62" s="150"/>
      <c r="M62" s="155">
        <f>SUBTOTAL(9,L64:L64)</f>
        <v>0</v>
      </c>
      <c r="N62" s="150"/>
      <c r="O62" s="155">
        <f>SUBTOTAL(9,N64:N64)</f>
        <v>0</v>
      </c>
      <c r="P62" s="151">
        <f>SUBTOTAL(9,L64:N64)</f>
        <v>0</v>
      </c>
      <c r="Q62" s="156">
        <f>P62+IF($B58="N,N скважин",Q58,0)</f>
        <v>2</v>
      </c>
      <c r="R62" s="182"/>
      <c r="S62" s="158"/>
      <c r="T62" s="150"/>
      <c r="U62" s="151">
        <f>SUBTOTAL(9,T64:T64)</f>
        <v>0</v>
      </c>
      <c r="V62" s="160">
        <f>U62+IF($B58="N,N скважин",V58,0)</f>
        <v>1</v>
      </c>
      <c r="W62" s="182"/>
      <c r="X62" s="161"/>
      <c r="Y62" s="162"/>
      <c r="Z62" s="162"/>
      <c r="AA62" s="163"/>
      <c r="AB62" s="287" t="s">
        <v>2</v>
      </c>
      <c r="AC62" s="164">
        <v>0</v>
      </c>
      <c r="AD62" s="321"/>
      <c r="AE62" s="150"/>
      <c r="AF62" s="153"/>
      <c r="AG62" s="154"/>
      <c r="AH62" s="114"/>
      <c r="AI62" s="150"/>
      <c r="AJ62" s="150"/>
      <c r="AK62" s="151"/>
      <c r="AL62" s="160"/>
    </row>
    <row r="63" spans="1:38" ht="12.75" customHeight="1" x14ac:dyDescent="0.3">
      <c r="A63" s="287" t="s">
        <v>2</v>
      </c>
      <c r="B63" s="165" t="s">
        <v>37</v>
      </c>
      <c r="C63" s="166"/>
      <c r="D63" s="167">
        <f>SUBTOTAL(9,C63:C63)</f>
        <v>0</v>
      </c>
      <c r="E63" s="166"/>
      <c r="F63" s="167">
        <f>SUBTOTAL(9,E63:E63)</f>
        <v>0</v>
      </c>
      <c r="G63" s="167">
        <f>SUBTOTAL(9,C63:E63)</f>
        <v>0</v>
      </c>
      <c r="H63" s="168">
        <f>G63+IF($B59=2,0,H59)</f>
        <v>0</v>
      </c>
      <c r="I63" s="243"/>
      <c r="J63" s="169">
        <f>SUBTOTAL(9,I63:I63)</f>
        <v>0</v>
      </c>
      <c r="K63" s="170">
        <f>J63+IF($B59=2,0,K59)</f>
        <v>5</v>
      </c>
      <c r="L63" s="166"/>
      <c r="M63" s="171">
        <f>SUBTOTAL(9,L63:L63)</f>
        <v>0</v>
      </c>
      <c r="N63" s="166"/>
      <c r="O63" s="171">
        <f>SUBTOTAL(9,N63:N63)</f>
        <v>0</v>
      </c>
      <c r="P63" s="167">
        <f>SUBTOTAL(9,L63:N63)</f>
        <v>0</v>
      </c>
      <c r="Q63" s="168">
        <f>P63+IF($B59=2,0,Q59)</f>
        <v>54.284999999999997</v>
      </c>
      <c r="R63" s="184">
        <v>15</v>
      </c>
      <c r="S63" s="173">
        <v>37.700000000000003</v>
      </c>
      <c r="T63" s="166"/>
      <c r="U63" s="167">
        <f>SUBTOTAL(9,T63:T63)</f>
        <v>0</v>
      </c>
      <c r="V63" s="171">
        <f>U63+IF($B59=2,0,V59)</f>
        <v>45.734999999999999</v>
      </c>
      <c r="W63" s="184">
        <v>16</v>
      </c>
      <c r="X63" s="175">
        <f>SUMIF($A$6:W$6,"Накопленный эффект, т/сут",$A63:W63)+SUMIF($A$6:W$6,"Нараст.  по потенциалу",$A63:W63)-SUMIF($A$6:W$6,"Нараст. по остановкам",$A63:W63)-SUMIF($A$6:W$6,"ИТОГО перевод в ППД",$A63:W63)-SUMIF($A$6:W$6,"ИТОГО  нерент, по распоряж.",$A63:W63)-SUMIF($A$6:W$6,"ИТОГО ост. дебит от ЗБС, Углуб., ПВЛГ/ПНЛГ",$A63:W63)</f>
        <v>13.549999999999997</v>
      </c>
      <c r="Y63" s="176"/>
      <c r="Z63" s="176"/>
      <c r="AA63" s="167">
        <f>SUBTOTAL(9,Y63:Z63)</f>
        <v>0</v>
      </c>
      <c r="AB63" s="287" t="s">
        <v>2</v>
      </c>
      <c r="AC63" s="177">
        <f>AC$5+SUMIF($C$6:AA$6,"Нараст. по остановкам",$C63:AA63)-SUMIF($C$6:AA$6,"Нараст.  по потенциалу",$C63:AA63)</f>
        <v>23.278098604179206</v>
      </c>
      <c r="AD63" s="321"/>
      <c r="AE63" s="166"/>
      <c r="AF63" s="169"/>
      <c r="AG63" s="170">
        <f>AF63+IF($B59=2,0,AG59)</f>
        <v>3</v>
      </c>
      <c r="AH63" s="114"/>
      <c r="AI63" s="166"/>
      <c r="AJ63" s="166"/>
      <c r="AK63" s="167"/>
      <c r="AL63" s="171">
        <f>AK63+IF($B59=2,0,AL59)</f>
        <v>20.399999999999999</v>
      </c>
    </row>
    <row r="64" spans="1:38" ht="0.75" customHeight="1" x14ac:dyDescent="0.3">
      <c r="A64" s="178"/>
      <c r="B64" s="178"/>
      <c r="C64" s="178"/>
      <c r="D64" s="178"/>
      <c r="E64" s="178"/>
      <c r="F64" s="178"/>
      <c r="G64" s="178"/>
      <c r="H64" s="178"/>
      <c r="I64" s="114">
        <v>1</v>
      </c>
      <c r="J64" s="114"/>
      <c r="K64" s="114"/>
      <c r="L64" s="166"/>
      <c r="M64" s="114"/>
      <c r="N64" s="166"/>
      <c r="O64" s="114"/>
      <c r="P64" s="114"/>
      <c r="Q64" s="114"/>
      <c r="R64" s="178"/>
      <c r="S64" s="178"/>
      <c r="T64" s="166"/>
      <c r="U64" s="114"/>
      <c r="V64" s="114"/>
      <c r="W64" s="178"/>
      <c r="X64" s="178"/>
      <c r="Y64" s="178"/>
      <c r="Z64" s="178"/>
      <c r="AA64" s="178"/>
      <c r="AB64" s="178"/>
      <c r="AC64" s="178"/>
      <c r="AD64" s="251"/>
      <c r="AE64" s="114"/>
      <c r="AF64" s="114"/>
      <c r="AG64" s="114"/>
      <c r="AH64" s="178"/>
      <c r="AI64" s="166"/>
      <c r="AJ64" s="166"/>
      <c r="AK64" s="114"/>
      <c r="AL64" s="114"/>
    </row>
    <row r="65" spans="1:38" ht="11.25" customHeight="1" x14ac:dyDescent="0.3">
      <c r="A65" s="311">
        <v>43569</v>
      </c>
      <c r="B65" s="132" t="s">
        <v>39</v>
      </c>
      <c r="C65" s="133"/>
      <c r="D65" s="134">
        <v>5</v>
      </c>
      <c r="E65" s="133"/>
      <c r="F65" s="134">
        <v>0</v>
      </c>
      <c r="G65" s="134">
        <v>5</v>
      </c>
      <c r="H65" s="135"/>
      <c r="I65" s="241"/>
      <c r="J65" s="136"/>
      <c r="K65" s="137"/>
      <c r="L65" s="133"/>
      <c r="M65" s="138">
        <v>1.9</v>
      </c>
      <c r="N65" s="244" t="s">
        <v>41</v>
      </c>
      <c r="O65" s="138">
        <v>45.585000000000001</v>
      </c>
      <c r="P65" s="134">
        <v>47.484999999999999</v>
      </c>
      <c r="Q65" s="139"/>
      <c r="R65" s="180"/>
      <c r="S65" s="141"/>
      <c r="T65" s="133"/>
      <c r="U65" s="143"/>
      <c r="V65" s="144"/>
      <c r="W65" s="180"/>
      <c r="X65" s="145"/>
      <c r="Y65" s="146"/>
      <c r="Z65" s="146"/>
      <c r="AA65" s="147"/>
      <c r="AB65" s="312">
        <f>AB$5+SUMIF($A$6:AA$6,"Нараст. баланс",$A67:AA67)+SUMIF($A$8:Y$8,"Итого (с ВНР)",$A67:Y67)-SUMIF($A$6:AA$6,"Геол. снижение,  т/сут",$A67:AA67)-SUMIF(Z$8:AA$8,"Итого",Z67:AA67)-SUMIF($A$8:AA$8,"Итого (с ВСП)",$A67:AA67)</f>
        <v>1898.6780000000003</v>
      </c>
      <c r="AC65" s="148"/>
      <c r="AD65" s="320">
        <f>AB65+AG67-AL67</f>
        <v>1884.2780000000002</v>
      </c>
      <c r="AE65" s="244" t="s">
        <v>41</v>
      </c>
      <c r="AF65" s="136"/>
      <c r="AG65" s="137"/>
      <c r="AH65" s="114"/>
      <c r="AI65" s="133"/>
      <c r="AJ65" s="133"/>
      <c r="AK65" s="143"/>
      <c r="AL65" s="144"/>
    </row>
    <row r="66" spans="1:38" ht="11.25" customHeight="1" x14ac:dyDescent="0.3">
      <c r="A66" s="287" t="s">
        <v>2</v>
      </c>
      <c r="B66" s="149" t="s">
        <v>40</v>
      </c>
      <c r="C66" s="150"/>
      <c r="D66" s="151">
        <v>0</v>
      </c>
      <c r="E66" s="150"/>
      <c r="F66" s="151">
        <v>0</v>
      </c>
      <c r="G66" s="151">
        <v>0</v>
      </c>
      <c r="H66" s="152"/>
      <c r="I66" s="242"/>
      <c r="J66" s="153"/>
      <c r="K66" s="154"/>
      <c r="L66" s="150"/>
      <c r="M66" s="155">
        <f>SUBTOTAL(9,L68:L68)</f>
        <v>0</v>
      </c>
      <c r="N66" s="245">
        <v>6441</v>
      </c>
      <c r="O66" s="155">
        <v>1</v>
      </c>
      <c r="P66" s="151">
        <v>1</v>
      </c>
      <c r="Q66" s="156">
        <f>P66+IF($B62="N,N скважин",Q62,0)</f>
        <v>3</v>
      </c>
      <c r="R66" s="182"/>
      <c r="S66" s="158"/>
      <c r="T66" s="150"/>
      <c r="U66" s="151">
        <f>SUBTOTAL(9,T68:T68)</f>
        <v>0</v>
      </c>
      <c r="V66" s="160">
        <f>U66+IF($B62="N,N скважин",V62,0)</f>
        <v>1</v>
      </c>
      <c r="W66" s="182"/>
      <c r="X66" s="161"/>
      <c r="Y66" s="162"/>
      <c r="Z66" s="162"/>
      <c r="AA66" s="163"/>
      <c r="AB66" s="287" t="s">
        <v>2</v>
      </c>
      <c r="AC66" s="164">
        <v>0</v>
      </c>
      <c r="AD66" s="321"/>
      <c r="AE66" s="245">
        <v>6441</v>
      </c>
      <c r="AF66" s="153">
        <v>1</v>
      </c>
      <c r="AG66" s="154"/>
      <c r="AH66" s="114"/>
      <c r="AI66" s="150"/>
      <c r="AJ66" s="150"/>
      <c r="AK66" s="151"/>
      <c r="AL66" s="160"/>
    </row>
    <row r="67" spans="1:38" ht="12.75" customHeight="1" x14ac:dyDescent="0.3">
      <c r="A67" s="287" t="s">
        <v>2</v>
      </c>
      <c r="B67" s="165" t="s">
        <v>37</v>
      </c>
      <c r="C67" s="166"/>
      <c r="D67" s="167">
        <f>SUBTOTAL(9,C67:C67)</f>
        <v>0</v>
      </c>
      <c r="E67" s="166"/>
      <c r="F67" s="167">
        <f>SUBTOTAL(9,E67:E67)</f>
        <v>0</v>
      </c>
      <c r="G67" s="167">
        <f>SUBTOTAL(9,C67:E67)</f>
        <v>0</v>
      </c>
      <c r="H67" s="168">
        <f>G67+IF($B63=2,0,H63)</f>
        <v>0</v>
      </c>
      <c r="I67" s="243"/>
      <c r="J67" s="169">
        <f>SUBTOTAL(9,I67:I67)</f>
        <v>0</v>
      </c>
      <c r="K67" s="170">
        <f>J67+IF($B63=2,0,K63)</f>
        <v>5</v>
      </c>
      <c r="L67" s="166"/>
      <c r="M67" s="171">
        <f>SUBTOTAL(9,L67:L67)</f>
        <v>0</v>
      </c>
      <c r="N67" s="246">
        <v>6.8</v>
      </c>
      <c r="O67" s="171">
        <f>SUBTOTAL(9,N67:N67)</f>
        <v>6.8</v>
      </c>
      <c r="P67" s="167">
        <f>SUBTOTAL(9,L67:N67)</f>
        <v>6.8</v>
      </c>
      <c r="Q67" s="168">
        <f>P67+IF($B63=2,0,Q63)</f>
        <v>61.084999999999994</v>
      </c>
      <c r="R67" s="184">
        <v>15</v>
      </c>
      <c r="S67" s="173">
        <v>40.6</v>
      </c>
      <c r="T67" s="166"/>
      <c r="U67" s="167">
        <f>SUBTOTAL(9,T67:T67)</f>
        <v>0</v>
      </c>
      <c r="V67" s="171">
        <f>U67+IF($B63=2,0,V63)</f>
        <v>45.734999999999999</v>
      </c>
      <c r="W67" s="184">
        <v>16</v>
      </c>
      <c r="X67" s="175">
        <f>SUMIF($A$6:W$6,"Накопленный эффект, т/сут",$A67:W67)+SUMIF($A$6:W$6,"Нараст.  по потенциалу",$A67:W67)-SUMIF($A$6:W$6,"Нараст. по остановкам",$A67:W67)-SUMIF($A$6:W$6,"ИТОГО перевод в ППД",$A67:W67)-SUMIF($A$6:W$6,"ИТОГО  нерент, по распоряж.",$A67:W67)-SUMIF($A$6:W$6,"ИТОГО ост. дебит от ЗБС, Углуб., ПВЛГ/ПНЛГ",$A67:W67)</f>
        <v>20.349999999999994</v>
      </c>
      <c r="Y67" s="176"/>
      <c r="Z67" s="176"/>
      <c r="AA67" s="167">
        <f>SUBTOTAL(9,Y67:Z67)</f>
        <v>0</v>
      </c>
      <c r="AB67" s="287" t="s">
        <v>2</v>
      </c>
      <c r="AC67" s="177">
        <f>AC$5+SUMIF($C$6:AA$6,"Нараст. по остановкам",$C67:AA67)-SUMIF($C$6:AA$6,"Нараст.  по потенциалу",$C67:AA67)</f>
        <v>16.478098604179209</v>
      </c>
      <c r="AD67" s="321"/>
      <c r="AE67" s="246">
        <v>3</v>
      </c>
      <c r="AF67" s="169">
        <v>3</v>
      </c>
      <c r="AG67" s="170">
        <f>AF67+IF($B63=2,0,AG63)</f>
        <v>6</v>
      </c>
      <c r="AH67" s="114"/>
      <c r="AI67" s="166"/>
      <c r="AJ67" s="166"/>
      <c r="AK67" s="167"/>
      <c r="AL67" s="171">
        <f>AK67+IF($B63=2,0,AL63)</f>
        <v>20.399999999999999</v>
      </c>
    </row>
    <row r="68" spans="1:38" ht="0.75" customHeight="1" x14ac:dyDescent="0.3">
      <c r="A68" s="178"/>
      <c r="B68" s="178"/>
      <c r="C68" s="178"/>
      <c r="D68" s="178"/>
      <c r="E68" s="178"/>
      <c r="F68" s="178"/>
      <c r="G68" s="178"/>
      <c r="H68" s="178"/>
      <c r="I68" s="114">
        <v>1</v>
      </c>
      <c r="J68" s="114"/>
      <c r="K68" s="114"/>
      <c r="L68" s="166"/>
      <c r="M68" s="114"/>
      <c r="N68" s="166"/>
      <c r="O68" s="114"/>
      <c r="P68" s="114"/>
      <c r="Q68" s="114"/>
      <c r="R68" s="178"/>
      <c r="S68" s="178"/>
      <c r="T68" s="166"/>
      <c r="U68" s="114"/>
      <c r="V68" s="114"/>
      <c r="W68" s="178"/>
      <c r="X68" s="178"/>
      <c r="Y68" s="178"/>
      <c r="Z68" s="178"/>
      <c r="AA68" s="178"/>
      <c r="AB68" s="178"/>
      <c r="AC68" s="178"/>
      <c r="AD68" s="251"/>
      <c r="AE68" s="114"/>
      <c r="AF68" s="114"/>
      <c r="AG68" s="114"/>
      <c r="AH68" s="178"/>
      <c r="AI68" s="166"/>
      <c r="AJ68" s="166"/>
      <c r="AK68" s="114"/>
      <c r="AL68" s="114"/>
    </row>
    <row r="69" spans="1:38" ht="11.25" customHeight="1" x14ac:dyDescent="0.3">
      <c r="A69" s="311">
        <v>43570</v>
      </c>
      <c r="B69" s="132" t="s">
        <v>39</v>
      </c>
      <c r="C69" s="133"/>
      <c r="D69" s="134">
        <v>5</v>
      </c>
      <c r="E69" s="241"/>
      <c r="F69" s="134">
        <v>21</v>
      </c>
      <c r="G69" s="134">
        <v>26</v>
      </c>
      <c r="H69" s="135"/>
      <c r="I69" s="133"/>
      <c r="J69" s="136"/>
      <c r="K69" s="137"/>
      <c r="L69" s="133"/>
      <c r="M69" s="138">
        <v>1.9</v>
      </c>
      <c r="N69" s="133"/>
      <c r="O69" s="138">
        <v>45.585000000000001</v>
      </c>
      <c r="P69" s="134">
        <v>47.484999999999999</v>
      </c>
      <c r="Q69" s="139"/>
      <c r="R69" s="180"/>
      <c r="S69" s="141"/>
      <c r="T69" s="133"/>
      <c r="U69" s="143"/>
      <c r="V69" s="144"/>
      <c r="W69" s="180"/>
      <c r="X69" s="145"/>
      <c r="Y69" s="146"/>
      <c r="Z69" s="146"/>
      <c r="AA69" s="147"/>
      <c r="AB69" s="312">
        <f>AB$5+SUMIF($A$6:AA$6,"Нараст. баланс",$A71:AA71)+SUMIF($A$8:Y$8,"Итого (с ВНР)",$A71:Y71)-SUMIF($A$6:AA$6,"Геол. снижение,  т/сут",$A71:AA71)-SUMIF(Z$8:AA$8,"Итого",Z71:AA71)-SUMIF($A$8:AA$8,"Итого (с ВСП)",$A71:AA71)</f>
        <v>1895.7780000000002</v>
      </c>
      <c r="AC69" s="148"/>
      <c r="AD69" s="320">
        <f>AB69+AG71-AL71</f>
        <v>1881.3780000000002</v>
      </c>
      <c r="AE69" s="133"/>
      <c r="AF69" s="136"/>
      <c r="AG69" s="137"/>
      <c r="AH69" s="114"/>
      <c r="AI69" s="133"/>
      <c r="AJ69" s="133"/>
      <c r="AK69" s="143"/>
      <c r="AL69" s="144"/>
    </row>
    <row r="70" spans="1:38" ht="11.25" customHeight="1" x14ac:dyDescent="0.3">
      <c r="A70" s="287" t="s">
        <v>2</v>
      </c>
      <c r="B70" s="149" t="s">
        <v>40</v>
      </c>
      <c r="C70" s="150"/>
      <c r="D70" s="151">
        <v>0</v>
      </c>
      <c r="E70" s="242"/>
      <c r="F70" s="151"/>
      <c r="G70" s="151"/>
      <c r="H70" s="152"/>
      <c r="I70" s="150"/>
      <c r="J70" s="153">
        <f>SUBTOTAL(9,I72:I72)</f>
        <v>0</v>
      </c>
      <c r="K70" s="154"/>
      <c r="L70" s="150"/>
      <c r="M70" s="155">
        <f>SUBTOTAL(9,L72:L72)</f>
        <v>0</v>
      </c>
      <c r="N70" s="150"/>
      <c r="O70" s="155">
        <f>SUBTOTAL(9,N72:N72)</f>
        <v>0</v>
      </c>
      <c r="P70" s="151">
        <f>SUBTOTAL(9,L72:N72)</f>
        <v>0</v>
      </c>
      <c r="Q70" s="156">
        <f>P70+IF($B66="N,N скважин",Q66,0)</f>
        <v>3</v>
      </c>
      <c r="R70" s="182"/>
      <c r="S70" s="158"/>
      <c r="T70" s="150"/>
      <c r="U70" s="151">
        <f>SUBTOTAL(9,T72:T72)</f>
        <v>0</v>
      </c>
      <c r="V70" s="160">
        <f>U70+IF($B66="N,N скважин",V66,0)</f>
        <v>1</v>
      </c>
      <c r="W70" s="182"/>
      <c r="X70" s="161"/>
      <c r="Y70" s="162"/>
      <c r="Z70" s="162"/>
      <c r="AA70" s="163"/>
      <c r="AB70" s="287" t="s">
        <v>2</v>
      </c>
      <c r="AC70" s="164">
        <v>0</v>
      </c>
      <c r="AD70" s="321"/>
      <c r="AE70" s="150"/>
      <c r="AF70" s="153"/>
      <c r="AG70" s="154"/>
      <c r="AH70" s="114"/>
      <c r="AI70" s="150"/>
      <c r="AJ70" s="150"/>
      <c r="AK70" s="151"/>
      <c r="AL70" s="160"/>
    </row>
    <row r="71" spans="1:38" ht="12.75" customHeight="1" x14ac:dyDescent="0.3">
      <c r="A71" s="287" t="s">
        <v>2</v>
      </c>
      <c r="B71" s="165" t="s">
        <v>37</v>
      </c>
      <c r="C71" s="166"/>
      <c r="D71" s="167">
        <f>SUBTOTAL(9,C71:C71)</f>
        <v>0</v>
      </c>
      <c r="E71" s="243"/>
      <c r="F71" s="167">
        <f>SUBTOTAL(9,E71:E71)</f>
        <v>0</v>
      </c>
      <c r="G71" s="167">
        <f>SUBTOTAL(9,C71:E71)</f>
        <v>0</v>
      </c>
      <c r="H71" s="168">
        <f>G71+IF($B67=2,0,H67)</f>
        <v>0</v>
      </c>
      <c r="I71" s="166"/>
      <c r="J71" s="169">
        <f>SUBTOTAL(9,I71:I71)</f>
        <v>0</v>
      </c>
      <c r="K71" s="170">
        <f>J71+IF($B67=2,0,K67)</f>
        <v>5</v>
      </c>
      <c r="L71" s="166"/>
      <c r="M71" s="171">
        <f>SUBTOTAL(9,L71:L71)</f>
        <v>0</v>
      </c>
      <c r="N71" s="166"/>
      <c r="O71" s="171">
        <f>SUBTOTAL(9,N71:N71)</f>
        <v>0</v>
      </c>
      <c r="P71" s="167">
        <f>SUBTOTAL(9,L71:N71)</f>
        <v>0</v>
      </c>
      <c r="Q71" s="168">
        <f>P71+IF($B67=2,0,Q67)</f>
        <v>61.084999999999994</v>
      </c>
      <c r="R71" s="184">
        <v>15</v>
      </c>
      <c r="S71" s="173">
        <v>43.5</v>
      </c>
      <c r="T71" s="166"/>
      <c r="U71" s="167">
        <f>SUBTOTAL(9,T71:T71)</f>
        <v>0</v>
      </c>
      <c r="V71" s="171">
        <f>U71+IF($B67=2,0,V67)</f>
        <v>45.734999999999999</v>
      </c>
      <c r="W71" s="184">
        <v>16</v>
      </c>
      <c r="X71" s="175">
        <f>SUMIF($A$6:W$6,"Накопленный эффект, т/сут",$A71:W71)+SUMIF($A$6:W$6,"Нараст.  по потенциалу",$A71:W71)-SUMIF($A$6:W$6,"Нараст. по остановкам",$A71:W71)-SUMIF($A$6:W$6,"ИТОГО перевод в ППД",$A71:W71)-SUMIF($A$6:W$6,"ИТОГО  нерент, по распоряж.",$A71:W71)-SUMIF($A$6:W$6,"ИТОГО ост. дебит от ЗБС, Углуб., ПВЛГ/ПНЛГ",$A71:W71)</f>
        <v>20.349999999999994</v>
      </c>
      <c r="Y71" s="176"/>
      <c r="Z71" s="176"/>
      <c r="AA71" s="167">
        <f>SUBTOTAL(9,Y71:Z71)</f>
        <v>0</v>
      </c>
      <c r="AB71" s="287" t="s">
        <v>2</v>
      </c>
      <c r="AC71" s="177">
        <f>AC$5+SUMIF($C$6:AA$6,"Нараст. по остановкам",$C71:AA71)-SUMIF($C$6:AA$6,"Нараст.  по потенциалу",$C71:AA71)</f>
        <v>16.478098604179209</v>
      </c>
      <c r="AD71" s="321"/>
      <c r="AE71" s="166"/>
      <c r="AF71" s="169"/>
      <c r="AG71" s="170">
        <f>AF71+IF($B67=2,0,AG67)</f>
        <v>6</v>
      </c>
      <c r="AH71" s="114"/>
      <c r="AI71" s="166"/>
      <c r="AJ71" s="166"/>
      <c r="AK71" s="167"/>
      <c r="AL71" s="171">
        <f>AK71+IF($B67=2,0,AL67)</f>
        <v>20.399999999999999</v>
      </c>
    </row>
    <row r="72" spans="1:38" ht="0.75" customHeight="1" x14ac:dyDescent="0.3">
      <c r="A72" s="178"/>
      <c r="B72" s="178"/>
      <c r="C72" s="178"/>
      <c r="D72" s="178"/>
      <c r="E72" s="178"/>
      <c r="F72" s="178"/>
      <c r="G72" s="178"/>
      <c r="H72" s="178"/>
      <c r="I72" s="114"/>
      <c r="J72" s="114"/>
      <c r="K72" s="114"/>
      <c r="L72" s="166"/>
      <c r="M72" s="114"/>
      <c r="N72" s="166"/>
      <c r="O72" s="114"/>
      <c r="P72" s="114"/>
      <c r="Q72" s="114"/>
      <c r="R72" s="178"/>
      <c r="S72" s="178"/>
      <c r="T72" s="166"/>
      <c r="U72" s="114"/>
      <c r="V72" s="114"/>
      <c r="W72" s="178"/>
      <c r="X72" s="178"/>
      <c r="Y72" s="178"/>
      <c r="Z72" s="178"/>
      <c r="AA72" s="178"/>
      <c r="AB72" s="178"/>
      <c r="AC72" s="178"/>
      <c r="AD72" s="251"/>
      <c r="AE72" s="114"/>
      <c r="AF72" s="114"/>
      <c r="AG72" s="114"/>
      <c r="AH72" s="178"/>
      <c r="AI72" s="166"/>
      <c r="AJ72" s="166"/>
      <c r="AK72" s="114"/>
      <c r="AL72" s="114"/>
    </row>
    <row r="73" spans="1:38" ht="11.25" customHeight="1" x14ac:dyDescent="0.3">
      <c r="A73" s="311">
        <v>43571</v>
      </c>
      <c r="B73" s="132" t="s">
        <v>39</v>
      </c>
      <c r="C73" s="133"/>
      <c r="D73" s="134">
        <v>5</v>
      </c>
      <c r="E73" s="133"/>
      <c r="F73" s="134">
        <v>21</v>
      </c>
      <c r="G73" s="134">
        <v>26</v>
      </c>
      <c r="H73" s="135"/>
      <c r="I73" s="133"/>
      <c r="J73" s="136"/>
      <c r="K73" s="137"/>
      <c r="L73" s="133"/>
      <c r="M73" s="138">
        <v>1.9</v>
      </c>
      <c r="N73" s="133"/>
      <c r="O73" s="138">
        <v>45.585000000000001</v>
      </c>
      <c r="P73" s="134">
        <v>47.484999999999999</v>
      </c>
      <c r="Q73" s="139"/>
      <c r="R73" s="180"/>
      <c r="S73" s="141"/>
      <c r="T73" s="133"/>
      <c r="U73" s="143"/>
      <c r="V73" s="144"/>
      <c r="W73" s="180"/>
      <c r="X73" s="145"/>
      <c r="Y73" s="146"/>
      <c r="Z73" s="146"/>
      <c r="AA73" s="147"/>
      <c r="AB73" s="312">
        <f>AB$5+SUMIF($A$6:AA$6,"Нараст. баланс",$A75:AA75)+SUMIF($A$8:Y$8,"Итого (с ВНР)",$A75:Y75)-SUMIF($A$6:AA$6,"Геол. снижение,  т/сут",$A75:AA75)-SUMIF(Z$8:AA$8,"Итого",Z75:AA75)-SUMIF($A$8:AA$8,"Итого (с ВСП)",$A75:AA75)</f>
        <v>1892.8780000000002</v>
      </c>
      <c r="AC73" s="148"/>
      <c r="AD73" s="320">
        <f>AB73+AG75-AL75</f>
        <v>1878.4780000000001</v>
      </c>
      <c r="AE73" s="133"/>
      <c r="AF73" s="136"/>
      <c r="AG73" s="137"/>
      <c r="AH73" s="114"/>
      <c r="AI73" s="133"/>
      <c r="AJ73" s="133"/>
      <c r="AK73" s="143"/>
      <c r="AL73" s="144"/>
    </row>
    <row r="74" spans="1:38" ht="11.25" customHeight="1" x14ac:dyDescent="0.3">
      <c r="A74" s="287" t="s">
        <v>2</v>
      </c>
      <c r="B74" s="149" t="s">
        <v>40</v>
      </c>
      <c r="C74" s="150"/>
      <c r="D74" s="151">
        <v>0</v>
      </c>
      <c r="E74" s="150"/>
      <c r="F74" s="151">
        <v>0</v>
      </c>
      <c r="G74" s="151">
        <v>0</v>
      </c>
      <c r="H74" s="152"/>
      <c r="I74" s="150"/>
      <c r="J74" s="153">
        <f>SUBTOTAL(9,I76:I76)</f>
        <v>0</v>
      </c>
      <c r="K74" s="154"/>
      <c r="L74" s="150"/>
      <c r="M74" s="155">
        <f>SUBTOTAL(9,L76:L76)</f>
        <v>0</v>
      </c>
      <c r="N74" s="150"/>
      <c r="O74" s="155">
        <f>SUBTOTAL(9,N76:N76)</f>
        <v>0</v>
      </c>
      <c r="P74" s="151">
        <f>SUBTOTAL(9,L76:N76)</f>
        <v>0</v>
      </c>
      <c r="Q74" s="156">
        <f>P74+IF($B70="N,N скважин",Q70,0)</f>
        <v>3</v>
      </c>
      <c r="R74" s="182"/>
      <c r="S74" s="158"/>
      <c r="T74" s="150"/>
      <c r="U74" s="151">
        <f>SUBTOTAL(9,T76:T76)</f>
        <v>0</v>
      </c>
      <c r="V74" s="160">
        <f>U74+IF($B70="N,N скважин",V70,0)</f>
        <v>1</v>
      </c>
      <c r="W74" s="182"/>
      <c r="X74" s="161"/>
      <c r="Y74" s="162"/>
      <c r="Z74" s="162"/>
      <c r="AA74" s="163"/>
      <c r="AB74" s="287" t="s">
        <v>2</v>
      </c>
      <c r="AC74" s="164">
        <v>0</v>
      </c>
      <c r="AD74" s="321"/>
      <c r="AE74" s="150"/>
      <c r="AF74" s="153"/>
      <c r="AG74" s="154"/>
      <c r="AH74" s="114"/>
      <c r="AI74" s="150"/>
      <c r="AJ74" s="150"/>
      <c r="AK74" s="151"/>
      <c r="AL74" s="160"/>
    </row>
    <row r="75" spans="1:38" ht="12.75" customHeight="1" x14ac:dyDescent="0.3">
      <c r="A75" s="287" t="s">
        <v>2</v>
      </c>
      <c r="B75" s="165" t="s">
        <v>37</v>
      </c>
      <c r="C75" s="166"/>
      <c r="D75" s="167">
        <f>SUBTOTAL(9,C75:C75)</f>
        <v>0</v>
      </c>
      <c r="E75" s="166"/>
      <c r="F75" s="167">
        <f>SUBTOTAL(9,E75:E75)</f>
        <v>0</v>
      </c>
      <c r="G75" s="167">
        <f>SUBTOTAL(9,C75:E75)</f>
        <v>0</v>
      </c>
      <c r="H75" s="168">
        <f>G75+IF($B71=2,0,H71)</f>
        <v>0</v>
      </c>
      <c r="I75" s="166"/>
      <c r="J75" s="169">
        <f>SUBTOTAL(9,I75:I75)</f>
        <v>0</v>
      </c>
      <c r="K75" s="170">
        <f>J75+IF($B71=2,0,K71)</f>
        <v>5</v>
      </c>
      <c r="L75" s="166"/>
      <c r="M75" s="171">
        <f>SUBTOTAL(9,L75:L75)</f>
        <v>0</v>
      </c>
      <c r="N75" s="166"/>
      <c r="O75" s="171">
        <f>SUBTOTAL(9,N75:N75)</f>
        <v>0</v>
      </c>
      <c r="P75" s="167">
        <f>SUBTOTAL(9,L75:N75)</f>
        <v>0</v>
      </c>
      <c r="Q75" s="168">
        <f>P75+IF($B71=2,0,Q71)</f>
        <v>61.084999999999994</v>
      </c>
      <c r="R75" s="184">
        <v>15</v>
      </c>
      <c r="S75" s="173">
        <v>46.4</v>
      </c>
      <c r="T75" s="166"/>
      <c r="U75" s="167">
        <f>SUBTOTAL(9,T75:T75)</f>
        <v>0</v>
      </c>
      <c r="V75" s="171">
        <f>U75+IF($B71=2,0,V71)</f>
        <v>45.734999999999999</v>
      </c>
      <c r="W75" s="184">
        <v>16</v>
      </c>
      <c r="X75" s="175">
        <f>SUMIF($A$6:W$6,"Накопленный эффект, т/сут",$A75:W75)+SUMIF($A$6:W$6,"Нараст.  по потенциалу",$A75:W75)-SUMIF($A$6:W$6,"Нараст. по остановкам",$A75:W75)-SUMIF($A$6:W$6,"ИТОГО перевод в ППД",$A75:W75)-SUMIF($A$6:W$6,"ИТОГО  нерент, по распоряж.",$A75:W75)-SUMIF($A$6:W$6,"ИТОГО ост. дебит от ЗБС, Углуб., ПВЛГ/ПНЛГ",$A75:W75)</f>
        <v>20.349999999999994</v>
      </c>
      <c r="Y75" s="176"/>
      <c r="Z75" s="176"/>
      <c r="AA75" s="167">
        <f>SUBTOTAL(9,Y75:Z75)</f>
        <v>0</v>
      </c>
      <c r="AB75" s="287" t="s">
        <v>2</v>
      </c>
      <c r="AC75" s="177">
        <f>AC$5+SUMIF($C$6:AA$6,"Нараст. по остановкам",$C75:AA75)-SUMIF($C$6:AA$6,"Нараст.  по потенциалу",$C75:AA75)</f>
        <v>16.478098604179209</v>
      </c>
      <c r="AD75" s="321"/>
      <c r="AE75" s="166"/>
      <c r="AF75" s="169"/>
      <c r="AG75" s="170">
        <f>AF75+IF($B71=2,0,AG71)</f>
        <v>6</v>
      </c>
      <c r="AH75" s="114"/>
      <c r="AI75" s="166"/>
      <c r="AJ75" s="166"/>
      <c r="AK75" s="167"/>
      <c r="AL75" s="171">
        <f>AK75+IF($B71=2,0,AL71)</f>
        <v>20.399999999999999</v>
      </c>
    </row>
    <row r="76" spans="1:38" ht="0.75" customHeight="1" x14ac:dyDescent="0.3">
      <c r="A76" s="178"/>
      <c r="B76" s="178"/>
      <c r="C76" s="178"/>
      <c r="D76" s="178"/>
      <c r="E76" s="178"/>
      <c r="F76" s="178"/>
      <c r="G76" s="178"/>
      <c r="H76" s="178"/>
      <c r="I76" s="114"/>
      <c r="J76" s="114"/>
      <c r="K76" s="114"/>
      <c r="L76" s="166"/>
      <c r="M76" s="114"/>
      <c r="N76" s="166"/>
      <c r="O76" s="114"/>
      <c r="P76" s="114"/>
      <c r="Q76" s="114"/>
      <c r="R76" s="178"/>
      <c r="S76" s="178"/>
      <c r="T76" s="166"/>
      <c r="U76" s="114"/>
      <c r="V76" s="114"/>
      <c r="W76" s="178"/>
      <c r="X76" s="178"/>
      <c r="Y76" s="178"/>
      <c r="Z76" s="178"/>
      <c r="AA76" s="178"/>
      <c r="AB76" s="178"/>
      <c r="AC76" s="178"/>
      <c r="AD76" s="251"/>
      <c r="AE76" s="114"/>
      <c r="AF76" s="114"/>
      <c r="AG76" s="114"/>
      <c r="AH76" s="178"/>
      <c r="AI76" s="166"/>
      <c r="AJ76" s="166"/>
      <c r="AK76" s="114"/>
      <c r="AL76" s="114"/>
    </row>
    <row r="77" spans="1:38" ht="11.25" customHeight="1" x14ac:dyDescent="0.3">
      <c r="A77" s="311">
        <v>43572</v>
      </c>
      <c r="B77" s="132" t="s">
        <v>39</v>
      </c>
      <c r="C77" s="133"/>
      <c r="D77" s="134">
        <v>5</v>
      </c>
      <c r="E77" s="133"/>
      <c r="F77" s="134">
        <v>21</v>
      </c>
      <c r="G77" s="134">
        <v>26</v>
      </c>
      <c r="H77" s="135"/>
      <c r="I77" s="133"/>
      <c r="J77" s="136"/>
      <c r="K77" s="137"/>
      <c r="L77" s="133"/>
      <c r="M77" s="138">
        <v>1.9</v>
      </c>
      <c r="N77" s="133"/>
      <c r="O77" s="138">
        <v>45.585000000000001</v>
      </c>
      <c r="P77" s="134">
        <v>47.484999999999999</v>
      </c>
      <c r="Q77" s="139"/>
      <c r="R77" s="180"/>
      <c r="S77" s="141"/>
      <c r="T77" s="133"/>
      <c r="U77" s="143"/>
      <c r="V77" s="144"/>
      <c r="W77" s="180"/>
      <c r="X77" s="145"/>
      <c r="Y77" s="146"/>
      <c r="Z77" s="147"/>
      <c r="AA77" s="147"/>
      <c r="AB77" s="312">
        <f>AB$5+SUMIF($A$6:AA$6,"Нараст. баланс",$A79:AA79)+SUMIF($A$8:Y$8,"Итого (с ВНР)",$A79:Y79)-SUMIF($A$6:AA$6,"Геол. снижение,  т/сут",$A79:AA79)-SUMIF(Z$8:AA$8,"Итого",Z79:AA79)-SUMIF($A$8:AA$8,"Итого (с ВСП)",$A79:AA79)</f>
        <v>1864.2850000000003</v>
      </c>
      <c r="AC77" s="148"/>
      <c r="AD77" s="320">
        <f>AB77+AG79-AL79</f>
        <v>1849.8850000000002</v>
      </c>
      <c r="AE77" s="133"/>
      <c r="AF77" s="136"/>
      <c r="AG77" s="137"/>
      <c r="AH77" s="114"/>
      <c r="AI77" s="133"/>
      <c r="AJ77" s="133"/>
      <c r="AK77" s="143"/>
      <c r="AL77" s="144"/>
    </row>
    <row r="78" spans="1:38" ht="11.25" customHeight="1" x14ac:dyDescent="0.3">
      <c r="A78" s="287" t="s">
        <v>2</v>
      </c>
      <c r="B78" s="149" t="s">
        <v>40</v>
      </c>
      <c r="C78" s="150"/>
      <c r="D78" s="151">
        <v>0</v>
      </c>
      <c r="E78" s="150"/>
      <c r="F78" s="151">
        <v>0</v>
      </c>
      <c r="G78" s="151">
        <v>0</v>
      </c>
      <c r="H78" s="152"/>
      <c r="I78" s="150"/>
      <c r="J78" s="153">
        <f>SUBTOTAL(9,I80:I80)</f>
        <v>0</v>
      </c>
      <c r="K78" s="154"/>
      <c r="L78" s="150"/>
      <c r="M78" s="155">
        <f>SUBTOTAL(9,L80:L80)</f>
        <v>0</v>
      </c>
      <c r="N78" s="150"/>
      <c r="O78" s="155">
        <f>SUBTOTAL(9,N80:N80)</f>
        <v>0</v>
      </c>
      <c r="P78" s="151">
        <f>SUBTOTAL(9,L80:N80)</f>
        <v>0</v>
      </c>
      <c r="Q78" s="156">
        <f>P78+IF($B74="N,N скважин",Q74,0)</f>
        <v>3</v>
      </c>
      <c r="R78" s="182"/>
      <c r="S78" s="158"/>
      <c r="T78" s="150"/>
      <c r="U78" s="151">
        <f>SUBTOTAL(9,T80:T80)</f>
        <v>0</v>
      </c>
      <c r="V78" s="160">
        <f>U78+IF($B74="N,N скважин",V74,0)</f>
        <v>1</v>
      </c>
      <c r="W78" s="182"/>
      <c r="X78" s="161"/>
      <c r="Y78" s="162"/>
      <c r="Z78" s="163"/>
      <c r="AA78" s="163"/>
      <c r="AB78" s="287" t="s">
        <v>2</v>
      </c>
      <c r="AC78" s="164">
        <v>0</v>
      </c>
      <c r="AD78" s="321"/>
      <c r="AE78" s="150"/>
      <c r="AF78" s="153"/>
      <c r="AG78" s="154"/>
      <c r="AH78" s="114"/>
      <c r="AI78" s="150"/>
      <c r="AJ78" s="150"/>
      <c r="AK78" s="151"/>
      <c r="AL78" s="160"/>
    </row>
    <row r="79" spans="1:38" ht="12.75" customHeight="1" x14ac:dyDescent="0.3">
      <c r="A79" s="287" t="s">
        <v>2</v>
      </c>
      <c r="B79" s="165" t="s">
        <v>37</v>
      </c>
      <c r="C79" s="166"/>
      <c r="D79" s="167">
        <f>SUBTOTAL(9,C79:C79)</f>
        <v>0</v>
      </c>
      <c r="E79" s="166"/>
      <c r="F79" s="167">
        <f>SUBTOTAL(9,E79:E79)</f>
        <v>0</v>
      </c>
      <c r="G79" s="167">
        <f>SUBTOTAL(9,C79:E79)</f>
        <v>0</v>
      </c>
      <c r="H79" s="168">
        <f>G79+IF($B75=2,0,H75)</f>
        <v>0</v>
      </c>
      <c r="I79" s="166"/>
      <c r="J79" s="169">
        <f>SUBTOTAL(9,I79:I79)</f>
        <v>0</v>
      </c>
      <c r="K79" s="170">
        <f>J79+IF($B75=2,0,K75)</f>
        <v>5</v>
      </c>
      <c r="L79" s="166"/>
      <c r="M79" s="171">
        <f>SUBTOTAL(9,L79:L79)</f>
        <v>0</v>
      </c>
      <c r="N79" s="166"/>
      <c r="O79" s="171">
        <f>SUBTOTAL(9,N79:N79)</f>
        <v>0</v>
      </c>
      <c r="P79" s="167">
        <f>SUBTOTAL(9,L79:N79)</f>
        <v>0</v>
      </c>
      <c r="Q79" s="168">
        <f>P79+IF($B75=2,0,Q75)</f>
        <v>61.084999999999994</v>
      </c>
      <c r="R79" s="184">
        <v>15</v>
      </c>
      <c r="S79" s="173">
        <v>49.3</v>
      </c>
      <c r="T79" s="166"/>
      <c r="U79" s="167">
        <f>SUBTOTAL(9,T79:T79)</f>
        <v>0</v>
      </c>
      <c r="V79" s="171">
        <f>U79+IF($B75=2,0,V75)</f>
        <v>45.734999999999999</v>
      </c>
      <c r="W79" s="184">
        <v>16</v>
      </c>
      <c r="X79" s="175">
        <f>SUMIF($A$6:W$6,"Накопленный эффект, т/сут",$A79:W79)+SUMIF($A$6:W$6,"Нараст.  по потенциалу",$A79:W79)-SUMIF($A$6:W$6,"Нараст. по остановкам",$A79:W79)-SUMIF($A$6:W$6,"ИТОГО перевод в ППД",$A79:W79)-SUMIF($A$6:W$6,"ИТОГО  нерент, по распоряж.",$A79:W79)-SUMIF($A$6:W$6,"ИТОГО ост. дебит от ЗБС, Углуб., ПВЛГ/ПНЛГ",$A79:W79)</f>
        <v>20.349999999999994</v>
      </c>
      <c r="Y79" s="176"/>
      <c r="Z79" s="167">
        <v>25.693000000000001</v>
      </c>
      <c r="AA79" s="167">
        <f>SUBTOTAL(9,Y79:Z79)</f>
        <v>25.693000000000001</v>
      </c>
      <c r="AB79" s="287" t="s">
        <v>2</v>
      </c>
      <c r="AC79" s="177">
        <f>AC$5+SUMIF($C$6:AA$6,"Нараст. по остановкам",$C79:AA79)-SUMIF($C$6:AA$6,"Нараст.  по потенциалу",$C79:AA79)</f>
        <v>16.478098604179209</v>
      </c>
      <c r="AD79" s="321"/>
      <c r="AE79" s="166"/>
      <c r="AF79" s="169"/>
      <c r="AG79" s="170">
        <f>AF79+IF($B75=2,0,AG75)</f>
        <v>6</v>
      </c>
      <c r="AH79" s="114"/>
      <c r="AI79" s="166"/>
      <c r="AJ79" s="166"/>
      <c r="AK79" s="167"/>
      <c r="AL79" s="171">
        <f>AK79+IF($B75=2,0,AL75)</f>
        <v>20.399999999999999</v>
      </c>
    </row>
    <row r="80" spans="1:38" ht="0.75" customHeight="1" x14ac:dyDescent="0.3">
      <c r="A80" s="178"/>
      <c r="B80" s="178"/>
      <c r="C80" s="178"/>
      <c r="D80" s="178"/>
      <c r="E80" s="178"/>
      <c r="F80" s="178"/>
      <c r="G80" s="178"/>
      <c r="H80" s="178"/>
      <c r="I80" s="114"/>
      <c r="J80" s="114"/>
      <c r="K80" s="114"/>
      <c r="L80" s="166"/>
      <c r="M80" s="114"/>
      <c r="N80" s="166"/>
      <c r="O80" s="114"/>
      <c r="P80" s="114"/>
      <c r="Q80" s="114"/>
      <c r="R80" s="178"/>
      <c r="S80" s="178"/>
      <c r="T80" s="166"/>
      <c r="U80" s="114"/>
      <c r="V80" s="114"/>
      <c r="W80" s="178"/>
      <c r="X80" s="178"/>
      <c r="Y80" s="178"/>
      <c r="Z80" s="178"/>
      <c r="AA80" s="178"/>
      <c r="AB80" s="178"/>
      <c r="AC80" s="178"/>
      <c r="AD80" s="251"/>
      <c r="AE80" s="114"/>
      <c r="AF80" s="114"/>
      <c r="AG80" s="114"/>
      <c r="AH80" s="178"/>
      <c r="AI80" s="166"/>
      <c r="AJ80" s="166"/>
      <c r="AK80" s="114"/>
      <c r="AL80" s="114"/>
    </row>
    <row r="81" spans="1:38" ht="11.25" customHeight="1" x14ac:dyDescent="0.3">
      <c r="A81" s="311">
        <v>43573</v>
      </c>
      <c r="B81" s="132" t="s">
        <v>39</v>
      </c>
      <c r="C81" s="133"/>
      <c r="D81" s="134">
        <v>5</v>
      </c>
      <c r="E81" s="133"/>
      <c r="F81" s="134">
        <v>21</v>
      </c>
      <c r="G81" s="134">
        <v>26</v>
      </c>
      <c r="H81" s="135"/>
      <c r="I81" s="133"/>
      <c r="J81" s="136"/>
      <c r="K81" s="137"/>
      <c r="L81" s="133"/>
      <c r="M81" s="138">
        <v>1.9</v>
      </c>
      <c r="N81" s="133"/>
      <c r="O81" s="138">
        <v>45.585000000000001</v>
      </c>
      <c r="P81" s="134">
        <v>47.484999999999999</v>
      </c>
      <c r="Q81" s="139"/>
      <c r="R81" s="180"/>
      <c r="S81" s="141"/>
      <c r="T81" s="133"/>
      <c r="U81" s="143"/>
      <c r="V81" s="144"/>
      <c r="W81" s="180"/>
      <c r="X81" s="145"/>
      <c r="Y81" s="147"/>
      <c r="Z81" s="146"/>
      <c r="AA81" s="147"/>
      <c r="AB81" s="312">
        <f>AB$5+SUMIF($A$6:AA$6,"Нараст. баланс",$A83:AA83)+SUMIF($A$8:Y$8,"Итого (с ВНР)",$A83:Y83)-SUMIF($A$6:AA$6,"Геол. снижение,  т/сут",$A83:AA83)-SUMIF(Z$8:AA$8,"Итого",Z83:AA83)-SUMIF($A$8:AA$8,"Итого (с ВСП)",$A83:AA83)</f>
        <v>1877.2100000000003</v>
      </c>
      <c r="AC81" s="148"/>
      <c r="AD81" s="320">
        <f>AB81+AG83-AL83</f>
        <v>1862.8100000000002</v>
      </c>
      <c r="AE81" s="133"/>
      <c r="AF81" s="136"/>
      <c r="AG81" s="137"/>
      <c r="AH81" s="114"/>
      <c r="AI81" s="133"/>
      <c r="AJ81" s="133"/>
      <c r="AK81" s="143"/>
      <c r="AL81" s="144"/>
    </row>
    <row r="82" spans="1:38" ht="11.25" customHeight="1" x14ac:dyDescent="0.3">
      <c r="A82" s="287" t="s">
        <v>2</v>
      </c>
      <c r="B82" s="149" t="s">
        <v>40</v>
      </c>
      <c r="C82" s="150"/>
      <c r="D82" s="151">
        <v>0</v>
      </c>
      <c r="E82" s="150"/>
      <c r="F82" s="151">
        <v>0</v>
      </c>
      <c r="G82" s="151">
        <v>0</v>
      </c>
      <c r="H82" s="152"/>
      <c r="I82" s="150"/>
      <c r="J82" s="153">
        <f>SUBTOTAL(9,I84:I84)</f>
        <v>0</v>
      </c>
      <c r="K82" s="154"/>
      <c r="L82" s="150"/>
      <c r="M82" s="155">
        <f>SUBTOTAL(9,L84:L84)</f>
        <v>0</v>
      </c>
      <c r="N82" s="150"/>
      <c r="O82" s="155">
        <f>SUBTOTAL(9,N84:N84)</f>
        <v>0</v>
      </c>
      <c r="P82" s="151">
        <f>SUBTOTAL(9,L84:N84)</f>
        <v>0</v>
      </c>
      <c r="Q82" s="156">
        <f>P82+IF($B78="N,N скважин",Q78,0)</f>
        <v>3</v>
      </c>
      <c r="R82" s="182"/>
      <c r="S82" s="158"/>
      <c r="T82" s="150"/>
      <c r="U82" s="151">
        <f>SUBTOTAL(9,T84:T84)</f>
        <v>0</v>
      </c>
      <c r="V82" s="160">
        <f>U82+IF($B78="N,N скважин",V78,0)</f>
        <v>1</v>
      </c>
      <c r="W82" s="182"/>
      <c r="X82" s="161"/>
      <c r="Y82" s="163"/>
      <c r="Z82" s="162"/>
      <c r="AA82" s="163"/>
      <c r="AB82" s="287" t="s">
        <v>2</v>
      </c>
      <c r="AC82" s="164">
        <v>0</v>
      </c>
      <c r="AD82" s="321"/>
      <c r="AE82" s="150"/>
      <c r="AF82" s="153"/>
      <c r="AG82" s="154"/>
      <c r="AH82" s="114"/>
      <c r="AI82" s="150"/>
      <c r="AJ82" s="150"/>
      <c r="AK82" s="151"/>
      <c r="AL82" s="160"/>
    </row>
    <row r="83" spans="1:38" ht="12.75" customHeight="1" x14ac:dyDescent="0.3">
      <c r="A83" s="287" t="s">
        <v>2</v>
      </c>
      <c r="B83" s="165" t="s">
        <v>37</v>
      </c>
      <c r="C83" s="166"/>
      <c r="D83" s="167">
        <f>SUBTOTAL(9,C83:C83)</f>
        <v>0</v>
      </c>
      <c r="E83" s="166"/>
      <c r="F83" s="167">
        <f>SUBTOTAL(9,E83:E83)</f>
        <v>0</v>
      </c>
      <c r="G83" s="167">
        <f>SUBTOTAL(9,C83:E83)</f>
        <v>0</v>
      </c>
      <c r="H83" s="168">
        <f>G83+IF($B79=2,0,H79)</f>
        <v>0</v>
      </c>
      <c r="I83" s="166"/>
      <c r="J83" s="169">
        <f>SUBTOTAL(9,I83:I83)</f>
        <v>0</v>
      </c>
      <c r="K83" s="170">
        <f>J83+IF($B79=2,0,K79)</f>
        <v>5</v>
      </c>
      <c r="L83" s="166"/>
      <c r="M83" s="171">
        <f>SUBTOTAL(9,L83:L83)</f>
        <v>0</v>
      </c>
      <c r="N83" s="166"/>
      <c r="O83" s="171">
        <f>SUBTOTAL(9,N83:N83)</f>
        <v>0</v>
      </c>
      <c r="P83" s="167">
        <f>SUBTOTAL(9,L83:N83)</f>
        <v>0</v>
      </c>
      <c r="Q83" s="168">
        <f>P83+IF($B79=2,0,Q79)</f>
        <v>61.084999999999994</v>
      </c>
      <c r="R83" s="184">
        <v>15</v>
      </c>
      <c r="S83" s="173">
        <v>52.2</v>
      </c>
      <c r="T83" s="166"/>
      <c r="U83" s="167">
        <f>SUBTOTAL(9,T83:T83)</f>
        <v>0</v>
      </c>
      <c r="V83" s="171">
        <f>U83+IF($B79=2,0,V79)</f>
        <v>45.734999999999999</v>
      </c>
      <c r="W83" s="184">
        <v>16</v>
      </c>
      <c r="X83" s="175">
        <f>SUMIF($A$6:W$6,"Накопленный эффект, т/сут",$A83:W83)+SUMIF($A$6:W$6,"Нараст.  по потенциалу",$A83:W83)-SUMIF($A$6:W$6,"Нараст. по остановкам",$A83:W83)-SUMIF($A$6:W$6,"ИТОГО перевод в ППД",$A83:W83)-SUMIF($A$6:W$6,"ИТОГО  нерент, по распоряж.",$A83:W83)-SUMIF($A$6:W$6,"ИТОГО ост. дебит от ЗБС, Углуб., ПВЛГ/ПНЛГ",$A83:W83)</f>
        <v>20.349999999999994</v>
      </c>
      <c r="Y83" s="167">
        <v>9.8680000000000003</v>
      </c>
      <c r="Z83" s="176"/>
      <c r="AA83" s="167">
        <f>SUBTOTAL(9,Y83:Z83)</f>
        <v>9.8680000000000003</v>
      </c>
      <c r="AB83" s="287" t="s">
        <v>2</v>
      </c>
      <c r="AC83" s="177">
        <f>AC$5+SUMIF($C$6:AA$6,"Нараст. по остановкам",$C83:AA83)-SUMIF($C$6:AA$6,"Нараст.  по потенциалу",$C83:AA83)</f>
        <v>16.478098604179209</v>
      </c>
      <c r="AD83" s="321"/>
      <c r="AE83" s="166"/>
      <c r="AF83" s="169"/>
      <c r="AG83" s="170">
        <f>AF83+IF($B79=2,0,AG79)</f>
        <v>6</v>
      </c>
      <c r="AH83" s="114"/>
      <c r="AI83" s="166"/>
      <c r="AJ83" s="166"/>
      <c r="AK83" s="167"/>
      <c r="AL83" s="171">
        <f>AK83+IF($B79=2,0,AL79)</f>
        <v>20.399999999999999</v>
      </c>
    </row>
    <row r="84" spans="1:38" ht="0.75" customHeight="1" x14ac:dyDescent="0.3">
      <c r="A84" s="178"/>
      <c r="B84" s="178"/>
      <c r="C84" s="178"/>
      <c r="D84" s="178"/>
      <c r="E84" s="178"/>
      <c r="F84" s="178"/>
      <c r="G84" s="178"/>
      <c r="H84" s="178"/>
      <c r="I84" s="114"/>
      <c r="J84" s="114"/>
      <c r="K84" s="114"/>
      <c r="L84" s="166"/>
      <c r="M84" s="114"/>
      <c r="N84" s="166"/>
      <c r="O84" s="114"/>
      <c r="P84" s="114"/>
      <c r="Q84" s="114"/>
      <c r="R84" s="178"/>
      <c r="S84" s="178"/>
      <c r="T84" s="166"/>
      <c r="U84" s="114"/>
      <c r="V84" s="114"/>
      <c r="W84" s="178"/>
      <c r="X84" s="178"/>
      <c r="Y84" s="178"/>
      <c r="Z84" s="178"/>
      <c r="AA84" s="178"/>
      <c r="AB84" s="178"/>
      <c r="AC84" s="178"/>
      <c r="AD84" s="251"/>
      <c r="AE84" s="114"/>
      <c r="AF84" s="114"/>
      <c r="AG84" s="114"/>
      <c r="AH84" s="178"/>
      <c r="AI84" s="166"/>
      <c r="AJ84" s="166"/>
      <c r="AK84" s="114"/>
      <c r="AL84" s="114"/>
    </row>
    <row r="85" spans="1:38" ht="11.25" customHeight="1" x14ac:dyDescent="0.3">
      <c r="A85" s="311">
        <v>43574</v>
      </c>
      <c r="B85" s="132" t="s">
        <v>39</v>
      </c>
      <c r="C85" s="133"/>
      <c r="D85" s="134">
        <v>5</v>
      </c>
      <c r="E85" s="133"/>
      <c r="F85" s="134">
        <v>21</v>
      </c>
      <c r="G85" s="134">
        <v>26</v>
      </c>
      <c r="H85" s="135"/>
      <c r="I85" s="133"/>
      <c r="J85" s="136"/>
      <c r="K85" s="137"/>
      <c r="L85" s="133"/>
      <c r="M85" s="138">
        <v>1.9</v>
      </c>
      <c r="N85" s="133"/>
      <c r="O85" s="138">
        <v>45.585000000000001</v>
      </c>
      <c r="P85" s="134">
        <v>47.484999999999999</v>
      </c>
      <c r="Q85" s="139"/>
      <c r="R85" s="180"/>
      <c r="S85" s="141"/>
      <c r="T85" s="133"/>
      <c r="U85" s="143"/>
      <c r="V85" s="144"/>
      <c r="W85" s="180"/>
      <c r="X85" s="145"/>
      <c r="Y85" s="147"/>
      <c r="Z85" s="146"/>
      <c r="AA85" s="147"/>
      <c r="AB85" s="312">
        <f>AB$5+SUMIF($A$6:AA$6,"Нараст. баланс",$A87:AA87)+SUMIF($A$8:Y$8,"Итого (с ВНР)",$A87:Y87)-SUMIF($A$6:AA$6,"Геол. снижение,  т/сут",$A87:AA87)-SUMIF(Z$8:AA$8,"Итого",Z87:AA87)-SUMIF($A$8:AA$8,"Итого (с ВСП)",$A87:AA87)</f>
        <v>1864.2400000000002</v>
      </c>
      <c r="AC85" s="148"/>
      <c r="AD85" s="320">
        <f>AB85+AG87-AL87</f>
        <v>1849.8400000000001</v>
      </c>
      <c r="AE85" s="133"/>
      <c r="AF85" s="136"/>
      <c r="AG85" s="137"/>
      <c r="AH85" s="114"/>
      <c r="AI85" s="133"/>
      <c r="AJ85" s="133"/>
      <c r="AK85" s="143"/>
      <c r="AL85" s="144"/>
    </row>
    <row r="86" spans="1:38" ht="11.25" customHeight="1" x14ac:dyDescent="0.3">
      <c r="A86" s="287" t="s">
        <v>2</v>
      </c>
      <c r="B86" s="149" t="s">
        <v>40</v>
      </c>
      <c r="C86" s="150"/>
      <c r="D86" s="151">
        <v>0</v>
      </c>
      <c r="E86" s="150"/>
      <c r="F86" s="151">
        <v>0</v>
      </c>
      <c r="G86" s="151">
        <v>0</v>
      </c>
      <c r="H86" s="152"/>
      <c r="I86" s="150"/>
      <c r="J86" s="153">
        <f>SUBTOTAL(9,I88:I88)</f>
        <v>0</v>
      </c>
      <c r="K86" s="154"/>
      <c r="L86" s="150"/>
      <c r="M86" s="155">
        <f>SUBTOTAL(9,L88:L88)</f>
        <v>0</v>
      </c>
      <c r="N86" s="150"/>
      <c r="O86" s="155">
        <f>SUBTOTAL(9,N88:N88)</f>
        <v>0</v>
      </c>
      <c r="P86" s="151">
        <f>SUBTOTAL(9,L88:N88)</f>
        <v>0</v>
      </c>
      <c r="Q86" s="156">
        <f>P86+IF($B82="N,N скважин",Q82,0)</f>
        <v>3</v>
      </c>
      <c r="R86" s="182"/>
      <c r="S86" s="158"/>
      <c r="T86" s="150"/>
      <c r="U86" s="151">
        <f>SUBTOTAL(9,T88:T88)</f>
        <v>0</v>
      </c>
      <c r="V86" s="160">
        <f>U86+IF($B82="N,N скважин",V82,0)</f>
        <v>1</v>
      </c>
      <c r="W86" s="182"/>
      <c r="X86" s="161"/>
      <c r="Y86" s="163"/>
      <c r="Z86" s="162"/>
      <c r="AA86" s="163"/>
      <c r="AB86" s="287" t="s">
        <v>2</v>
      </c>
      <c r="AC86" s="164">
        <v>0</v>
      </c>
      <c r="AD86" s="321"/>
      <c r="AE86" s="150"/>
      <c r="AF86" s="153"/>
      <c r="AG86" s="154"/>
      <c r="AH86" s="114"/>
      <c r="AI86" s="150"/>
      <c r="AJ86" s="150"/>
      <c r="AK86" s="151"/>
      <c r="AL86" s="160"/>
    </row>
    <row r="87" spans="1:38" ht="12.75" customHeight="1" x14ac:dyDescent="0.3">
      <c r="A87" s="287" t="s">
        <v>2</v>
      </c>
      <c r="B87" s="165" t="s">
        <v>37</v>
      </c>
      <c r="C87" s="166"/>
      <c r="D87" s="167">
        <f>SUBTOTAL(9,C87:C87)</f>
        <v>0</v>
      </c>
      <c r="E87" s="166"/>
      <c r="F87" s="167">
        <f>SUBTOTAL(9,E87:E87)</f>
        <v>0</v>
      </c>
      <c r="G87" s="167">
        <f>SUBTOTAL(9,C87:E87)</f>
        <v>0</v>
      </c>
      <c r="H87" s="168">
        <f>G87+IF($B83=2,0,H83)</f>
        <v>0</v>
      </c>
      <c r="I87" s="166"/>
      <c r="J87" s="169">
        <f>SUBTOTAL(9,I87:I87)</f>
        <v>0</v>
      </c>
      <c r="K87" s="170">
        <f>J87+IF($B83=2,0,K83)</f>
        <v>5</v>
      </c>
      <c r="L87" s="166"/>
      <c r="M87" s="171">
        <f>SUBTOTAL(9,L87:L87)</f>
        <v>0</v>
      </c>
      <c r="N87" s="166"/>
      <c r="O87" s="171">
        <f>SUBTOTAL(9,N87:N87)</f>
        <v>0</v>
      </c>
      <c r="P87" s="167">
        <f>SUBTOTAL(9,L87:N87)</f>
        <v>0</v>
      </c>
      <c r="Q87" s="168">
        <f>P87+IF($B83=2,0,Q83)</f>
        <v>61.084999999999994</v>
      </c>
      <c r="R87" s="184">
        <v>15</v>
      </c>
      <c r="S87" s="173">
        <v>55.1</v>
      </c>
      <c r="T87" s="166"/>
      <c r="U87" s="167">
        <f>SUBTOTAL(9,T87:T87)</f>
        <v>0</v>
      </c>
      <c r="V87" s="171">
        <f>U87+IF($B83=2,0,V83)</f>
        <v>45.734999999999999</v>
      </c>
      <c r="W87" s="184">
        <v>16</v>
      </c>
      <c r="X87" s="175">
        <f>SUMIF($A$6:W$6,"Накопленный эффект, т/сут",$A87:W87)+SUMIF($A$6:W$6,"Нараст.  по потенциалу",$A87:W87)-SUMIF($A$6:W$6,"Нараст. по остановкам",$A87:W87)-SUMIF($A$6:W$6,"ИТОГО перевод в ППД",$A87:W87)-SUMIF($A$6:W$6,"ИТОГО  нерент, по распоряж.",$A87:W87)-SUMIF($A$6:W$6,"ИТОГО ост. дебит от ЗБС, Углуб., ПВЛГ/ПНЛГ",$A87:W87)</f>
        <v>20.349999999999994</v>
      </c>
      <c r="Y87" s="167">
        <v>19.937999999999999</v>
      </c>
      <c r="Z87" s="176"/>
      <c r="AA87" s="167">
        <f>SUBTOTAL(9,Y87:Z87)</f>
        <v>19.937999999999999</v>
      </c>
      <c r="AB87" s="287" t="s">
        <v>2</v>
      </c>
      <c r="AC87" s="177">
        <f>AC$5+SUMIF($C$6:AA$6,"Нараст. по остановкам",$C87:AA87)-SUMIF($C$6:AA$6,"Нараст.  по потенциалу",$C87:AA87)</f>
        <v>16.478098604179209</v>
      </c>
      <c r="AD87" s="321"/>
      <c r="AE87" s="166"/>
      <c r="AF87" s="169"/>
      <c r="AG87" s="170">
        <f>AF87+IF($B83=2,0,AG83)</f>
        <v>6</v>
      </c>
      <c r="AH87" s="114"/>
      <c r="AI87" s="166"/>
      <c r="AJ87" s="166"/>
      <c r="AK87" s="167"/>
      <c r="AL87" s="171">
        <f>AK87+IF($B83=2,0,AL83)</f>
        <v>20.399999999999999</v>
      </c>
    </row>
    <row r="88" spans="1:38" ht="0.75" customHeight="1" x14ac:dyDescent="0.3">
      <c r="A88" s="178"/>
      <c r="B88" s="178"/>
      <c r="C88" s="178"/>
      <c r="D88" s="178"/>
      <c r="E88" s="178"/>
      <c r="F88" s="178"/>
      <c r="G88" s="178"/>
      <c r="H88" s="178"/>
      <c r="I88" s="114"/>
      <c r="J88" s="114"/>
      <c r="K88" s="114"/>
      <c r="L88" s="166"/>
      <c r="M88" s="114"/>
      <c r="N88" s="166"/>
      <c r="O88" s="114"/>
      <c r="P88" s="114"/>
      <c r="Q88" s="114"/>
      <c r="R88" s="178"/>
      <c r="S88" s="178"/>
      <c r="T88" s="166"/>
      <c r="U88" s="114"/>
      <c r="V88" s="114"/>
      <c r="W88" s="178"/>
      <c r="X88" s="178"/>
      <c r="Y88" s="178"/>
      <c r="Z88" s="178"/>
      <c r="AA88" s="178"/>
      <c r="AB88" s="178"/>
      <c r="AC88" s="178"/>
      <c r="AD88" s="251"/>
      <c r="AE88" s="114"/>
      <c r="AF88" s="114"/>
      <c r="AG88" s="114"/>
      <c r="AH88" s="178"/>
      <c r="AI88" s="133"/>
      <c r="AJ88" s="166"/>
      <c r="AK88" s="114"/>
      <c r="AL88" s="114"/>
    </row>
    <row r="89" spans="1:38" ht="11.25" customHeight="1" x14ac:dyDescent="0.3">
      <c r="A89" s="311">
        <v>43575</v>
      </c>
      <c r="B89" s="132" t="s">
        <v>39</v>
      </c>
      <c r="C89" s="133"/>
      <c r="D89" s="134">
        <v>5</v>
      </c>
      <c r="E89" s="133"/>
      <c r="F89" s="134">
        <v>21</v>
      </c>
      <c r="G89" s="134">
        <v>26</v>
      </c>
      <c r="H89" s="135"/>
      <c r="I89" s="133"/>
      <c r="J89" s="136"/>
      <c r="K89" s="137"/>
      <c r="L89" s="133"/>
      <c r="M89" s="138">
        <v>1.9</v>
      </c>
      <c r="N89" s="133"/>
      <c r="O89" s="138">
        <v>45.585000000000001</v>
      </c>
      <c r="P89" s="134">
        <v>47.484999999999999</v>
      </c>
      <c r="Q89" s="139"/>
      <c r="R89" s="180"/>
      <c r="S89" s="141"/>
      <c r="T89" s="133"/>
      <c r="U89" s="143"/>
      <c r="V89" s="144"/>
      <c r="W89" s="180"/>
      <c r="X89" s="145"/>
      <c r="Y89" s="146"/>
      <c r="Z89" s="146"/>
      <c r="AA89" s="147"/>
      <c r="AB89" s="312">
        <f>AB$5+SUMIF($A$6:AA$6,"Нараст. баланс",$A91:AA91)+SUMIF($A$8:Y$8,"Итого (с ВНР)",$A91:Y91)-SUMIF($A$6:AA$6,"Геол. снижение,  т/сут",$A91:AA91)-SUMIF(Z$8:AA$8,"Итого",Z91:AA91)-SUMIF($A$8:AA$8,"Итого (с ВСП)",$A91:AA91)</f>
        <v>1881.2780000000002</v>
      </c>
      <c r="AC89" s="148"/>
      <c r="AD89" s="320">
        <f>AB89+AG91-AL91</f>
        <v>1866.8780000000002</v>
      </c>
      <c r="AE89" s="179"/>
      <c r="AF89" s="136"/>
      <c r="AG89" s="137"/>
      <c r="AH89" s="114"/>
      <c r="AI89" s="133"/>
      <c r="AJ89" s="133"/>
      <c r="AK89" s="143"/>
      <c r="AL89" s="144"/>
    </row>
    <row r="90" spans="1:38" ht="11.25" customHeight="1" x14ac:dyDescent="0.3">
      <c r="A90" s="287" t="s">
        <v>2</v>
      </c>
      <c r="B90" s="149" t="s">
        <v>40</v>
      </c>
      <c r="C90" s="150"/>
      <c r="D90" s="151">
        <v>0</v>
      </c>
      <c r="E90" s="150"/>
      <c r="F90" s="151">
        <v>0</v>
      </c>
      <c r="G90" s="151">
        <v>0</v>
      </c>
      <c r="H90" s="152"/>
      <c r="I90" s="150"/>
      <c r="J90" s="153">
        <f>SUBTOTAL(9,I92:I92)</f>
        <v>0</v>
      </c>
      <c r="K90" s="154"/>
      <c r="L90" s="150"/>
      <c r="M90" s="155">
        <f>SUBTOTAL(9,L92:L92)</f>
        <v>0</v>
      </c>
      <c r="N90" s="150"/>
      <c r="O90" s="155">
        <f>SUBTOTAL(9,N92:N92)</f>
        <v>0</v>
      </c>
      <c r="P90" s="151">
        <f>SUBTOTAL(9,L92:N92)</f>
        <v>0</v>
      </c>
      <c r="Q90" s="156">
        <f>P90+IF($B86="N,N скважин",Q86,0)</f>
        <v>3</v>
      </c>
      <c r="R90" s="182"/>
      <c r="S90" s="158"/>
      <c r="T90" s="150"/>
      <c r="U90" s="151">
        <f>SUBTOTAL(9,T92:T92)</f>
        <v>0</v>
      </c>
      <c r="V90" s="160">
        <f>U90+IF($B86="N,N скважин",V86,0)</f>
        <v>1</v>
      </c>
      <c r="W90" s="182"/>
      <c r="X90" s="161"/>
      <c r="Y90" s="162"/>
      <c r="Z90" s="162"/>
      <c r="AA90" s="163"/>
      <c r="AB90" s="287" t="s">
        <v>2</v>
      </c>
      <c r="AC90" s="164">
        <v>0</v>
      </c>
      <c r="AD90" s="321"/>
      <c r="AE90" s="181"/>
      <c r="AF90" s="153"/>
      <c r="AG90" s="154"/>
      <c r="AH90" s="114"/>
      <c r="AI90" s="150"/>
      <c r="AJ90" s="150"/>
      <c r="AK90" s="151"/>
      <c r="AL90" s="160"/>
    </row>
    <row r="91" spans="1:38" ht="12.75" customHeight="1" x14ac:dyDescent="0.3">
      <c r="A91" s="287" t="s">
        <v>2</v>
      </c>
      <c r="B91" s="165" t="s">
        <v>37</v>
      </c>
      <c r="C91" s="166"/>
      <c r="D91" s="167">
        <f>SUBTOTAL(9,C91:C91)</f>
        <v>0</v>
      </c>
      <c r="E91" s="166"/>
      <c r="F91" s="167">
        <f>SUBTOTAL(9,E91:E91)</f>
        <v>0</v>
      </c>
      <c r="G91" s="167">
        <f>SUBTOTAL(9,C91:E91)</f>
        <v>0</v>
      </c>
      <c r="H91" s="168">
        <f>G91+IF($B87=2,0,H87)</f>
        <v>0</v>
      </c>
      <c r="I91" s="166"/>
      <c r="J91" s="169">
        <f>SUBTOTAL(9,I91:I91)</f>
        <v>0</v>
      </c>
      <c r="K91" s="170">
        <f>J91+IF($B87=2,0,K87)</f>
        <v>5</v>
      </c>
      <c r="L91" s="166"/>
      <c r="M91" s="171">
        <f>SUBTOTAL(9,L91:L91)</f>
        <v>0</v>
      </c>
      <c r="N91" s="166"/>
      <c r="O91" s="171">
        <f>SUBTOTAL(9,N91:N91)</f>
        <v>0</v>
      </c>
      <c r="P91" s="167">
        <f>SUBTOTAL(9,L91:N91)</f>
        <v>0</v>
      </c>
      <c r="Q91" s="168">
        <f>P91+IF($B87=2,0,Q87)</f>
        <v>61.084999999999994</v>
      </c>
      <c r="R91" s="184">
        <v>15</v>
      </c>
      <c r="S91" s="173">
        <v>58</v>
      </c>
      <c r="T91" s="166"/>
      <c r="U91" s="167">
        <f>SUBTOTAL(9,T91:T91)</f>
        <v>0</v>
      </c>
      <c r="V91" s="171">
        <f>U91+IF($B87=2,0,V87)</f>
        <v>45.734999999999999</v>
      </c>
      <c r="W91" s="184">
        <v>16</v>
      </c>
      <c r="X91" s="175">
        <f>SUMIF($A$6:W$6,"Накопленный эффект, т/сут",$A91:W91)+SUMIF($A$6:W$6,"Нараст.  по потенциалу",$A91:W91)-SUMIF($A$6:W$6,"Нараст. по остановкам",$A91:W91)-SUMIF($A$6:W$6,"ИТОГО перевод в ППД",$A91:W91)-SUMIF($A$6:W$6,"ИТОГО  нерент, по распоряж.",$A91:W91)-SUMIF($A$6:W$6,"ИТОГО ост. дебит от ЗБС, Углуб., ПВЛГ/ПНЛГ",$A91:W91)</f>
        <v>20.349999999999994</v>
      </c>
      <c r="Y91" s="176"/>
      <c r="Z91" s="176"/>
      <c r="AA91" s="167">
        <f>SUBTOTAL(9,Y91:Z91)</f>
        <v>0</v>
      </c>
      <c r="AB91" s="287" t="s">
        <v>2</v>
      </c>
      <c r="AC91" s="177">
        <f>AC$5+SUMIF($C$6:AA$6,"Нараст. по остановкам",$C91:AA91)-SUMIF($C$6:AA$6,"Нараст.  по потенциалу",$C91:AA91)</f>
        <v>16.478098604179209</v>
      </c>
      <c r="AD91" s="321"/>
      <c r="AE91" s="183"/>
      <c r="AF91" s="169"/>
      <c r="AG91" s="170">
        <f>AF91+IF($B87=2,0,AG87)</f>
        <v>6</v>
      </c>
      <c r="AH91" s="114"/>
      <c r="AI91" s="166"/>
      <c r="AJ91" s="166"/>
      <c r="AK91" s="167"/>
      <c r="AL91" s="171">
        <f>AK91+IF($B87=2,0,AL87)</f>
        <v>20.399999999999999</v>
      </c>
    </row>
    <row r="92" spans="1:38" ht="0.75" customHeight="1" x14ac:dyDescent="0.3">
      <c r="A92" s="178"/>
      <c r="B92" s="178"/>
      <c r="C92" s="178"/>
      <c r="D92" s="178"/>
      <c r="E92" s="178"/>
      <c r="F92" s="178"/>
      <c r="G92" s="178"/>
      <c r="H92" s="178"/>
      <c r="I92" s="114"/>
      <c r="J92" s="114"/>
      <c r="K92" s="114"/>
      <c r="L92" s="166"/>
      <c r="M92" s="114"/>
      <c r="N92" s="166"/>
      <c r="O92" s="114"/>
      <c r="P92" s="114"/>
      <c r="Q92" s="114"/>
      <c r="R92" s="178"/>
      <c r="S92" s="178"/>
      <c r="T92" s="166"/>
      <c r="U92" s="114"/>
      <c r="V92" s="114"/>
      <c r="W92" s="178"/>
      <c r="X92" s="178"/>
      <c r="Y92" s="178"/>
      <c r="Z92" s="178"/>
      <c r="AA92" s="178"/>
      <c r="AB92" s="178"/>
      <c r="AC92" s="178"/>
      <c r="AD92" s="251"/>
      <c r="AE92" s="114"/>
      <c r="AF92" s="114"/>
      <c r="AG92" s="114"/>
      <c r="AH92" s="178"/>
      <c r="AI92" s="178"/>
      <c r="AJ92" s="166"/>
      <c r="AK92" s="114"/>
      <c r="AL92" s="114"/>
    </row>
    <row r="93" spans="1:38" ht="11.25" customHeight="1" x14ac:dyDescent="0.3">
      <c r="A93" s="311">
        <v>43576</v>
      </c>
      <c r="B93" s="132" t="s">
        <v>39</v>
      </c>
      <c r="C93" s="133"/>
      <c r="D93" s="134">
        <v>5</v>
      </c>
      <c r="E93" s="133"/>
      <c r="F93" s="134">
        <v>21</v>
      </c>
      <c r="G93" s="134">
        <v>26</v>
      </c>
      <c r="H93" s="135"/>
      <c r="I93" s="133"/>
      <c r="J93" s="136"/>
      <c r="K93" s="137"/>
      <c r="L93" s="133"/>
      <c r="M93" s="138">
        <v>1.9</v>
      </c>
      <c r="N93" s="133"/>
      <c r="O93" s="138">
        <v>45.585000000000001</v>
      </c>
      <c r="P93" s="134">
        <v>47.484999999999999</v>
      </c>
      <c r="Q93" s="139"/>
      <c r="R93" s="180"/>
      <c r="S93" s="141"/>
      <c r="T93" s="133"/>
      <c r="U93" s="143"/>
      <c r="V93" s="144"/>
      <c r="W93" s="180"/>
      <c r="X93" s="145"/>
      <c r="Y93" s="146"/>
      <c r="Z93" s="146"/>
      <c r="AA93" s="147"/>
      <c r="AB93" s="312">
        <f>AB$5+SUMIF($A$6:AA$6,"Нараст. баланс",$A95:AA95)+SUMIF($A$8:Y$8,"Итого (с ВНР)",$A95:Y95)-SUMIF($A$6:AA$6,"Геол. снижение,  т/сут",$A95:AA95)-SUMIF(Z$8:AA$8,"Итого",Z95:AA95)-SUMIF($A$8:AA$8,"Итого (с ВСП)",$A95:AA95)</f>
        <v>1878.3780000000002</v>
      </c>
      <c r="AC93" s="148"/>
      <c r="AD93" s="320">
        <f>AB93+AG95-AL95</f>
        <v>1863.9780000000001</v>
      </c>
      <c r="AE93" s="133"/>
      <c r="AF93" s="136"/>
      <c r="AG93" s="137"/>
      <c r="AH93" s="114"/>
      <c r="AI93" s="133"/>
      <c r="AJ93" s="133"/>
      <c r="AK93" s="143"/>
      <c r="AL93" s="144"/>
    </row>
    <row r="94" spans="1:38" ht="11.25" customHeight="1" x14ac:dyDescent="0.3">
      <c r="A94" s="287" t="s">
        <v>2</v>
      </c>
      <c r="B94" s="149" t="s">
        <v>40</v>
      </c>
      <c r="C94" s="150"/>
      <c r="D94" s="151">
        <v>0</v>
      </c>
      <c r="E94" s="150"/>
      <c r="F94" s="151">
        <v>0</v>
      </c>
      <c r="G94" s="151">
        <v>0</v>
      </c>
      <c r="H94" s="152"/>
      <c r="I94" s="150"/>
      <c r="J94" s="153">
        <f>SUBTOTAL(9,I96:I96)</f>
        <v>0</v>
      </c>
      <c r="K94" s="154"/>
      <c r="L94" s="150"/>
      <c r="M94" s="155">
        <f>SUBTOTAL(9,L96:L96)</f>
        <v>0</v>
      </c>
      <c r="N94" s="150"/>
      <c r="O94" s="155">
        <f>SUBTOTAL(9,N96:N96)</f>
        <v>0</v>
      </c>
      <c r="P94" s="151">
        <f>SUBTOTAL(9,L96:N96)</f>
        <v>0</v>
      </c>
      <c r="Q94" s="156">
        <f>P94+IF($B90="N,N скважин",Q90,0)</f>
        <v>3</v>
      </c>
      <c r="R94" s="182"/>
      <c r="S94" s="158"/>
      <c r="T94" s="150"/>
      <c r="U94" s="151">
        <f>SUBTOTAL(9,T96:T96)</f>
        <v>0</v>
      </c>
      <c r="V94" s="160">
        <f>U94+IF($B90="N,N скважин",V90,0)</f>
        <v>1</v>
      </c>
      <c r="W94" s="182"/>
      <c r="X94" s="161"/>
      <c r="Y94" s="162"/>
      <c r="Z94" s="162"/>
      <c r="AA94" s="163"/>
      <c r="AB94" s="287" t="s">
        <v>2</v>
      </c>
      <c r="AC94" s="164">
        <v>0</v>
      </c>
      <c r="AD94" s="321"/>
      <c r="AE94" s="150"/>
      <c r="AF94" s="153"/>
      <c r="AG94" s="154"/>
      <c r="AH94" s="114"/>
      <c r="AI94" s="150"/>
      <c r="AJ94" s="150"/>
      <c r="AK94" s="151"/>
      <c r="AL94" s="160"/>
    </row>
    <row r="95" spans="1:38" ht="12.75" customHeight="1" x14ac:dyDescent="0.3">
      <c r="A95" s="287" t="s">
        <v>2</v>
      </c>
      <c r="B95" s="165" t="s">
        <v>37</v>
      </c>
      <c r="C95" s="166"/>
      <c r="D95" s="167">
        <f>SUBTOTAL(9,C95:C95)</f>
        <v>0</v>
      </c>
      <c r="E95" s="166"/>
      <c r="F95" s="167">
        <f>SUBTOTAL(9,E95:E95)</f>
        <v>0</v>
      </c>
      <c r="G95" s="167">
        <f>SUBTOTAL(9,C95:E95)</f>
        <v>0</v>
      </c>
      <c r="H95" s="168">
        <f>G95+IF($B91=2,0,H91)</f>
        <v>0</v>
      </c>
      <c r="I95" s="166"/>
      <c r="J95" s="169">
        <f>SUBTOTAL(9,I95:I95)</f>
        <v>0</v>
      </c>
      <c r="K95" s="170">
        <f>J95+IF($B91=2,0,K91)</f>
        <v>5</v>
      </c>
      <c r="L95" s="166"/>
      <c r="M95" s="171">
        <f>SUBTOTAL(9,L95:L95)</f>
        <v>0</v>
      </c>
      <c r="N95" s="166"/>
      <c r="O95" s="171">
        <f>SUBTOTAL(9,N95:N95)</f>
        <v>0</v>
      </c>
      <c r="P95" s="167">
        <f>SUBTOTAL(9,L95:N95)</f>
        <v>0</v>
      </c>
      <c r="Q95" s="168">
        <f>P95+IF($B91=2,0,Q91)</f>
        <v>61.084999999999994</v>
      </c>
      <c r="R95" s="184">
        <v>15</v>
      </c>
      <c r="S95" s="173">
        <v>60.9</v>
      </c>
      <c r="T95" s="166"/>
      <c r="U95" s="167">
        <f>SUBTOTAL(9,T95:T95)</f>
        <v>0</v>
      </c>
      <c r="V95" s="171">
        <f>U95+IF($B91=2,0,V91)</f>
        <v>45.734999999999999</v>
      </c>
      <c r="W95" s="184">
        <v>16</v>
      </c>
      <c r="X95" s="175">
        <f>SUMIF($A$6:W$6,"Накопленный эффект, т/сут",$A95:W95)+SUMIF($A$6:W$6,"Нараст.  по потенциалу",$A95:W95)-SUMIF($A$6:W$6,"Нараст. по остановкам",$A95:W95)-SUMIF($A$6:W$6,"ИТОГО перевод в ППД",$A95:W95)-SUMIF($A$6:W$6,"ИТОГО  нерент, по распоряж.",$A95:W95)-SUMIF($A$6:W$6,"ИТОГО ост. дебит от ЗБС, Углуб., ПВЛГ/ПНЛГ",$A95:W95)</f>
        <v>20.349999999999994</v>
      </c>
      <c r="Y95" s="176"/>
      <c r="Z95" s="176"/>
      <c r="AA95" s="167">
        <f>SUBTOTAL(9,Y95:Z95)</f>
        <v>0</v>
      </c>
      <c r="AB95" s="287" t="s">
        <v>2</v>
      </c>
      <c r="AC95" s="177">
        <f>AC$5+SUMIF($C$6:AA$6,"Нараст. по остановкам",$C95:AA95)-SUMIF($C$6:AA$6,"Нараст.  по потенциалу",$C95:AA95)</f>
        <v>16.478098604179209</v>
      </c>
      <c r="AD95" s="321"/>
      <c r="AE95" s="166"/>
      <c r="AF95" s="169"/>
      <c r="AG95" s="170">
        <f>AF95+IF($B91=2,0,AG91)</f>
        <v>6</v>
      </c>
      <c r="AH95" s="114"/>
      <c r="AI95" s="166"/>
      <c r="AJ95" s="166"/>
      <c r="AK95" s="167"/>
      <c r="AL95" s="171">
        <f>AK95+IF($B91=2,0,AL91)</f>
        <v>20.399999999999999</v>
      </c>
    </row>
    <row r="96" spans="1:38" ht="0.75" customHeight="1" x14ac:dyDescent="0.3">
      <c r="A96" s="178"/>
      <c r="B96" s="178"/>
      <c r="C96" s="178"/>
      <c r="D96" s="178"/>
      <c r="E96" s="178"/>
      <c r="F96" s="178"/>
      <c r="G96" s="178"/>
      <c r="H96" s="178"/>
      <c r="I96" s="114"/>
      <c r="J96" s="114"/>
      <c r="K96" s="114"/>
      <c r="L96" s="166"/>
      <c r="M96" s="114"/>
      <c r="N96" s="166"/>
      <c r="O96" s="114"/>
      <c r="P96" s="114"/>
      <c r="Q96" s="114"/>
      <c r="R96" s="178"/>
      <c r="S96" s="178"/>
      <c r="T96" s="166"/>
      <c r="U96" s="114"/>
      <c r="V96" s="114"/>
      <c r="W96" s="178"/>
      <c r="X96" s="178"/>
      <c r="Y96" s="178"/>
      <c r="Z96" s="178"/>
      <c r="AA96" s="178"/>
      <c r="AB96" s="178"/>
      <c r="AC96" s="178"/>
      <c r="AD96" s="251"/>
      <c r="AE96" s="114"/>
      <c r="AF96" s="114"/>
      <c r="AG96" s="114"/>
      <c r="AH96" s="178"/>
      <c r="AI96" s="166"/>
      <c r="AJ96" s="166"/>
      <c r="AK96" s="114"/>
      <c r="AL96" s="114"/>
    </row>
    <row r="97" spans="1:38" ht="11.25" customHeight="1" x14ac:dyDescent="0.3">
      <c r="A97" s="311">
        <v>43577</v>
      </c>
      <c r="B97" s="132" t="s">
        <v>39</v>
      </c>
      <c r="C97" s="133"/>
      <c r="D97" s="134">
        <v>5</v>
      </c>
      <c r="E97" s="133"/>
      <c r="F97" s="134">
        <v>21</v>
      </c>
      <c r="G97" s="134">
        <v>26</v>
      </c>
      <c r="H97" s="135"/>
      <c r="I97" s="133"/>
      <c r="J97" s="136"/>
      <c r="K97" s="137"/>
      <c r="L97" s="133"/>
      <c r="M97" s="138">
        <v>1.9</v>
      </c>
      <c r="N97" s="133"/>
      <c r="O97" s="138">
        <v>45.585000000000001</v>
      </c>
      <c r="P97" s="134">
        <v>47.484999999999999</v>
      </c>
      <c r="Q97" s="139"/>
      <c r="R97" s="180"/>
      <c r="S97" s="141"/>
      <c r="T97" s="133"/>
      <c r="U97" s="143"/>
      <c r="V97" s="144"/>
      <c r="W97" s="180"/>
      <c r="X97" s="145"/>
      <c r="Y97" s="146"/>
      <c r="Z97" s="146"/>
      <c r="AA97" s="147"/>
      <c r="AB97" s="312">
        <f>AB$5+SUMIF($A$6:AA$6,"Нараст. баланс",$A99:AA99)+SUMIF($A$8:Y$8,"Итого (с ВНР)",$A99:Y99)-SUMIF($A$6:AA$6,"Геол. снижение,  т/сут",$A99:AA99)-SUMIF(Z$8:AA$8,"Итого",Z99:AA99)-SUMIF($A$8:AA$8,"Итого (с ВСП)",$A99:AA99)</f>
        <v>1875.4780000000003</v>
      </c>
      <c r="AC97" s="148"/>
      <c r="AD97" s="320">
        <f>AB97+AG99-AL99</f>
        <v>1861.0780000000002</v>
      </c>
      <c r="AE97" s="133"/>
      <c r="AF97" s="136"/>
      <c r="AG97" s="137"/>
      <c r="AH97" s="114"/>
      <c r="AI97" s="133"/>
      <c r="AJ97" s="133"/>
      <c r="AK97" s="143"/>
      <c r="AL97" s="144"/>
    </row>
    <row r="98" spans="1:38" ht="11.25" customHeight="1" x14ac:dyDescent="0.3">
      <c r="A98" s="287" t="s">
        <v>2</v>
      </c>
      <c r="B98" s="149" t="s">
        <v>40</v>
      </c>
      <c r="C98" s="150"/>
      <c r="D98" s="151">
        <v>0</v>
      </c>
      <c r="E98" s="150"/>
      <c r="F98" s="151">
        <v>0</v>
      </c>
      <c r="G98" s="151">
        <v>0</v>
      </c>
      <c r="H98" s="152"/>
      <c r="I98" s="150"/>
      <c r="J98" s="153">
        <f>SUBTOTAL(9,I100:I100)</f>
        <v>0</v>
      </c>
      <c r="K98" s="154"/>
      <c r="L98" s="150"/>
      <c r="M98" s="155">
        <f>SUBTOTAL(9,L100:L100)</f>
        <v>0</v>
      </c>
      <c r="N98" s="150"/>
      <c r="O98" s="155">
        <f>SUBTOTAL(9,N100:N100)</f>
        <v>0</v>
      </c>
      <c r="P98" s="151">
        <f>SUBTOTAL(9,L100:N100)</f>
        <v>0</v>
      </c>
      <c r="Q98" s="156">
        <f>P98+IF($B94="N,N скважин",Q94,0)</f>
        <v>3</v>
      </c>
      <c r="R98" s="182"/>
      <c r="S98" s="158"/>
      <c r="T98" s="150"/>
      <c r="U98" s="151">
        <f>SUBTOTAL(9,T100:T100)</f>
        <v>0</v>
      </c>
      <c r="V98" s="160">
        <f>U98+IF($B94="N,N скважин",V94,0)</f>
        <v>1</v>
      </c>
      <c r="W98" s="182"/>
      <c r="X98" s="161"/>
      <c r="Y98" s="162"/>
      <c r="Z98" s="162"/>
      <c r="AA98" s="163"/>
      <c r="AB98" s="287" t="s">
        <v>2</v>
      </c>
      <c r="AC98" s="164">
        <v>0</v>
      </c>
      <c r="AD98" s="321"/>
      <c r="AE98" s="150"/>
      <c r="AF98" s="153"/>
      <c r="AG98" s="154"/>
      <c r="AH98" s="114"/>
      <c r="AI98" s="150"/>
      <c r="AJ98" s="150"/>
      <c r="AK98" s="151"/>
      <c r="AL98" s="160"/>
    </row>
    <row r="99" spans="1:38" ht="12.75" customHeight="1" x14ac:dyDescent="0.3">
      <c r="A99" s="287" t="s">
        <v>2</v>
      </c>
      <c r="B99" s="165" t="s">
        <v>37</v>
      </c>
      <c r="C99" s="166"/>
      <c r="D99" s="167">
        <f>SUBTOTAL(9,C99:C99)</f>
        <v>0</v>
      </c>
      <c r="E99" s="166"/>
      <c r="F99" s="167">
        <f>SUBTOTAL(9,E99:E99)</f>
        <v>0</v>
      </c>
      <c r="G99" s="167">
        <f>SUBTOTAL(9,C99:E99)</f>
        <v>0</v>
      </c>
      <c r="H99" s="168">
        <f>G99+IF($B95=2,0,H95)</f>
        <v>0</v>
      </c>
      <c r="I99" s="166"/>
      <c r="J99" s="169">
        <f>SUBTOTAL(9,I99:I99)</f>
        <v>0</v>
      </c>
      <c r="K99" s="170">
        <f>J99+IF($B95=2,0,K95)</f>
        <v>5</v>
      </c>
      <c r="L99" s="166"/>
      <c r="M99" s="171">
        <f>SUBTOTAL(9,L99:L99)</f>
        <v>0</v>
      </c>
      <c r="N99" s="166"/>
      <c r="O99" s="171">
        <f>SUBTOTAL(9,N99:N99)</f>
        <v>0</v>
      </c>
      <c r="P99" s="167">
        <f>SUBTOTAL(9,L99:N99)</f>
        <v>0</v>
      </c>
      <c r="Q99" s="168">
        <f>P99+IF($B95=2,0,Q95)</f>
        <v>61.084999999999994</v>
      </c>
      <c r="R99" s="184">
        <v>15</v>
      </c>
      <c r="S99" s="173">
        <v>63.8</v>
      </c>
      <c r="T99" s="166"/>
      <c r="U99" s="167">
        <f>SUBTOTAL(9,T99:T99)</f>
        <v>0</v>
      </c>
      <c r="V99" s="171">
        <f>U99+IF($B95=2,0,V95)</f>
        <v>45.734999999999999</v>
      </c>
      <c r="W99" s="184">
        <v>16</v>
      </c>
      <c r="X99" s="175">
        <f>SUMIF($A$6:W$6,"Накопленный эффект, т/сут",$A99:W99)+SUMIF($A$6:W$6,"Нараст.  по потенциалу",$A99:W99)-SUMIF($A$6:W$6,"Нараст. по остановкам",$A99:W99)-SUMIF($A$6:W$6,"ИТОГО перевод в ППД",$A99:W99)-SUMIF($A$6:W$6,"ИТОГО  нерент, по распоряж.",$A99:W99)-SUMIF($A$6:W$6,"ИТОГО ост. дебит от ЗБС, Углуб., ПВЛГ/ПНЛГ",$A99:W99)</f>
        <v>20.349999999999994</v>
      </c>
      <c r="Y99" s="176"/>
      <c r="Z99" s="176"/>
      <c r="AA99" s="167">
        <f>SUBTOTAL(9,Y99:Z99)</f>
        <v>0</v>
      </c>
      <c r="AB99" s="287" t="s">
        <v>2</v>
      </c>
      <c r="AC99" s="177">
        <f>AC$5+SUMIF($C$6:AA$6,"Нараст. по остановкам",$C99:AA99)-SUMIF($C$6:AA$6,"Нараст.  по потенциалу",$C99:AA99)</f>
        <v>16.478098604179209</v>
      </c>
      <c r="AD99" s="321"/>
      <c r="AE99" s="166"/>
      <c r="AF99" s="169"/>
      <c r="AG99" s="170">
        <f>AF99+IF($B95=2,0,AG95)</f>
        <v>6</v>
      </c>
      <c r="AH99" s="114"/>
      <c r="AI99" s="166"/>
      <c r="AJ99" s="166"/>
      <c r="AK99" s="167"/>
      <c r="AL99" s="171">
        <f>AK99+IF($B95=2,0,AL95)</f>
        <v>20.399999999999999</v>
      </c>
    </row>
    <row r="100" spans="1:38" ht="0.75" customHeight="1" x14ac:dyDescent="0.3">
      <c r="A100" s="178"/>
      <c r="B100" s="178"/>
      <c r="C100" s="178"/>
      <c r="D100" s="178"/>
      <c r="E100" s="178"/>
      <c r="F100" s="178"/>
      <c r="G100" s="178"/>
      <c r="H100" s="178"/>
      <c r="I100" s="114"/>
      <c r="J100" s="114"/>
      <c r="K100" s="114"/>
      <c r="L100" s="166"/>
      <c r="M100" s="114"/>
      <c r="N100" s="166"/>
      <c r="O100" s="114"/>
      <c r="P100" s="114"/>
      <c r="Q100" s="114"/>
      <c r="R100" s="178"/>
      <c r="S100" s="178"/>
      <c r="T100" s="166"/>
      <c r="U100" s="114"/>
      <c r="V100" s="114"/>
      <c r="W100" s="178"/>
      <c r="X100" s="178"/>
      <c r="Y100" s="178"/>
      <c r="Z100" s="178"/>
      <c r="AA100" s="178"/>
      <c r="AB100" s="178"/>
      <c r="AC100" s="178"/>
      <c r="AD100" s="251"/>
      <c r="AE100" s="114"/>
      <c r="AF100" s="114"/>
      <c r="AG100" s="114"/>
      <c r="AH100" s="178"/>
      <c r="AI100" s="166"/>
      <c r="AJ100" s="166"/>
      <c r="AK100" s="114"/>
      <c r="AL100" s="114"/>
    </row>
    <row r="101" spans="1:38" ht="11.25" customHeight="1" x14ac:dyDescent="0.3">
      <c r="A101" s="311">
        <v>43578</v>
      </c>
      <c r="B101" s="132" t="s">
        <v>39</v>
      </c>
      <c r="C101" s="133"/>
      <c r="D101" s="134">
        <v>5</v>
      </c>
      <c r="E101" s="133"/>
      <c r="F101" s="134">
        <v>21</v>
      </c>
      <c r="G101" s="134">
        <v>26</v>
      </c>
      <c r="H101" s="135"/>
      <c r="I101" s="133"/>
      <c r="J101" s="136"/>
      <c r="K101" s="137"/>
      <c r="L101" s="133"/>
      <c r="M101" s="138">
        <v>1.9</v>
      </c>
      <c r="N101" s="133"/>
      <c r="O101" s="138">
        <v>45.585000000000001</v>
      </c>
      <c r="P101" s="134">
        <v>47.484999999999999</v>
      </c>
      <c r="Q101" s="139"/>
      <c r="R101" s="180"/>
      <c r="S101" s="141"/>
      <c r="T101" s="133"/>
      <c r="U101" s="143"/>
      <c r="V101" s="144"/>
      <c r="W101" s="180"/>
      <c r="X101" s="145"/>
      <c r="Y101" s="146"/>
      <c r="Z101" s="146"/>
      <c r="AA101" s="147"/>
      <c r="AB101" s="312">
        <f>AB$5+SUMIF($A$6:AA$6,"Нараст. баланс",$A103:AA103)+SUMIF($A$8:Y$8,"Итого (с ВНР)",$A103:Y103)-SUMIF($A$6:AA$6,"Геол. снижение,  т/сут",$A103:AA103)-SUMIF(Z$8:AA$8,"Итого",Z103:AA103)-SUMIF($A$8:AA$8,"Итого (с ВСП)",$A103:AA103)</f>
        <v>1872.5780000000002</v>
      </c>
      <c r="AC101" s="148"/>
      <c r="AD101" s="320">
        <f>AB101+AG103-AL103</f>
        <v>1858.1780000000001</v>
      </c>
      <c r="AE101" s="133"/>
      <c r="AF101" s="136"/>
      <c r="AG101" s="137"/>
      <c r="AH101" s="114"/>
      <c r="AI101" s="133"/>
      <c r="AJ101" s="133"/>
      <c r="AK101" s="143"/>
      <c r="AL101" s="144"/>
    </row>
    <row r="102" spans="1:38" ht="11.25" customHeight="1" x14ac:dyDescent="0.3">
      <c r="A102" s="287" t="s">
        <v>2</v>
      </c>
      <c r="B102" s="149" t="s">
        <v>40</v>
      </c>
      <c r="C102" s="150"/>
      <c r="D102" s="151">
        <v>0</v>
      </c>
      <c r="E102" s="150"/>
      <c r="F102" s="151">
        <v>0</v>
      </c>
      <c r="G102" s="151">
        <v>0</v>
      </c>
      <c r="H102" s="152"/>
      <c r="I102" s="150"/>
      <c r="J102" s="153">
        <f>SUBTOTAL(9,I104:I104)</f>
        <v>0</v>
      </c>
      <c r="K102" s="154"/>
      <c r="L102" s="150"/>
      <c r="M102" s="155">
        <f>SUBTOTAL(9,L104:L104)</f>
        <v>0</v>
      </c>
      <c r="N102" s="150"/>
      <c r="O102" s="155">
        <f>SUBTOTAL(9,N104:N104)</f>
        <v>0</v>
      </c>
      <c r="P102" s="151">
        <f>SUBTOTAL(9,L104:N104)</f>
        <v>0</v>
      </c>
      <c r="Q102" s="156">
        <f>P102+IF($B98="N,N скважин",Q98,0)</f>
        <v>3</v>
      </c>
      <c r="R102" s="182"/>
      <c r="S102" s="158"/>
      <c r="T102" s="150"/>
      <c r="U102" s="151">
        <f>SUBTOTAL(9,T104:T104)</f>
        <v>0</v>
      </c>
      <c r="V102" s="160">
        <f>U102+IF($B98="N,N скважин",V98,0)</f>
        <v>1</v>
      </c>
      <c r="W102" s="182"/>
      <c r="X102" s="161"/>
      <c r="Y102" s="162"/>
      <c r="Z102" s="162"/>
      <c r="AA102" s="163"/>
      <c r="AB102" s="287" t="s">
        <v>2</v>
      </c>
      <c r="AC102" s="164">
        <v>0</v>
      </c>
      <c r="AD102" s="321"/>
      <c r="AE102" s="150"/>
      <c r="AF102" s="153"/>
      <c r="AG102" s="154"/>
      <c r="AH102" s="114"/>
      <c r="AI102" s="150"/>
      <c r="AJ102" s="150"/>
      <c r="AK102" s="151"/>
      <c r="AL102" s="160"/>
    </row>
    <row r="103" spans="1:38" ht="12.75" customHeight="1" x14ac:dyDescent="0.3">
      <c r="A103" s="287" t="s">
        <v>2</v>
      </c>
      <c r="B103" s="165" t="s">
        <v>37</v>
      </c>
      <c r="C103" s="166"/>
      <c r="D103" s="167">
        <f>SUBTOTAL(9,C103:C103)</f>
        <v>0</v>
      </c>
      <c r="E103" s="166"/>
      <c r="F103" s="167">
        <f>SUBTOTAL(9,E103:E103)</f>
        <v>0</v>
      </c>
      <c r="G103" s="167">
        <f>SUBTOTAL(9,C103:E103)</f>
        <v>0</v>
      </c>
      <c r="H103" s="168">
        <f>G103+IF($B99=2,0,H99)</f>
        <v>0</v>
      </c>
      <c r="I103" s="166"/>
      <c r="J103" s="169">
        <f>SUBTOTAL(9,I103:I103)</f>
        <v>0</v>
      </c>
      <c r="K103" s="170">
        <f>J103+IF($B99=2,0,K99)</f>
        <v>5</v>
      </c>
      <c r="L103" s="166"/>
      <c r="M103" s="171">
        <f>SUBTOTAL(9,L103:L103)</f>
        <v>0</v>
      </c>
      <c r="N103" s="166"/>
      <c r="O103" s="171">
        <f>SUBTOTAL(9,N103:N103)</f>
        <v>0</v>
      </c>
      <c r="P103" s="167">
        <f>SUBTOTAL(9,L103:N103)</f>
        <v>0</v>
      </c>
      <c r="Q103" s="168">
        <f>P103+IF($B99=2,0,Q99)</f>
        <v>61.084999999999994</v>
      </c>
      <c r="R103" s="184">
        <v>15</v>
      </c>
      <c r="S103" s="173">
        <v>66.7</v>
      </c>
      <c r="T103" s="166"/>
      <c r="U103" s="167">
        <f>SUBTOTAL(9,T103:T103)</f>
        <v>0</v>
      </c>
      <c r="V103" s="171">
        <f>U103+IF($B99=2,0,V99)</f>
        <v>45.734999999999999</v>
      </c>
      <c r="W103" s="184">
        <v>16</v>
      </c>
      <c r="X103" s="175">
        <f>SUMIF($A$6:W$6,"Накопленный эффект, т/сут",$A103:W103)+SUMIF($A$6:W$6,"Нараст.  по потенциалу",$A103:W103)-SUMIF($A$6:W$6,"Нараст. по остановкам",$A103:W103)-SUMIF($A$6:W$6,"ИТОГО перевод в ППД",$A103:W103)-SUMIF($A$6:W$6,"ИТОГО  нерент, по распоряж.",$A103:W103)-SUMIF($A$6:W$6,"ИТОГО ост. дебит от ЗБС, Углуб., ПВЛГ/ПНЛГ",$A103:W103)</f>
        <v>20.349999999999994</v>
      </c>
      <c r="Y103" s="176"/>
      <c r="Z103" s="176"/>
      <c r="AA103" s="167">
        <f>SUBTOTAL(9,Y103:Z103)</f>
        <v>0</v>
      </c>
      <c r="AB103" s="287" t="s">
        <v>2</v>
      </c>
      <c r="AC103" s="177">
        <f>AC$5+SUMIF($C$6:AA$6,"Нараст. по остановкам",$C103:AA103)-SUMIF($C$6:AA$6,"Нараст.  по потенциалу",$C103:AA103)</f>
        <v>16.478098604179209</v>
      </c>
      <c r="AD103" s="321"/>
      <c r="AE103" s="166"/>
      <c r="AF103" s="169"/>
      <c r="AG103" s="170">
        <f>AF103+IF($B99=2,0,AG99)</f>
        <v>6</v>
      </c>
      <c r="AH103" s="114"/>
      <c r="AI103" s="166"/>
      <c r="AJ103" s="166"/>
      <c r="AK103" s="167"/>
      <c r="AL103" s="171">
        <f>AK103+IF($B99=2,0,AL99)</f>
        <v>20.399999999999999</v>
      </c>
    </row>
    <row r="104" spans="1:38" ht="0.75" customHeight="1" x14ac:dyDescent="0.3">
      <c r="A104" s="178"/>
      <c r="B104" s="178"/>
      <c r="C104" s="178"/>
      <c r="D104" s="178"/>
      <c r="E104" s="178"/>
      <c r="F104" s="178"/>
      <c r="G104" s="178"/>
      <c r="H104" s="178"/>
      <c r="I104" s="114"/>
      <c r="J104" s="114"/>
      <c r="K104" s="114"/>
      <c r="L104" s="166"/>
      <c r="M104" s="114"/>
      <c r="N104" s="166"/>
      <c r="O104" s="114"/>
      <c r="P104" s="114"/>
      <c r="Q104" s="114"/>
      <c r="R104" s="178"/>
      <c r="S104" s="178"/>
      <c r="T104" s="166"/>
      <c r="U104" s="114"/>
      <c r="V104" s="114"/>
      <c r="W104" s="178"/>
      <c r="X104" s="178"/>
      <c r="Y104" s="178"/>
      <c r="Z104" s="178"/>
      <c r="AA104" s="178"/>
      <c r="AB104" s="178"/>
      <c r="AC104" s="178"/>
      <c r="AD104" s="251"/>
      <c r="AE104" s="114"/>
      <c r="AF104" s="114"/>
      <c r="AG104" s="114"/>
      <c r="AH104" s="178"/>
      <c r="AI104" s="166"/>
      <c r="AJ104" s="166"/>
      <c r="AK104" s="114"/>
      <c r="AL104" s="114"/>
    </row>
    <row r="105" spans="1:38" ht="11.25" customHeight="1" x14ac:dyDescent="0.3">
      <c r="A105" s="311">
        <v>43579</v>
      </c>
      <c r="B105" s="132" t="s">
        <v>39</v>
      </c>
      <c r="C105" s="244" t="s">
        <v>41</v>
      </c>
      <c r="D105" s="134">
        <v>5</v>
      </c>
      <c r="E105" s="133"/>
      <c r="F105" s="134">
        <v>21</v>
      </c>
      <c r="G105" s="134">
        <v>26</v>
      </c>
      <c r="H105" s="135"/>
      <c r="I105" s="133"/>
      <c r="J105" s="136"/>
      <c r="K105" s="137"/>
      <c r="L105" s="133"/>
      <c r="M105" s="138">
        <v>1.9</v>
      </c>
      <c r="N105" s="133"/>
      <c r="O105" s="138">
        <v>45.585000000000001</v>
      </c>
      <c r="P105" s="134">
        <v>47.484999999999999</v>
      </c>
      <c r="Q105" s="139"/>
      <c r="R105" s="180"/>
      <c r="S105" s="141"/>
      <c r="T105" s="133"/>
      <c r="U105" s="143"/>
      <c r="V105" s="144"/>
      <c r="W105" s="180"/>
      <c r="X105" s="145"/>
      <c r="Y105" s="146"/>
      <c r="Z105" s="146"/>
      <c r="AA105" s="147"/>
      <c r="AB105" s="312">
        <f>AB$5+SUMIF($A$6:AA$6,"Нараст. баланс",$A107:AA107)+SUMIF($A$8:Y$8,"Итого (с ВНР)",$A107:Y107)-SUMIF($A$6:AA$6,"Геол. снижение,  т/сут",$A107:AA107)-SUMIF(Z$8:AA$8,"Итого",Z107:AA107)-SUMIF($A$8:AA$8,"Итого (с ВСП)",$A107:AA107)</f>
        <v>1897.7780000000005</v>
      </c>
      <c r="AC105" s="148"/>
      <c r="AD105" s="320">
        <f>AB105+AG107-AL107</f>
        <v>1886.3780000000004</v>
      </c>
      <c r="AE105" s="244" t="s">
        <v>41</v>
      </c>
      <c r="AF105" s="136"/>
      <c r="AG105" s="137"/>
      <c r="AH105" s="114"/>
      <c r="AI105" s="133"/>
      <c r="AJ105" s="133"/>
      <c r="AK105" s="143"/>
      <c r="AL105" s="144"/>
    </row>
    <row r="106" spans="1:38" ht="11.25" customHeight="1" x14ac:dyDescent="0.3">
      <c r="A106" s="287" t="s">
        <v>2</v>
      </c>
      <c r="B106" s="149" t="s">
        <v>40</v>
      </c>
      <c r="C106" s="245">
        <v>6324</v>
      </c>
      <c r="D106" s="151">
        <v>1</v>
      </c>
      <c r="E106" s="150"/>
      <c r="F106" s="151">
        <v>0</v>
      </c>
      <c r="G106" s="151">
        <v>1</v>
      </c>
      <c r="H106" s="152"/>
      <c r="I106" s="150"/>
      <c r="J106" s="153">
        <f>SUBTOTAL(9,I108:I108)</f>
        <v>0</v>
      </c>
      <c r="K106" s="154"/>
      <c r="L106" s="150"/>
      <c r="M106" s="155">
        <f>SUBTOTAL(9,L108:L108)</f>
        <v>0</v>
      </c>
      <c r="N106" s="150"/>
      <c r="O106" s="155">
        <f>SUBTOTAL(9,N108:N108)</f>
        <v>0</v>
      </c>
      <c r="P106" s="151">
        <f>SUBTOTAL(9,L108:N108)</f>
        <v>0</v>
      </c>
      <c r="Q106" s="156">
        <f>P106+IF($B102="N,N скважин",Q102,0)</f>
        <v>3</v>
      </c>
      <c r="R106" s="182"/>
      <c r="S106" s="158"/>
      <c r="T106" s="150"/>
      <c r="U106" s="151">
        <f>SUBTOTAL(9,T108:T108)</f>
        <v>0</v>
      </c>
      <c r="V106" s="160">
        <f>U106+IF($B102="N,N скважин",V102,0)</f>
        <v>1</v>
      </c>
      <c r="W106" s="182"/>
      <c r="X106" s="161"/>
      <c r="Y106" s="162"/>
      <c r="Z106" s="162"/>
      <c r="AA106" s="163"/>
      <c r="AB106" s="287" t="s">
        <v>2</v>
      </c>
      <c r="AC106" s="164">
        <v>0</v>
      </c>
      <c r="AD106" s="321"/>
      <c r="AE106" s="245">
        <v>6093</v>
      </c>
      <c r="AF106" s="153">
        <v>1</v>
      </c>
      <c r="AG106" s="154"/>
      <c r="AH106" s="114"/>
      <c r="AI106" s="150"/>
      <c r="AJ106" s="150"/>
      <c r="AK106" s="151"/>
      <c r="AL106" s="160"/>
    </row>
    <row r="107" spans="1:38" ht="12.75" customHeight="1" x14ac:dyDescent="0.3">
      <c r="A107" s="287" t="s">
        <v>2</v>
      </c>
      <c r="B107" s="165" t="s">
        <v>37</v>
      </c>
      <c r="C107" s="246">
        <v>10</v>
      </c>
      <c r="D107" s="167">
        <f>SUBTOTAL(9,C107:C107)</f>
        <v>10</v>
      </c>
      <c r="E107" s="166"/>
      <c r="F107" s="167">
        <f>SUBTOTAL(9,E107:E107)</f>
        <v>0</v>
      </c>
      <c r="G107" s="167">
        <f>SUBTOTAL(9,C107:E107)</f>
        <v>10</v>
      </c>
      <c r="H107" s="168">
        <f>G107+IF($B103=2,0,H103)</f>
        <v>10</v>
      </c>
      <c r="I107" s="166"/>
      <c r="J107" s="169">
        <f>SUBTOTAL(9,I107:I107)</f>
        <v>0</v>
      </c>
      <c r="K107" s="170">
        <f>J107+IF($B103=2,0,K103)</f>
        <v>5</v>
      </c>
      <c r="L107" s="166"/>
      <c r="M107" s="171">
        <f>SUBTOTAL(9,L107:L107)</f>
        <v>0</v>
      </c>
      <c r="N107" s="246">
        <f>11.3+6.8</f>
        <v>18.100000000000001</v>
      </c>
      <c r="O107" s="171">
        <f>SUBTOTAL(9,N107:N107)</f>
        <v>18.100000000000001</v>
      </c>
      <c r="P107" s="167">
        <f>SUBTOTAL(9,L107:N107)</f>
        <v>18.100000000000001</v>
      </c>
      <c r="Q107" s="168">
        <f>P107+IF($B103=2,0,Q103)</f>
        <v>79.185000000000002</v>
      </c>
      <c r="R107" s="184">
        <v>15</v>
      </c>
      <c r="S107" s="173">
        <v>69.599999999999994</v>
      </c>
      <c r="T107" s="166"/>
      <c r="U107" s="167">
        <f>SUBTOTAL(9,T107:T107)</f>
        <v>0</v>
      </c>
      <c r="V107" s="171">
        <f>U107+IF($B103=2,0,V103)</f>
        <v>45.734999999999999</v>
      </c>
      <c r="W107" s="184">
        <v>16</v>
      </c>
      <c r="X107" s="175">
        <f>SUMIF($A$6:W$6,"Накопленный эффект, т/сут",$A107:W107)+SUMIF($A$6:W$6,"Нараст.  по потенциалу",$A107:W107)-SUMIF($A$6:W$6,"Нараст. по остановкам",$A107:W107)-SUMIF($A$6:W$6,"ИТОГО перевод в ППД",$A107:W107)-SUMIF($A$6:W$6,"ИТОГО  нерент, по распоряж.",$A107:W107)-SUMIF($A$6:W$6,"ИТОГО ост. дебит от ЗБС, Углуб., ПВЛГ/ПНЛГ",$A107:W107)</f>
        <v>48.45</v>
      </c>
      <c r="Y107" s="176"/>
      <c r="Z107" s="176"/>
      <c r="AA107" s="167">
        <f>SUBTOTAL(9,Y107:Z107)</f>
        <v>0</v>
      </c>
      <c r="AB107" s="287" t="s">
        <v>2</v>
      </c>
      <c r="AC107" s="177">
        <f>AC$5+SUMIF($C$6:AA$6,"Нараст. по остановкам",$C107:AA107)-SUMIF($C$6:AA$6,"Нараст.  по потенциалу",$C107:AA107)</f>
        <v>-1.6219013958207995</v>
      </c>
      <c r="AD107" s="321"/>
      <c r="AE107" s="246">
        <v>3</v>
      </c>
      <c r="AF107" s="169">
        <v>3</v>
      </c>
      <c r="AG107" s="170">
        <f>AF107+IF($B103=2,0,AG103)</f>
        <v>9</v>
      </c>
      <c r="AH107" s="114"/>
      <c r="AI107" s="166"/>
      <c r="AJ107" s="166"/>
      <c r="AK107" s="167"/>
      <c r="AL107" s="171">
        <f>AK107+IF($B103=2,0,AL103)</f>
        <v>20.399999999999999</v>
      </c>
    </row>
    <row r="108" spans="1:38" ht="0.75" customHeight="1" x14ac:dyDescent="0.3">
      <c r="A108" s="178"/>
      <c r="B108" s="178"/>
      <c r="C108" s="178"/>
      <c r="D108" s="178"/>
      <c r="E108" s="178"/>
      <c r="F108" s="178"/>
      <c r="G108" s="178"/>
      <c r="H108" s="178"/>
      <c r="I108" s="114"/>
      <c r="J108" s="114"/>
      <c r="K108" s="114"/>
      <c r="L108" s="166"/>
      <c r="M108" s="114"/>
      <c r="N108" s="166"/>
      <c r="O108" s="114"/>
      <c r="P108" s="114"/>
      <c r="Q108" s="114"/>
      <c r="R108" s="178"/>
      <c r="S108" s="178"/>
      <c r="T108" s="166"/>
      <c r="U108" s="114"/>
      <c r="V108" s="114"/>
      <c r="W108" s="178"/>
      <c r="X108" s="178"/>
      <c r="Y108" s="178"/>
      <c r="Z108" s="178"/>
      <c r="AA108" s="178"/>
      <c r="AB108" s="178"/>
      <c r="AC108" s="178"/>
      <c r="AD108" s="251"/>
      <c r="AE108" s="250"/>
      <c r="AF108" s="114"/>
      <c r="AG108" s="114"/>
      <c r="AH108" s="178"/>
      <c r="AI108" s="166"/>
      <c r="AJ108" s="166"/>
      <c r="AK108" s="114"/>
      <c r="AL108" s="114"/>
    </row>
    <row r="109" spans="1:38" ht="11.25" customHeight="1" x14ac:dyDescent="0.3">
      <c r="A109" s="311">
        <v>43580</v>
      </c>
      <c r="B109" s="132" t="s">
        <v>39</v>
      </c>
      <c r="C109" s="133"/>
      <c r="D109" s="134">
        <v>5</v>
      </c>
      <c r="E109" s="133"/>
      <c r="F109" s="134">
        <v>21</v>
      </c>
      <c r="G109" s="134">
        <v>26</v>
      </c>
      <c r="H109" s="135"/>
      <c r="I109" s="133"/>
      <c r="J109" s="136"/>
      <c r="K109" s="137"/>
      <c r="L109" s="133"/>
      <c r="M109" s="138">
        <v>1.9</v>
      </c>
      <c r="N109" s="133"/>
      <c r="O109" s="138">
        <v>45.585000000000001</v>
      </c>
      <c r="P109" s="134">
        <v>47.484999999999999</v>
      </c>
      <c r="Q109" s="139"/>
      <c r="R109" s="180"/>
      <c r="S109" s="141"/>
      <c r="T109" s="133"/>
      <c r="U109" s="143"/>
      <c r="V109" s="144"/>
      <c r="W109" s="180"/>
      <c r="X109" s="145"/>
      <c r="Y109" s="146"/>
      <c r="Z109" s="146"/>
      <c r="AA109" s="147"/>
      <c r="AB109" s="312">
        <f>AB$5+SUMIF($A$6:AA$6,"Нараст. баланс",$A111:AA111)+SUMIF($A$8:Y$8,"Итого (с ВНР)",$A111:Y111)-SUMIF($A$6:AA$6,"Геол. снижение,  т/сут",$A111:AA111)-SUMIF(Z$8:AA$8,"Итого",Z111:AA111)-SUMIF($A$8:AA$8,"Итого (с ВСП)",$A111:AA111)</f>
        <v>1894.8780000000004</v>
      </c>
      <c r="AC109" s="148"/>
      <c r="AD109" s="320">
        <f>AB109+AG111-AL111</f>
        <v>1883.4780000000003</v>
      </c>
      <c r="AE109" s="133"/>
      <c r="AF109" s="136"/>
      <c r="AG109" s="137"/>
      <c r="AH109" s="114"/>
      <c r="AI109" s="133"/>
      <c r="AJ109" s="133"/>
      <c r="AK109" s="143"/>
      <c r="AL109" s="144"/>
    </row>
    <row r="110" spans="1:38" ht="11.25" customHeight="1" x14ac:dyDescent="0.3">
      <c r="A110" s="287" t="s">
        <v>2</v>
      </c>
      <c r="B110" s="149" t="s">
        <v>40</v>
      </c>
      <c r="C110" s="150"/>
      <c r="D110" s="151">
        <v>0</v>
      </c>
      <c r="E110" s="150"/>
      <c r="F110" s="151">
        <v>0</v>
      </c>
      <c r="G110" s="151">
        <v>0</v>
      </c>
      <c r="H110" s="152"/>
      <c r="I110" s="150"/>
      <c r="J110" s="153">
        <f>SUBTOTAL(9,I112:I112)</f>
        <v>0</v>
      </c>
      <c r="K110" s="154"/>
      <c r="L110" s="150"/>
      <c r="M110" s="155">
        <f>SUBTOTAL(9,L112:L112)</f>
        <v>0</v>
      </c>
      <c r="N110" s="150"/>
      <c r="O110" s="155">
        <f>SUBTOTAL(9,N112:N112)</f>
        <v>0</v>
      </c>
      <c r="P110" s="151">
        <f>SUBTOTAL(9,L112:N112)</f>
        <v>0</v>
      </c>
      <c r="Q110" s="156">
        <f>P110+IF($B106="N,N скважин",Q106,0)</f>
        <v>3</v>
      </c>
      <c r="R110" s="182"/>
      <c r="S110" s="158"/>
      <c r="T110" s="150"/>
      <c r="U110" s="151">
        <f>SUBTOTAL(9,T112:T112)</f>
        <v>0</v>
      </c>
      <c r="V110" s="160">
        <f>U110+IF($B106="N,N скважин",V106,0)</f>
        <v>1</v>
      </c>
      <c r="W110" s="182"/>
      <c r="X110" s="161"/>
      <c r="Y110" s="162"/>
      <c r="Z110" s="162"/>
      <c r="AA110" s="163"/>
      <c r="AB110" s="287" t="s">
        <v>2</v>
      </c>
      <c r="AC110" s="164">
        <v>0</v>
      </c>
      <c r="AD110" s="321"/>
      <c r="AE110" s="150"/>
      <c r="AF110" s="153"/>
      <c r="AG110" s="154"/>
      <c r="AH110" s="114"/>
      <c r="AI110" s="150"/>
      <c r="AJ110" s="150"/>
      <c r="AK110" s="151"/>
      <c r="AL110" s="160"/>
    </row>
    <row r="111" spans="1:38" ht="12.75" customHeight="1" x14ac:dyDescent="0.3">
      <c r="A111" s="287" t="s">
        <v>2</v>
      </c>
      <c r="B111" s="165" t="s">
        <v>37</v>
      </c>
      <c r="C111" s="166"/>
      <c r="D111" s="167">
        <f>SUBTOTAL(9,C111:C111)</f>
        <v>0</v>
      </c>
      <c r="E111" s="166"/>
      <c r="F111" s="167">
        <f>SUBTOTAL(9,E111:E111)</f>
        <v>0</v>
      </c>
      <c r="G111" s="167">
        <f>SUBTOTAL(9,C111:E111)</f>
        <v>0</v>
      </c>
      <c r="H111" s="168">
        <f>G111+IF($B107=2,0,H107)</f>
        <v>10</v>
      </c>
      <c r="I111" s="166"/>
      <c r="J111" s="169">
        <f>SUBTOTAL(9,I111:I111)</f>
        <v>0</v>
      </c>
      <c r="K111" s="170">
        <f>J111+IF($B107=2,0,K107)</f>
        <v>5</v>
      </c>
      <c r="L111" s="166"/>
      <c r="M111" s="171">
        <f>SUBTOTAL(9,L111:L111)</f>
        <v>0</v>
      </c>
      <c r="N111" s="166"/>
      <c r="O111" s="171">
        <f>SUBTOTAL(9,N111:N111)</f>
        <v>0</v>
      </c>
      <c r="P111" s="167">
        <f>SUBTOTAL(9,L111:N111)</f>
        <v>0</v>
      </c>
      <c r="Q111" s="168">
        <f>P111+IF($B107=2,0,Q107)</f>
        <v>79.185000000000002</v>
      </c>
      <c r="R111" s="184">
        <v>15</v>
      </c>
      <c r="S111" s="173">
        <v>72.5</v>
      </c>
      <c r="T111" s="166"/>
      <c r="U111" s="167">
        <f>SUBTOTAL(9,T111:T111)</f>
        <v>0</v>
      </c>
      <c r="V111" s="171">
        <f>U111+IF($B107=2,0,V107)</f>
        <v>45.734999999999999</v>
      </c>
      <c r="W111" s="184">
        <v>16</v>
      </c>
      <c r="X111" s="175">
        <f>SUMIF($A$6:W$6,"Накопленный эффект, т/сут",$A111:W111)+SUMIF($A$6:W$6,"Нараст.  по потенциалу",$A111:W111)-SUMIF($A$6:W$6,"Нараст. по остановкам",$A111:W111)-SUMIF($A$6:W$6,"ИТОГО перевод в ППД",$A111:W111)-SUMIF($A$6:W$6,"ИТОГО  нерент, по распоряж.",$A111:W111)-SUMIF($A$6:W$6,"ИТОГО ост. дебит от ЗБС, Углуб., ПВЛГ/ПНЛГ",$A111:W111)</f>
        <v>48.45</v>
      </c>
      <c r="Y111" s="176"/>
      <c r="Z111" s="176"/>
      <c r="AA111" s="167">
        <f>SUBTOTAL(9,Y111:Z111)</f>
        <v>0</v>
      </c>
      <c r="AB111" s="287" t="s">
        <v>2</v>
      </c>
      <c r="AC111" s="177">
        <f>AC$5+SUMIF($C$6:AA$6,"Нараст. по остановкам",$C111:AA111)-SUMIF($C$6:AA$6,"Нараст.  по потенциалу",$C111:AA111)</f>
        <v>-1.6219013958207995</v>
      </c>
      <c r="AD111" s="321"/>
      <c r="AE111" s="166"/>
      <c r="AF111" s="169"/>
      <c r="AG111" s="170">
        <f>AF111+IF($B107=2,0,AG107)</f>
        <v>9</v>
      </c>
      <c r="AH111" s="114"/>
      <c r="AI111" s="166"/>
      <c r="AJ111" s="166"/>
      <c r="AK111" s="167"/>
      <c r="AL111" s="171">
        <f>AK111+IF($B107=2,0,AL107)</f>
        <v>20.399999999999999</v>
      </c>
    </row>
    <row r="112" spans="1:38" ht="0.75" customHeight="1" x14ac:dyDescent="0.3">
      <c r="A112" s="178"/>
      <c r="B112" s="178"/>
      <c r="C112" s="178"/>
      <c r="D112" s="178"/>
      <c r="E112" s="178"/>
      <c r="F112" s="178"/>
      <c r="G112" s="178"/>
      <c r="H112" s="178"/>
      <c r="I112" s="114"/>
      <c r="J112" s="114"/>
      <c r="K112" s="114"/>
      <c r="L112" s="166"/>
      <c r="M112" s="114"/>
      <c r="N112" s="166"/>
      <c r="O112" s="114"/>
      <c r="P112" s="114"/>
      <c r="Q112" s="114"/>
      <c r="R112" s="178"/>
      <c r="S112" s="178"/>
      <c r="T112" s="166"/>
      <c r="U112" s="114"/>
      <c r="V112" s="114"/>
      <c r="W112" s="178"/>
      <c r="X112" s="178"/>
      <c r="Y112" s="178"/>
      <c r="Z112" s="178"/>
      <c r="AA112" s="178"/>
      <c r="AB112" s="178"/>
      <c r="AC112" s="178"/>
      <c r="AD112" s="251"/>
      <c r="AE112" s="114"/>
      <c r="AF112" s="114"/>
      <c r="AG112" s="114"/>
      <c r="AH112" s="178"/>
      <c r="AI112" s="166"/>
      <c r="AJ112" s="166"/>
      <c r="AK112" s="114"/>
      <c r="AL112" s="114"/>
    </row>
    <row r="113" spans="1:38" ht="11.25" customHeight="1" x14ac:dyDescent="0.3">
      <c r="A113" s="311">
        <v>43581</v>
      </c>
      <c r="B113" s="132" t="s">
        <v>39</v>
      </c>
      <c r="C113" s="133"/>
      <c r="D113" s="134">
        <v>5</v>
      </c>
      <c r="E113" s="133"/>
      <c r="F113" s="134">
        <v>21</v>
      </c>
      <c r="G113" s="134">
        <v>26</v>
      </c>
      <c r="H113" s="135"/>
      <c r="I113" s="133"/>
      <c r="J113" s="136"/>
      <c r="K113" s="137"/>
      <c r="L113" s="133"/>
      <c r="M113" s="138">
        <v>1.9</v>
      </c>
      <c r="N113" s="133"/>
      <c r="O113" s="138">
        <v>45.585000000000001</v>
      </c>
      <c r="P113" s="134">
        <v>47.484999999999999</v>
      </c>
      <c r="Q113" s="139"/>
      <c r="R113" s="180"/>
      <c r="S113" s="141"/>
      <c r="T113" s="133"/>
      <c r="U113" s="143"/>
      <c r="V113" s="144"/>
      <c r="W113" s="180"/>
      <c r="X113" s="145"/>
      <c r="Y113" s="146"/>
      <c r="Z113" s="146"/>
      <c r="AA113" s="147"/>
      <c r="AB113" s="312">
        <f>AB$5+SUMIF($A$6:AA$6,"Нараст. баланс",$A115:AA115)+SUMIF($A$8:Y$8,"Итого (с ВНР)",$A115:Y115)-SUMIF($A$6:AA$6,"Геол. снижение,  т/сут",$A115:AA115)-SUMIF(Z$8:AA$8,"Итого",Z115:AA115)-SUMIF($A$8:AA$8,"Итого (с ВСП)",$A115:AA115)</f>
        <v>1891.9780000000003</v>
      </c>
      <c r="AC113" s="148"/>
      <c r="AD113" s="320">
        <f>AB113+AG115-AL115</f>
        <v>1880.5780000000002</v>
      </c>
      <c r="AE113" s="133"/>
      <c r="AF113" s="136"/>
      <c r="AG113" s="137"/>
      <c r="AH113" s="114"/>
      <c r="AI113" s="133"/>
      <c r="AJ113" s="133"/>
      <c r="AK113" s="143"/>
      <c r="AL113" s="144"/>
    </row>
    <row r="114" spans="1:38" ht="11.25" customHeight="1" x14ac:dyDescent="0.3">
      <c r="A114" s="287" t="s">
        <v>2</v>
      </c>
      <c r="B114" s="149" t="s">
        <v>40</v>
      </c>
      <c r="C114" s="150"/>
      <c r="D114" s="151">
        <v>0</v>
      </c>
      <c r="E114" s="150"/>
      <c r="F114" s="151">
        <v>0</v>
      </c>
      <c r="G114" s="151">
        <v>0</v>
      </c>
      <c r="H114" s="152"/>
      <c r="I114" s="150"/>
      <c r="J114" s="153">
        <f>SUBTOTAL(9,I116:I116)</f>
        <v>0</v>
      </c>
      <c r="K114" s="154"/>
      <c r="L114" s="150"/>
      <c r="M114" s="155">
        <f>SUBTOTAL(9,L116:L116)</f>
        <v>0</v>
      </c>
      <c r="N114" s="150"/>
      <c r="O114" s="155">
        <f>SUBTOTAL(9,N116:N116)</f>
        <v>0</v>
      </c>
      <c r="P114" s="151">
        <f>SUBTOTAL(9,L116:N116)</f>
        <v>0</v>
      </c>
      <c r="Q114" s="156">
        <f>P114+IF($B110="N,N скважин",Q110,0)</f>
        <v>3</v>
      </c>
      <c r="R114" s="182"/>
      <c r="S114" s="158"/>
      <c r="T114" s="150"/>
      <c r="U114" s="151">
        <f>SUBTOTAL(9,T116:T116)</f>
        <v>0</v>
      </c>
      <c r="V114" s="160">
        <f>U114+IF($B110="N,N скважин",V110,0)</f>
        <v>1</v>
      </c>
      <c r="W114" s="182"/>
      <c r="X114" s="161"/>
      <c r="Y114" s="162"/>
      <c r="Z114" s="162"/>
      <c r="AA114" s="163"/>
      <c r="AB114" s="287" t="s">
        <v>2</v>
      </c>
      <c r="AC114" s="164">
        <v>0</v>
      </c>
      <c r="AD114" s="321"/>
      <c r="AE114" s="150"/>
      <c r="AF114" s="153"/>
      <c r="AG114" s="154"/>
      <c r="AH114" s="114"/>
      <c r="AI114" s="150"/>
      <c r="AJ114" s="150"/>
      <c r="AK114" s="151"/>
      <c r="AL114" s="160"/>
    </row>
    <row r="115" spans="1:38" ht="12.75" customHeight="1" x14ac:dyDescent="0.3">
      <c r="A115" s="287" t="s">
        <v>2</v>
      </c>
      <c r="B115" s="165" t="s">
        <v>37</v>
      </c>
      <c r="C115" s="166"/>
      <c r="D115" s="167">
        <f>SUBTOTAL(9,C115:C115)</f>
        <v>0</v>
      </c>
      <c r="E115" s="166"/>
      <c r="F115" s="167">
        <f>SUBTOTAL(9,E115:E115)</f>
        <v>0</v>
      </c>
      <c r="G115" s="167">
        <f>SUBTOTAL(9,C115:E115)</f>
        <v>0</v>
      </c>
      <c r="H115" s="168">
        <f>G115+IF($B111=2,0,H111)</f>
        <v>10</v>
      </c>
      <c r="I115" s="166"/>
      <c r="J115" s="169">
        <f>SUBTOTAL(9,I115:I115)</f>
        <v>0</v>
      </c>
      <c r="K115" s="170">
        <f>J115+IF($B111=2,0,K111)</f>
        <v>5</v>
      </c>
      <c r="L115" s="166"/>
      <c r="M115" s="171">
        <f>SUBTOTAL(9,L115:L115)</f>
        <v>0</v>
      </c>
      <c r="N115" s="166"/>
      <c r="O115" s="171">
        <f>SUBTOTAL(9,N115:N115)</f>
        <v>0</v>
      </c>
      <c r="P115" s="167">
        <f>SUBTOTAL(9,L115:N115)</f>
        <v>0</v>
      </c>
      <c r="Q115" s="168">
        <f>P115+IF($B111=2,0,Q111)</f>
        <v>79.185000000000002</v>
      </c>
      <c r="R115" s="184">
        <v>15</v>
      </c>
      <c r="S115" s="173">
        <v>75.400000000000006</v>
      </c>
      <c r="T115" s="166"/>
      <c r="U115" s="167">
        <f>SUBTOTAL(9,T115:T115)</f>
        <v>0</v>
      </c>
      <c r="V115" s="171">
        <f>U115+IF($B111=2,0,V111)</f>
        <v>45.734999999999999</v>
      </c>
      <c r="W115" s="184">
        <v>16</v>
      </c>
      <c r="X115" s="175">
        <f>SUMIF($A$6:W$6,"Накопленный эффект, т/сут",$A115:W115)+SUMIF($A$6:W$6,"Нараст.  по потенциалу",$A115:W115)-SUMIF($A$6:W$6,"Нараст. по остановкам",$A115:W115)-SUMIF($A$6:W$6,"ИТОГО перевод в ППД",$A115:W115)-SUMIF($A$6:W$6,"ИТОГО  нерент, по распоряж.",$A115:W115)-SUMIF($A$6:W$6,"ИТОГО ост. дебит от ЗБС, Углуб., ПВЛГ/ПНЛГ",$A115:W115)</f>
        <v>48.45</v>
      </c>
      <c r="Y115" s="176"/>
      <c r="Z115" s="176"/>
      <c r="AA115" s="167">
        <f>SUBTOTAL(9,Y115:Z115)</f>
        <v>0</v>
      </c>
      <c r="AB115" s="287" t="s">
        <v>2</v>
      </c>
      <c r="AC115" s="177">
        <f>AC$5+SUMIF($C$6:AA$6,"Нараст. по остановкам",$C115:AA115)-SUMIF($C$6:AA$6,"Нараст.  по потенциалу",$C115:AA115)</f>
        <v>-1.6219013958207995</v>
      </c>
      <c r="AD115" s="321"/>
      <c r="AE115" s="166"/>
      <c r="AF115" s="169"/>
      <c r="AG115" s="170">
        <f>AF115+IF($B111=2,0,AG111)</f>
        <v>9</v>
      </c>
      <c r="AH115" s="114"/>
      <c r="AI115" s="166"/>
      <c r="AJ115" s="166"/>
      <c r="AK115" s="167"/>
      <c r="AL115" s="171">
        <f>AK115+IF($B111=2,0,AL111)</f>
        <v>20.399999999999999</v>
      </c>
    </row>
    <row r="116" spans="1:38" ht="0.75" customHeight="1" x14ac:dyDescent="0.3">
      <c r="A116" s="178"/>
      <c r="B116" s="178"/>
      <c r="C116" s="178"/>
      <c r="D116" s="178"/>
      <c r="E116" s="178"/>
      <c r="F116" s="178"/>
      <c r="G116" s="178"/>
      <c r="H116" s="178"/>
      <c r="I116" s="114"/>
      <c r="J116" s="114"/>
      <c r="K116" s="114"/>
      <c r="L116" s="166"/>
      <c r="M116" s="114"/>
      <c r="N116" s="166"/>
      <c r="O116" s="114"/>
      <c r="P116" s="114"/>
      <c r="Q116" s="114"/>
      <c r="R116" s="178"/>
      <c r="S116" s="178"/>
      <c r="T116" s="166"/>
      <c r="U116" s="114"/>
      <c r="V116" s="114"/>
      <c r="W116" s="178"/>
      <c r="X116" s="178"/>
      <c r="Y116" s="178"/>
      <c r="Z116" s="178"/>
      <c r="AA116" s="178"/>
      <c r="AB116" s="178"/>
      <c r="AC116" s="178"/>
      <c r="AD116" s="251"/>
      <c r="AE116" s="114"/>
      <c r="AF116" s="114"/>
      <c r="AG116" s="114"/>
      <c r="AH116" s="178"/>
      <c r="AI116" s="166"/>
      <c r="AJ116" s="166"/>
      <c r="AK116" s="114"/>
      <c r="AL116" s="114"/>
    </row>
    <row r="117" spans="1:38" ht="11.25" customHeight="1" x14ac:dyDescent="0.3">
      <c r="A117" s="311">
        <v>43582</v>
      </c>
      <c r="B117" s="132" t="s">
        <v>39</v>
      </c>
      <c r="C117" s="133"/>
      <c r="D117" s="134">
        <v>5</v>
      </c>
      <c r="E117" s="133"/>
      <c r="F117" s="134">
        <v>21</v>
      </c>
      <c r="G117" s="134">
        <v>26</v>
      </c>
      <c r="H117" s="135"/>
      <c r="I117" s="133"/>
      <c r="J117" s="136"/>
      <c r="K117" s="137"/>
      <c r="L117" s="133"/>
      <c r="M117" s="138">
        <v>1.9</v>
      </c>
      <c r="N117" s="133"/>
      <c r="O117" s="138">
        <v>45.585000000000001</v>
      </c>
      <c r="P117" s="134">
        <v>47.484999999999999</v>
      </c>
      <c r="Q117" s="139"/>
      <c r="R117" s="180"/>
      <c r="S117" s="141"/>
      <c r="T117" s="133"/>
      <c r="U117" s="143"/>
      <c r="V117" s="144"/>
      <c r="W117" s="180"/>
      <c r="X117" s="145"/>
      <c r="Y117" s="146"/>
      <c r="Z117" s="146"/>
      <c r="AA117" s="147"/>
      <c r="AB117" s="312">
        <f>AB$5+SUMIF($A$6:AA$6,"Нараст. баланс",$A119:AA119)+SUMIF($A$8:Y$8,"Итого (с ВНР)",$A119:Y119)-SUMIF($A$6:AA$6,"Геол. снижение,  т/сут",$A119:AA119)-SUMIF(Z$8:AA$8,"Итого",Z119:AA119)-SUMIF($A$8:AA$8,"Итого (с ВСП)",$A119:AA119)</f>
        <v>1889.0780000000004</v>
      </c>
      <c r="AC117" s="148"/>
      <c r="AD117" s="320">
        <f>AB117+AG119-AL119</f>
        <v>1877.6780000000003</v>
      </c>
      <c r="AE117" s="133"/>
      <c r="AF117" s="136"/>
      <c r="AG117" s="137"/>
      <c r="AH117" s="114"/>
      <c r="AI117" s="133"/>
      <c r="AJ117" s="133"/>
      <c r="AK117" s="143"/>
      <c r="AL117" s="144"/>
    </row>
    <row r="118" spans="1:38" ht="11.25" customHeight="1" x14ac:dyDescent="0.3">
      <c r="A118" s="287" t="s">
        <v>2</v>
      </c>
      <c r="B118" s="149" t="s">
        <v>40</v>
      </c>
      <c r="C118" s="150"/>
      <c r="D118" s="151">
        <v>0</v>
      </c>
      <c r="E118" s="150"/>
      <c r="F118" s="151">
        <v>0</v>
      </c>
      <c r="G118" s="151">
        <v>0</v>
      </c>
      <c r="H118" s="152"/>
      <c r="I118" s="150"/>
      <c r="J118" s="153">
        <f>SUBTOTAL(9,I120:I120)</f>
        <v>0</v>
      </c>
      <c r="K118" s="154"/>
      <c r="L118" s="150"/>
      <c r="M118" s="155">
        <f>SUBTOTAL(9,L120:L120)</f>
        <v>0</v>
      </c>
      <c r="N118" s="150"/>
      <c r="O118" s="155">
        <f>SUBTOTAL(9,N120:N120)</f>
        <v>0</v>
      </c>
      <c r="P118" s="151">
        <f>SUBTOTAL(9,L120:N120)</f>
        <v>0</v>
      </c>
      <c r="Q118" s="156">
        <f>P118+IF($B114="N,N скважин",Q114,0)</f>
        <v>3</v>
      </c>
      <c r="R118" s="182"/>
      <c r="S118" s="158"/>
      <c r="T118" s="150"/>
      <c r="U118" s="151">
        <f>SUBTOTAL(9,T120:T120)</f>
        <v>0</v>
      </c>
      <c r="V118" s="160">
        <f>U118+IF($B114="N,N скважин",V114,0)</f>
        <v>1</v>
      </c>
      <c r="W118" s="182"/>
      <c r="X118" s="161"/>
      <c r="Y118" s="162"/>
      <c r="Z118" s="162"/>
      <c r="AA118" s="163"/>
      <c r="AB118" s="287" t="s">
        <v>2</v>
      </c>
      <c r="AC118" s="164">
        <v>0</v>
      </c>
      <c r="AD118" s="321"/>
      <c r="AE118" s="150"/>
      <c r="AF118" s="153"/>
      <c r="AG118" s="154"/>
      <c r="AH118" s="114"/>
      <c r="AI118" s="150"/>
      <c r="AJ118" s="150"/>
      <c r="AK118" s="151"/>
      <c r="AL118" s="160"/>
    </row>
    <row r="119" spans="1:38" ht="12.75" customHeight="1" x14ac:dyDescent="0.3">
      <c r="A119" s="287" t="s">
        <v>2</v>
      </c>
      <c r="B119" s="165" t="s">
        <v>37</v>
      </c>
      <c r="C119" s="166"/>
      <c r="D119" s="167">
        <f>SUBTOTAL(9,C119:C119)</f>
        <v>0</v>
      </c>
      <c r="E119" s="166"/>
      <c r="F119" s="167">
        <f>SUBTOTAL(9,E119:E119)</f>
        <v>0</v>
      </c>
      <c r="G119" s="167">
        <f>SUBTOTAL(9,C119:E119)</f>
        <v>0</v>
      </c>
      <c r="H119" s="168">
        <f>G119+IF($B115=2,0,H115)</f>
        <v>10</v>
      </c>
      <c r="I119" s="166"/>
      <c r="J119" s="169">
        <f>SUBTOTAL(9,I119:I119)</f>
        <v>0</v>
      </c>
      <c r="K119" s="170">
        <f>J119+IF($B115=2,0,K115)</f>
        <v>5</v>
      </c>
      <c r="L119" s="166"/>
      <c r="M119" s="171">
        <f>SUBTOTAL(9,L119:L119)</f>
        <v>0</v>
      </c>
      <c r="N119" s="166"/>
      <c r="O119" s="171">
        <f>SUBTOTAL(9,N119:N119)</f>
        <v>0</v>
      </c>
      <c r="P119" s="167">
        <f>SUBTOTAL(9,L119:N119)</f>
        <v>0</v>
      </c>
      <c r="Q119" s="168">
        <f>P119+IF($B115=2,0,Q115)</f>
        <v>79.185000000000002</v>
      </c>
      <c r="R119" s="184">
        <v>15</v>
      </c>
      <c r="S119" s="173">
        <v>78.3</v>
      </c>
      <c r="T119" s="166"/>
      <c r="U119" s="167">
        <f>SUBTOTAL(9,T119:T119)</f>
        <v>0</v>
      </c>
      <c r="V119" s="171">
        <f>U119+IF($B115=2,0,V115)</f>
        <v>45.734999999999999</v>
      </c>
      <c r="W119" s="184">
        <v>16</v>
      </c>
      <c r="X119" s="175">
        <f>SUMIF($A$6:W$6,"Накопленный эффект, т/сут",$A119:W119)+SUMIF($A$6:W$6,"Нараст.  по потенциалу",$A119:W119)-SUMIF($A$6:W$6,"Нараст. по остановкам",$A119:W119)-SUMIF($A$6:W$6,"ИТОГО перевод в ППД",$A119:W119)-SUMIF($A$6:W$6,"ИТОГО  нерент, по распоряж.",$A119:W119)-SUMIF($A$6:W$6,"ИТОГО ост. дебит от ЗБС, Углуб., ПВЛГ/ПНЛГ",$A119:W119)</f>
        <v>48.45</v>
      </c>
      <c r="Y119" s="176"/>
      <c r="Z119" s="176"/>
      <c r="AA119" s="167">
        <f>SUBTOTAL(9,Y119:Z119)</f>
        <v>0</v>
      </c>
      <c r="AB119" s="287" t="s">
        <v>2</v>
      </c>
      <c r="AC119" s="177">
        <f>AC$5+SUMIF($C$6:AA$6,"Нараст. по остановкам",$C119:AA119)-SUMIF($C$6:AA$6,"Нараст.  по потенциалу",$C119:AA119)</f>
        <v>-1.6219013958207995</v>
      </c>
      <c r="AD119" s="321"/>
      <c r="AE119" s="166"/>
      <c r="AF119" s="169"/>
      <c r="AG119" s="170">
        <f>AF119+IF($B115=2,0,AG115)</f>
        <v>9</v>
      </c>
      <c r="AH119" s="114"/>
      <c r="AI119" s="166"/>
      <c r="AJ119" s="166"/>
      <c r="AK119" s="167"/>
      <c r="AL119" s="171">
        <f>AK119+IF($B115=2,0,AL115)</f>
        <v>20.399999999999999</v>
      </c>
    </row>
    <row r="120" spans="1:38" ht="0.75" customHeight="1" x14ac:dyDescent="0.3">
      <c r="A120" s="178"/>
      <c r="B120" s="178"/>
      <c r="C120" s="178"/>
      <c r="D120" s="178"/>
      <c r="E120" s="178"/>
      <c r="F120" s="178"/>
      <c r="G120" s="178"/>
      <c r="H120" s="178"/>
      <c r="I120" s="114"/>
      <c r="J120" s="114"/>
      <c r="K120" s="114"/>
      <c r="L120" s="166"/>
      <c r="M120" s="114"/>
      <c r="N120" s="166"/>
      <c r="O120" s="114"/>
      <c r="P120" s="114"/>
      <c r="Q120" s="114"/>
      <c r="R120" s="178"/>
      <c r="S120" s="178"/>
      <c r="T120" s="166"/>
      <c r="U120" s="114"/>
      <c r="V120" s="114"/>
      <c r="W120" s="178"/>
      <c r="X120" s="178"/>
      <c r="Y120" s="178"/>
      <c r="Z120" s="178"/>
      <c r="AA120" s="178"/>
      <c r="AB120" s="178"/>
      <c r="AC120" s="178"/>
      <c r="AD120" s="251"/>
      <c r="AE120" s="114"/>
      <c r="AF120" s="114"/>
      <c r="AG120" s="114"/>
      <c r="AH120" s="178"/>
      <c r="AI120" s="166"/>
      <c r="AJ120" s="166"/>
      <c r="AK120" s="114"/>
      <c r="AL120" s="114"/>
    </row>
    <row r="121" spans="1:38" ht="11.25" customHeight="1" x14ac:dyDescent="0.3">
      <c r="A121" s="311">
        <v>43583</v>
      </c>
      <c r="B121" s="132" t="s">
        <v>39</v>
      </c>
      <c r="C121" s="133"/>
      <c r="D121" s="134">
        <v>5</v>
      </c>
      <c r="E121" s="241"/>
      <c r="F121" s="134"/>
      <c r="G121" s="134">
        <v>48</v>
      </c>
      <c r="H121" s="135"/>
      <c r="I121" s="133"/>
      <c r="J121" s="136"/>
      <c r="K121" s="137"/>
      <c r="L121" s="133"/>
      <c r="M121" s="138">
        <v>1.9</v>
      </c>
      <c r="N121" s="133"/>
      <c r="O121" s="138">
        <v>45.585000000000001</v>
      </c>
      <c r="P121" s="134">
        <v>47.484999999999999</v>
      </c>
      <c r="Q121" s="139"/>
      <c r="R121" s="180"/>
      <c r="S121" s="141"/>
      <c r="T121" s="133"/>
      <c r="U121" s="143"/>
      <c r="V121" s="144"/>
      <c r="W121" s="180"/>
      <c r="X121" s="145"/>
      <c r="Y121" s="146"/>
      <c r="Z121" s="146"/>
      <c r="AA121" s="147"/>
      <c r="AB121" s="312">
        <f>AB$5+SUMIF($A$6:AA$6,"Нараст. баланс",$A123:AA123)+SUMIF($A$8:Y$8,"Итого (с ВНР)",$A123:Y123)-SUMIF($A$6:AA$6,"Геол. снижение,  т/сут",$A123:AA123)-SUMIF(Z$8:AA$8,"Итого",Z123:AA123)-SUMIF($A$8:AA$8,"Итого (с ВСП)",$A123:AA123)</f>
        <v>1886.1780000000003</v>
      </c>
      <c r="AC121" s="148"/>
      <c r="AD121" s="320">
        <f>AB121+AG123-AL123</f>
        <v>1874.7780000000002</v>
      </c>
      <c r="AE121" s="133"/>
      <c r="AF121" s="136"/>
      <c r="AG121" s="137"/>
      <c r="AH121" s="114"/>
      <c r="AI121" s="133"/>
      <c r="AJ121" s="133"/>
      <c r="AK121" s="143"/>
      <c r="AL121" s="144"/>
    </row>
    <row r="122" spans="1:38" ht="11.25" customHeight="1" x14ac:dyDescent="0.3">
      <c r="A122" s="287" t="s">
        <v>2</v>
      </c>
      <c r="B122" s="149" t="s">
        <v>40</v>
      </c>
      <c r="C122" s="150"/>
      <c r="D122" s="151">
        <v>0</v>
      </c>
      <c r="E122" s="242"/>
      <c r="F122" s="151"/>
      <c r="G122" s="151"/>
      <c r="H122" s="152"/>
      <c r="I122" s="150"/>
      <c r="J122" s="153">
        <f>SUBTOTAL(9,I124:I124)</f>
        <v>0</v>
      </c>
      <c r="K122" s="154"/>
      <c r="L122" s="150"/>
      <c r="M122" s="155">
        <f>SUBTOTAL(9,L124:L124)</f>
        <v>0</v>
      </c>
      <c r="N122" s="150"/>
      <c r="O122" s="155">
        <f>SUBTOTAL(9,N124:N124)</f>
        <v>0</v>
      </c>
      <c r="P122" s="151">
        <f>SUBTOTAL(9,L124:N124)</f>
        <v>0</v>
      </c>
      <c r="Q122" s="156">
        <f>P122+IF($B118="N,N скважин",Q118,0)</f>
        <v>3</v>
      </c>
      <c r="R122" s="182"/>
      <c r="S122" s="158"/>
      <c r="T122" s="150"/>
      <c r="U122" s="151">
        <f>SUBTOTAL(9,T124:T124)</f>
        <v>0</v>
      </c>
      <c r="V122" s="160">
        <f>U122+IF($B118="N,N скважин",V118,0)</f>
        <v>1</v>
      </c>
      <c r="W122" s="182"/>
      <c r="X122" s="161"/>
      <c r="Y122" s="162"/>
      <c r="Z122" s="162"/>
      <c r="AA122" s="163"/>
      <c r="AB122" s="287" t="s">
        <v>2</v>
      </c>
      <c r="AC122" s="164">
        <v>0</v>
      </c>
      <c r="AD122" s="321"/>
      <c r="AE122" s="150"/>
      <c r="AF122" s="153"/>
      <c r="AG122" s="154"/>
      <c r="AH122" s="114"/>
      <c r="AI122" s="150"/>
      <c r="AJ122" s="150"/>
      <c r="AK122" s="151"/>
      <c r="AL122" s="160"/>
    </row>
    <row r="123" spans="1:38" ht="12.75" customHeight="1" x14ac:dyDescent="0.3">
      <c r="A123" s="287" t="s">
        <v>2</v>
      </c>
      <c r="B123" s="165" t="s">
        <v>37</v>
      </c>
      <c r="C123" s="166"/>
      <c r="D123" s="167">
        <f>SUBTOTAL(9,C123:C123)</f>
        <v>0</v>
      </c>
      <c r="E123" s="243"/>
      <c r="F123" s="167">
        <f>SUBTOTAL(9,E123:E123)</f>
        <v>0</v>
      </c>
      <c r="G123" s="167">
        <f>SUBTOTAL(9,C123:E123)</f>
        <v>0</v>
      </c>
      <c r="H123" s="168">
        <f>G123+IF($B119=2,0,H119)</f>
        <v>10</v>
      </c>
      <c r="I123" s="166"/>
      <c r="J123" s="169">
        <f>SUBTOTAL(9,I123:I123)</f>
        <v>0</v>
      </c>
      <c r="K123" s="170">
        <f>J123+IF($B119=2,0,K119)</f>
        <v>5</v>
      </c>
      <c r="L123" s="166"/>
      <c r="M123" s="171">
        <f>SUBTOTAL(9,L123:L123)</f>
        <v>0</v>
      </c>
      <c r="N123" s="166"/>
      <c r="O123" s="171">
        <f>SUBTOTAL(9,N123:N123)</f>
        <v>0</v>
      </c>
      <c r="P123" s="167">
        <f>SUBTOTAL(9,L123:N123)</f>
        <v>0</v>
      </c>
      <c r="Q123" s="168">
        <f>P123+IF($B119=2,0,Q119)</f>
        <v>79.185000000000002</v>
      </c>
      <c r="R123" s="184">
        <v>15</v>
      </c>
      <c r="S123" s="173">
        <v>81.2</v>
      </c>
      <c r="T123" s="166"/>
      <c r="U123" s="167">
        <f>SUBTOTAL(9,T123:T123)</f>
        <v>0</v>
      </c>
      <c r="V123" s="171">
        <f>U123+IF($B119=2,0,V119)</f>
        <v>45.734999999999999</v>
      </c>
      <c r="W123" s="184">
        <v>16</v>
      </c>
      <c r="X123" s="175">
        <f>SUMIF($A$6:W$6,"Накопленный эффект, т/сут",$A123:W123)+SUMIF($A$6:W$6,"Нараст.  по потенциалу",$A123:W123)-SUMIF($A$6:W$6,"Нараст. по остановкам",$A123:W123)-SUMIF($A$6:W$6,"ИТОГО перевод в ППД",$A123:W123)-SUMIF($A$6:W$6,"ИТОГО  нерент, по распоряж.",$A123:W123)-SUMIF($A$6:W$6,"ИТОГО ост. дебит от ЗБС, Углуб., ПВЛГ/ПНЛГ",$A123:W123)</f>
        <v>48.45</v>
      </c>
      <c r="Y123" s="176"/>
      <c r="Z123" s="176"/>
      <c r="AA123" s="167">
        <f>SUBTOTAL(9,Y123:Z123)</f>
        <v>0</v>
      </c>
      <c r="AB123" s="287" t="s">
        <v>2</v>
      </c>
      <c r="AC123" s="177">
        <f>AC$5+SUMIF($C$6:AA$6,"Нараст. по остановкам",$C123:AA123)-SUMIF($C$6:AA$6,"Нараст.  по потенциалу",$C123:AA123)</f>
        <v>-1.6219013958207995</v>
      </c>
      <c r="AD123" s="321"/>
      <c r="AE123" s="166"/>
      <c r="AF123" s="169"/>
      <c r="AG123" s="170">
        <f>AF123+IF($B119=2,0,AG119)</f>
        <v>9</v>
      </c>
      <c r="AH123" s="114"/>
      <c r="AI123" s="166"/>
      <c r="AJ123" s="166"/>
      <c r="AK123" s="167"/>
      <c r="AL123" s="171">
        <f>AK123+IF($B119=2,0,AL119)</f>
        <v>20.399999999999999</v>
      </c>
    </row>
    <row r="124" spans="1:38" ht="0.75" customHeight="1" x14ac:dyDescent="0.3">
      <c r="A124" s="178"/>
      <c r="B124" s="178"/>
      <c r="C124" s="178"/>
      <c r="D124" s="178"/>
      <c r="E124" s="178"/>
      <c r="F124" s="178"/>
      <c r="G124" s="178"/>
      <c r="H124" s="178"/>
      <c r="I124" s="114"/>
      <c r="J124" s="114"/>
      <c r="K124" s="114"/>
      <c r="L124" s="166"/>
      <c r="M124" s="114"/>
      <c r="N124" s="166"/>
      <c r="O124" s="114"/>
      <c r="P124" s="114"/>
      <c r="Q124" s="114"/>
      <c r="R124" s="178"/>
      <c r="S124" s="178"/>
      <c r="T124" s="166"/>
      <c r="U124" s="114"/>
      <c r="V124" s="114"/>
      <c r="W124" s="178"/>
      <c r="X124" s="178"/>
      <c r="Y124" s="178"/>
      <c r="Z124" s="178"/>
      <c r="AA124" s="178"/>
      <c r="AB124" s="178"/>
      <c r="AC124" s="178"/>
      <c r="AD124" s="251"/>
      <c r="AE124" s="114"/>
      <c r="AF124" s="114"/>
      <c r="AG124" s="114"/>
      <c r="AH124" s="178"/>
      <c r="AI124" s="166"/>
      <c r="AJ124" s="166"/>
      <c r="AK124" s="114"/>
      <c r="AL124" s="114"/>
    </row>
    <row r="125" spans="1:38" ht="11.25" customHeight="1" x14ac:dyDescent="0.3">
      <c r="A125" s="311">
        <v>43584</v>
      </c>
      <c r="B125" s="132" t="s">
        <v>39</v>
      </c>
      <c r="C125" s="133"/>
      <c r="D125" s="134">
        <v>5</v>
      </c>
      <c r="E125" s="133"/>
      <c r="F125" s="134">
        <v>43</v>
      </c>
      <c r="G125" s="134">
        <v>48</v>
      </c>
      <c r="H125" s="135"/>
      <c r="I125" s="133"/>
      <c r="J125" s="136"/>
      <c r="K125" s="137"/>
      <c r="L125" s="133"/>
      <c r="M125" s="138">
        <v>1.9</v>
      </c>
      <c r="N125" s="133"/>
      <c r="O125" s="138">
        <v>45.585000000000001</v>
      </c>
      <c r="P125" s="134">
        <v>47.484999999999999</v>
      </c>
      <c r="Q125" s="139"/>
      <c r="R125" s="180"/>
      <c r="S125" s="141"/>
      <c r="T125" s="133"/>
      <c r="U125" s="143"/>
      <c r="V125" s="144"/>
      <c r="W125" s="180"/>
      <c r="X125" s="145"/>
      <c r="Y125" s="147"/>
      <c r="Z125" s="146"/>
      <c r="AA125" s="147"/>
      <c r="AB125" s="312">
        <f>AB$5+SUMIF($A$6:AA$6,"Нараст. баланс",$A127:AA127)+SUMIF($A$8:Y$8,"Итого (с ВНР)",$A127:Y127)-SUMIF($A$6:AA$6,"Геол. снижение,  т/сут",$A127:AA127)-SUMIF(Z$8:AA$8,"Итого",Z127:AA127)-SUMIF($A$8:AA$8,"Итого (с ВСП)",$A127:AA127)</f>
        <v>1882.1270000000004</v>
      </c>
      <c r="AC125" s="148"/>
      <c r="AD125" s="320">
        <f>AB125+AG127-AL127</f>
        <v>1870.7270000000003</v>
      </c>
      <c r="AE125" s="133"/>
      <c r="AF125" s="136"/>
      <c r="AG125" s="137"/>
      <c r="AH125" s="114"/>
      <c r="AI125" s="133"/>
      <c r="AJ125" s="133"/>
      <c r="AK125" s="143"/>
      <c r="AL125" s="144"/>
    </row>
    <row r="126" spans="1:38" ht="11.25" customHeight="1" x14ac:dyDescent="0.3">
      <c r="A126" s="287" t="s">
        <v>2</v>
      </c>
      <c r="B126" s="149" t="s">
        <v>40</v>
      </c>
      <c r="C126" s="150"/>
      <c r="D126" s="151">
        <v>0</v>
      </c>
      <c r="E126" s="150"/>
      <c r="F126" s="151">
        <v>0</v>
      </c>
      <c r="G126" s="151">
        <v>0</v>
      </c>
      <c r="H126" s="152"/>
      <c r="I126" s="150"/>
      <c r="J126" s="153">
        <f>SUBTOTAL(9,I128:I128)</f>
        <v>0</v>
      </c>
      <c r="K126" s="154"/>
      <c r="L126" s="150"/>
      <c r="M126" s="155">
        <f>SUBTOTAL(9,L128:L128)</f>
        <v>0</v>
      </c>
      <c r="N126" s="150"/>
      <c r="O126" s="155">
        <f>SUBTOTAL(9,N128:N128)</f>
        <v>0</v>
      </c>
      <c r="P126" s="151">
        <f>SUBTOTAL(9,L128:N128)</f>
        <v>0</v>
      </c>
      <c r="Q126" s="156">
        <f>P126+IF($B122="N,N скважин",Q122,0)</f>
        <v>3</v>
      </c>
      <c r="R126" s="182"/>
      <c r="S126" s="158"/>
      <c r="T126" s="150"/>
      <c r="U126" s="151">
        <f>SUBTOTAL(9,T128:T128)</f>
        <v>0</v>
      </c>
      <c r="V126" s="160">
        <f>U126+IF($B122="N,N скважин",V122,0)</f>
        <v>1</v>
      </c>
      <c r="W126" s="182"/>
      <c r="X126" s="161"/>
      <c r="Y126" s="163"/>
      <c r="Z126" s="162"/>
      <c r="AA126" s="163"/>
      <c r="AB126" s="287" t="s">
        <v>2</v>
      </c>
      <c r="AC126" s="164">
        <v>0</v>
      </c>
      <c r="AD126" s="321"/>
      <c r="AE126" s="150"/>
      <c r="AF126" s="153"/>
      <c r="AG126" s="154"/>
      <c r="AH126" s="114"/>
      <c r="AI126" s="150"/>
      <c r="AJ126" s="150"/>
      <c r="AK126" s="151"/>
      <c r="AL126" s="160"/>
    </row>
    <row r="127" spans="1:38" ht="12.75" customHeight="1" x14ac:dyDescent="0.3">
      <c r="A127" s="287" t="s">
        <v>2</v>
      </c>
      <c r="B127" s="165" t="s">
        <v>37</v>
      </c>
      <c r="C127" s="166"/>
      <c r="D127" s="167">
        <f>SUBTOTAL(9,C127:C127)</f>
        <v>0</v>
      </c>
      <c r="E127" s="166"/>
      <c r="F127" s="167">
        <f>SUBTOTAL(9,E127:E127)</f>
        <v>0</v>
      </c>
      <c r="G127" s="167">
        <f>SUBTOTAL(9,C127:E127)</f>
        <v>0</v>
      </c>
      <c r="H127" s="168">
        <f>G127+IF($B123=2,0,H123)</f>
        <v>10</v>
      </c>
      <c r="I127" s="166"/>
      <c r="J127" s="169">
        <f>SUBTOTAL(9,I127:I127)</f>
        <v>0</v>
      </c>
      <c r="K127" s="170">
        <f>J127+IF($B123=2,0,K123)</f>
        <v>5</v>
      </c>
      <c r="L127" s="166"/>
      <c r="M127" s="171">
        <f>SUBTOTAL(9,L127:L127)</f>
        <v>0</v>
      </c>
      <c r="N127" s="166"/>
      <c r="O127" s="171">
        <f>SUBTOTAL(9,N127:N127)</f>
        <v>0</v>
      </c>
      <c r="P127" s="167">
        <f>SUBTOTAL(9,L127:N127)</f>
        <v>0</v>
      </c>
      <c r="Q127" s="168">
        <f>P127+IF($B123=2,0,Q123)</f>
        <v>79.185000000000002</v>
      </c>
      <c r="R127" s="184">
        <v>15</v>
      </c>
      <c r="S127" s="173">
        <v>84.1</v>
      </c>
      <c r="T127" s="166"/>
      <c r="U127" s="167">
        <f>SUBTOTAL(9,T127:T127)</f>
        <v>0</v>
      </c>
      <c r="V127" s="171">
        <f>U127+IF($B123=2,0,V123)</f>
        <v>45.734999999999999</v>
      </c>
      <c r="W127" s="184">
        <v>16</v>
      </c>
      <c r="X127" s="175">
        <f>SUMIF($A$6:W$6,"Накопленный эффект, т/сут",$A127:W127)+SUMIF($A$6:W$6,"Нараст.  по потенциалу",$A127:W127)-SUMIF($A$6:W$6,"Нараст. по остановкам",$A127:W127)-SUMIF($A$6:W$6,"ИТОГО перевод в ППД",$A127:W127)-SUMIF($A$6:W$6,"ИТОГО  нерент, по распоряж.",$A127:W127)-SUMIF($A$6:W$6,"ИТОГО ост. дебит от ЗБС, Углуб., ПВЛГ/ПНЛГ",$A127:W127)</f>
        <v>48.45</v>
      </c>
      <c r="Y127" s="167">
        <v>1.151</v>
      </c>
      <c r="Z127" s="176"/>
      <c r="AA127" s="167">
        <f>SUBTOTAL(9,Y127:Z127)</f>
        <v>1.151</v>
      </c>
      <c r="AB127" s="287" t="s">
        <v>2</v>
      </c>
      <c r="AC127" s="177">
        <f>AC$5+SUMIF($C$6:AA$6,"Нараст. по остановкам",$C127:AA127)-SUMIF($C$6:AA$6,"Нараст.  по потенциалу",$C127:AA127)</f>
        <v>-1.6219013958207995</v>
      </c>
      <c r="AD127" s="321"/>
      <c r="AE127" s="166"/>
      <c r="AF127" s="169"/>
      <c r="AG127" s="170">
        <f>AF127+IF($B123=2,0,AG123)</f>
        <v>9</v>
      </c>
      <c r="AH127" s="114"/>
      <c r="AI127" s="166"/>
      <c r="AJ127" s="166"/>
      <c r="AK127" s="167"/>
      <c r="AL127" s="171">
        <f>AK127+IF($B123=2,0,AL123)</f>
        <v>20.399999999999999</v>
      </c>
    </row>
    <row r="128" spans="1:38" ht="0.75" customHeight="1" x14ac:dyDescent="0.3">
      <c r="A128" s="178"/>
      <c r="B128" s="178"/>
      <c r="C128" s="178"/>
      <c r="D128" s="178"/>
      <c r="E128" s="178"/>
      <c r="F128" s="178"/>
      <c r="G128" s="178"/>
      <c r="H128" s="178"/>
      <c r="I128" s="114"/>
      <c r="J128" s="114"/>
      <c r="K128" s="114"/>
      <c r="L128" s="166"/>
      <c r="M128" s="114"/>
      <c r="N128" s="166"/>
      <c r="O128" s="114"/>
      <c r="P128" s="114"/>
      <c r="Q128" s="114"/>
      <c r="R128" s="178"/>
      <c r="S128" s="178"/>
      <c r="T128" s="166"/>
      <c r="U128" s="114"/>
      <c r="V128" s="114"/>
      <c r="W128" s="178"/>
      <c r="X128" s="178"/>
      <c r="Y128" s="178"/>
      <c r="Z128" s="178"/>
      <c r="AA128" s="178"/>
      <c r="AB128" s="178"/>
      <c r="AC128" s="178"/>
      <c r="AD128" s="251"/>
      <c r="AE128" s="114"/>
      <c r="AF128" s="114"/>
      <c r="AG128" s="114"/>
      <c r="AH128" s="178"/>
      <c r="AI128" s="166"/>
      <c r="AJ128" s="166"/>
      <c r="AK128" s="114"/>
      <c r="AL128" s="114"/>
    </row>
    <row r="129" spans="1:38" ht="11.25" customHeight="1" x14ac:dyDescent="0.3">
      <c r="A129" s="311">
        <v>43585</v>
      </c>
      <c r="B129" s="132" t="s">
        <v>39</v>
      </c>
      <c r="C129" s="241"/>
      <c r="D129" s="134">
        <v>15</v>
      </c>
      <c r="E129" s="133"/>
      <c r="F129" s="134">
        <v>43</v>
      </c>
      <c r="G129" s="134">
        <v>58</v>
      </c>
      <c r="H129" s="135"/>
      <c r="I129" s="133"/>
      <c r="J129" s="136"/>
      <c r="K129" s="137"/>
      <c r="L129" s="133"/>
      <c r="M129" s="138">
        <v>1.9</v>
      </c>
      <c r="N129" s="179"/>
      <c r="O129" s="138">
        <v>56.884999999999998</v>
      </c>
      <c r="P129" s="134">
        <v>58.784999999999997</v>
      </c>
      <c r="Q129" s="139"/>
      <c r="R129" s="140"/>
      <c r="S129" s="141"/>
      <c r="T129" s="133"/>
      <c r="U129" s="143"/>
      <c r="V129" s="144"/>
      <c r="W129" s="180"/>
      <c r="X129" s="145"/>
      <c r="Y129" s="146"/>
      <c r="Z129" s="146"/>
      <c r="AA129" s="147"/>
      <c r="AB129" s="312">
        <f>AB$5+SUMIF($A$6:AA$6,"Нараст. баланс",$A131:AA131)+SUMIF($A$8:Y$8,"Итого (с ВНР)",$A131:Y131)-SUMIF($A$6:AA$6,"Геол. снижение,  т/сут",$A131:AA131)-SUMIF(Z$8:AA$8,"Итого",Z131:AA131)-SUMIF($A$8:AA$8,"Итого (с ВСП)",$A131:AA131)</f>
        <v>1881.3780000000004</v>
      </c>
      <c r="AC129" s="148"/>
      <c r="AD129" s="320">
        <f>AB129+AG131-AL131</f>
        <v>1869.9780000000003</v>
      </c>
      <c r="AE129" s="133"/>
      <c r="AF129" s="136"/>
      <c r="AG129" s="137"/>
      <c r="AH129" s="114"/>
      <c r="AI129" s="133"/>
      <c r="AJ129" s="133"/>
      <c r="AK129" s="143"/>
      <c r="AL129" s="144"/>
    </row>
    <row r="130" spans="1:38" ht="11.25" customHeight="1" x14ac:dyDescent="0.3">
      <c r="A130" s="287" t="s">
        <v>2</v>
      </c>
      <c r="B130" s="149" t="s">
        <v>40</v>
      </c>
      <c r="C130" s="242"/>
      <c r="D130" s="151"/>
      <c r="E130" s="150"/>
      <c r="F130" s="151">
        <v>0</v>
      </c>
      <c r="G130" s="151"/>
      <c r="H130" s="152"/>
      <c r="I130" s="150"/>
      <c r="J130" s="153">
        <f>SUBTOTAL(9,I132:I132)</f>
        <v>0</v>
      </c>
      <c r="K130" s="154"/>
      <c r="L130" s="150"/>
      <c r="M130" s="155">
        <f>SUBTOTAL(9,L132:L132)</f>
        <v>0</v>
      </c>
      <c r="N130" s="181"/>
      <c r="O130" s="155">
        <f>SUBTOTAL(9,N132:N132)</f>
        <v>0</v>
      </c>
      <c r="P130" s="151">
        <f>SUBTOTAL(9,L132:N132)</f>
        <v>0</v>
      </c>
      <c r="Q130" s="156">
        <f>P130+IF($B126="N,N скважин",Q126,0)</f>
        <v>3</v>
      </c>
      <c r="R130" s="157"/>
      <c r="S130" s="158"/>
      <c r="T130" s="150"/>
      <c r="U130" s="151">
        <f>SUBTOTAL(9,T132:T132)</f>
        <v>0</v>
      </c>
      <c r="V130" s="160">
        <f>U130+IF($B126="N,N скважин",V126,0)</f>
        <v>1</v>
      </c>
      <c r="W130" s="182"/>
      <c r="X130" s="161"/>
      <c r="Y130" s="162"/>
      <c r="Z130" s="162"/>
      <c r="AA130" s="163"/>
      <c r="AB130" s="287" t="s">
        <v>2</v>
      </c>
      <c r="AC130" s="164">
        <v>0</v>
      </c>
      <c r="AD130" s="321"/>
      <c r="AE130" s="150"/>
      <c r="AF130" s="153"/>
      <c r="AG130" s="154"/>
      <c r="AH130" s="114"/>
      <c r="AI130" s="150"/>
      <c r="AJ130" s="150"/>
      <c r="AK130" s="151"/>
      <c r="AL130" s="160"/>
    </row>
    <row r="131" spans="1:38" ht="12.75" customHeight="1" x14ac:dyDescent="0.3">
      <c r="A131" s="287" t="s">
        <v>2</v>
      </c>
      <c r="B131" s="165" t="s">
        <v>37</v>
      </c>
      <c r="C131" s="243"/>
      <c r="D131" s="167">
        <f>SUBTOTAL(9,C131:C131)</f>
        <v>0</v>
      </c>
      <c r="E131" s="166"/>
      <c r="F131" s="167">
        <f>SUBTOTAL(9,E131:E131)</f>
        <v>0</v>
      </c>
      <c r="G131" s="167">
        <f>SUBTOTAL(9,C131:E131)</f>
        <v>0</v>
      </c>
      <c r="H131" s="168">
        <f>G131+IF($B127=2,0,H127)</f>
        <v>10</v>
      </c>
      <c r="I131" s="166"/>
      <c r="J131" s="169">
        <f>SUBTOTAL(9,I131:I131)</f>
        <v>0</v>
      </c>
      <c r="K131" s="170">
        <f>J131+IF($B127=2,0,K127)</f>
        <v>5</v>
      </c>
      <c r="L131" s="166"/>
      <c r="M131" s="171">
        <f>SUBTOTAL(9,L131:L131)</f>
        <v>0</v>
      </c>
      <c r="N131" s="183"/>
      <c r="O131" s="171">
        <f>SUBTOTAL(9,N131:N131)</f>
        <v>0</v>
      </c>
      <c r="P131" s="167">
        <f>SUBTOTAL(9,L131:N131)</f>
        <v>0</v>
      </c>
      <c r="Q131" s="168">
        <f>P131+IF($B127=2,0,Q127)</f>
        <v>79.185000000000002</v>
      </c>
      <c r="R131" s="172"/>
      <c r="S131" s="173">
        <v>87</v>
      </c>
      <c r="T131" s="166"/>
      <c r="U131" s="167">
        <f>SUBTOTAL(9,T131:T131)</f>
        <v>0</v>
      </c>
      <c r="V131" s="171">
        <f>U131+IF($B127=2,0,V127)</f>
        <v>45.734999999999999</v>
      </c>
      <c r="W131" s="184"/>
      <c r="X131" s="175">
        <f>SUMIF($A$6:W$6,"Накопленный эффект, т/сут",$A131:W131)+SUMIF($A$6:W$6,"Нараст.  по потенциалу",$A131:W131)-SUMIF($A$6:W$6,"Нараст. по остановкам",$A131:W131)-SUMIF($A$6:W$6,"ИТОГО перевод в ППД",$A131:W131)-SUMIF($A$6:W$6,"ИТОГО  нерент, по распоряж.",$A131:W131)-SUMIF($A$6:W$6,"ИТОГО ост. дебит от ЗБС, Углуб., ПВЛГ/ПНЛГ",$A131:W131)</f>
        <v>48.45</v>
      </c>
      <c r="Y131" s="176"/>
      <c r="Z131" s="176"/>
      <c r="AA131" s="167">
        <f>SUBTOTAL(9,Y131:Z131)</f>
        <v>0</v>
      </c>
      <c r="AB131" s="287" t="s">
        <v>2</v>
      </c>
      <c r="AC131" s="177">
        <f>AC$5+SUMIF($C$6:AA$6,"Нараст. по остановкам",$C131:AA131)-SUMIF($C$6:AA$6,"Нараст.  по потенциалу",$C131:AA131)</f>
        <v>-1.6219013958207995</v>
      </c>
      <c r="AD131" s="321"/>
      <c r="AE131" s="166"/>
      <c r="AF131" s="169"/>
      <c r="AG131" s="170">
        <f>AF131+IF($B127=2,0,AG127)</f>
        <v>9</v>
      </c>
      <c r="AH131" s="114"/>
      <c r="AI131" s="166"/>
      <c r="AJ131" s="166"/>
      <c r="AK131" s="167"/>
      <c r="AL131" s="171">
        <f>AK131+IF($B127=2,0,AL127)</f>
        <v>20.399999999999999</v>
      </c>
    </row>
    <row r="132" spans="1:38" ht="0.75" customHeight="1" thickBot="1" x14ac:dyDescent="0.35">
      <c r="A132" s="178"/>
      <c r="B132" s="178"/>
      <c r="C132" s="178"/>
      <c r="D132" s="178"/>
      <c r="E132" s="178"/>
      <c r="F132" s="178"/>
      <c r="G132" s="178"/>
      <c r="H132" s="178"/>
      <c r="I132" s="114"/>
      <c r="J132" s="114"/>
      <c r="K132" s="114"/>
      <c r="L132" s="166"/>
      <c r="M132" s="114"/>
      <c r="N132" s="185"/>
      <c r="O132" s="114"/>
      <c r="P132" s="114"/>
      <c r="Q132" s="114"/>
      <c r="R132" s="178"/>
      <c r="S132" s="178"/>
      <c r="T132" s="166"/>
      <c r="U132" s="114"/>
      <c r="V132" s="114"/>
      <c r="W132" s="178"/>
      <c r="X132" s="178"/>
      <c r="Y132" s="178"/>
      <c r="Z132" s="178"/>
      <c r="AA132" s="178"/>
      <c r="AB132" s="178"/>
      <c r="AC132" s="178"/>
      <c r="AD132" s="178"/>
      <c r="AE132" s="114"/>
      <c r="AF132" s="114"/>
      <c r="AG132" s="114"/>
      <c r="AH132" s="178"/>
      <c r="AI132" s="166"/>
      <c r="AJ132" s="166"/>
      <c r="AK132" s="114"/>
      <c r="AL132" s="114"/>
    </row>
    <row r="133" spans="1:38" ht="24" customHeight="1" x14ac:dyDescent="0.3">
      <c r="A133" s="313" t="s">
        <v>44</v>
      </c>
      <c r="B133" s="314" t="s">
        <v>2</v>
      </c>
      <c r="C133" s="186"/>
      <c r="D133" s="187">
        <v>2</v>
      </c>
      <c r="E133" s="186"/>
      <c r="F133" s="187">
        <v>2</v>
      </c>
      <c r="G133" s="188">
        <v>4</v>
      </c>
      <c r="H133" s="189"/>
      <c r="I133" s="186"/>
      <c r="J133" s="187">
        <v>3</v>
      </c>
      <c r="K133" s="190"/>
      <c r="L133" s="186"/>
      <c r="M133" s="187">
        <v>1</v>
      </c>
      <c r="N133" s="186"/>
      <c r="O133" s="187">
        <v>0</v>
      </c>
      <c r="P133" s="191">
        <v>1</v>
      </c>
      <c r="Q133" s="192"/>
      <c r="R133" s="193" t="s">
        <v>2</v>
      </c>
      <c r="S133" s="194"/>
      <c r="T133" s="195"/>
      <c r="U133" s="191">
        <v>1</v>
      </c>
      <c r="V133" s="196"/>
      <c r="W133" s="193"/>
      <c r="X133" s="197"/>
      <c r="Y133" s="198"/>
      <c r="Z133" s="198"/>
      <c r="AA133" s="198"/>
      <c r="AB133" s="198"/>
      <c r="AC133" s="199"/>
      <c r="AD133" s="114"/>
      <c r="AH133" s="114"/>
      <c r="AJ133" s="131"/>
      <c r="AL133" s="226"/>
    </row>
    <row r="134" spans="1:38" ht="24" customHeight="1" x14ac:dyDescent="0.3">
      <c r="A134" s="315" t="s">
        <v>46</v>
      </c>
      <c r="B134" s="316" t="s">
        <v>2</v>
      </c>
      <c r="C134" s="200"/>
      <c r="D134" s="201">
        <v>15</v>
      </c>
      <c r="E134" s="200"/>
      <c r="F134" s="201">
        <v>43</v>
      </c>
      <c r="G134" s="202">
        <v>58</v>
      </c>
      <c r="H134" s="203"/>
      <c r="I134" s="200"/>
      <c r="J134" s="201">
        <v>34.799999999999997</v>
      </c>
      <c r="K134" s="204"/>
      <c r="L134" s="200"/>
      <c r="M134" s="201">
        <v>1.9</v>
      </c>
      <c r="N134" s="200"/>
      <c r="O134" s="201">
        <v>56.884999999999998</v>
      </c>
      <c r="P134" s="205">
        <v>58.784999999999997</v>
      </c>
      <c r="Q134" s="206"/>
      <c r="R134" s="207"/>
      <c r="S134" s="208"/>
      <c r="T134" s="209"/>
      <c r="U134" s="205">
        <v>45.734999999999999</v>
      </c>
      <c r="V134" s="210"/>
      <c r="W134" s="207"/>
      <c r="X134" s="211"/>
      <c r="Y134" s="206"/>
      <c r="Z134" s="206"/>
      <c r="AA134" s="206"/>
      <c r="AB134" s="212" t="s">
        <v>47</v>
      </c>
      <c r="AC134" s="213"/>
      <c r="AD134" s="212" t="s">
        <v>47</v>
      </c>
      <c r="AH134" s="114"/>
      <c r="AL134" s="226"/>
    </row>
    <row r="135" spans="1:38" ht="24" customHeight="1" x14ac:dyDescent="0.3">
      <c r="A135" s="315" t="s">
        <v>48</v>
      </c>
      <c r="B135" s="316" t="s">
        <v>2</v>
      </c>
      <c r="C135" s="200"/>
      <c r="D135" s="214">
        <v>130</v>
      </c>
      <c r="E135" s="200"/>
      <c r="F135" s="214">
        <v>402</v>
      </c>
      <c r="G135" s="215">
        <v>532</v>
      </c>
      <c r="H135" s="215">
        <f>SUM(H$13:H131)</f>
        <v>70</v>
      </c>
      <c r="I135" s="200"/>
      <c r="J135" s="214">
        <f>K135</f>
        <v>100</v>
      </c>
      <c r="K135" s="216">
        <f>SUM(K$13:K131)</f>
        <v>100</v>
      </c>
      <c r="L135" s="200"/>
      <c r="M135" s="214">
        <v>45.6</v>
      </c>
      <c r="N135" s="200"/>
      <c r="O135" s="214">
        <v>1127.085</v>
      </c>
      <c r="P135" s="217">
        <v>1172.6849999999999</v>
      </c>
      <c r="Q135" s="218">
        <v>1172.6849999999999</v>
      </c>
      <c r="R135" s="219">
        <f>SUM(R$15:R131)</f>
        <v>420</v>
      </c>
      <c r="S135" s="220">
        <f>SUM(S$13:S131)</f>
        <v>1348.5</v>
      </c>
      <c r="T135" s="209"/>
      <c r="U135" s="217">
        <f>V135</f>
        <v>1150.1600000000001</v>
      </c>
      <c r="V135" s="221">
        <v>1150.1600000000001</v>
      </c>
      <c r="W135" s="219">
        <f>SUM(W$15:W131)</f>
        <v>448</v>
      </c>
      <c r="X135" s="222">
        <f>SUM(X$13:X131)</f>
        <v>600.32499999999993</v>
      </c>
      <c r="Y135" s="223">
        <f>SUBTOTAL(9,Y$15:Y131)</f>
        <v>52.268000000000008</v>
      </c>
      <c r="Z135" s="223">
        <f>SUBTOTAL(9,Z$15:Z131)</f>
        <v>25.693000000000001</v>
      </c>
      <c r="AA135" s="223">
        <f>SUM(AA$13:AA131)</f>
        <v>77.960999999999999</v>
      </c>
      <c r="AB135" s="218">
        <f>AB$5*DAY($A129)+SUMIF($A$6:AA$6,"Нараст. баланс",$A135:AA135)+SUMIF($A$8:Y$8,"Итого (с ВНР)",$A135:Y135)-SUMIF($A$6:AA$6,"Геол. снижение,  т/сут",$A135:AA135)-SUMIF(Z$8:AA$8,"Итого",Z135:AA135)-SUMIF($A$8:AA$8,"Итого (с ВСП)",$A135:AA135)</f>
        <v>56743.704000000005</v>
      </c>
      <c r="AC135" s="205">
        <v>31.077265270845899</v>
      </c>
      <c r="AD135" s="114"/>
      <c r="AH135" s="114"/>
      <c r="AL135" s="131"/>
    </row>
    <row r="136" spans="1:38" ht="26.25" customHeight="1" x14ac:dyDescent="0.3">
      <c r="A136" s="114"/>
      <c r="B136" s="114"/>
      <c r="C136" s="114"/>
      <c r="D136" s="114"/>
      <c r="E136" s="114"/>
      <c r="F136" s="114"/>
      <c r="G136" s="114"/>
      <c r="H136" s="114"/>
      <c r="I136" s="114"/>
      <c r="J136" s="114"/>
      <c r="K136" s="114"/>
      <c r="L136" s="317" t="s">
        <v>49</v>
      </c>
      <c r="M136" s="296" t="s">
        <v>2</v>
      </c>
      <c r="N136" s="296" t="s">
        <v>2</v>
      </c>
      <c r="O136" s="296" t="s">
        <v>2</v>
      </c>
      <c r="P136" s="296" t="s">
        <v>2</v>
      </c>
      <c r="Q136" s="296" t="s">
        <v>2</v>
      </c>
      <c r="R136" s="114"/>
      <c r="S136" s="318" t="s">
        <v>63</v>
      </c>
      <c r="T136" s="296" t="s">
        <v>2</v>
      </c>
      <c r="U136" s="296" t="s">
        <v>2</v>
      </c>
      <c r="V136" s="296" t="s">
        <v>2</v>
      </c>
      <c r="W136" s="296" t="s">
        <v>2</v>
      </c>
      <c r="X136" s="296" t="s">
        <v>2</v>
      </c>
      <c r="Y136" s="296" t="s">
        <v>2</v>
      </c>
      <c r="Z136" s="296" t="s">
        <v>2</v>
      </c>
      <c r="AA136" s="114"/>
      <c r="AB136" s="224">
        <f>AB129-SUMIF($A$8:Y$8,"Итого (с ВНР)",$A131:Y131)+SUMIF($A$8:AA$8,"Итого (с ВСП)",$A131:AA131)+SUMIF(Z$8:AA$8,"Итого",Z131:AA131)</f>
        <v>1881.3780000000004</v>
      </c>
      <c r="AC136" s="225" t="s">
        <v>51</v>
      </c>
      <c r="AD136" s="114"/>
      <c r="AH136" s="114"/>
      <c r="AJ136" s="131"/>
      <c r="AL136" s="131"/>
    </row>
    <row r="137" spans="1:38" ht="15" customHeight="1" x14ac:dyDescent="0.3">
      <c r="A137" s="114"/>
      <c r="B137" s="114"/>
      <c r="C137" s="131"/>
      <c r="D137" s="131"/>
      <c r="E137" s="131"/>
      <c r="F137" s="131"/>
      <c r="G137" s="131"/>
      <c r="H137" s="131"/>
      <c r="I137" s="131"/>
      <c r="J137" s="131"/>
      <c r="K137" s="131"/>
      <c r="L137" s="131"/>
      <c r="M137" s="131"/>
      <c r="N137" s="131"/>
      <c r="O137" s="131"/>
      <c r="P137" s="131"/>
      <c r="Q137" s="131"/>
      <c r="R137" s="131"/>
      <c r="S137" s="131"/>
      <c r="T137" s="131"/>
      <c r="U137" s="131"/>
      <c r="V137" s="131"/>
      <c r="W137" s="131"/>
      <c r="X137" s="131"/>
      <c r="Y137" s="131"/>
      <c r="Z137" s="131"/>
      <c r="AA137" s="131"/>
      <c r="AB137" s="131"/>
      <c r="AC137" s="131"/>
      <c r="AD137" s="131"/>
      <c r="AH137" s="131"/>
      <c r="AL137" s="131"/>
    </row>
    <row r="138" spans="1:38" ht="15" customHeight="1" x14ac:dyDescent="0.3">
      <c r="A138" s="114"/>
      <c r="B138" s="114"/>
      <c r="C138" s="131"/>
      <c r="D138" s="131"/>
      <c r="E138" s="131"/>
      <c r="F138" s="131"/>
      <c r="G138" s="131"/>
      <c r="H138" s="131"/>
      <c r="I138" s="131"/>
      <c r="J138" s="131"/>
      <c r="K138" s="131"/>
      <c r="L138" s="131"/>
      <c r="M138" s="131"/>
      <c r="N138" s="131"/>
      <c r="O138" s="131"/>
      <c r="P138" s="131"/>
      <c r="Q138" s="131"/>
      <c r="R138" s="131"/>
      <c r="S138" s="131"/>
      <c r="T138" s="131"/>
      <c r="U138" s="131"/>
      <c r="V138" s="131"/>
      <c r="W138" s="131"/>
      <c r="X138" s="131"/>
      <c r="Y138" s="131"/>
      <c r="Z138" s="131"/>
      <c r="AA138" s="131"/>
      <c r="AB138" s="131"/>
      <c r="AC138" s="131"/>
      <c r="AD138" s="131"/>
      <c r="AH138" s="131"/>
      <c r="AL138" s="226"/>
    </row>
    <row r="139" spans="1:38" ht="15" customHeight="1" x14ac:dyDescent="0.3">
      <c r="A139" s="114"/>
      <c r="B139" s="114"/>
      <c r="C139" s="131"/>
      <c r="D139" s="131"/>
      <c r="E139" s="131"/>
      <c r="F139" s="131"/>
      <c r="G139" s="131"/>
      <c r="H139" s="131"/>
      <c r="I139" s="131"/>
      <c r="J139" s="131"/>
      <c r="K139" s="131"/>
      <c r="L139" s="131"/>
      <c r="M139" s="131"/>
      <c r="N139" s="131"/>
      <c r="O139" s="131"/>
      <c r="P139" s="131"/>
      <c r="Q139" s="131"/>
      <c r="R139" s="131"/>
      <c r="S139" s="131"/>
      <c r="T139" s="131"/>
      <c r="U139" s="131"/>
      <c r="V139" s="131"/>
      <c r="W139" s="131"/>
      <c r="X139" s="131"/>
      <c r="Y139" s="131"/>
      <c r="Z139" s="131"/>
      <c r="AA139" s="131"/>
      <c r="AB139" s="131"/>
      <c r="AC139" s="131"/>
      <c r="AD139" s="131"/>
      <c r="AH139" s="131"/>
      <c r="AJ139" s="131"/>
      <c r="AL139" s="226"/>
    </row>
    <row r="140" spans="1:38" x14ac:dyDescent="0.3">
      <c r="AE140" s="114"/>
      <c r="AF140" s="114"/>
      <c r="AG140" s="114"/>
      <c r="AL140" s="226"/>
    </row>
    <row r="141" spans="1:38" x14ac:dyDescent="0.3">
      <c r="AE141" s="131"/>
      <c r="AF141" s="131"/>
      <c r="AG141" s="131"/>
      <c r="AI141" s="131"/>
      <c r="AJ141" s="131"/>
      <c r="AK141" s="131"/>
      <c r="AL141" s="226"/>
    </row>
    <row r="142" spans="1:38" x14ac:dyDescent="0.3">
      <c r="AE142" s="131"/>
      <c r="AF142" s="131"/>
      <c r="AG142" s="131"/>
      <c r="AI142" s="131"/>
      <c r="AJ142" s="131"/>
      <c r="AK142" s="131"/>
      <c r="AL142" s="131"/>
    </row>
    <row r="143" spans="1:38" x14ac:dyDescent="0.3">
      <c r="AE143" s="131"/>
      <c r="AF143" s="131"/>
      <c r="AG143" s="131"/>
      <c r="AI143" s="131"/>
      <c r="AJ143" s="131"/>
      <c r="AK143" s="131"/>
      <c r="AL143" s="131"/>
    </row>
    <row r="144" spans="1:38" x14ac:dyDescent="0.3">
      <c r="AL144" s="131"/>
    </row>
    <row r="145" spans="38:38" x14ac:dyDescent="0.3">
      <c r="AL145" s="226"/>
    </row>
    <row r="146" spans="38:38" x14ac:dyDescent="0.3">
      <c r="AL146" s="226"/>
    </row>
    <row r="147" spans="38:38" x14ac:dyDescent="0.3">
      <c r="AL147" s="226"/>
    </row>
    <row r="148" spans="38:38" x14ac:dyDescent="0.3">
      <c r="AL148" s="226"/>
    </row>
    <row r="149" spans="38:38" x14ac:dyDescent="0.3">
      <c r="AL149" s="131"/>
    </row>
    <row r="150" spans="38:38" x14ac:dyDescent="0.3">
      <c r="AL150" s="131"/>
    </row>
    <row r="151" spans="38:38" x14ac:dyDescent="0.3">
      <c r="AL151" s="131"/>
    </row>
  </sheetData>
  <mergeCells count="141">
    <mergeCell ref="AD129:AD131"/>
    <mergeCell ref="AD93:AD95"/>
    <mergeCell ref="AD97:AD99"/>
    <mergeCell ref="AD101:AD103"/>
    <mergeCell ref="AD105:AD107"/>
    <mergeCell ref="AD109:AD111"/>
    <mergeCell ref="AD113:AD115"/>
    <mergeCell ref="AD117:AD119"/>
    <mergeCell ref="AD121:AD123"/>
    <mergeCell ref="AD125:AD127"/>
    <mergeCell ref="AD57:AD59"/>
    <mergeCell ref="AD61:AD63"/>
    <mergeCell ref="AD65:AD67"/>
    <mergeCell ref="AD69:AD71"/>
    <mergeCell ref="AD73:AD75"/>
    <mergeCell ref="AD77:AD79"/>
    <mergeCell ref="AD81:AD83"/>
    <mergeCell ref="AD85:AD87"/>
    <mergeCell ref="AD89:AD91"/>
    <mergeCell ref="AD21:AD23"/>
    <mergeCell ref="AD25:AD27"/>
    <mergeCell ref="AD29:AD31"/>
    <mergeCell ref="AD33:AD35"/>
    <mergeCell ref="AD37:AD39"/>
    <mergeCell ref="AD41:AD43"/>
    <mergeCell ref="AD45:AD47"/>
    <mergeCell ref="AD49:AD51"/>
    <mergeCell ref="AD53:AD55"/>
    <mergeCell ref="AE6:AF8"/>
    <mergeCell ref="AE11:AF11"/>
    <mergeCell ref="AG6:AG10"/>
    <mergeCell ref="AI6:AK8"/>
    <mergeCell ref="AI11:AK11"/>
    <mergeCell ref="AL6:AL10"/>
    <mergeCell ref="AD13:AD15"/>
    <mergeCell ref="AD17:AD19"/>
    <mergeCell ref="A133:B133"/>
    <mergeCell ref="A109:A111"/>
    <mergeCell ref="AB109:AB111"/>
    <mergeCell ref="A113:A115"/>
    <mergeCell ref="AB113:AB115"/>
    <mergeCell ref="A117:A119"/>
    <mergeCell ref="AB117:AB119"/>
    <mergeCell ref="A97:A99"/>
    <mergeCell ref="AB97:AB99"/>
    <mergeCell ref="A101:A103"/>
    <mergeCell ref="AB101:AB103"/>
    <mergeCell ref="A105:A107"/>
    <mergeCell ref="AB105:AB107"/>
    <mergeCell ref="A85:A87"/>
    <mergeCell ref="AB85:AB87"/>
    <mergeCell ref="A89:A91"/>
    <mergeCell ref="A134:B134"/>
    <mergeCell ref="A135:B135"/>
    <mergeCell ref="L136:Q136"/>
    <mergeCell ref="S136:Z136"/>
    <mergeCell ref="A121:A123"/>
    <mergeCell ref="AB121:AB123"/>
    <mergeCell ref="A125:A127"/>
    <mergeCell ref="AB125:AB127"/>
    <mergeCell ref="A129:A131"/>
    <mergeCell ref="AB129:AB131"/>
    <mergeCell ref="AB89:AB91"/>
    <mergeCell ref="A93:A95"/>
    <mergeCell ref="AB93:AB95"/>
    <mergeCell ref="A73:A75"/>
    <mergeCell ref="AB73:AB75"/>
    <mergeCell ref="A77:A79"/>
    <mergeCell ref="AB77:AB79"/>
    <mergeCell ref="A81:A83"/>
    <mergeCell ref="AB81:AB83"/>
    <mergeCell ref="A61:A63"/>
    <mergeCell ref="AB61:AB63"/>
    <mergeCell ref="A65:A67"/>
    <mergeCell ref="AB65:AB67"/>
    <mergeCell ref="A69:A71"/>
    <mergeCell ref="AB69:AB71"/>
    <mergeCell ref="A49:A51"/>
    <mergeCell ref="AB49:AB51"/>
    <mergeCell ref="A53:A55"/>
    <mergeCell ref="AB53:AB55"/>
    <mergeCell ref="A57:A59"/>
    <mergeCell ref="AB57:AB59"/>
    <mergeCell ref="A37:A39"/>
    <mergeCell ref="AB37:AB39"/>
    <mergeCell ref="A41:A43"/>
    <mergeCell ref="AB41:AB43"/>
    <mergeCell ref="A45:A47"/>
    <mergeCell ref="AB45:AB47"/>
    <mergeCell ref="A25:A27"/>
    <mergeCell ref="AB25:AB27"/>
    <mergeCell ref="A29:A31"/>
    <mergeCell ref="AB29:AB31"/>
    <mergeCell ref="A33:A35"/>
    <mergeCell ref="AB33:AB35"/>
    <mergeCell ref="C6:G6"/>
    <mergeCell ref="H6:H10"/>
    <mergeCell ref="I6:J8"/>
    <mergeCell ref="K6:K10"/>
    <mergeCell ref="A13:A15"/>
    <mergeCell ref="AB13:AB15"/>
    <mergeCell ref="A17:A19"/>
    <mergeCell ref="AB17:AB19"/>
    <mergeCell ref="A21:A23"/>
    <mergeCell ref="AB21:AB23"/>
    <mergeCell ref="W8:W10"/>
    <mergeCell ref="Y8:Y10"/>
    <mergeCell ref="Z8:Z10"/>
    <mergeCell ref="AA8:AA10"/>
    <mergeCell ref="C11:D11"/>
    <mergeCell ref="E11:F11"/>
    <mergeCell ref="I11:J11"/>
    <mergeCell ref="L11:M11"/>
    <mergeCell ref="N11:O11"/>
    <mergeCell ref="T11:U11"/>
    <mergeCell ref="A6:A10"/>
    <mergeCell ref="B6:B10"/>
    <mergeCell ref="C1:AC1"/>
    <mergeCell ref="C2:AB2"/>
    <mergeCell ref="C4:K4"/>
    <mergeCell ref="A5:B5"/>
    <mergeCell ref="C5:R5"/>
    <mergeCell ref="S5:AA5"/>
    <mergeCell ref="W6:W7"/>
    <mergeCell ref="X6:X10"/>
    <mergeCell ref="Y6:AA6"/>
    <mergeCell ref="AB6:AB10"/>
    <mergeCell ref="AC6:AC10"/>
    <mergeCell ref="C7:D8"/>
    <mergeCell ref="E7:F8"/>
    <mergeCell ref="G7:G10"/>
    <mergeCell ref="L7:M8"/>
    <mergeCell ref="N7:O8"/>
    <mergeCell ref="L6:P6"/>
    <mergeCell ref="Q6:Q10"/>
    <mergeCell ref="R6:R7"/>
    <mergeCell ref="S6:S10"/>
    <mergeCell ref="T6:U8"/>
    <mergeCell ref="V6:V10"/>
    <mergeCell ref="P7:P10"/>
    <mergeCell ref="R8:R10"/>
  </mergeCells>
  <pageMargins left="0" right="0" top="0" bottom="0" header="0" footer="0"/>
  <pageSetup paperSize="8" scale="75" orientation="landscape" horizontalDpi="200" verticalDpi="2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Февраль</vt:lpstr>
      <vt:lpstr>Март</vt:lpstr>
      <vt:lpstr>Апрель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Кучкильдин Денис Камилевич</dc:creator>
  <cp:lastModifiedBy>lev moskovskiy</cp:lastModifiedBy>
  <dcterms:created xsi:type="dcterms:W3CDTF">2020-12-22T11:29:16Z</dcterms:created>
  <dcterms:modified xsi:type="dcterms:W3CDTF">2020-12-25T13:03:18Z</dcterms:modified>
</cp:coreProperties>
</file>