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https://d.docs.live.net/42c6230957050c53/Documents/Oracle/Oracle_Startups/Architecture_Engagements/Motivus/"/>
    </mc:Choice>
  </mc:AlternateContent>
  <xr:revisionPtr revIDLastSave="30" documentId="8_{B91D35A7-CC39-B442-A94A-8A2A8702FE13}" xr6:coauthVersionLast="47" xr6:coauthVersionMax="47" xr10:uidLastSave="{B6B6A405-E027-8641-A929-D5D922C462FD}"/>
  <bookViews>
    <workbookView xWindow="0" yWindow="-21600" windowWidth="38400" windowHeight="21600" tabRatio="830" activeTab="3" xr2:uid="{EE0B52EF-1061-4345-85A0-C1E6899EE87B}"/>
  </bookViews>
  <sheets>
    <sheet name="Start" sheetId="1" r:id="rId1"/>
    <sheet name="Tech_Mapping" sheetId="27" r:id="rId2"/>
    <sheet name="TCO" sheetId="35" r:id="rId3"/>
    <sheet name="Network Input" sheetId="37" r:id="rId4"/>
    <sheet name="Compartment Input" sheetId="5" r:id="rId5"/>
    <sheet name="Network Design" sheetId="42" r:id="rId6"/>
    <sheet name="Compartment Design" sheetId="41" r:id="rId7"/>
    <sheet name="Brick Versions" sheetId="38" r:id="rId8"/>
    <sheet name="Provider" sheetId="39" r:id="rId9"/>
    <sheet name="Backend" sheetId="40" r:id="rId10"/>
    <sheet name="Unit_Cost" sheetId="36" r:id="rId11"/>
    <sheet name="CIDR Cheat Sheet" sheetId="44" state="hidden" r:id="rId12"/>
  </sheets>
  <definedNames>
    <definedName name="_xlnm._FilterDatabase" localSheetId="4" hidden="1">'Compartment Input'!$A$1:$B$8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8" i="37" l="1"/>
  <c r="F147" i="37"/>
  <c r="F146" i="37"/>
  <c r="F145" i="37"/>
  <c r="F144" i="37"/>
  <c r="F143" i="37"/>
  <c r="F142" i="37"/>
  <c r="F141" i="37"/>
  <c r="F140" i="37"/>
  <c r="F139" i="37"/>
  <c r="F138" i="37"/>
  <c r="F137" i="37"/>
  <c r="F136" i="37"/>
  <c r="F135" i="37"/>
  <c r="F134" i="37"/>
  <c r="F133" i="37"/>
  <c r="F132" i="37"/>
  <c r="F131" i="37"/>
  <c r="F130" i="37"/>
  <c r="F129" i="37"/>
  <c r="F123" i="37"/>
  <c r="F122" i="37"/>
  <c r="F121" i="37"/>
  <c r="F120" i="37"/>
  <c r="F119" i="37"/>
  <c r="F118" i="37"/>
  <c r="F117" i="37"/>
  <c r="F116" i="37"/>
  <c r="F115" i="37"/>
  <c r="F114" i="37"/>
  <c r="F113" i="37"/>
  <c r="F112" i="37"/>
  <c r="F111" i="37"/>
  <c r="F110" i="37"/>
  <c r="F109" i="37"/>
  <c r="F108" i="37"/>
  <c r="F107" i="37"/>
  <c r="F106" i="37"/>
  <c r="F105" i="37"/>
  <c r="F104" i="37"/>
  <c r="F98" i="37"/>
  <c r="F97" i="37"/>
  <c r="F96" i="37"/>
  <c r="F95" i="37"/>
  <c r="F94" i="37"/>
  <c r="F93" i="37"/>
  <c r="F92" i="37"/>
  <c r="F91" i="37"/>
  <c r="F90" i="37"/>
  <c r="F89" i="37"/>
  <c r="F88" i="37"/>
  <c r="F87" i="37"/>
  <c r="F86" i="37"/>
  <c r="F85" i="37"/>
  <c r="F84" i="37"/>
  <c r="F83" i="37"/>
  <c r="F82" i="37"/>
  <c r="F81" i="37"/>
  <c r="F80" i="37"/>
  <c r="F79" i="37"/>
  <c r="F73" i="37"/>
  <c r="F72" i="37"/>
  <c r="F71" i="37"/>
  <c r="F70" i="37"/>
  <c r="F69" i="37"/>
  <c r="F68" i="37"/>
  <c r="F67" i="37"/>
  <c r="F66" i="37"/>
  <c r="F65" i="37"/>
  <c r="F64" i="37"/>
  <c r="F63" i="37"/>
  <c r="F62" i="37"/>
  <c r="F61" i="37"/>
  <c r="F60" i="37"/>
  <c r="F59" i="37"/>
  <c r="F58" i="37"/>
  <c r="F57" i="37"/>
  <c r="F56" i="37"/>
  <c r="F55" i="37"/>
  <c r="F54" i="37"/>
  <c r="F48" i="37"/>
  <c r="F47" i="37"/>
  <c r="F46" i="37"/>
  <c r="F45" i="37"/>
  <c r="F44" i="37"/>
  <c r="F43" i="37"/>
  <c r="F42" i="37"/>
  <c r="F41" i="37"/>
  <c r="F40" i="37"/>
  <c r="F39" i="37"/>
  <c r="F38" i="37"/>
  <c r="F37" i="37"/>
  <c r="F36" i="37"/>
  <c r="F35" i="37"/>
  <c r="F34" i="37"/>
  <c r="F33" i="37"/>
  <c r="F32" i="37"/>
  <c r="F31" i="37"/>
  <c r="F30" i="37"/>
  <c r="F29" i="37"/>
  <c r="F23" i="37"/>
  <c r="F22" i="37"/>
  <c r="F21" i="37"/>
  <c r="F20" i="37"/>
  <c r="F19" i="37"/>
  <c r="F17" i="37"/>
  <c r="F16" i="37"/>
  <c r="F15" i="37"/>
  <c r="F14" i="37"/>
  <c r="F13" i="37"/>
  <c r="F12" i="37"/>
  <c r="F11" i="37"/>
  <c r="F10" i="37"/>
  <c r="F9" i="37"/>
  <c r="F8" i="37"/>
  <c r="F7" i="37"/>
  <c r="F6" i="37"/>
  <c r="F5" i="37"/>
  <c r="F4" i="37"/>
  <c r="D2" i="38" l="1"/>
  <c r="D3" i="38"/>
  <c r="D4" i="38"/>
  <c r="D5" i="38"/>
  <c r="D6" i="38"/>
  <c r="D7" i="38"/>
  <c r="D8" i="38"/>
  <c r="D9" i="38"/>
  <c r="D10" i="38"/>
  <c r="D11" i="38"/>
  <c r="D12" i="38"/>
  <c r="D13" i="38"/>
  <c r="D14" i="38"/>
  <c r="D15" i="38"/>
  <c r="D16" i="38"/>
  <c r="D17" i="38"/>
  <c r="D18" i="38"/>
  <c r="D19" i="38"/>
  <c r="D20" i="38"/>
  <c r="D21" i="38"/>
  <c r="D22" i="38"/>
  <c r="D23" i="38"/>
  <c r="D24" i="38"/>
  <c r="D25" i="38"/>
  <c r="D26" i="38"/>
  <c r="I148" i="37"/>
  <c r="I147" i="37"/>
  <c r="I146" i="37"/>
  <c r="I145" i="37"/>
  <c r="I144" i="37"/>
  <c r="I143" i="37"/>
  <c r="I142" i="37"/>
  <c r="I141" i="37"/>
  <c r="I140" i="37"/>
  <c r="I139" i="37"/>
  <c r="I138" i="37"/>
  <c r="I137" i="37"/>
  <c r="I136" i="37"/>
  <c r="I135" i="37"/>
  <c r="I134" i="37"/>
  <c r="L133" i="37"/>
  <c r="I133" i="37"/>
  <c r="I132" i="37"/>
  <c r="I131" i="37"/>
  <c r="I130" i="37"/>
  <c r="I129" i="37"/>
  <c r="F127" i="37"/>
  <c r="D127" i="37"/>
  <c r="G127" i="37" s="1"/>
  <c r="I123" i="37"/>
  <c r="I122" i="37"/>
  <c r="I121" i="37"/>
  <c r="I120" i="37"/>
  <c r="I119" i="37"/>
  <c r="I118" i="37"/>
  <c r="I117" i="37"/>
  <c r="I116" i="37"/>
  <c r="I115" i="37"/>
  <c r="I114" i="37"/>
  <c r="I113" i="37"/>
  <c r="M112" i="37"/>
  <c r="I112" i="37"/>
  <c r="M111" i="37"/>
  <c r="I111" i="37"/>
  <c r="M110" i="37"/>
  <c r="I110" i="37"/>
  <c r="M109" i="37"/>
  <c r="I109" i="37"/>
  <c r="L108" i="37"/>
  <c r="M108" i="37" s="1"/>
  <c r="I108" i="37"/>
  <c r="M107" i="37"/>
  <c r="I107" i="37"/>
  <c r="M106" i="37"/>
  <c r="I106" i="37"/>
  <c r="I105" i="37"/>
  <c r="M104" i="37"/>
  <c r="I104" i="37"/>
  <c r="G102" i="37"/>
  <c r="F102" i="37"/>
  <c r="E102" i="37"/>
  <c r="D102" i="37"/>
  <c r="I98" i="37"/>
  <c r="I97" i="37"/>
  <c r="I96" i="37"/>
  <c r="I95" i="37"/>
  <c r="I94" i="37"/>
  <c r="I93" i="37"/>
  <c r="I92" i="37"/>
  <c r="I91" i="37"/>
  <c r="I90" i="37"/>
  <c r="I89" i="37"/>
  <c r="I88" i="37"/>
  <c r="I87" i="37"/>
  <c r="M86" i="37"/>
  <c r="I86" i="37"/>
  <c r="M85" i="37"/>
  <c r="I85" i="37"/>
  <c r="I84" i="37"/>
  <c r="L83" i="37"/>
  <c r="I83" i="37"/>
  <c r="I82" i="37"/>
  <c r="M81" i="37"/>
  <c r="I81" i="37"/>
  <c r="I80" i="37"/>
  <c r="M79" i="37"/>
  <c r="I79" i="37"/>
  <c r="F77" i="37"/>
  <c r="D77" i="37"/>
  <c r="M87" i="37" s="1"/>
  <c r="I73" i="37"/>
  <c r="I72" i="37"/>
  <c r="I71" i="37"/>
  <c r="I70" i="37"/>
  <c r="I69" i="37"/>
  <c r="I68" i="37"/>
  <c r="I67" i="37"/>
  <c r="I66" i="37"/>
  <c r="I65" i="37"/>
  <c r="I64" i="37"/>
  <c r="I63" i="37"/>
  <c r="I62" i="37"/>
  <c r="I61" i="37"/>
  <c r="I60" i="37"/>
  <c r="I59" i="37"/>
  <c r="L58" i="37"/>
  <c r="I58" i="37"/>
  <c r="F52" i="37"/>
  <c r="D52" i="37"/>
  <c r="G52" i="37" s="1"/>
  <c r="I48" i="37"/>
  <c r="I47" i="37"/>
  <c r="I46" i="37"/>
  <c r="I45" i="37"/>
  <c r="I44" i="37"/>
  <c r="I43" i="37"/>
  <c r="I42" i="37"/>
  <c r="I41" i="37"/>
  <c r="I40" i="37"/>
  <c r="I39" i="37"/>
  <c r="I38" i="37"/>
  <c r="I37" i="37"/>
  <c r="I36" i="37"/>
  <c r="I35" i="37"/>
  <c r="M34" i="37"/>
  <c r="I34" i="37"/>
  <c r="L33" i="37"/>
  <c r="M33" i="37" s="1"/>
  <c r="I33" i="37"/>
  <c r="I32" i="37"/>
  <c r="I31" i="37"/>
  <c r="I29" i="37"/>
  <c r="G27" i="37"/>
  <c r="F27" i="37"/>
  <c r="E27" i="37"/>
  <c r="D27" i="37"/>
  <c r="M35" i="37" s="1"/>
  <c r="I23" i="37"/>
  <c r="I22" i="37"/>
  <c r="I21" i="37"/>
  <c r="I20" i="37"/>
  <c r="I19" i="37"/>
  <c r="I18" i="37"/>
  <c r="I17" i="37"/>
  <c r="I16" i="37"/>
  <c r="I15" i="37"/>
  <c r="I14" i="37"/>
  <c r="I13" i="37"/>
  <c r="M12" i="37"/>
  <c r="I12" i="37"/>
  <c r="M11" i="37"/>
  <c r="I11" i="37"/>
  <c r="M10" i="37"/>
  <c r="I10" i="37"/>
  <c r="M9" i="37"/>
  <c r="I9" i="37"/>
  <c r="L8" i="37"/>
  <c r="M8" i="37" s="1"/>
  <c r="I8" i="37"/>
  <c r="M7" i="37"/>
  <c r="I7" i="37"/>
  <c r="M6" i="37"/>
  <c r="I6" i="37"/>
  <c r="I5" i="37"/>
  <c r="M4" i="37"/>
  <c r="I4" i="37"/>
  <c r="F2" i="37"/>
  <c r="E2" i="37"/>
  <c r="D2" i="37"/>
  <c r="G2" i="37" s="1"/>
  <c r="I56" i="37" l="1"/>
  <c r="I57" i="37"/>
  <c r="M62" i="37"/>
  <c r="M57" i="37"/>
  <c r="M58" i="37"/>
  <c r="M134" i="37"/>
  <c r="M29" i="37"/>
  <c r="M129" i="37"/>
  <c r="M31" i="37"/>
  <c r="M36" i="37"/>
  <c r="M54" i="37"/>
  <c r="E77" i="37"/>
  <c r="M83" i="37"/>
  <c r="M135" i="37"/>
  <c r="E127" i="37"/>
  <c r="E52" i="37"/>
  <c r="I54" i="37"/>
  <c r="I55" i="37"/>
  <c r="M60" i="37"/>
  <c r="G77" i="37"/>
  <c r="M59" i="37"/>
  <c r="M32" i="37"/>
  <c r="M37" i="37"/>
  <c r="M84" i="37"/>
  <c r="M131" i="37"/>
  <c r="M136" i="37"/>
  <c r="M56" i="37"/>
  <c r="M61" i="37"/>
  <c r="M132" i="37"/>
  <c r="M137" i="37"/>
  <c r="M133" i="37"/>
  <c r="I30" i="37"/>
  <c r="M82" i="37"/>
  <c r="E2" i="35" l="1"/>
  <c r="F2" i="35" s="1"/>
  <c r="D37" i="36"/>
  <c r="D36" i="36"/>
  <c r="D35" i="36"/>
  <c r="E4" i="35" l="1"/>
  <c r="F4" i="35"/>
  <c r="B6" i="5" l="1"/>
  <c r="B3" i="5"/>
  <c r="B7" i="5"/>
  <c r="B8" i="5"/>
  <c r="C8" i="5"/>
  <c r="C7" i="5"/>
  <c r="B5" i="5"/>
  <c r="B4" i="5"/>
  <c r="C3" i="5"/>
  <c r="C4" i="5"/>
  <c r="C5" i="5"/>
  <c r="C6" i="5"/>
  <c r="C2" i="5"/>
</calcChain>
</file>

<file path=xl/sharedStrings.xml><?xml version="1.0" encoding="utf-8"?>
<sst xmlns="http://schemas.openxmlformats.org/spreadsheetml/2006/main" count="401" uniqueCount="156">
  <si>
    <t xml:space="preserve">Unauthorized usage of this spreadsheet is forbbidden without Oracle Corporation special concent. </t>
  </si>
  <si>
    <t>Completion Checklist</t>
  </si>
  <si>
    <t>Complete each tab of this workbook as directed. Use the table below to track completion of each worksheet.</t>
  </si>
  <si>
    <t>Denny Alquinta</t>
  </si>
  <si>
    <t>Version Control</t>
  </si>
  <si>
    <t>1.0</t>
  </si>
  <si>
    <t>Please take the time to review</t>
  </si>
  <si>
    <t>Oracle Legal Notice</t>
  </si>
  <si>
    <r>
      <rPr>
        <b/>
        <sz val="18"/>
        <color indexed="20"/>
        <rFont val="Calibri"/>
        <family val="2"/>
      </rPr>
      <t xml:space="preserve">Private Alpha and Beta Draft Documentation Notice
</t>
    </r>
    <r>
      <rPr>
        <sz val="11"/>
        <color indexed="20"/>
        <rFont val="Calibri"/>
        <family val="2"/>
      </rPr>
      <t xml:space="preserve">
If this document is in private preproduction status:
The information contained in this document is for informational sharing purposes only and should be considered in your capacity as a customer advisory board member or pursuant to your beta trial agreement only. It is not a commitment to deliver any material, code, or functionality, and should not be relied upon in making purchasing decisions. The development, release, and timing of any features or functionality described in this document remains at the sole discretion of Oracle.
This document in any form, software or printed matter, contains proprietary information that is the exclusive property of Oracle. Your access to and use of this confidential material is subject to the terms and conditions of your Oracle Master Agreement, Oracle License and Services Agreement, Oracle PartnerNetwork Agreement, Oracle distribution agreement, or other license agreement which has been executed by you and Oracle and with which you agree to comply. This document and information contained herein may not be disclosed, copied, reproduced, or distributed to anyone outside Oracle without prior written consent of Oracle. This document is not part of your license agreement nor can it be incorporated into any contractual agreement with Oracle or its subsidiaries or affiliates.</t>
    </r>
  </si>
  <si>
    <t>Migration Blueprint</t>
  </si>
  <si>
    <t>Author</t>
  </si>
  <si>
    <t>Details</t>
  </si>
  <si>
    <t>Copyright © 1993, 2021, Oracle and/or its affiliates. All rights reserved</t>
  </si>
  <si>
    <t>Environment</t>
  </si>
  <si>
    <t>Region</t>
  </si>
  <si>
    <t>Hosts</t>
  </si>
  <si>
    <t>Parent Compartment</t>
  </si>
  <si>
    <t>Compartment</t>
  </si>
  <si>
    <t>Description</t>
  </si>
  <si>
    <t>01</t>
  </si>
  <si>
    <t>Date</t>
  </si>
  <si>
    <t>Subnet Name</t>
  </si>
  <si>
    <t>Correlative</t>
  </si>
  <si>
    <t>Purpose</t>
  </si>
  <si>
    <t>gp</t>
  </si>
  <si>
    <t>db</t>
  </si>
  <si>
    <t>root</t>
  </si>
  <si>
    <t>Network Artifact</t>
  </si>
  <si>
    <t>Artifact Short Name</t>
  </si>
  <si>
    <t>DHCP Option</t>
  </si>
  <si>
    <t>DHCP_Options</t>
  </si>
  <si>
    <t>Private Route Table</t>
  </si>
  <si>
    <t>pvt_rt</t>
  </si>
  <si>
    <t>Public Route Table</t>
  </si>
  <si>
    <t>pub_rt</t>
  </si>
  <si>
    <t>Private Security List</t>
  </si>
  <si>
    <t>Public Security List</t>
  </si>
  <si>
    <t>pub_sl</t>
  </si>
  <si>
    <t>Service Gateway</t>
  </si>
  <si>
    <t>SVC_GW</t>
  </si>
  <si>
    <t>NAT Gateway</t>
  </si>
  <si>
    <t>NAT_GW</t>
  </si>
  <si>
    <t>Internet Gateway</t>
  </si>
  <si>
    <t>INET_GW</t>
  </si>
  <si>
    <t>HUB01</t>
  </si>
  <si>
    <t>PRD01</t>
  </si>
  <si>
    <t>HUB01_NETWORK</t>
  </si>
  <si>
    <t>lbaas</t>
  </si>
  <si>
    <t>app</t>
  </si>
  <si>
    <t>Is Public?</t>
  </si>
  <si>
    <t>PRD01_NETWORK</t>
  </si>
  <si>
    <t>20.0.0.0/16</t>
  </si>
  <si>
    <t>21.0.0.0/16</t>
  </si>
  <si>
    <t>PRD01_ARTIFACTS</t>
  </si>
  <si>
    <t xml:space="preserve"> </t>
  </si>
  <si>
    <t>Part</t>
  </si>
  <si>
    <t>Part Qty</t>
  </si>
  <si>
    <t>Instance Qty</t>
  </si>
  <si>
    <t>Usage Qty</t>
  </si>
  <si>
    <t>Unit Price</t>
  </si>
  <si>
    <t>Monthly Cost</t>
  </si>
  <si>
    <t>DNS</t>
  </si>
  <si>
    <t>WAF</t>
  </si>
  <si>
    <t>LBaaS</t>
  </si>
  <si>
    <t>B89057</t>
  </si>
  <si>
    <t>File Storage - Storage (Gigabyte Storage Capacity Per Month)</t>
  </si>
  <si>
    <t>Total</t>
  </si>
  <si>
    <t>Artifact</t>
  </si>
  <si>
    <t>Unit</t>
  </si>
  <si>
    <t>1.000.000 DNS Traffic Management Queries</t>
  </si>
  <si>
    <t>List Price USD</t>
  </si>
  <si>
    <t>Discounted Price Per Month USD</t>
  </si>
  <si>
    <t>1.000.000 Incoming Requests Per Month</t>
  </si>
  <si>
    <t>Load Balancer Flexible Unit - MBps</t>
  </si>
  <si>
    <t>HUB01_ARTIFACTS</t>
  </si>
  <si>
    <t>Reference label: My Estimate</t>
  </si>
  <si>
    <t>B92307</t>
  </si>
  <si>
    <t>Compute - Standard - E3 - Memory (Gigabyte Per Hour)
Capacity Type: On-Demand</t>
  </si>
  <si>
    <t>Shared File System</t>
  </si>
  <si>
    <t>Compute VM (VM.Standard.A1.Flex)</t>
  </si>
  <si>
    <t>B93297</t>
  </si>
  <si>
    <t>B93298</t>
  </si>
  <si>
    <t>Compute - Standard - A1 - Memory (Gigabyte Per Hour)
Capacity Type: On-Demand</t>
  </si>
  <si>
    <t>$0.00</t>
  </si>
  <si>
    <t>Entry Point</t>
  </si>
  <si>
    <t>Quote is for investment proposal only.</t>
  </si>
  <si>
    <t>Disclaimer:  This sample quote is provided solely for evaluation purposes and is intended to further discussions between you and Oracle.  This sample quote is not eligible for acceptance by you and is not a binding contract between you and Oracle for the services specified.  If you would like to purchase the services specified in this sample quote, please request that Oracle issue you a formal quote (which may include an OMA or a CSA if you do not already have an appropriate agreement in place with Oracle) for your acceptance and execution.  Your formal quote will be effective only upon Oracle's acceptance of the formal quote (and the OMA or CSA, if required).</t>
  </si>
  <si>
    <t>Oracle Investment Proposal (as of 05/02/2022)</t>
  </si>
  <si>
    <t>Realm: PUBLIC</t>
  </si>
  <si>
    <t>Service Type: PAAS</t>
  </si>
  <si>
    <t>Block Storage</t>
  </si>
  <si>
    <t>B91961</t>
  </si>
  <si>
    <t>Storage - Block Volume - Storage (Gigabyte Storage Capacity Per Month)</t>
  </si>
  <si>
    <t>B91962</t>
  </si>
  <si>
    <t>Storage - Block Volume - Performance Units (Performance Units Per Gigabyte Per Month)</t>
  </si>
  <si>
    <t>Component</t>
  </si>
  <si>
    <t>Kubernetes Cluster</t>
  </si>
  <si>
    <t>Qty</t>
  </si>
  <si>
    <t>Comments</t>
  </si>
  <si>
    <t>N/A</t>
  </si>
  <si>
    <t>Compute - Standard - A1 - OCPU (2 OCPU / 8 GB RAM) Capacity Type: On-Demand</t>
  </si>
  <si>
    <t>Enable Delete</t>
  </si>
  <si>
    <t>Sleep Timer</t>
  </si>
  <si>
    <t>CIDR Blocks</t>
  </si>
  <si>
    <t>VCN</t>
  </si>
  <si>
    <t>CIDR</t>
  </si>
  <si>
    <t>Subnet Size</t>
  </si>
  <si>
    <t>Value to tfvars</t>
  </si>
  <si>
    <t>Custom Search Domain</t>
  </si>
  <si>
    <t>test.com</t>
  </si>
  <si>
    <t>v1.0.3</t>
  </si>
  <si>
    <t>github.com/oracle-devrel/</t>
  </si>
  <si>
    <t>terraform-oci-cloudbricks-compartment</t>
  </si>
  <si>
    <t>v2.0.1</t>
  </si>
  <si>
    <t>terraform-oci-cloudbricks-network-artifacts</t>
  </si>
  <si>
    <t>URL</t>
  </si>
  <si>
    <t>Version</t>
  </si>
  <si>
    <t>Location</t>
  </si>
  <si>
    <t>private_key_path</t>
  </si>
  <si>
    <t>fingerprint</t>
  </si>
  <si>
    <t>user_ocid</t>
  </si>
  <si>
    <t>region</t>
  </si>
  <si>
    <t>tenancy_ocid</t>
  </si>
  <si>
    <t>Value</t>
  </si>
  <si>
    <t>Parameter</t>
  </si>
  <si>
    <t>Namespace</t>
  </si>
  <si>
    <t>Bucket Name</t>
  </si>
  <si>
    <t>tfstate_bucket</t>
  </si>
  <si>
    <t>B93311</t>
  </si>
  <si>
    <t>Compute - Optimized - X9 - OCPU (OCPU Per Hour)
Capacity Type: On-Demand</t>
  </si>
  <si>
    <t>Compute VM (VM.Optimized3.Flex)</t>
  </si>
  <si>
    <t>Initial desgin of network and deployment for PRD environment and HUB</t>
  </si>
  <si>
    <t>MySQL Database Service</t>
  </si>
  <si>
    <t>B95436</t>
  </si>
  <si>
    <t>MySQL Database - Standard - AMD E4 - Memory (Gigabyte Per Hour)</t>
  </si>
  <si>
    <t>B95435</t>
  </si>
  <si>
    <t>MySQL Database - Standard - AMD E4 - Compute (OCPU Per Hour)</t>
  </si>
  <si>
    <t>B92426</t>
  </si>
  <si>
    <t>MySQL Database - Storage (Gigabyte Storage Capacity Per Month)</t>
  </si>
  <si>
    <t>50</t>
  </si>
  <si>
    <t>B91627</t>
  </si>
  <si>
    <t>Object Storage - Requests (10,000 Requests per Month (first 50,000 free))</t>
  </si>
  <si>
    <t>B91628</t>
  </si>
  <si>
    <t>Object Storage - Storage (Gigabyte Storage Capacity Per Month)</t>
  </si>
  <si>
    <t>Object Storage</t>
  </si>
  <si>
    <t>/home/ubuntu/.ssh/private.pem</t>
  </si>
  <si>
    <t>July 14th, 2022</t>
  </si>
  <si>
    <t>Full Price $ USD / month</t>
  </si>
  <si>
    <t>Discounted Price $ USD / month</t>
  </si>
  <si>
    <t>Motivus_Workers</t>
  </si>
  <si>
    <t>ocid1.user.oc1..aaaaaaaad727zxb3lict64henfdecajrwfis7rbg5lz4ja2lvqkvktotvwka</t>
  </si>
  <si>
    <t>60:ab:f7:ee:8f:41:76:47:fa:cb:5f:ff:1b:42:13:76</t>
  </si>
  <si>
    <t>ocid1.tenancy.oc1..aaaaaaaae4fky66zxlc3nhlsx4i3utq4hchaxieu5ygm44vx6t2qas4yec4q</t>
  </si>
  <si>
    <t>sa-santiago-1</t>
  </si>
  <si>
    <t>axyvvilklpqv</t>
  </si>
  <si>
    <t>PRD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</si>
</sst>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0"/>
      <name val="Calibri"/>
      <family val="2"/>
      <scheme val="minor"/>
    </font>
    <font>
      <i/>
      <sz val="12"/>
      <color rgb="FF7F7F7F"/>
      <name val="Calibri"/>
      <family val="2"/>
      <scheme val="minor"/>
    </font>
    <font>
      <u/>
      <sz val="12"/>
      <color theme="10"/>
      <name val="Calibri"/>
      <family val="2"/>
      <scheme val="minor"/>
    </font>
    <font>
      <sz val="10"/>
      <name val="Arial"/>
      <family val="2"/>
    </font>
    <font>
      <b/>
      <u/>
      <sz val="22"/>
      <color indexed="12"/>
      <name val="Calibri"/>
      <family val="2"/>
    </font>
    <font>
      <u/>
      <sz val="18"/>
      <color indexed="8"/>
      <name val="Calibri"/>
      <family val="2"/>
    </font>
    <font>
      <b/>
      <sz val="14"/>
      <color indexed="8"/>
      <name val="Calibri"/>
      <family val="2"/>
    </font>
    <font>
      <i/>
      <sz val="11"/>
      <color indexed="10"/>
      <name val="Calibri"/>
      <family val="2"/>
    </font>
    <font>
      <sz val="11"/>
      <color indexed="62"/>
      <name val="Calibri"/>
      <family val="2"/>
    </font>
    <font>
      <b/>
      <u/>
      <sz val="18"/>
      <color indexed="12"/>
      <name val="Calibri"/>
      <family val="2"/>
    </font>
    <font>
      <sz val="11"/>
      <color indexed="20"/>
      <name val="Calibri"/>
      <family val="2"/>
    </font>
    <font>
      <b/>
      <sz val="18"/>
      <color indexed="20"/>
      <name val="Calibri"/>
      <family val="2"/>
    </font>
    <font>
      <b/>
      <sz val="12"/>
      <color theme="1"/>
      <name val="Calibri"/>
      <family val="2"/>
      <scheme val="minor"/>
    </font>
    <font>
      <b/>
      <sz val="11"/>
      <color theme="0"/>
      <name val="Calibri"/>
      <family val="2"/>
    </font>
    <font>
      <sz val="12"/>
      <name val="Calibri"/>
      <family val="2"/>
    </font>
    <font>
      <b/>
      <sz val="11"/>
      <name val="Calibri"/>
      <family val="2"/>
    </font>
    <font>
      <b/>
      <sz val="10"/>
      <name val="Calibri"/>
      <family val="2"/>
    </font>
    <font>
      <sz val="11"/>
      <color rgb="FF000000"/>
      <name val="Calibri"/>
      <family val="2"/>
      <scheme val="minor"/>
    </font>
    <font>
      <b/>
      <sz val="14"/>
      <name val="Calibri"/>
      <family val="2"/>
    </font>
    <font>
      <b/>
      <sz val="10"/>
      <color rgb="FFF80000"/>
      <name val="Calibri"/>
      <family val="2"/>
    </font>
    <font>
      <sz val="10"/>
      <name val="Calibri"/>
      <family val="2"/>
    </font>
    <font>
      <b/>
      <sz val="11"/>
      <color theme="0"/>
      <name val="Calibri"/>
      <family val="2"/>
      <scheme val="minor"/>
    </font>
    <font>
      <b/>
      <sz val="10"/>
      <name val="Calibri"/>
      <family val="2"/>
    </font>
  </fonts>
  <fills count="7">
    <fill>
      <patternFill patternType="none"/>
    </fill>
    <fill>
      <patternFill patternType="gray125"/>
    </fill>
    <fill>
      <patternFill patternType="solid">
        <fgColor indexed="47"/>
        <bgColor indexed="22"/>
      </patternFill>
    </fill>
    <fill>
      <patternFill patternType="solid">
        <fgColor theme="0"/>
        <bgColor indexed="64"/>
      </patternFill>
    </fill>
    <fill>
      <patternFill patternType="solid">
        <fgColor theme="0"/>
        <bgColor indexed="22"/>
      </patternFill>
    </fill>
    <fill>
      <patternFill patternType="solid">
        <fgColor indexed="45"/>
        <bgColor indexed="29"/>
      </patternFill>
    </fill>
    <fill>
      <patternFill patternType="solid">
        <fgColor rgb="FFC00000"/>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59"/>
      </right>
      <top/>
      <bottom style="medium">
        <color indexed="59"/>
      </bottom>
      <diagonal/>
    </border>
    <border>
      <left style="medium">
        <color indexed="59"/>
      </left>
      <right style="medium">
        <color indexed="59"/>
      </right>
      <top/>
      <bottom style="medium">
        <color indexed="59"/>
      </bottom>
      <diagonal/>
    </border>
    <border>
      <left style="medium">
        <color indexed="59"/>
      </left>
      <right style="medium">
        <color indexed="64"/>
      </right>
      <top/>
      <bottom style="medium">
        <color indexed="59"/>
      </bottom>
      <diagonal/>
    </border>
    <border>
      <left style="medium">
        <color indexed="64"/>
      </left>
      <right style="medium">
        <color indexed="59"/>
      </right>
      <top/>
      <bottom style="medium">
        <color indexed="64"/>
      </bottom>
      <diagonal/>
    </border>
    <border>
      <left style="medium">
        <color indexed="59"/>
      </left>
      <right style="medium">
        <color indexed="59"/>
      </right>
      <top/>
      <bottom style="medium">
        <color indexed="64"/>
      </bottom>
      <diagonal/>
    </border>
    <border>
      <left style="medium">
        <color indexed="59"/>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59"/>
      </left>
      <right/>
      <top/>
      <bottom style="medium">
        <color indexed="59"/>
      </bottom>
      <diagonal/>
    </border>
    <border>
      <left style="medium">
        <color indexed="59"/>
      </left>
      <right/>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12" fillId="2" borderId="4" applyNumberFormat="0" applyAlignment="0" applyProtection="0"/>
    <xf numFmtId="0" fontId="14" fillId="5" borderId="0" applyNumberFormat="0" applyBorder="0" applyAlignment="0" applyProtection="0"/>
    <xf numFmtId="0" fontId="3" fillId="0" borderId="0"/>
    <xf numFmtId="0" fontId="1" fillId="0" borderId="0"/>
  </cellStyleXfs>
  <cellXfs count="88">
    <xf numFmtId="0" fontId="0" fillId="0" borderId="0" xfId="0"/>
    <xf numFmtId="0" fontId="7" fillId="0" borderId="1" xfId="3" applyBorder="1"/>
    <xf numFmtId="0" fontId="7" fillId="0" borderId="2" xfId="3" applyBorder="1"/>
    <xf numFmtId="0" fontId="8" fillId="0" borderId="1" xfId="2" applyNumberFormat="1" applyFont="1" applyFill="1" applyBorder="1" applyAlignment="1" applyProtection="1"/>
    <xf numFmtId="0" fontId="9" fillId="0" borderId="2" xfId="3" applyFont="1" applyBorder="1"/>
    <xf numFmtId="0" fontId="0" fillId="0" borderId="1" xfId="0" applyBorder="1"/>
    <xf numFmtId="0" fontId="10" fillId="0" borderId="1" xfId="0" applyFont="1" applyBorder="1"/>
    <xf numFmtId="0" fontId="11" fillId="0" borderId="1" xfId="0" applyFont="1" applyBorder="1" applyAlignment="1">
      <alignment vertical="center"/>
    </xf>
    <xf numFmtId="0" fontId="11" fillId="0" borderId="2" xfId="0" applyFont="1" applyBorder="1" applyAlignment="1">
      <alignment vertical="center"/>
    </xf>
    <xf numFmtId="0" fontId="5" fillId="3" borderId="3" xfId="1" applyNumberFormat="1" applyFill="1" applyBorder="1" applyAlignment="1" applyProtection="1"/>
    <xf numFmtId="0" fontId="12" fillId="4" borderId="5" xfId="4" applyNumberFormat="1" applyFill="1" applyBorder="1" applyAlignment="1" applyProtection="1"/>
    <xf numFmtId="0" fontId="12" fillId="4" borderId="6" xfId="4" applyNumberFormat="1" applyFill="1" applyBorder="1" applyAlignment="1" applyProtection="1"/>
    <xf numFmtId="0" fontId="13" fillId="0" borderId="1" xfId="2" applyNumberFormat="1" applyFont="1" applyFill="1" applyBorder="1" applyAlignment="1" applyProtection="1"/>
    <xf numFmtId="0" fontId="7" fillId="0" borderId="13" xfId="3" applyBorder="1"/>
    <xf numFmtId="0" fontId="0" fillId="0" borderId="14" xfId="0" applyBorder="1"/>
    <xf numFmtId="0" fontId="7" fillId="0" borderId="15" xfId="3" applyBorder="1"/>
    <xf numFmtId="0" fontId="7" fillId="0" borderId="0" xfId="3" applyBorder="1"/>
    <xf numFmtId="0" fontId="0" fillId="0" borderId="0" xfId="0" applyBorder="1"/>
    <xf numFmtId="0" fontId="11" fillId="0" borderId="0" xfId="0" applyFont="1" applyBorder="1" applyAlignment="1">
      <alignment vertical="center"/>
    </xf>
    <xf numFmtId="0" fontId="0" fillId="0" borderId="2" xfId="0" applyBorder="1"/>
    <xf numFmtId="0" fontId="7" fillId="0" borderId="0" xfId="3" applyBorder="1" applyAlignment="1">
      <alignment horizontal="left" vertical="center" wrapText="1"/>
    </xf>
    <xf numFmtId="0" fontId="0" fillId="0" borderId="5" xfId="0" applyBorder="1"/>
    <xf numFmtId="0" fontId="12" fillId="4" borderId="17" xfId="4" applyNumberFormat="1" applyFill="1" applyBorder="1" applyAlignment="1" applyProtection="1"/>
    <xf numFmtId="0" fontId="0" fillId="0" borderId="16" xfId="0" applyBorder="1"/>
    <xf numFmtId="0" fontId="0" fillId="0" borderId="22" xfId="0" applyBorder="1"/>
    <xf numFmtId="0" fontId="4" fillId="6" borderId="5" xfId="0" applyFont="1" applyFill="1" applyBorder="1"/>
    <xf numFmtId="0" fontId="17" fillId="6" borderId="22" xfId="0" applyFont="1" applyFill="1" applyBorder="1" applyAlignment="1">
      <alignment horizontal="left" vertical="top" wrapText="1"/>
    </xf>
    <xf numFmtId="0" fontId="0" fillId="0" borderId="0" xfId="0" applyAlignment="1">
      <alignment horizontal="center"/>
    </xf>
    <xf numFmtId="0" fontId="0" fillId="0" borderId="0" xfId="0" applyAlignment="1">
      <alignment horizontal="left"/>
    </xf>
    <xf numFmtId="49" fontId="0" fillId="0" borderId="0" xfId="0" applyNumberFormat="1"/>
    <xf numFmtId="0" fontId="0" fillId="0" borderId="22" xfId="0" applyFill="1" applyBorder="1"/>
    <xf numFmtId="0" fontId="18" fillId="0" borderId="0" xfId="0" applyFont="1" applyAlignment="1">
      <alignment horizontal="center"/>
    </xf>
    <xf numFmtId="0" fontId="18" fillId="0" borderId="0" xfId="0" applyFont="1" applyAlignment="1">
      <alignment horizontal="left"/>
    </xf>
    <xf numFmtId="0" fontId="19" fillId="0" borderId="0" xfId="0" applyFont="1"/>
    <xf numFmtId="49" fontId="19" fillId="0" borderId="0" xfId="0" applyNumberFormat="1" applyFont="1"/>
    <xf numFmtId="0" fontId="20" fillId="0" borderId="0" xfId="0" applyFont="1"/>
    <xf numFmtId="49" fontId="20" fillId="0" borderId="0" xfId="0" applyNumberFormat="1" applyFont="1"/>
    <xf numFmtId="0" fontId="20" fillId="0" borderId="0" xfId="0" applyFont="1" applyAlignment="1">
      <alignment horizontal="center"/>
    </xf>
    <xf numFmtId="0" fontId="20" fillId="0" borderId="0" xfId="0" applyFont="1" applyAlignment="1">
      <alignment horizontal="left"/>
    </xf>
    <xf numFmtId="0" fontId="0" fillId="0" borderId="22" xfId="0" applyBorder="1" applyAlignment="1">
      <alignment wrapText="1"/>
    </xf>
    <xf numFmtId="0" fontId="18" fillId="0" borderId="0" xfId="0" applyFont="1"/>
    <xf numFmtId="49" fontId="21" fillId="0" borderId="0" xfId="0" applyNumberFormat="1" applyFont="1"/>
    <xf numFmtId="0" fontId="22" fillId="0" borderId="0" xfId="0" applyFont="1" applyAlignment="1">
      <alignment horizontal="center"/>
    </xf>
    <xf numFmtId="0" fontId="22" fillId="0" borderId="0" xfId="0" applyFont="1" applyAlignment="1">
      <alignment horizontal="left"/>
    </xf>
    <xf numFmtId="0" fontId="22" fillId="0" borderId="0" xfId="0" applyFont="1"/>
    <xf numFmtId="0" fontId="23" fillId="0" borderId="0" xfId="0" applyFont="1" applyAlignment="1">
      <alignment horizontal="center"/>
    </xf>
    <xf numFmtId="0" fontId="23" fillId="0" borderId="0" xfId="0" applyFont="1" applyAlignment="1">
      <alignment horizontal="left"/>
    </xf>
    <xf numFmtId="0" fontId="23" fillId="0" borderId="0" xfId="0" applyFont="1"/>
    <xf numFmtId="0" fontId="24" fillId="0" borderId="0" xfId="0" applyFont="1" applyAlignment="1">
      <alignment vertical="top" wrapText="1"/>
    </xf>
    <xf numFmtId="8" fontId="0" fillId="0" borderId="0" xfId="0" applyNumberFormat="1" applyAlignment="1">
      <alignment horizontal="left"/>
    </xf>
    <xf numFmtId="49" fontId="0" fillId="0" borderId="22" xfId="0" applyNumberFormat="1" applyBorder="1"/>
    <xf numFmtId="8" fontId="0" fillId="0" borderId="22" xfId="0" applyNumberFormat="1" applyBorder="1"/>
    <xf numFmtId="8" fontId="16" fillId="0" borderId="25" xfId="0" applyNumberFormat="1" applyFont="1" applyBorder="1"/>
    <xf numFmtId="0" fontId="4" fillId="6" borderId="21" xfId="0" applyFont="1" applyFill="1" applyBorder="1"/>
    <xf numFmtId="0" fontId="25" fillId="6" borderId="22" xfId="0" applyFont="1" applyFill="1" applyBorder="1"/>
    <xf numFmtId="0" fontId="25" fillId="6" borderId="0" xfId="0" applyFont="1" applyFill="1"/>
    <xf numFmtId="1" fontId="0" fillId="0" borderId="22" xfId="0" applyNumberFormat="1" applyBorder="1"/>
    <xf numFmtId="0" fontId="3" fillId="0" borderId="0" xfId="6"/>
    <xf numFmtId="0" fontId="3" fillId="0" borderId="22" xfId="6" applyBorder="1"/>
    <xf numFmtId="0" fontId="4" fillId="6" borderId="21" xfId="6" applyFont="1" applyFill="1" applyBorder="1"/>
    <xf numFmtId="0" fontId="4" fillId="6" borderId="22" xfId="6" applyFont="1" applyFill="1" applyBorder="1"/>
    <xf numFmtId="0" fontId="1" fillId="0" borderId="0" xfId="7"/>
    <xf numFmtId="1" fontId="1" fillId="0" borderId="0" xfId="7" applyNumberFormat="1"/>
    <xf numFmtId="16" fontId="1" fillId="0" borderId="0" xfId="7" applyNumberFormat="1"/>
    <xf numFmtId="17" fontId="1" fillId="0" borderId="0" xfId="7" applyNumberFormat="1"/>
    <xf numFmtId="49" fontId="26" fillId="0" borderId="0" xfId="0" applyNumberFormat="1" applyFont="1"/>
    <xf numFmtId="0" fontId="26" fillId="0" borderId="0" xfId="0" applyFont="1"/>
    <xf numFmtId="0" fontId="26" fillId="0" borderId="0" xfId="0" applyFont="1" applyAlignment="1">
      <alignment horizontal="center"/>
    </xf>
    <xf numFmtId="0" fontId="26" fillId="0" borderId="0" xfId="0" applyFont="1" applyAlignment="1">
      <alignment horizontal="left"/>
    </xf>
    <xf numFmtId="0" fontId="1" fillId="0" borderId="22" xfId="6" applyFont="1" applyBorder="1"/>
    <xf numFmtId="0" fontId="2" fillId="0" borderId="22" xfId="6" applyFont="1" applyBorder="1"/>
    <xf numFmtId="0" fontId="15" fillId="5" borderId="7" xfId="5" applyNumberFormat="1" applyFont="1" applyBorder="1" applyAlignment="1" applyProtection="1">
      <alignment horizontal="left" vertical="center" wrapText="1"/>
    </xf>
    <xf numFmtId="0" fontId="15" fillId="5" borderId="8" xfId="5" applyNumberFormat="1" applyFont="1" applyBorder="1" applyAlignment="1" applyProtection="1">
      <alignment horizontal="left" vertical="center" wrapText="1"/>
    </xf>
    <xf numFmtId="0" fontId="15" fillId="5" borderId="18" xfId="5" applyNumberFormat="1" applyFont="1" applyBorder="1" applyAlignment="1" applyProtection="1">
      <alignment horizontal="left" vertical="center" wrapText="1"/>
    </xf>
    <xf numFmtId="0" fontId="15" fillId="5" borderId="9" xfId="5" applyNumberFormat="1" applyFont="1" applyBorder="1" applyAlignment="1" applyProtection="1">
      <alignment horizontal="left" vertical="center" wrapText="1"/>
    </xf>
    <xf numFmtId="0" fontId="15" fillId="5" borderId="10" xfId="5" applyNumberFormat="1" applyFont="1" applyBorder="1" applyAlignment="1" applyProtection="1">
      <alignment horizontal="left" vertical="center" wrapText="1"/>
    </xf>
    <xf numFmtId="0" fontId="15" fillId="5" borderId="11" xfId="5" applyNumberFormat="1" applyFont="1" applyBorder="1" applyAlignment="1" applyProtection="1">
      <alignment horizontal="left" vertical="center" wrapText="1"/>
    </xf>
    <xf numFmtId="0" fontId="15" fillId="5" borderId="19" xfId="5" applyNumberFormat="1" applyFont="1" applyBorder="1" applyAlignment="1" applyProtection="1">
      <alignment horizontal="left" vertical="center" wrapText="1"/>
    </xf>
    <xf numFmtId="0" fontId="15" fillId="5" borderId="12" xfId="5" applyNumberFormat="1" applyFont="1" applyBorder="1" applyAlignment="1" applyProtection="1">
      <alignment horizontal="left"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16" fillId="0" borderId="17" xfId="0" applyFont="1" applyBorder="1" applyAlignment="1">
      <alignment horizontal="right"/>
    </xf>
    <xf numFmtId="0" fontId="16" fillId="0" borderId="23" xfId="0" applyFont="1" applyBorder="1" applyAlignment="1">
      <alignment horizontal="right"/>
    </xf>
    <xf numFmtId="0" fontId="16" fillId="0" borderId="24" xfId="0" applyFont="1" applyBorder="1" applyAlignment="1">
      <alignment horizontal="right"/>
    </xf>
    <xf numFmtId="0" fontId="22" fillId="0" borderId="0" xfId="0" applyFont="1"/>
    <xf numFmtId="0" fontId="18" fillId="0" borderId="0" xfId="0" applyFont="1"/>
    <xf numFmtId="0" fontId="23" fillId="0" borderId="0" xfId="0" applyFont="1"/>
    <xf numFmtId="0" fontId="24" fillId="0" borderId="0" xfId="0" applyFont="1" applyAlignment="1">
      <alignment vertical="top" wrapText="1"/>
    </xf>
  </cellXfs>
  <cellStyles count="8">
    <cellStyle name="Excel_BuiltIn_Bad 1" xfId="5" xr:uid="{6B093B5D-5784-A243-B8A4-D107B9F07987}"/>
    <cellStyle name="Excel_BuiltIn_Input 1" xfId="4" xr:uid="{45D8A370-4DDA-FD44-B293-581FCBC10FC4}"/>
    <cellStyle name="Explanatory Text" xfId="1" builtinId="53"/>
    <cellStyle name="Hyperlink" xfId="2" builtinId="8"/>
    <cellStyle name="Normal" xfId="0" builtinId="0"/>
    <cellStyle name="Normal 2" xfId="3" xr:uid="{9065B3A0-2343-B74E-B1E0-79EEFE5A4BB4}"/>
    <cellStyle name="Normal 3" xfId="6" xr:uid="{0FC9E6E3-25CA-4701-A9B5-06DFEB020CBA}"/>
    <cellStyle name="Normal 4" xfId="7" xr:uid="{E87DB635-7FD6-476C-9899-3450B7DD0064}"/>
  </cellStyles>
  <dxfs count="1">
    <dxf>
      <fill>
        <patternFill patternType="solid">
          <bgColor rgb="FFE4F1F7"/>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7740707</xdr:colOff>
      <xdr:row>0</xdr:row>
      <xdr:rowOff>34955</xdr:rowOff>
    </xdr:from>
    <xdr:to>
      <xdr:col>4</xdr:col>
      <xdr:colOff>50133</xdr:colOff>
      <xdr:row>3</xdr:row>
      <xdr:rowOff>85755</xdr:rowOff>
    </xdr:to>
    <xdr:pic>
      <xdr:nvPicPr>
        <xdr:cNvPr id="5" name="Picture 4">
          <a:extLst>
            <a:ext uri="{FF2B5EF4-FFF2-40B4-BE49-F238E27FC236}">
              <a16:creationId xmlns:a16="http://schemas.microsoft.com/office/drawing/2014/main" id="{98A6F8C6-8A09-634D-8421-F9FA365F8A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8138" y="34955"/>
          <a:ext cx="1886857" cy="819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365760</xdr:colOff>
      <xdr:row>44</xdr:row>
      <xdr:rowOff>156978</xdr:rowOff>
    </xdr:to>
    <xdr:pic>
      <xdr:nvPicPr>
        <xdr:cNvPr id="3" name="Picture 2">
          <a:extLst>
            <a:ext uri="{FF2B5EF4-FFF2-40B4-BE49-F238E27FC236}">
              <a16:creationId xmlns:a16="http://schemas.microsoft.com/office/drawing/2014/main" id="{F0D69502-E0C2-6B04-107D-6B08669063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72400" cy="9097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596900</xdr:colOff>
      <xdr:row>54</xdr:row>
      <xdr:rowOff>114300</xdr:rowOff>
    </xdr:to>
    <xdr:pic>
      <xdr:nvPicPr>
        <xdr:cNvPr id="2" name="Picture 1">
          <a:extLst>
            <a:ext uri="{FF2B5EF4-FFF2-40B4-BE49-F238E27FC236}">
              <a16:creationId xmlns:a16="http://schemas.microsoft.com/office/drawing/2014/main" id="{DFA9BC00-A9E9-68CB-3D7E-A6ED0A9B7ABF}"/>
            </a:ext>
          </a:extLst>
        </xdr:cNvPr>
        <xdr:cNvPicPr>
          <a:picLocks noChangeAspect="1"/>
        </xdr:cNvPicPr>
      </xdr:nvPicPr>
      <xdr:blipFill>
        <a:blip xmlns:r="http://schemas.openxmlformats.org/officeDocument/2006/relationships" r:embed="rId1"/>
        <a:stretch>
          <a:fillRect/>
        </a:stretch>
      </xdr:blipFill>
      <xdr:spPr>
        <a:xfrm>
          <a:off x="0" y="0"/>
          <a:ext cx="12712700" cy="11087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101600</xdr:rowOff>
    </xdr:from>
    <xdr:to>
      <xdr:col>12</xdr:col>
      <xdr:colOff>50800</xdr:colOff>
      <xdr:row>36</xdr:row>
      <xdr:rowOff>38100</xdr:rowOff>
    </xdr:to>
    <xdr:pic>
      <xdr:nvPicPr>
        <xdr:cNvPr id="2" name="Picture 1">
          <a:extLst>
            <a:ext uri="{FF2B5EF4-FFF2-40B4-BE49-F238E27FC236}">
              <a16:creationId xmlns:a16="http://schemas.microsoft.com/office/drawing/2014/main" id="{6BBA87F6-0124-1B94-CA66-5276AA987997}"/>
            </a:ext>
          </a:extLst>
        </xdr:cNvPr>
        <xdr:cNvPicPr>
          <a:picLocks noChangeAspect="1"/>
        </xdr:cNvPicPr>
      </xdr:nvPicPr>
      <xdr:blipFill>
        <a:blip xmlns:r="http://schemas.openxmlformats.org/officeDocument/2006/relationships" r:embed="rId1"/>
        <a:stretch>
          <a:fillRect/>
        </a:stretch>
      </xdr:blipFill>
      <xdr:spPr>
        <a:xfrm>
          <a:off x="127000" y="101600"/>
          <a:ext cx="8001000" cy="7251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oracle.com/cd/dcommon/html/cpyr.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BF94C-0204-E440-8677-BC02B271938D}">
  <dimension ref="A1:D42"/>
  <sheetViews>
    <sheetView showGridLines="0" zoomScale="109" workbookViewId="0">
      <selection activeCell="F27" sqref="F27"/>
    </sheetView>
  </sheetViews>
  <sheetFormatPr baseColWidth="10" defaultColWidth="10.83203125" defaultRowHeight="16" x14ac:dyDescent="0.2"/>
  <cols>
    <col min="1" max="1" width="17.6640625" customWidth="1"/>
    <col min="2" max="3" width="20.6640625" customWidth="1"/>
    <col min="4" max="4" width="125.6640625" customWidth="1"/>
  </cols>
  <sheetData>
    <row r="1" spans="1:4" x14ac:dyDescent="0.2">
      <c r="A1" s="13"/>
      <c r="B1" s="14"/>
      <c r="C1" s="14"/>
      <c r="D1" s="15"/>
    </row>
    <row r="2" spans="1:4" x14ac:dyDescent="0.2">
      <c r="A2" s="1"/>
      <c r="B2" s="16"/>
      <c r="C2" s="16"/>
      <c r="D2" s="2"/>
    </row>
    <row r="3" spans="1:4" ht="29" x14ac:dyDescent="0.35">
      <c r="A3" s="3" t="s">
        <v>9</v>
      </c>
      <c r="B3" s="16"/>
      <c r="C3" s="16"/>
      <c r="D3" s="2"/>
    </row>
    <row r="4" spans="1:4" x14ac:dyDescent="0.2">
      <c r="A4" s="1"/>
      <c r="B4" s="16"/>
      <c r="C4" s="16"/>
      <c r="D4" s="2"/>
    </row>
    <row r="5" spans="1:4" ht="24" x14ac:dyDescent="0.3">
      <c r="B5" s="17"/>
      <c r="C5" s="17"/>
      <c r="D5" s="4"/>
    </row>
    <row r="6" spans="1:4" x14ac:dyDescent="0.2">
      <c r="A6" s="5" t="s">
        <v>12</v>
      </c>
      <c r="B6" s="16"/>
      <c r="C6" s="16"/>
      <c r="D6" s="2"/>
    </row>
    <row r="7" spans="1:4" x14ac:dyDescent="0.2">
      <c r="A7" s="5" t="s">
        <v>0</v>
      </c>
      <c r="B7" s="16"/>
      <c r="C7" s="16"/>
      <c r="D7" s="2"/>
    </row>
    <row r="8" spans="1:4" ht="19" x14ac:dyDescent="0.25">
      <c r="A8" s="6" t="s">
        <v>1</v>
      </c>
      <c r="B8" s="16"/>
      <c r="C8" s="16"/>
      <c r="D8" s="2"/>
    </row>
    <row r="9" spans="1:4" x14ac:dyDescent="0.2">
      <c r="A9" s="7" t="s">
        <v>2</v>
      </c>
      <c r="B9" s="18"/>
      <c r="C9" s="18"/>
      <c r="D9" s="8"/>
    </row>
    <row r="10" spans="1:4" x14ac:dyDescent="0.2">
      <c r="A10" s="26" t="s">
        <v>4</v>
      </c>
      <c r="B10" s="26" t="s">
        <v>10</v>
      </c>
      <c r="C10" s="26" t="s">
        <v>20</v>
      </c>
      <c r="D10" s="26" t="s">
        <v>11</v>
      </c>
    </row>
    <row r="11" spans="1:4" x14ac:dyDescent="0.2">
      <c r="A11" s="9" t="s">
        <v>5</v>
      </c>
      <c r="B11" s="10" t="s">
        <v>3</v>
      </c>
      <c r="C11" s="22" t="s">
        <v>146</v>
      </c>
      <c r="D11" s="11" t="s">
        <v>131</v>
      </c>
    </row>
    <row r="12" spans="1:4" x14ac:dyDescent="0.2">
      <c r="A12" s="9"/>
      <c r="B12" s="10"/>
      <c r="C12" s="22"/>
      <c r="D12" s="11"/>
    </row>
    <row r="13" spans="1:4" x14ac:dyDescent="0.2">
      <c r="A13" s="9"/>
      <c r="B13" s="10"/>
      <c r="C13" s="22"/>
      <c r="D13" s="11"/>
    </row>
    <row r="14" spans="1:4" x14ac:dyDescent="0.2">
      <c r="A14" s="9"/>
      <c r="B14" s="10"/>
      <c r="C14" s="22"/>
      <c r="D14" s="11"/>
    </row>
    <row r="15" spans="1:4" x14ac:dyDescent="0.2">
      <c r="A15" s="9"/>
      <c r="B15" s="10"/>
      <c r="C15" s="22"/>
      <c r="D15" s="11"/>
    </row>
    <row r="16" spans="1:4" x14ac:dyDescent="0.2">
      <c r="A16" s="9"/>
      <c r="B16" s="10"/>
      <c r="C16" s="22"/>
      <c r="D16" s="11"/>
    </row>
    <row r="17" spans="1:4" x14ac:dyDescent="0.2">
      <c r="A17" s="9"/>
      <c r="B17" s="10"/>
      <c r="C17" s="22"/>
      <c r="D17" s="11"/>
    </row>
    <row r="18" spans="1:4" x14ac:dyDescent="0.2">
      <c r="A18" s="5"/>
      <c r="B18" s="17"/>
      <c r="C18" s="17"/>
      <c r="D18" s="19"/>
    </row>
    <row r="19" spans="1:4" x14ac:dyDescent="0.2">
      <c r="A19" s="5"/>
      <c r="B19" s="17"/>
      <c r="C19" s="17"/>
      <c r="D19" s="19"/>
    </row>
    <row r="20" spans="1:4" x14ac:dyDescent="0.2">
      <c r="A20" s="5"/>
      <c r="B20" s="17"/>
      <c r="C20" s="17"/>
      <c r="D20" s="19"/>
    </row>
    <row r="21" spans="1:4" x14ac:dyDescent="0.2">
      <c r="A21" s="5"/>
      <c r="B21" s="17"/>
      <c r="C21" s="17"/>
      <c r="D21" s="19"/>
    </row>
    <row r="22" spans="1:4" x14ac:dyDescent="0.2">
      <c r="A22" s="5"/>
      <c r="B22" s="17"/>
      <c r="C22" s="17"/>
      <c r="D22" s="19"/>
    </row>
    <row r="23" spans="1:4" x14ac:dyDescent="0.2">
      <c r="A23" s="1"/>
      <c r="B23" s="16"/>
      <c r="C23" s="16"/>
      <c r="D23" s="2"/>
    </row>
    <row r="24" spans="1:4" x14ac:dyDescent="0.2">
      <c r="A24" s="1"/>
      <c r="B24" s="20"/>
      <c r="C24" s="20"/>
      <c r="D24" s="2"/>
    </row>
    <row r="25" spans="1:4" x14ac:dyDescent="0.2">
      <c r="A25" s="1"/>
      <c r="B25" s="16"/>
      <c r="C25" s="16"/>
      <c r="D25" s="2"/>
    </row>
    <row r="26" spans="1:4" x14ac:dyDescent="0.2">
      <c r="A26" s="1" t="s">
        <v>6</v>
      </c>
      <c r="B26" s="16"/>
      <c r="C26" s="16"/>
      <c r="D26" s="2"/>
    </row>
    <row r="27" spans="1:4" ht="24" x14ac:dyDescent="0.3">
      <c r="A27" s="12" t="s">
        <v>7</v>
      </c>
      <c r="B27" s="16"/>
      <c r="C27" s="16"/>
      <c r="D27" s="2"/>
    </row>
    <row r="28" spans="1:4" ht="17" thickBot="1" x14ac:dyDescent="0.25">
      <c r="A28" s="71" t="s">
        <v>8</v>
      </c>
      <c r="B28" s="72"/>
      <c r="C28" s="73"/>
      <c r="D28" s="74"/>
    </row>
    <row r="29" spans="1:4" ht="17" thickBot="1" x14ac:dyDescent="0.25">
      <c r="A29" s="71"/>
      <c r="B29" s="72"/>
      <c r="C29" s="73"/>
      <c r="D29" s="74"/>
    </row>
    <row r="30" spans="1:4" ht="17" thickBot="1" x14ac:dyDescent="0.25">
      <c r="A30" s="71"/>
      <c r="B30" s="72"/>
      <c r="C30" s="73"/>
      <c r="D30" s="74"/>
    </row>
    <row r="31" spans="1:4" ht="17" thickBot="1" x14ac:dyDescent="0.25">
      <c r="A31" s="71"/>
      <c r="B31" s="72"/>
      <c r="C31" s="73"/>
      <c r="D31" s="74"/>
    </row>
    <row r="32" spans="1:4" ht="17" thickBot="1" x14ac:dyDescent="0.25">
      <c r="A32" s="71"/>
      <c r="B32" s="72"/>
      <c r="C32" s="73"/>
      <c r="D32" s="74"/>
    </row>
    <row r="33" spans="1:4" ht="17" thickBot="1" x14ac:dyDescent="0.25">
      <c r="A33" s="71"/>
      <c r="B33" s="72"/>
      <c r="C33" s="73"/>
      <c r="D33" s="74"/>
    </row>
    <row r="34" spans="1:4" ht="17" thickBot="1" x14ac:dyDescent="0.25">
      <c r="A34" s="71"/>
      <c r="B34" s="72"/>
      <c r="C34" s="73"/>
      <c r="D34" s="74"/>
    </row>
    <row r="35" spans="1:4" ht="17" thickBot="1" x14ac:dyDescent="0.25">
      <c r="A35" s="71"/>
      <c r="B35" s="72"/>
      <c r="C35" s="73"/>
      <c r="D35" s="74"/>
    </row>
    <row r="36" spans="1:4" ht="17" thickBot="1" x14ac:dyDescent="0.25">
      <c r="A36" s="71"/>
      <c r="B36" s="72"/>
      <c r="C36" s="73"/>
      <c r="D36" s="74"/>
    </row>
    <row r="37" spans="1:4" ht="17" thickBot="1" x14ac:dyDescent="0.25">
      <c r="A37" s="71"/>
      <c r="B37" s="72"/>
      <c r="C37" s="73"/>
      <c r="D37" s="74"/>
    </row>
    <row r="38" spans="1:4" ht="17" thickBot="1" x14ac:dyDescent="0.25">
      <c r="A38" s="71"/>
      <c r="B38" s="72"/>
      <c r="C38" s="73"/>
      <c r="D38" s="74"/>
    </row>
    <row r="39" spans="1:4" ht="17" thickBot="1" x14ac:dyDescent="0.25">
      <c r="A39" s="71"/>
      <c r="B39" s="72"/>
      <c r="C39" s="73"/>
      <c r="D39" s="74"/>
    </row>
    <row r="40" spans="1:4" ht="17" thickBot="1" x14ac:dyDescent="0.25">
      <c r="A40" s="71"/>
      <c r="B40" s="72"/>
      <c r="C40" s="73"/>
      <c r="D40" s="74"/>
    </row>
    <row r="41" spans="1:4" ht="17" thickBot="1" x14ac:dyDescent="0.25">
      <c r="A41" s="71"/>
      <c r="B41" s="72"/>
      <c r="C41" s="73"/>
      <c r="D41" s="74"/>
    </row>
    <row r="42" spans="1:4" ht="17" thickBot="1" x14ac:dyDescent="0.25">
      <c r="A42" s="75"/>
      <c r="B42" s="76"/>
      <c r="C42" s="77"/>
      <c r="D42" s="78"/>
    </row>
  </sheetData>
  <mergeCells count="1">
    <mergeCell ref="A28:D42"/>
  </mergeCells>
  <hyperlinks>
    <hyperlink ref="A27" r:id="rId1" xr:uid="{326C16E6-6B69-9246-8580-F0E8C0416339}"/>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7CBF6-B4FA-4FE1-8E37-775850BC4E41}">
  <dimension ref="A1:B4"/>
  <sheetViews>
    <sheetView showGridLines="0" workbookViewId="0">
      <selection activeCell="AE30" sqref="AE30"/>
    </sheetView>
  </sheetViews>
  <sheetFormatPr baseColWidth="10" defaultColWidth="9" defaultRowHeight="15" x14ac:dyDescent="0.2"/>
  <cols>
    <col min="1" max="1" width="12" style="57" customWidth="1"/>
    <col min="2" max="2" width="22" style="57" customWidth="1"/>
    <col min="3" max="16384" width="9" style="57"/>
  </cols>
  <sheetData>
    <row r="1" spans="1:2" ht="16" x14ac:dyDescent="0.2">
      <c r="A1" s="60" t="s">
        <v>124</v>
      </c>
      <c r="B1" s="60" t="s">
        <v>123</v>
      </c>
    </row>
    <row r="2" spans="1:2" x14ac:dyDescent="0.2">
      <c r="A2" s="58" t="s">
        <v>126</v>
      </c>
      <c r="B2" s="70" t="s">
        <v>127</v>
      </c>
    </row>
    <row r="3" spans="1:2" x14ac:dyDescent="0.2">
      <c r="A3" s="58" t="s">
        <v>14</v>
      </c>
      <c r="B3" s="69" t="s">
        <v>153</v>
      </c>
    </row>
    <row r="4" spans="1:2" x14ac:dyDescent="0.2">
      <c r="A4" s="58" t="s">
        <v>125</v>
      </c>
      <c r="B4" s="69" t="s">
        <v>154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B4F3-71A1-9244-8D27-D04D146F64BE}">
  <dimension ref="A1:G39"/>
  <sheetViews>
    <sheetView topLeftCell="A11" workbookViewId="0">
      <selection activeCell="G27" sqref="G27"/>
    </sheetView>
  </sheetViews>
  <sheetFormatPr baseColWidth="10" defaultColWidth="11" defaultRowHeight="16" x14ac:dyDescent="0.2"/>
  <cols>
    <col min="1" max="1" width="7.1640625" bestFit="1" customWidth="1"/>
    <col min="2" max="2" width="64.83203125" bestFit="1" customWidth="1"/>
    <col min="3" max="3" width="12.5" bestFit="1" customWidth="1"/>
    <col min="4" max="4" width="28.1640625" bestFit="1" customWidth="1"/>
    <col min="5" max="6" width="8.83203125" bestFit="1" customWidth="1"/>
  </cols>
  <sheetData>
    <row r="1" spans="1:7" s="44" customFormat="1" ht="40" customHeight="1" x14ac:dyDescent="0.25">
      <c r="A1" s="84" t="s">
        <v>87</v>
      </c>
      <c r="B1" s="84"/>
      <c r="C1" s="42" t="s">
        <v>54</v>
      </c>
      <c r="D1" s="42" t="s">
        <v>54</v>
      </c>
      <c r="E1" s="42" t="s">
        <v>54</v>
      </c>
      <c r="F1" s="43" t="s">
        <v>54</v>
      </c>
      <c r="G1" s="43" t="s">
        <v>54</v>
      </c>
    </row>
    <row r="2" spans="1:7" s="40" customFormat="1" ht="40" customHeight="1" x14ac:dyDescent="0.2">
      <c r="A2" s="85" t="s">
        <v>75</v>
      </c>
      <c r="B2" s="85"/>
      <c r="C2" s="31" t="s">
        <v>54</v>
      </c>
      <c r="D2" s="31" t="s">
        <v>54</v>
      </c>
      <c r="E2" s="31" t="s">
        <v>54</v>
      </c>
      <c r="F2" s="32" t="s">
        <v>54</v>
      </c>
      <c r="G2" s="32" t="s">
        <v>54</v>
      </c>
    </row>
    <row r="3" spans="1:7" x14ac:dyDescent="0.2">
      <c r="A3" t="s">
        <v>54</v>
      </c>
      <c r="B3" s="29" t="s">
        <v>88</v>
      </c>
      <c r="C3" s="27" t="s">
        <v>54</v>
      </c>
      <c r="D3" s="27" t="s">
        <v>54</v>
      </c>
      <c r="E3" s="27" t="s">
        <v>54</v>
      </c>
      <c r="F3" s="28" t="s">
        <v>54</v>
      </c>
      <c r="G3" s="28" t="s">
        <v>54</v>
      </c>
    </row>
    <row r="4" spans="1:7" x14ac:dyDescent="0.2">
      <c r="A4" t="s">
        <v>54</v>
      </c>
      <c r="B4" s="29" t="s">
        <v>89</v>
      </c>
      <c r="C4" s="27" t="s">
        <v>54</v>
      </c>
      <c r="D4" s="27" t="s">
        <v>54</v>
      </c>
      <c r="E4" s="27" t="s">
        <v>54</v>
      </c>
      <c r="F4" s="28" t="s">
        <v>54</v>
      </c>
      <c r="G4" s="28" t="s">
        <v>54</v>
      </c>
    </row>
    <row r="5" spans="1:7" s="33" customFormat="1" ht="40" customHeight="1" x14ac:dyDescent="0.2">
      <c r="A5" s="33" t="s">
        <v>55</v>
      </c>
      <c r="B5" s="34" t="s">
        <v>18</v>
      </c>
      <c r="C5" s="33" t="s">
        <v>56</v>
      </c>
      <c r="D5" s="33" t="s">
        <v>57</v>
      </c>
      <c r="E5" s="33" t="s">
        <v>58</v>
      </c>
      <c r="F5" s="33" t="s">
        <v>59</v>
      </c>
      <c r="G5" s="33" t="s">
        <v>60</v>
      </c>
    </row>
    <row r="6" spans="1:7" s="35" customFormat="1" ht="40" customHeight="1" x14ac:dyDescent="0.2">
      <c r="A6" s="35" t="s">
        <v>54</v>
      </c>
      <c r="B6" s="65" t="s">
        <v>130</v>
      </c>
      <c r="C6" s="37" t="s">
        <v>54</v>
      </c>
      <c r="D6" s="37" t="s">
        <v>54</v>
      </c>
      <c r="E6" s="37" t="s">
        <v>54</v>
      </c>
      <c r="F6" s="38" t="s">
        <v>54</v>
      </c>
      <c r="G6" s="38" t="s">
        <v>54</v>
      </c>
    </row>
    <row r="7" spans="1:7" ht="40" customHeight="1" x14ac:dyDescent="0.2">
      <c r="A7" t="s">
        <v>128</v>
      </c>
      <c r="B7" s="29" t="s">
        <v>129</v>
      </c>
      <c r="C7" s="27">
        <v>1</v>
      </c>
      <c r="D7" s="27">
        <v>1</v>
      </c>
      <c r="E7" s="27">
        <v>744</v>
      </c>
      <c r="F7" s="28">
        <v>5.3999999999999999E-2</v>
      </c>
      <c r="G7" s="49">
        <v>40.18</v>
      </c>
    </row>
    <row r="8" spans="1:7" ht="40" customHeight="1" x14ac:dyDescent="0.2">
      <c r="A8" t="s">
        <v>76</v>
      </c>
      <c r="B8" s="29" t="s">
        <v>77</v>
      </c>
      <c r="C8" s="27">
        <v>8</v>
      </c>
      <c r="D8" s="27">
        <v>1</v>
      </c>
      <c r="E8" s="27">
        <v>744</v>
      </c>
      <c r="F8" s="28">
        <v>1.5E-3</v>
      </c>
      <c r="G8" s="49">
        <v>8.93</v>
      </c>
    </row>
    <row r="9" spans="1:7" x14ac:dyDescent="0.2">
      <c r="B9" s="29"/>
    </row>
    <row r="10" spans="1:7" s="35" customFormat="1" ht="40" customHeight="1" x14ac:dyDescent="0.2">
      <c r="A10" s="35" t="s">
        <v>54</v>
      </c>
      <c r="B10" s="36" t="s">
        <v>78</v>
      </c>
      <c r="C10" s="37" t="s">
        <v>54</v>
      </c>
      <c r="D10" s="37" t="s">
        <v>54</v>
      </c>
      <c r="E10" s="37" t="s">
        <v>54</v>
      </c>
      <c r="F10" s="38" t="s">
        <v>54</v>
      </c>
      <c r="G10" s="38" t="s">
        <v>54</v>
      </c>
    </row>
    <row r="11" spans="1:7" ht="40" customHeight="1" x14ac:dyDescent="0.2">
      <c r="A11" t="s">
        <v>64</v>
      </c>
      <c r="B11" s="29" t="s">
        <v>65</v>
      </c>
      <c r="C11" s="27">
        <v>50</v>
      </c>
      <c r="D11" s="27">
        <v>1</v>
      </c>
      <c r="E11" s="27">
        <v>1</v>
      </c>
      <c r="F11" s="28">
        <v>0.3</v>
      </c>
      <c r="G11" s="49">
        <v>15</v>
      </c>
    </row>
    <row r="12" spans="1:7" x14ac:dyDescent="0.2">
      <c r="B12" s="29"/>
    </row>
    <row r="13" spans="1:7" s="35" customFormat="1" ht="40" customHeight="1" x14ac:dyDescent="0.2">
      <c r="A13" s="35" t="s">
        <v>54</v>
      </c>
      <c r="B13" s="36" t="s">
        <v>79</v>
      </c>
      <c r="C13" s="37" t="s">
        <v>54</v>
      </c>
      <c r="D13" s="37" t="s">
        <v>54</v>
      </c>
      <c r="E13" s="37" t="s">
        <v>54</v>
      </c>
      <c r="F13" s="38" t="s">
        <v>54</v>
      </c>
      <c r="G13" s="38" t="s">
        <v>54</v>
      </c>
    </row>
    <row r="14" spans="1:7" ht="40" customHeight="1" x14ac:dyDescent="0.2">
      <c r="A14" t="s">
        <v>80</v>
      </c>
      <c r="B14" s="61"/>
      <c r="C14" s="27">
        <v>2</v>
      </c>
      <c r="D14" s="27">
        <v>3</v>
      </c>
      <c r="E14" s="27">
        <v>744</v>
      </c>
      <c r="F14" s="28">
        <v>0.01</v>
      </c>
      <c r="G14" s="49">
        <v>14.64</v>
      </c>
    </row>
    <row r="15" spans="1:7" ht="40" customHeight="1" x14ac:dyDescent="0.2">
      <c r="A15" t="s">
        <v>81</v>
      </c>
      <c r="B15" s="29" t="s">
        <v>82</v>
      </c>
      <c r="C15" s="27">
        <v>8</v>
      </c>
      <c r="D15" s="27">
        <v>3</v>
      </c>
      <c r="E15" s="27">
        <v>744</v>
      </c>
      <c r="F15" s="28">
        <v>0</v>
      </c>
      <c r="G15" s="28" t="s">
        <v>83</v>
      </c>
    </row>
    <row r="16" spans="1:7" x14ac:dyDescent="0.2">
      <c r="B16" s="29"/>
    </row>
    <row r="17" spans="1:7" s="35" customFormat="1" ht="40" customHeight="1" x14ac:dyDescent="0.2">
      <c r="A17" s="35" t="s">
        <v>54</v>
      </c>
      <c r="B17" s="36" t="s">
        <v>84</v>
      </c>
      <c r="C17" s="37" t="s">
        <v>54</v>
      </c>
      <c r="D17" s="37" t="s">
        <v>54</v>
      </c>
      <c r="E17" s="37" t="s">
        <v>54</v>
      </c>
      <c r="F17" s="38" t="s">
        <v>54</v>
      </c>
      <c r="G17" s="38" t="s">
        <v>54</v>
      </c>
    </row>
    <row r="18" spans="1:7" x14ac:dyDescent="0.2">
      <c r="B18" s="29"/>
    </row>
    <row r="19" spans="1:7" s="35" customFormat="1" ht="40" customHeight="1" x14ac:dyDescent="0.2">
      <c r="A19" s="35" t="s">
        <v>54</v>
      </c>
      <c r="B19" s="36" t="s">
        <v>90</v>
      </c>
      <c r="C19" s="37" t="s">
        <v>54</v>
      </c>
      <c r="D19" s="37" t="s">
        <v>54</v>
      </c>
      <c r="E19" s="37" t="s">
        <v>54</v>
      </c>
      <c r="F19" s="38" t="s">
        <v>54</v>
      </c>
      <c r="G19" s="38" t="s">
        <v>54</v>
      </c>
    </row>
    <row r="20" spans="1:7" ht="40" customHeight="1" x14ac:dyDescent="0.2">
      <c r="A20" t="s">
        <v>91</v>
      </c>
      <c r="B20" s="29" t="s">
        <v>92</v>
      </c>
      <c r="C20" s="27">
        <v>100</v>
      </c>
      <c r="D20" s="27">
        <v>1</v>
      </c>
      <c r="E20" s="27">
        <v>1</v>
      </c>
      <c r="F20" s="28">
        <v>2.5499999999999998E-2</v>
      </c>
      <c r="G20" s="49">
        <v>2.5499999999999998</v>
      </c>
    </row>
    <row r="21" spans="1:7" ht="40" customHeight="1" x14ac:dyDescent="0.2">
      <c r="A21" t="s">
        <v>93</v>
      </c>
      <c r="B21" s="29" t="s">
        <v>94</v>
      </c>
      <c r="C21" s="27">
        <v>1000</v>
      </c>
      <c r="D21" s="27">
        <v>1</v>
      </c>
      <c r="E21" s="27">
        <v>1</v>
      </c>
      <c r="F21" s="28">
        <v>1.6999999999999999E-3</v>
      </c>
      <c r="G21" s="49">
        <v>1.7</v>
      </c>
    </row>
    <row r="22" spans="1:7" x14ac:dyDescent="0.2">
      <c r="A22" s="66" t="s">
        <v>54</v>
      </c>
      <c r="B22" s="65" t="s">
        <v>132</v>
      </c>
      <c r="C22" s="67" t="s">
        <v>54</v>
      </c>
      <c r="D22" s="67" t="s">
        <v>54</v>
      </c>
      <c r="E22" s="67" t="s">
        <v>54</v>
      </c>
      <c r="F22" s="68" t="s">
        <v>54</v>
      </c>
      <c r="G22" s="68" t="s">
        <v>54</v>
      </c>
    </row>
    <row r="23" spans="1:7" x14ac:dyDescent="0.2">
      <c r="A23" t="s">
        <v>133</v>
      </c>
      <c r="B23" s="29" t="s">
        <v>134</v>
      </c>
      <c r="C23" s="27">
        <v>8</v>
      </c>
      <c r="D23" s="27">
        <v>1</v>
      </c>
      <c r="E23" s="27">
        <v>744</v>
      </c>
      <c r="F23" s="28">
        <v>2.2000000000000001E-3</v>
      </c>
      <c r="G23" s="49">
        <v>13.09</v>
      </c>
    </row>
    <row r="24" spans="1:7" x14ac:dyDescent="0.2">
      <c r="A24" t="s">
        <v>135</v>
      </c>
      <c r="B24" s="29" t="s">
        <v>136</v>
      </c>
      <c r="C24" s="27">
        <v>1</v>
      </c>
      <c r="D24" s="27">
        <v>1</v>
      </c>
      <c r="E24" s="27">
        <v>744</v>
      </c>
      <c r="F24" s="28">
        <v>3.7999999999999999E-2</v>
      </c>
      <c r="G24" s="49">
        <v>28.27</v>
      </c>
    </row>
    <row r="25" spans="1:7" x14ac:dyDescent="0.2">
      <c r="A25" t="s">
        <v>137</v>
      </c>
      <c r="B25" s="29" t="s">
        <v>138</v>
      </c>
      <c r="C25" s="27" t="s">
        <v>139</v>
      </c>
      <c r="D25" s="27">
        <v>1</v>
      </c>
      <c r="E25" s="27">
        <v>1</v>
      </c>
      <c r="F25" s="28">
        <v>0.04</v>
      </c>
      <c r="G25" s="49">
        <v>2</v>
      </c>
    </row>
    <row r="26" spans="1:7" x14ac:dyDescent="0.2">
      <c r="B26" s="29" t="s">
        <v>144</v>
      </c>
      <c r="C26" s="27"/>
      <c r="D26" s="27"/>
      <c r="E26" s="27"/>
      <c r="F26" s="28"/>
      <c r="G26" s="49"/>
    </row>
    <row r="27" spans="1:7" x14ac:dyDescent="0.2">
      <c r="A27" t="s">
        <v>140</v>
      </c>
      <c r="B27" s="29" t="s">
        <v>141</v>
      </c>
      <c r="C27" s="27">
        <v>1000</v>
      </c>
      <c r="D27" s="27">
        <v>1</v>
      </c>
      <c r="E27" s="27">
        <v>1</v>
      </c>
      <c r="F27" s="28">
        <v>3.3999999999999998E-3</v>
      </c>
      <c r="G27" s="49">
        <v>3.38</v>
      </c>
    </row>
    <row r="28" spans="1:7" x14ac:dyDescent="0.2">
      <c r="A28" t="s">
        <v>142</v>
      </c>
      <c r="B28" s="29" t="s">
        <v>143</v>
      </c>
      <c r="C28" s="27">
        <v>150</v>
      </c>
      <c r="D28" s="27">
        <v>1</v>
      </c>
      <c r="E28" s="27">
        <v>1</v>
      </c>
      <c r="F28" s="28">
        <v>2.5499999999999998E-2</v>
      </c>
      <c r="G28" s="49">
        <v>3.57</v>
      </c>
    </row>
    <row r="29" spans="1:7" s="47" customFormat="1" ht="40" customHeight="1" x14ac:dyDescent="0.2">
      <c r="A29" s="86" t="s">
        <v>85</v>
      </c>
      <c r="B29" s="86"/>
      <c r="C29" s="45" t="s">
        <v>54</v>
      </c>
      <c r="D29" s="45" t="s">
        <v>54</v>
      </c>
      <c r="E29" s="45" t="s">
        <v>54</v>
      </c>
      <c r="F29" s="46" t="s">
        <v>54</v>
      </c>
      <c r="G29" s="46" t="s">
        <v>54</v>
      </c>
    </row>
    <row r="30" spans="1:7" x14ac:dyDescent="0.2">
      <c r="B30" s="29"/>
    </row>
    <row r="31" spans="1:7" s="48" customFormat="1" ht="80" customHeight="1" x14ac:dyDescent="0.2">
      <c r="A31" s="87" t="s">
        <v>86</v>
      </c>
      <c r="B31" s="87"/>
      <c r="C31" s="87"/>
      <c r="D31" s="87"/>
      <c r="E31" s="87"/>
      <c r="F31" s="87"/>
      <c r="G31" s="87"/>
    </row>
    <row r="34" spans="1:4" x14ac:dyDescent="0.2">
      <c r="A34" s="41" t="s">
        <v>67</v>
      </c>
      <c r="B34" s="41" t="s">
        <v>68</v>
      </c>
      <c r="C34" s="41" t="s">
        <v>70</v>
      </c>
      <c r="D34" s="41" t="s">
        <v>71</v>
      </c>
    </row>
    <row r="35" spans="1:4" x14ac:dyDescent="0.2">
      <c r="A35" s="41" t="s">
        <v>61</v>
      </c>
      <c r="B35" s="41" t="s">
        <v>69</v>
      </c>
      <c r="C35" s="41">
        <v>0.85</v>
      </c>
      <c r="D35" s="41">
        <f>C35*0.3</f>
        <v>0.255</v>
      </c>
    </row>
    <row r="36" spans="1:4" x14ac:dyDescent="0.2">
      <c r="A36" s="41" t="s">
        <v>63</v>
      </c>
      <c r="B36" s="41" t="s">
        <v>73</v>
      </c>
      <c r="C36" s="41">
        <v>1E-4</v>
      </c>
      <c r="D36" s="41">
        <f>C36*0.3</f>
        <v>3.0000000000000001E-5</v>
      </c>
    </row>
    <row r="37" spans="1:4" x14ac:dyDescent="0.2">
      <c r="A37" s="41" t="s">
        <v>62</v>
      </c>
      <c r="B37" s="41" t="s">
        <v>72</v>
      </c>
      <c r="C37" s="41">
        <v>0.6</v>
      </c>
      <c r="D37" s="41">
        <f>C37*0.3</f>
        <v>0.18</v>
      </c>
    </row>
    <row r="39" spans="1:4" x14ac:dyDescent="0.2">
      <c r="D39" s="41"/>
    </row>
  </sheetData>
  <mergeCells count="4">
    <mergeCell ref="A1:B1"/>
    <mergeCell ref="A2:B2"/>
    <mergeCell ref="A29:B29"/>
    <mergeCell ref="A31:G31"/>
  </mergeCells>
  <conditionalFormatting sqref="A5:G5">
    <cfRule type="expression" dxfId="0" priority="1">
      <formula>1=1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68D-3FE7-4BED-84F7-316E0026221F}">
  <dimension ref="A1:G16"/>
  <sheetViews>
    <sheetView workbookViewId="0">
      <selection activeCell="F15" sqref="F15"/>
    </sheetView>
  </sheetViews>
  <sheetFormatPr baseColWidth="10" defaultColWidth="9" defaultRowHeight="15" x14ac:dyDescent="0.2"/>
  <cols>
    <col min="1" max="1" width="10.5" style="61" customWidth="1"/>
    <col min="2" max="2" width="9" style="61"/>
    <col min="3" max="3" width="9.83203125" style="61" customWidth="1"/>
    <col min="4" max="16384" width="9" style="61"/>
  </cols>
  <sheetData>
    <row r="1" spans="1:7" x14ac:dyDescent="0.2">
      <c r="A1" s="61" t="s">
        <v>106</v>
      </c>
      <c r="B1" s="61" t="s">
        <v>15</v>
      </c>
    </row>
    <row r="2" spans="1:7" x14ac:dyDescent="0.2">
      <c r="A2" s="62">
        <v>16</v>
      </c>
      <c r="B2" s="61">
        <v>65534</v>
      </c>
    </row>
    <row r="3" spans="1:7" x14ac:dyDescent="0.2">
      <c r="A3" s="62">
        <v>17</v>
      </c>
      <c r="B3" s="61">
        <v>32766</v>
      </c>
    </row>
    <row r="4" spans="1:7" x14ac:dyDescent="0.2">
      <c r="A4" s="62">
        <v>18</v>
      </c>
      <c r="B4" s="61">
        <v>16382</v>
      </c>
    </row>
    <row r="5" spans="1:7" x14ac:dyDescent="0.2">
      <c r="A5" s="62">
        <v>19</v>
      </c>
      <c r="B5" s="61">
        <v>8190</v>
      </c>
    </row>
    <row r="6" spans="1:7" x14ac:dyDescent="0.2">
      <c r="A6" s="62">
        <v>20</v>
      </c>
      <c r="B6" s="61">
        <v>4094</v>
      </c>
      <c r="G6" s="64"/>
    </row>
    <row r="7" spans="1:7" x14ac:dyDescent="0.2">
      <c r="A7" s="62">
        <v>21</v>
      </c>
      <c r="B7" s="61">
        <v>2046</v>
      </c>
      <c r="G7" s="64"/>
    </row>
    <row r="8" spans="1:7" x14ac:dyDescent="0.2">
      <c r="A8" s="62">
        <v>22</v>
      </c>
      <c r="B8" s="61">
        <v>1022</v>
      </c>
      <c r="G8" s="64"/>
    </row>
    <row r="9" spans="1:7" x14ac:dyDescent="0.2">
      <c r="A9" s="62">
        <v>23</v>
      </c>
      <c r="B9" s="61">
        <v>510</v>
      </c>
      <c r="G9" s="63"/>
    </row>
    <row r="10" spans="1:7" x14ac:dyDescent="0.2">
      <c r="A10" s="62">
        <v>24</v>
      </c>
      <c r="B10" s="61">
        <v>254</v>
      </c>
      <c r="G10" s="63"/>
    </row>
    <row r="11" spans="1:7" x14ac:dyDescent="0.2">
      <c r="A11" s="62">
        <v>25</v>
      </c>
      <c r="B11" s="61">
        <v>126</v>
      </c>
      <c r="G11" s="63"/>
    </row>
    <row r="12" spans="1:7" x14ac:dyDescent="0.2">
      <c r="A12" s="62">
        <v>26</v>
      </c>
      <c r="B12" s="61">
        <v>62</v>
      </c>
    </row>
    <row r="13" spans="1:7" x14ac:dyDescent="0.2">
      <c r="A13" s="62">
        <v>27</v>
      </c>
      <c r="B13" s="61">
        <v>30</v>
      </c>
    </row>
    <row r="14" spans="1:7" x14ac:dyDescent="0.2">
      <c r="A14" s="62">
        <v>28</v>
      </c>
      <c r="B14" s="61">
        <v>14</v>
      </c>
    </row>
    <row r="15" spans="1:7" x14ac:dyDescent="0.2">
      <c r="A15" s="62">
        <v>29</v>
      </c>
      <c r="B15" s="61">
        <v>6</v>
      </c>
    </row>
    <row r="16" spans="1:7" x14ac:dyDescent="0.2">
      <c r="A16" s="62">
        <v>30</v>
      </c>
      <c r="B16" s="61">
        <v>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A704D-446B-5D46-8F38-BF168CC47E10}">
  <dimension ref="A1"/>
  <sheetViews>
    <sheetView showGridLines="0" topLeftCell="A5" zoomScale="125" workbookViewId="0">
      <selection activeCell="M24" sqref="M24"/>
    </sheetView>
  </sheetViews>
  <sheetFormatPr baseColWidth="10" defaultColWidth="10.83203125"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E23B8-C5AB-3542-BD7C-F89826B19B4D}">
  <dimension ref="A1:F4"/>
  <sheetViews>
    <sheetView showGridLines="0" workbookViewId="0">
      <selection activeCell="C16" sqref="C16"/>
    </sheetView>
  </sheetViews>
  <sheetFormatPr baseColWidth="10" defaultColWidth="11" defaultRowHeight="16" x14ac:dyDescent="0.2"/>
  <cols>
    <col min="1" max="1" width="30" customWidth="1"/>
    <col min="2" max="2" width="34.1640625" customWidth="1"/>
    <col min="3" max="3" width="118.1640625" bestFit="1" customWidth="1"/>
    <col min="4" max="4" width="10.83203125" customWidth="1"/>
    <col min="5" max="5" width="28.6640625" customWidth="1"/>
    <col min="6" max="6" width="29" customWidth="1"/>
  </cols>
  <sheetData>
    <row r="1" spans="1:6" x14ac:dyDescent="0.2">
      <c r="A1" s="26" t="s">
        <v>13</v>
      </c>
      <c r="B1" s="26" t="s">
        <v>95</v>
      </c>
      <c r="C1" s="26" t="s">
        <v>98</v>
      </c>
      <c r="D1" s="26" t="s">
        <v>97</v>
      </c>
      <c r="E1" s="26" t="s">
        <v>147</v>
      </c>
      <c r="F1" s="26" t="s">
        <v>148</v>
      </c>
    </row>
    <row r="2" spans="1:6" ht="17" x14ac:dyDescent="0.2">
      <c r="A2" s="79" t="s">
        <v>155</v>
      </c>
      <c r="B2" s="24" t="s">
        <v>96</v>
      </c>
      <c r="C2" s="39" t="s">
        <v>100</v>
      </c>
      <c r="D2" s="30">
        <v>3</v>
      </c>
      <c r="E2" s="51">
        <f>D2*SUM(Unit_Cost!$G$14:$G$15)</f>
        <v>43.92</v>
      </c>
      <c r="F2" s="51">
        <f t="shared" ref="F2" si="0">E2*0.3</f>
        <v>13.176</v>
      </c>
    </row>
    <row r="3" spans="1:6" ht="17" customHeight="1" x14ac:dyDescent="0.2">
      <c r="A3" s="79"/>
      <c r="B3" s="24"/>
      <c r="C3" s="24"/>
      <c r="D3" s="30"/>
      <c r="E3" s="51"/>
      <c r="F3" s="51"/>
    </row>
    <row r="4" spans="1:6" x14ac:dyDescent="0.2">
      <c r="A4" s="80"/>
      <c r="B4" s="81" t="s">
        <v>66</v>
      </c>
      <c r="C4" s="82"/>
      <c r="D4" s="83"/>
      <c r="E4" s="52">
        <f>SUM(E2:E3)</f>
        <v>43.92</v>
      </c>
      <c r="F4" s="52">
        <f>SUM(F2:F3)</f>
        <v>13.176</v>
      </c>
    </row>
  </sheetData>
  <mergeCells count="2">
    <mergeCell ref="A2:A4"/>
    <mergeCell ref="B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9CB4C-259D-43E2-9153-AB13BE28E364}">
  <dimension ref="A1:M148"/>
  <sheetViews>
    <sheetView showGridLines="0" tabSelected="1" workbookViewId="0">
      <selection activeCell="I31" sqref="I31"/>
    </sheetView>
  </sheetViews>
  <sheetFormatPr baseColWidth="10" defaultColWidth="8.83203125" defaultRowHeight="16" x14ac:dyDescent="0.2"/>
  <cols>
    <col min="1" max="1" width="12.1640625" customWidth="1"/>
    <col min="2" max="2" width="11.5" customWidth="1"/>
    <col min="3" max="3" width="10.83203125" customWidth="1"/>
    <col min="4" max="4" width="11" customWidth="1"/>
    <col min="5" max="5" width="11.6640625" customWidth="1"/>
    <col min="6" max="6" width="10.83203125" customWidth="1"/>
    <col min="7" max="7" width="15.6640625" customWidth="1"/>
    <col min="8" max="8" width="8.6640625" customWidth="1"/>
    <col min="9" max="9" width="18.6640625" customWidth="1"/>
    <col min="11" max="11" width="19" bestFit="1" customWidth="1"/>
    <col min="12" max="12" width="16.6640625" customWidth="1"/>
    <col min="13" max="13" width="20.6640625" customWidth="1"/>
  </cols>
  <sheetData>
    <row r="1" spans="1:13" x14ac:dyDescent="0.2">
      <c r="A1" s="54" t="s">
        <v>13</v>
      </c>
      <c r="B1" s="54" t="s">
        <v>103</v>
      </c>
      <c r="D1" s="54" t="s">
        <v>13</v>
      </c>
      <c r="E1" s="54" t="s">
        <v>104</v>
      </c>
      <c r="F1" s="54" t="s">
        <v>105</v>
      </c>
      <c r="G1" s="54" t="s">
        <v>17</v>
      </c>
    </row>
    <row r="2" spans="1:13" x14ac:dyDescent="0.2">
      <c r="A2" s="50" t="s">
        <v>44</v>
      </c>
      <c r="B2" s="50" t="s">
        <v>51</v>
      </c>
      <c r="D2" t="str">
        <f>A2</f>
        <v>HUB01</v>
      </c>
      <c r="E2" s="24" t="str">
        <f>CONCATENATE(UPPER(D2),"_VCN")</f>
        <v>HUB01_VCN</v>
      </c>
      <c r="F2" s="29" t="str">
        <f>B2</f>
        <v>20.0.0.0/16</v>
      </c>
      <c r="G2" t="str">
        <f>CONCATENATE(UPPER(D2),"_NETWORK")</f>
        <v>HUB01_NETWORK</v>
      </c>
    </row>
    <row r="3" spans="1:13" x14ac:dyDescent="0.2">
      <c r="A3" s="50" t="s">
        <v>45</v>
      </c>
      <c r="B3" s="50" t="s">
        <v>52</v>
      </c>
      <c r="D3" s="55" t="s">
        <v>22</v>
      </c>
      <c r="E3" s="54" t="s">
        <v>106</v>
      </c>
      <c r="F3" s="54" t="s">
        <v>15</v>
      </c>
      <c r="G3" s="54" t="s">
        <v>49</v>
      </c>
      <c r="H3" s="54" t="s">
        <v>23</v>
      </c>
      <c r="I3" s="54" t="s">
        <v>21</v>
      </c>
      <c r="K3" s="54" t="s">
        <v>27</v>
      </c>
      <c r="L3" s="54" t="s">
        <v>28</v>
      </c>
      <c r="M3" s="54" t="s">
        <v>107</v>
      </c>
    </row>
    <row r="4" spans="1:13" x14ac:dyDescent="0.2">
      <c r="A4" s="50"/>
      <c r="B4" s="50"/>
      <c r="D4" s="50" t="s">
        <v>19</v>
      </c>
      <c r="E4" s="24">
        <v>26</v>
      </c>
      <c r="F4" s="24">
        <f>IFERROR(LOOKUP(E4, 'CIDR Cheat Sheet'!$A$2:$A$16,'CIDR Cheat Sheet'!$B$2:$B$16),"")</f>
        <v>62</v>
      </c>
      <c r="G4" s="24" t="b">
        <v>1</v>
      </c>
      <c r="H4" s="24" t="s">
        <v>24</v>
      </c>
      <c r="I4" s="24" t="str">
        <f>IF(D4 &lt;&gt; "", CONCATENATE(LOWER(D$2),"_",IF(G4=TRUE,"pub","pvt"),H4,"sn",D4),"")</f>
        <v>hub01_pubgpsn01</v>
      </c>
      <c r="K4" s="24" t="s">
        <v>29</v>
      </c>
      <c r="L4" s="24" t="s">
        <v>30</v>
      </c>
      <c r="M4" s="24" t="str">
        <f>CONCATENATE(UPPER($D$2),"_",L4)</f>
        <v>HUB01_DHCP_Options</v>
      </c>
    </row>
    <row r="5" spans="1:13" x14ac:dyDescent="0.2">
      <c r="A5" s="24"/>
      <c r="B5" s="24"/>
      <c r="D5" s="50" t="s">
        <v>19</v>
      </c>
      <c r="E5" s="24">
        <v>26</v>
      </c>
      <c r="F5" s="24">
        <f>IFERROR(LOOKUP(E5, 'CIDR Cheat Sheet'!$A$2:$A$16,'CIDR Cheat Sheet'!$B$2:$B$16),"")</f>
        <v>62</v>
      </c>
      <c r="G5" s="24" t="b">
        <v>0</v>
      </c>
      <c r="H5" s="24" t="s">
        <v>24</v>
      </c>
      <c r="I5" s="24" t="str">
        <f t="shared" ref="I5:I23" si="0">IF(D5 &lt;&gt; "", CONCATENATE(LOWER(D$2),"_",IF(G5=TRUE,"pub","pvt"),H5,"sn",D5),"")</f>
        <v>hub01_pvtgpsn01</v>
      </c>
      <c r="K5" s="24" t="s">
        <v>108</v>
      </c>
      <c r="L5" s="24" t="s">
        <v>99</v>
      </c>
      <c r="M5" s="24" t="s">
        <v>109</v>
      </c>
    </row>
    <row r="6" spans="1:13" x14ac:dyDescent="0.2">
      <c r="A6" s="24"/>
      <c r="B6" s="24"/>
      <c r="D6" s="50"/>
      <c r="E6" s="24"/>
      <c r="F6" s="24" t="str">
        <f>IFERROR(LOOKUP(E6, 'CIDR Cheat Sheet'!$A$2:$A$16,'CIDR Cheat Sheet'!$B$2:$B$16),"")</f>
        <v/>
      </c>
      <c r="G6" s="24"/>
      <c r="H6" s="24"/>
      <c r="I6" s="24" t="str">
        <f t="shared" si="0"/>
        <v/>
      </c>
      <c r="K6" s="24" t="s">
        <v>31</v>
      </c>
      <c r="L6" s="24" t="s">
        <v>32</v>
      </c>
      <c r="M6" s="24" t="str">
        <f t="shared" ref="M6:M12" si="1">CONCATENATE(UPPER($D$2),"_",L6)</f>
        <v>HUB01_pvt_rt</v>
      </c>
    </row>
    <row r="7" spans="1:13" x14ac:dyDescent="0.2">
      <c r="A7" s="24"/>
      <c r="B7" s="24"/>
      <c r="D7" s="50"/>
      <c r="E7" s="24"/>
      <c r="F7" s="24" t="str">
        <f>IFERROR(LOOKUP(E7, 'CIDR Cheat Sheet'!$A$2:$A$16,'CIDR Cheat Sheet'!$B$2:$B$16),"")</f>
        <v/>
      </c>
      <c r="G7" s="24"/>
      <c r="H7" s="24"/>
      <c r="I7" s="24" t="str">
        <f t="shared" si="0"/>
        <v/>
      </c>
      <c r="K7" s="24" t="s">
        <v>33</v>
      </c>
      <c r="L7" s="24" t="s">
        <v>34</v>
      </c>
      <c r="M7" s="24" t="str">
        <f t="shared" si="1"/>
        <v>HUB01_pub_rt</v>
      </c>
    </row>
    <row r="8" spans="1:13" x14ac:dyDescent="0.2">
      <c r="A8" s="24"/>
      <c r="B8" s="24"/>
      <c r="D8" s="50"/>
      <c r="E8" s="24"/>
      <c r="F8" s="24" t="str">
        <f>IFERROR(LOOKUP(E8, 'CIDR Cheat Sheet'!$A$2:$A$16,'CIDR Cheat Sheet'!$B$2:$B$16),"")</f>
        <v/>
      </c>
      <c r="G8" s="24"/>
      <c r="H8" s="24"/>
      <c r="I8" s="24" t="str">
        <f t="shared" si="0"/>
        <v/>
      </c>
      <c r="K8" s="24" t="s">
        <v>35</v>
      </c>
      <c r="L8" s="24" t="str">
        <f>CONCATENATE("pvt_sl")</f>
        <v>pvt_sl</v>
      </c>
      <c r="M8" s="24" t="str">
        <f t="shared" si="1"/>
        <v>HUB01_pvt_sl</v>
      </c>
    </row>
    <row r="9" spans="1:13" x14ac:dyDescent="0.2">
      <c r="A9" s="24"/>
      <c r="B9" s="24"/>
      <c r="D9" s="50"/>
      <c r="E9" s="24"/>
      <c r="F9" s="24" t="str">
        <f>IFERROR(LOOKUP(E9, 'CIDR Cheat Sheet'!$A$2:$A$16,'CIDR Cheat Sheet'!$B$2:$B$16),"")</f>
        <v/>
      </c>
      <c r="G9" s="24"/>
      <c r="H9" s="24"/>
      <c r="I9" s="24" t="str">
        <f t="shared" si="0"/>
        <v/>
      </c>
      <c r="K9" s="24" t="s">
        <v>36</v>
      </c>
      <c r="L9" s="24" t="s">
        <v>37</v>
      </c>
      <c r="M9" s="24" t="str">
        <f t="shared" si="1"/>
        <v>HUB01_pub_sl</v>
      </c>
    </row>
    <row r="10" spans="1:13" x14ac:dyDescent="0.2">
      <c r="A10" s="24"/>
      <c r="B10" s="24"/>
      <c r="D10" s="50"/>
      <c r="E10" s="24"/>
      <c r="F10" s="24" t="str">
        <f>IFERROR(LOOKUP(E10, 'CIDR Cheat Sheet'!$A$2:$A$16,'CIDR Cheat Sheet'!$B$2:$B$16),"")</f>
        <v/>
      </c>
      <c r="G10" s="24"/>
      <c r="H10" s="24"/>
      <c r="I10" s="24" t="str">
        <f t="shared" si="0"/>
        <v/>
      </c>
      <c r="K10" s="24" t="s">
        <v>38</v>
      </c>
      <c r="L10" s="24" t="s">
        <v>39</v>
      </c>
      <c r="M10" s="24" t="str">
        <f t="shared" si="1"/>
        <v>HUB01_SVC_GW</v>
      </c>
    </row>
    <row r="11" spans="1:13" x14ac:dyDescent="0.2">
      <c r="A11" s="24"/>
      <c r="B11" s="24"/>
      <c r="D11" s="50"/>
      <c r="E11" s="24"/>
      <c r="F11" s="24" t="str">
        <f>IFERROR(LOOKUP(E11, 'CIDR Cheat Sheet'!$A$2:$A$16,'CIDR Cheat Sheet'!$B$2:$B$16),"")</f>
        <v/>
      </c>
      <c r="G11" s="24"/>
      <c r="H11" s="24"/>
      <c r="I11" s="24" t="str">
        <f t="shared" si="0"/>
        <v/>
      </c>
      <c r="K11" s="24" t="s">
        <v>40</v>
      </c>
      <c r="L11" s="24" t="s">
        <v>41</v>
      </c>
      <c r="M11" s="24" t="str">
        <f t="shared" si="1"/>
        <v>HUB01_NAT_GW</v>
      </c>
    </row>
    <row r="12" spans="1:13" x14ac:dyDescent="0.2">
      <c r="D12" s="50"/>
      <c r="E12" s="24"/>
      <c r="F12" s="24" t="str">
        <f>IFERROR(LOOKUP(E15, 'CIDR Cheat Sheet'!$A$2:$A$16,'CIDR Cheat Sheet'!$B$2:$B$16),"")</f>
        <v/>
      </c>
      <c r="G12" s="24"/>
      <c r="H12" s="24"/>
      <c r="I12" s="24" t="str">
        <f t="shared" si="0"/>
        <v/>
      </c>
      <c r="K12" s="24" t="s">
        <v>42</v>
      </c>
      <c r="L12" s="24" t="s">
        <v>43</v>
      </c>
      <c r="M12" s="24" t="str">
        <f t="shared" si="1"/>
        <v>HUB01_INET_GW</v>
      </c>
    </row>
    <row r="13" spans="1:13" x14ac:dyDescent="0.2">
      <c r="D13" s="50"/>
      <c r="E13" s="24"/>
      <c r="F13" s="24" t="str">
        <f>IFERROR(LOOKUP(E16, 'CIDR Cheat Sheet'!$A$2:$A$16,'CIDR Cheat Sheet'!$B$2:$B$16),"")</f>
        <v/>
      </c>
      <c r="G13" s="24"/>
      <c r="H13" s="24"/>
      <c r="I13" s="24" t="str">
        <f t="shared" si="0"/>
        <v/>
      </c>
      <c r="K13" s="24"/>
      <c r="L13" s="24"/>
      <c r="M13" s="24"/>
    </row>
    <row r="14" spans="1:13" x14ac:dyDescent="0.2">
      <c r="D14" s="50"/>
      <c r="E14" s="24"/>
      <c r="F14" s="24" t="str">
        <f>IFERROR(LOOKUP(E17, 'CIDR Cheat Sheet'!$A$2:$A$16,'CIDR Cheat Sheet'!$B$2:$B$16),"")</f>
        <v/>
      </c>
      <c r="G14" s="24"/>
      <c r="H14" s="24"/>
      <c r="I14" s="24" t="str">
        <f t="shared" si="0"/>
        <v/>
      </c>
      <c r="K14" s="24"/>
      <c r="L14" s="24"/>
      <c r="M14" s="24"/>
    </row>
    <row r="15" spans="1:13" x14ac:dyDescent="0.2">
      <c r="D15" s="50"/>
      <c r="E15" s="24"/>
      <c r="F15" s="24" t="str">
        <f>IFERROR(LOOKUP(E12, 'CIDR Cheat Sheet'!$A$2:$A$16,'CIDR Cheat Sheet'!$B$2:$B$16),"")</f>
        <v/>
      </c>
      <c r="G15" s="24"/>
      <c r="H15" s="24"/>
      <c r="I15" s="24" t="str">
        <f t="shared" si="0"/>
        <v/>
      </c>
      <c r="K15" s="24"/>
      <c r="L15" s="24"/>
      <c r="M15" s="24"/>
    </row>
    <row r="16" spans="1:13" x14ac:dyDescent="0.2">
      <c r="D16" s="50"/>
      <c r="E16" s="24"/>
      <c r="F16" s="24" t="str">
        <f>IFERROR(LOOKUP(E13, 'CIDR Cheat Sheet'!$A$2:$A$16,'CIDR Cheat Sheet'!$B$2:$B$16),"")</f>
        <v/>
      </c>
      <c r="G16" s="24"/>
      <c r="H16" s="24"/>
      <c r="I16" s="24" t="str">
        <f t="shared" si="0"/>
        <v/>
      </c>
      <c r="K16" s="24"/>
      <c r="L16" s="24"/>
      <c r="M16" s="24"/>
    </row>
    <row r="17" spans="4:13" x14ac:dyDescent="0.2">
      <c r="D17" s="50"/>
      <c r="E17" s="24"/>
      <c r="F17" s="24" t="str">
        <f>IFERROR(LOOKUP(E14, 'CIDR Cheat Sheet'!$A$2:$A$16,'CIDR Cheat Sheet'!$B$2:$B$16),"")</f>
        <v/>
      </c>
      <c r="G17" s="24"/>
      <c r="H17" s="24"/>
      <c r="I17" s="24" t="str">
        <f t="shared" si="0"/>
        <v/>
      </c>
      <c r="K17" s="24"/>
      <c r="L17" s="24"/>
      <c r="M17" s="24"/>
    </row>
    <row r="18" spans="4:13" x14ac:dyDescent="0.2">
      <c r="D18" s="50"/>
      <c r="E18" s="24"/>
      <c r="F18" s="24"/>
      <c r="G18" s="24"/>
      <c r="H18" s="24"/>
      <c r="I18" s="24" t="str">
        <f t="shared" si="0"/>
        <v/>
      </c>
      <c r="K18" s="24"/>
      <c r="L18" s="24"/>
      <c r="M18" s="24"/>
    </row>
    <row r="19" spans="4:13" x14ac:dyDescent="0.2">
      <c r="D19" s="50"/>
      <c r="E19" s="24"/>
      <c r="F19" s="24" t="str">
        <f>IFERROR(LOOKUP(#REF!, 'CIDR Cheat Sheet'!$A$2:$A$16,'CIDR Cheat Sheet'!$B$2:$B$16),"")</f>
        <v/>
      </c>
      <c r="G19" s="24"/>
      <c r="H19" s="24"/>
      <c r="I19" s="24" t="str">
        <f t="shared" si="0"/>
        <v/>
      </c>
      <c r="K19" s="24"/>
      <c r="L19" s="24"/>
      <c r="M19" s="24"/>
    </row>
    <row r="20" spans="4:13" x14ac:dyDescent="0.2">
      <c r="D20" s="50"/>
      <c r="E20" s="24"/>
      <c r="F20" s="24" t="str">
        <f>IFERROR(LOOKUP(#REF!, 'CIDR Cheat Sheet'!$A$2:$A$16,'CIDR Cheat Sheet'!$B$2:$B$16),"")</f>
        <v/>
      </c>
      <c r="G20" s="24"/>
      <c r="H20" s="24"/>
      <c r="I20" s="24" t="str">
        <f t="shared" si="0"/>
        <v/>
      </c>
      <c r="K20" s="24"/>
      <c r="L20" s="24"/>
      <c r="M20" s="24"/>
    </row>
    <row r="21" spans="4:13" x14ac:dyDescent="0.2">
      <c r="D21" s="50"/>
      <c r="E21" s="24"/>
      <c r="F21" s="24" t="str">
        <f>IFERROR(LOOKUP(#REF!, 'CIDR Cheat Sheet'!$A$2:$A$16,'CIDR Cheat Sheet'!$B$2:$B$16),"")</f>
        <v/>
      </c>
      <c r="G21" s="24"/>
      <c r="H21" s="24"/>
      <c r="I21" s="24" t="str">
        <f t="shared" si="0"/>
        <v/>
      </c>
      <c r="K21" s="24"/>
      <c r="L21" s="24"/>
      <c r="M21" s="24"/>
    </row>
    <row r="22" spans="4:13" x14ac:dyDescent="0.2">
      <c r="D22" s="50"/>
      <c r="F22" s="24" t="str">
        <f>IFERROR(LOOKUP(E18, 'CIDR Cheat Sheet'!$A$2:$A$16,'CIDR Cheat Sheet'!$B$2:$B$16),"")</f>
        <v/>
      </c>
      <c r="G22" s="24"/>
      <c r="H22" s="24"/>
      <c r="I22" s="24" t="str">
        <f t="shared" si="0"/>
        <v/>
      </c>
      <c r="K22" s="24"/>
      <c r="L22" s="24"/>
      <c r="M22" s="24"/>
    </row>
    <row r="23" spans="4:13" x14ac:dyDescent="0.2">
      <c r="D23" s="50"/>
      <c r="E23" s="24"/>
      <c r="F23" s="24" t="str">
        <f>IFERROR(LOOKUP(E23, 'CIDR Cheat Sheet'!$A$2:$A$16,'CIDR Cheat Sheet'!$B$2:$B$16),"")</f>
        <v/>
      </c>
      <c r="G23" s="24"/>
      <c r="H23" s="24"/>
      <c r="I23" s="24" t="str">
        <f t="shared" si="0"/>
        <v/>
      </c>
      <c r="K23" s="24"/>
      <c r="L23" s="24"/>
      <c r="M23" s="24"/>
    </row>
    <row r="26" spans="4:13" x14ac:dyDescent="0.2">
      <c r="D26" s="54" t="s">
        <v>13</v>
      </c>
      <c r="E26" s="54" t="s">
        <v>104</v>
      </c>
      <c r="F26" s="54" t="s">
        <v>105</v>
      </c>
      <c r="G26" s="54" t="s">
        <v>17</v>
      </c>
    </row>
    <row r="27" spans="4:13" x14ac:dyDescent="0.2">
      <c r="D27" s="29" t="str">
        <f>A3</f>
        <v>PRD01</v>
      </c>
      <c r="E27" s="24" t="str">
        <f>CONCATENATE(UPPER(D27),"_VCN")</f>
        <v>PRD01_VCN</v>
      </c>
      <c r="F27" s="29" t="str">
        <f>B3</f>
        <v>21.0.0.0/16</v>
      </c>
      <c r="G27" t="str">
        <f>CONCATENATE(UPPER(D27),"_NETWORK")</f>
        <v>PRD01_NETWORK</v>
      </c>
    </row>
    <row r="28" spans="4:13" x14ac:dyDescent="0.2">
      <c r="D28" s="55" t="s">
        <v>22</v>
      </c>
      <c r="E28" s="54" t="s">
        <v>106</v>
      </c>
      <c r="F28" s="54" t="s">
        <v>15</v>
      </c>
      <c r="G28" s="54" t="s">
        <v>49</v>
      </c>
      <c r="H28" s="54" t="s">
        <v>23</v>
      </c>
      <c r="I28" s="54" t="s">
        <v>21</v>
      </c>
      <c r="K28" s="54" t="s">
        <v>27</v>
      </c>
      <c r="L28" s="54" t="s">
        <v>28</v>
      </c>
      <c r="M28" s="54" t="s">
        <v>107</v>
      </c>
    </row>
    <row r="29" spans="4:13" x14ac:dyDescent="0.2">
      <c r="D29" s="50" t="s">
        <v>19</v>
      </c>
      <c r="E29" s="56">
        <v>26</v>
      </c>
      <c r="F29" s="24">
        <f>IFERROR(LOOKUP(E29, 'CIDR Cheat Sheet'!$A$2:$A$16,'CIDR Cheat Sheet'!$B$2:$B$16),"")</f>
        <v>62</v>
      </c>
      <c r="G29" s="24" t="b">
        <v>1</v>
      </c>
      <c r="H29" s="24" t="s">
        <v>24</v>
      </c>
      <c r="I29" s="24" t="str">
        <f>IF(D29 &lt;&gt; "", CONCATENATE(LOWER(D$27),"_",IF(G29=TRUE,"pub","pvt"),H29,"sn",D29),"")</f>
        <v>prd01_pubgpsn01</v>
      </c>
      <c r="K29" s="24" t="s">
        <v>29</v>
      </c>
      <c r="L29" s="24" t="s">
        <v>30</v>
      </c>
      <c r="M29" s="24" t="str">
        <f>CONCATENATE(UPPER($D$27),"_",L29)</f>
        <v>PRD01_DHCP_Options</v>
      </c>
    </row>
    <row r="30" spans="4:13" x14ac:dyDescent="0.2">
      <c r="D30" s="50" t="s">
        <v>19</v>
      </c>
      <c r="E30" s="24">
        <v>26</v>
      </c>
      <c r="F30" s="24">
        <f>IFERROR(LOOKUP(E30, 'CIDR Cheat Sheet'!$A$2:$A$16,'CIDR Cheat Sheet'!$B$2:$B$16),"")</f>
        <v>62</v>
      </c>
      <c r="G30" s="24" t="b">
        <v>1</v>
      </c>
      <c r="H30" s="24" t="s">
        <v>47</v>
      </c>
      <c r="I30" s="24" t="str">
        <f t="shared" ref="I30:I48" si="2">IF(D30 &lt;&gt; "", CONCATENATE(LOWER(D$27),"_",IF(G30=TRUE,"pub","pvt"),H30,"sn",D30),"")</f>
        <v>prd01_publbaassn01</v>
      </c>
      <c r="K30" s="24" t="s">
        <v>108</v>
      </c>
      <c r="L30" s="24" t="s">
        <v>99</v>
      </c>
      <c r="M30" s="24" t="s">
        <v>109</v>
      </c>
    </row>
    <row r="31" spans="4:13" x14ac:dyDescent="0.2">
      <c r="D31" s="50" t="s">
        <v>19</v>
      </c>
      <c r="E31" s="24">
        <v>26</v>
      </c>
      <c r="F31" s="24">
        <f>IFERROR(LOOKUP(E31, 'CIDR Cheat Sheet'!$A$2:$A$16,'CIDR Cheat Sheet'!$B$2:$B$16),"")</f>
        <v>62</v>
      </c>
      <c r="G31" s="24" t="b">
        <v>0</v>
      </c>
      <c r="H31" s="24" t="s">
        <v>48</v>
      </c>
      <c r="I31" s="24" t="str">
        <f t="shared" si="2"/>
        <v>prd01_pvtappsn01</v>
      </c>
      <c r="K31" s="24" t="s">
        <v>31</v>
      </c>
      <c r="L31" s="24" t="s">
        <v>32</v>
      </c>
      <c r="M31" s="24" t="str">
        <f t="shared" ref="M31:M37" si="3">CONCATENATE(UPPER($D$27),"_",L31)</f>
        <v>PRD01_pvt_rt</v>
      </c>
    </row>
    <row r="32" spans="4:13" x14ac:dyDescent="0.2">
      <c r="D32" s="50" t="s">
        <v>19</v>
      </c>
      <c r="E32" s="24">
        <v>26</v>
      </c>
      <c r="F32" s="24">
        <f>IFERROR(LOOKUP(E32, 'CIDR Cheat Sheet'!$A$2:$A$16,'CIDR Cheat Sheet'!$B$2:$B$16),"")</f>
        <v>62</v>
      </c>
      <c r="G32" s="24" t="b">
        <v>0</v>
      </c>
      <c r="H32" s="24" t="s">
        <v>25</v>
      </c>
      <c r="I32" s="24" t="str">
        <f t="shared" si="2"/>
        <v>prd01_pvtdbsn01</v>
      </c>
      <c r="K32" s="24" t="s">
        <v>33</v>
      </c>
      <c r="L32" s="24" t="s">
        <v>34</v>
      </c>
      <c r="M32" s="24" t="str">
        <f t="shared" si="3"/>
        <v>PRD01_pub_rt</v>
      </c>
    </row>
    <row r="33" spans="4:13" x14ac:dyDescent="0.2">
      <c r="D33" s="50"/>
      <c r="E33" s="24"/>
      <c r="F33" s="24" t="str">
        <f>IFERROR(LOOKUP(E33, 'CIDR Cheat Sheet'!$A$2:$A$16,'CIDR Cheat Sheet'!$B$2:$B$16),"")</f>
        <v/>
      </c>
      <c r="G33" s="24"/>
      <c r="H33" s="24"/>
      <c r="I33" s="24" t="str">
        <f t="shared" si="2"/>
        <v/>
      </c>
      <c r="K33" s="24" t="s">
        <v>35</v>
      </c>
      <c r="L33" s="24" t="str">
        <f>CONCATENATE("pvt_sl")</f>
        <v>pvt_sl</v>
      </c>
      <c r="M33" s="24" t="str">
        <f t="shared" si="3"/>
        <v>PRD01_pvt_sl</v>
      </c>
    </row>
    <row r="34" spans="4:13" x14ac:dyDescent="0.2">
      <c r="D34" s="50"/>
      <c r="E34" s="24"/>
      <c r="F34" s="24" t="str">
        <f>IFERROR(LOOKUP(E34, 'CIDR Cheat Sheet'!$A$2:$A$16,'CIDR Cheat Sheet'!$B$2:$B$16),"")</f>
        <v/>
      </c>
      <c r="G34" s="24"/>
      <c r="H34" s="24"/>
      <c r="I34" s="24" t="str">
        <f t="shared" si="2"/>
        <v/>
      </c>
      <c r="K34" s="24" t="s">
        <v>36</v>
      </c>
      <c r="L34" s="24" t="s">
        <v>37</v>
      </c>
      <c r="M34" s="24" t="str">
        <f t="shared" si="3"/>
        <v>PRD01_pub_sl</v>
      </c>
    </row>
    <row r="35" spans="4:13" x14ac:dyDescent="0.2">
      <c r="D35" s="50"/>
      <c r="E35" s="24"/>
      <c r="F35" s="24" t="str">
        <f>IFERROR(LOOKUP(E35, 'CIDR Cheat Sheet'!$A$2:$A$16,'CIDR Cheat Sheet'!$B$2:$B$16),"")</f>
        <v/>
      </c>
      <c r="G35" s="24"/>
      <c r="H35" s="24"/>
      <c r="I35" s="24" t="str">
        <f t="shared" si="2"/>
        <v/>
      </c>
      <c r="K35" s="24" t="s">
        <v>38</v>
      </c>
      <c r="L35" s="24" t="s">
        <v>39</v>
      </c>
      <c r="M35" s="24" t="str">
        <f t="shared" si="3"/>
        <v>PRD01_SVC_GW</v>
      </c>
    </row>
    <row r="36" spans="4:13" x14ac:dyDescent="0.2">
      <c r="D36" s="50"/>
      <c r="E36" s="24"/>
      <c r="F36" s="24" t="str">
        <f>IFERROR(LOOKUP(E36, 'CIDR Cheat Sheet'!$A$2:$A$16,'CIDR Cheat Sheet'!$B$2:$B$16),"")</f>
        <v/>
      </c>
      <c r="G36" s="24"/>
      <c r="H36" s="24"/>
      <c r="I36" s="24" t="str">
        <f t="shared" si="2"/>
        <v/>
      </c>
      <c r="K36" s="24" t="s">
        <v>40</v>
      </c>
      <c r="L36" s="24" t="s">
        <v>41</v>
      </c>
      <c r="M36" s="24" t="str">
        <f t="shared" si="3"/>
        <v>PRD01_NAT_GW</v>
      </c>
    </row>
    <row r="37" spans="4:13" x14ac:dyDescent="0.2">
      <c r="D37" s="50"/>
      <c r="E37" s="24"/>
      <c r="F37" s="24" t="str">
        <f>IFERROR(LOOKUP(E37, 'CIDR Cheat Sheet'!$A$2:$A$16,'CIDR Cheat Sheet'!$B$2:$B$16),"")</f>
        <v/>
      </c>
      <c r="G37" s="24"/>
      <c r="H37" s="24"/>
      <c r="I37" s="24" t="str">
        <f t="shared" si="2"/>
        <v/>
      </c>
      <c r="K37" s="24" t="s">
        <v>42</v>
      </c>
      <c r="L37" s="24" t="s">
        <v>43</v>
      </c>
      <c r="M37" s="24" t="str">
        <f t="shared" si="3"/>
        <v>PRD01_INET_GW</v>
      </c>
    </row>
    <row r="38" spans="4:13" x14ac:dyDescent="0.2">
      <c r="D38" s="50"/>
      <c r="E38" s="24"/>
      <c r="F38" s="24" t="str">
        <f>IFERROR(LOOKUP(E38, 'CIDR Cheat Sheet'!$A$2:$A$16,'CIDR Cheat Sheet'!$B$2:$B$16),"")</f>
        <v/>
      </c>
      <c r="G38" s="24"/>
      <c r="H38" s="24"/>
      <c r="I38" s="24" t="str">
        <f t="shared" si="2"/>
        <v/>
      </c>
      <c r="K38" s="24"/>
      <c r="L38" s="24"/>
      <c r="M38" s="24"/>
    </row>
    <row r="39" spans="4:13" x14ac:dyDescent="0.2">
      <c r="D39" s="50"/>
      <c r="E39" s="24"/>
      <c r="F39" s="24" t="str">
        <f>IFERROR(LOOKUP(E39, 'CIDR Cheat Sheet'!$A$2:$A$16,'CIDR Cheat Sheet'!$B$2:$B$16),"")</f>
        <v/>
      </c>
      <c r="G39" s="24"/>
      <c r="H39" s="24"/>
      <c r="I39" s="24" t="str">
        <f t="shared" si="2"/>
        <v/>
      </c>
      <c r="K39" s="24"/>
      <c r="L39" s="24"/>
      <c r="M39" s="24"/>
    </row>
    <row r="40" spans="4:13" x14ac:dyDescent="0.2">
      <c r="D40" s="50"/>
      <c r="E40" s="24"/>
      <c r="F40" s="24" t="str">
        <f>IFERROR(LOOKUP(E40, 'CIDR Cheat Sheet'!$A$2:$A$16,'CIDR Cheat Sheet'!$B$2:$B$16),"")</f>
        <v/>
      </c>
      <c r="G40" s="24"/>
      <c r="H40" s="24"/>
      <c r="I40" s="24" t="str">
        <f t="shared" si="2"/>
        <v/>
      </c>
      <c r="K40" s="24"/>
      <c r="L40" s="24"/>
      <c r="M40" s="24"/>
    </row>
    <row r="41" spans="4:13" x14ac:dyDescent="0.2">
      <c r="D41" s="50"/>
      <c r="E41" s="24"/>
      <c r="F41" s="24" t="str">
        <f>IFERROR(LOOKUP(E41, 'CIDR Cheat Sheet'!$A$2:$A$16,'CIDR Cheat Sheet'!$B$2:$B$16),"")</f>
        <v/>
      </c>
      <c r="G41" s="24"/>
      <c r="H41" s="24"/>
      <c r="I41" s="24" t="str">
        <f t="shared" si="2"/>
        <v/>
      </c>
      <c r="K41" s="24"/>
      <c r="L41" s="24"/>
      <c r="M41" s="24"/>
    </row>
    <row r="42" spans="4:13" x14ac:dyDescent="0.2">
      <c r="D42" s="50"/>
      <c r="E42" s="24"/>
      <c r="F42" s="24" t="str">
        <f>IFERROR(LOOKUP(E42, 'CIDR Cheat Sheet'!$A$2:$A$16,'CIDR Cheat Sheet'!$B$2:$B$16),"")</f>
        <v/>
      </c>
      <c r="G42" s="24"/>
      <c r="H42" s="24"/>
      <c r="I42" s="24" t="str">
        <f t="shared" si="2"/>
        <v/>
      </c>
      <c r="K42" s="24"/>
      <c r="L42" s="24"/>
      <c r="M42" s="24"/>
    </row>
    <row r="43" spans="4:13" x14ac:dyDescent="0.2">
      <c r="D43" s="50"/>
      <c r="E43" s="24"/>
      <c r="F43" s="24" t="str">
        <f>IFERROR(LOOKUP(E43, 'CIDR Cheat Sheet'!$A$2:$A$16,'CIDR Cheat Sheet'!$B$2:$B$16),"")</f>
        <v/>
      </c>
      <c r="G43" s="24"/>
      <c r="H43" s="24"/>
      <c r="I43" s="24" t="str">
        <f t="shared" si="2"/>
        <v/>
      </c>
      <c r="K43" s="24"/>
      <c r="L43" s="24"/>
      <c r="M43" s="24"/>
    </row>
    <row r="44" spans="4:13" x14ac:dyDescent="0.2">
      <c r="D44" s="50"/>
      <c r="E44" s="24"/>
      <c r="F44" s="24" t="str">
        <f>IFERROR(LOOKUP(E44, 'CIDR Cheat Sheet'!$A$2:$A$16,'CIDR Cheat Sheet'!$B$2:$B$16),"")</f>
        <v/>
      </c>
      <c r="G44" s="24"/>
      <c r="H44" s="24"/>
      <c r="I44" s="24" t="str">
        <f t="shared" si="2"/>
        <v/>
      </c>
      <c r="K44" s="24"/>
      <c r="L44" s="24"/>
      <c r="M44" s="24"/>
    </row>
    <row r="45" spans="4:13" x14ac:dyDescent="0.2">
      <c r="D45" s="50"/>
      <c r="E45" s="24"/>
      <c r="F45" s="24" t="str">
        <f>IFERROR(LOOKUP(E45, 'CIDR Cheat Sheet'!$A$2:$A$16,'CIDR Cheat Sheet'!$B$2:$B$16),"")</f>
        <v/>
      </c>
      <c r="G45" s="24"/>
      <c r="H45" s="24"/>
      <c r="I45" s="24" t="str">
        <f t="shared" si="2"/>
        <v/>
      </c>
      <c r="K45" s="24"/>
      <c r="L45" s="24"/>
      <c r="M45" s="24"/>
    </row>
    <row r="46" spans="4:13" x14ac:dyDescent="0.2">
      <c r="D46" s="50"/>
      <c r="E46" s="24"/>
      <c r="F46" s="24" t="str">
        <f>IFERROR(LOOKUP(E46, 'CIDR Cheat Sheet'!$A$2:$A$16,'CIDR Cheat Sheet'!$B$2:$B$16),"")</f>
        <v/>
      </c>
      <c r="G46" s="24"/>
      <c r="H46" s="24"/>
      <c r="I46" s="24" t="str">
        <f t="shared" si="2"/>
        <v/>
      </c>
      <c r="K46" s="24"/>
      <c r="L46" s="24"/>
      <c r="M46" s="24"/>
    </row>
    <row r="47" spans="4:13" x14ac:dyDescent="0.2">
      <c r="D47" s="50"/>
      <c r="E47" s="24"/>
      <c r="F47" s="24" t="str">
        <f>IFERROR(LOOKUP(E47, 'CIDR Cheat Sheet'!$A$2:$A$16,'CIDR Cheat Sheet'!$B$2:$B$16),"")</f>
        <v/>
      </c>
      <c r="G47" s="24"/>
      <c r="H47" s="24"/>
      <c r="I47" s="24" t="str">
        <f t="shared" si="2"/>
        <v/>
      </c>
      <c r="K47" s="24"/>
      <c r="L47" s="24"/>
      <c r="M47" s="24"/>
    </row>
    <row r="48" spans="4:13" x14ac:dyDescent="0.2">
      <c r="D48" s="50"/>
      <c r="E48" s="24"/>
      <c r="F48" s="24" t="str">
        <f>IFERROR(LOOKUP(E48, 'CIDR Cheat Sheet'!$A$2:$A$16,'CIDR Cheat Sheet'!$B$2:$B$16),"")</f>
        <v/>
      </c>
      <c r="G48" s="24"/>
      <c r="H48" s="24"/>
      <c r="I48" s="24" t="str">
        <f t="shared" si="2"/>
        <v/>
      </c>
      <c r="K48" s="24"/>
      <c r="L48" s="24"/>
      <c r="M48" s="24"/>
    </row>
    <row r="51" spans="4:13" x14ac:dyDescent="0.2">
      <c r="D51" s="54" t="s">
        <v>13</v>
      </c>
      <c r="E51" s="54" t="s">
        <v>104</v>
      </c>
      <c r="F51" s="54" t="s">
        <v>105</v>
      </c>
      <c r="G51" s="54" t="s">
        <v>17</v>
      </c>
    </row>
    <row r="52" spans="4:13" x14ac:dyDescent="0.2">
      <c r="D52" s="29">
        <f>A4</f>
        <v>0</v>
      </c>
      <c r="E52" s="24" t="str">
        <f>CONCATENATE(UPPER(D52),"_VCN")</f>
        <v>0_VCN</v>
      </c>
      <c r="F52" s="29">
        <f>B4</f>
        <v>0</v>
      </c>
      <c r="G52" t="str">
        <f>CONCATENATE(UPPER(D52),"_NETWORK")</f>
        <v>0_NETWORK</v>
      </c>
    </row>
    <row r="53" spans="4:13" x14ac:dyDescent="0.2">
      <c r="D53" s="55" t="s">
        <v>22</v>
      </c>
      <c r="E53" s="54" t="s">
        <v>106</v>
      </c>
      <c r="F53" s="54" t="s">
        <v>15</v>
      </c>
      <c r="G53" s="54" t="s">
        <v>49</v>
      </c>
      <c r="H53" s="54" t="s">
        <v>23</v>
      </c>
      <c r="I53" s="54" t="s">
        <v>21</v>
      </c>
      <c r="K53" s="54" t="s">
        <v>27</v>
      </c>
      <c r="L53" s="54" t="s">
        <v>28</v>
      </c>
      <c r="M53" s="54" t="s">
        <v>107</v>
      </c>
    </row>
    <row r="54" spans="4:13" x14ac:dyDescent="0.2">
      <c r="D54" s="50" t="s">
        <v>19</v>
      </c>
      <c r="E54" s="56">
        <v>26</v>
      </c>
      <c r="F54" s="24">
        <f>IFERROR(LOOKUP(E54, 'CIDR Cheat Sheet'!$A$2:$A$16,'CIDR Cheat Sheet'!$B$2:$B$16),"")</f>
        <v>62</v>
      </c>
      <c r="G54" s="24" t="b">
        <v>1</v>
      </c>
      <c r="H54" s="24" t="s">
        <v>24</v>
      </c>
      <c r="I54" s="24" t="str">
        <f>IF(D54 &lt;&gt; "", CONCATENATE(LOWER(D$52),"_",IF(G54=TRUE,"pub","pvt"),H54,"sn",D54),"")</f>
        <v>0_pubgpsn01</v>
      </c>
      <c r="K54" s="24" t="s">
        <v>29</v>
      </c>
      <c r="L54" s="24" t="s">
        <v>30</v>
      </c>
      <c r="M54" s="24" t="str">
        <f>CONCATENATE(UPPER($D$52),"_",L54)</f>
        <v>0_DHCP_Options</v>
      </c>
    </row>
    <row r="55" spans="4:13" x14ac:dyDescent="0.2">
      <c r="D55" s="50" t="s">
        <v>19</v>
      </c>
      <c r="E55" s="24">
        <v>26</v>
      </c>
      <c r="F55" s="24">
        <f>IFERROR(LOOKUP(E55, 'CIDR Cheat Sheet'!$A$2:$A$16,'CIDR Cheat Sheet'!$B$2:$B$16),"")</f>
        <v>62</v>
      </c>
      <c r="G55" s="24" t="b">
        <v>1</v>
      </c>
      <c r="H55" s="24" t="s">
        <v>47</v>
      </c>
      <c r="I55" s="24" t="str">
        <f t="shared" ref="I55:I73" si="4">IF(D55 &lt;&gt; "", CONCATENATE(LOWER(D$52),"_",IF(G55=TRUE,"pub","pvt"),H55,"sn",D55),"")</f>
        <v>0_publbaassn01</v>
      </c>
      <c r="K55" s="24" t="s">
        <v>108</v>
      </c>
      <c r="L55" s="24" t="s">
        <v>99</v>
      </c>
      <c r="M55" s="24" t="s">
        <v>109</v>
      </c>
    </row>
    <row r="56" spans="4:13" x14ac:dyDescent="0.2">
      <c r="D56" s="50" t="s">
        <v>19</v>
      </c>
      <c r="E56" s="56">
        <v>26</v>
      </c>
      <c r="F56" s="24">
        <f>IFERROR(LOOKUP(E56, 'CIDR Cheat Sheet'!$A$2:$A$16,'CIDR Cheat Sheet'!$B$2:$B$16),"")</f>
        <v>62</v>
      </c>
      <c r="G56" s="24" t="b">
        <v>0</v>
      </c>
      <c r="H56" s="24" t="s">
        <v>48</v>
      </c>
      <c r="I56" s="24" t="str">
        <f t="shared" si="4"/>
        <v>0_pvtappsn01</v>
      </c>
      <c r="K56" s="24" t="s">
        <v>31</v>
      </c>
      <c r="L56" s="24" t="s">
        <v>32</v>
      </c>
      <c r="M56" s="24" t="str">
        <f>CONCATENATE(UPPER($D$52),"_",L56)</f>
        <v>0_pvt_rt</v>
      </c>
    </row>
    <row r="57" spans="4:13" x14ac:dyDescent="0.2">
      <c r="D57" s="50" t="s">
        <v>19</v>
      </c>
      <c r="E57" s="24">
        <v>26</v>
      </c>
      <c r="F57" s="24">
        <f>IFERROR(LOOKUP(E57, 'CIDR Cheat Sheet'!$A$2:$A$16,'CIDR Cheat Sheet'!$B$2:$B$16),"")</f>
        <v>62</v>
      </c>
      <c r="G57" s="24" t="b">
        <v>0</v>
      </c>
      <c r="H57" s="24" t="s">
        <v>25</v>
      </c>
      <c r="I57" s="24" t="str">
        <f t="shared" si="4"/>
        <v>0_pvtdbsn01</v>
      </c>
      <c r="K57" s="24" t="s">
        <v>33</v>
      </c>
      <c r="L57" s="24" t="s">
        <v>34</v>
      </c>
      <c r="M57" s="24" t="str">
        <f t="shared" ref="M57:M62" si="5">CONCATENATE(UPPER($D$52),"_",L57)</f>
        <v>0_pub_rt</v>
      </c>
    </row>
    <row r="58" spans="4:13" x14ac:dyDescent="0.2">
      <c r="D58" s="50"/>
      <c r="E58" s="24"/>
      <c r="F58" s="24" t="str">
        <f>IFERROR(LOOKUP(E58, 'CIDR Cheat Sheet'!$A$2:$A$16,'CIDR Cheat Sheet'!$B$2:$B$16),"")</f>
        <v/>
      </c>
      <c r="G58" s="24"/>
      <c r="H58" s="24"/>
      <c r="I58" s="24" t="str">
        <f t="shared" si="4"/>
        <v/>
      </c>
      <c r="K58" s="24" t="s">
        <v>35</v>
      </c>
      <c r="L58" s="24" t="str">
        <f>CONCATENATE("pvt_sl")</f>
        <v>pvt_sl</v>
      </c>
      <c r="M58" s="24" t="str">
        <f t="shared" si="5"/>
        <v>0_pvt_sl</v>
      </c>
    </row>
    <row r="59" spans="4:13" x14ac:dyDescent="0.2">
      <c r="D59" s="50"/>
      <c r="E59" s="24"/>
      <c r="F59" s="24" t="str">
        <f>IFERROR(LOOKUP(E59, 'CIDR Cheat Sheet'!$A$2:$A$16,'CIDR Cheat Sheet'!$B$2:$B$16),"")</f>
        <v/>
      </c>
      <c r="G59" s="24"/>
      <c r="H59" s="24"/>
      <c r="I59" s="24" t="str">
        <f t="shared" si="4"/>
        <v/>
      </c>
      <c r="K59" s="24" t="s">
        <v>36</v>
      </c>
      <c r="L59" s="24" t="s">
        <v>37</v>
      </c>
      <c r="M59" s="24" t="str">
        <f t="shared" si="5"/>
        <v>0_pub_sl</v>
      </c>
    </row>
    <row r="60" spans="4:13" x14ac:dyDescent="0.2">
      <c r="D60" s="50"/>
      <c r="E60" s="24"/>
      <c r="F60" s="24" t="str">
        <f>IFERROR(LOOKUP(E60, 'CIDR Cheat Sheet'!$A$2:$A$16,'CIDR Cheat Sheet'!$B$2:$B$16),"")</f>
        <v/>
      </c>
      <c r="G60" s="24"/>
      <c r="H60" s="24"/>
      <c r="I60" s="24" t="str">
        <f t="shared" si="4"/>
        <v/>
      </c>
      <c r="K60" s="24" t="s">
        <v>38</v>
      </c>
      <c r="L60" s="24" t="s">
        <v>39</v>
      </c>
      <c r="M60" s="24" t="str">
        <f t="shared" si="5"/>
        <v>0_SVC_GW</v>
      </c>
    </row>
    <row r="61" spans="4:13" x14ac:dyDescent="0.2">
      <c r="D61" s="50"/>
      <c r="E61" s="24"/>
      <c r="F61" s="24" t="str">
        <f>IFERROR(LOOKUP(E61, 'CIDR Cheat Sheet'!$A$2:$A$16,'CIDR Cheat Sheet'!$B$2:$B$16),"")</f>
        <v/>
      </c>
      <c r="G61" s="24"/>
      <c r="H61" s="24"/>
      <c r="I61" s="24" t="str">
        <f t="shared" si="4"/>
        <v/>
      </c>
      <c r="K61" s="24" t="s">
        <v>40</v>
      </c>
      <c r="L61" s="24" t="s">
        <v>41</v>
      </c>
      <c r="M61" s="24" t="str">
        <f t="shared" si="5"/>
        <v>0_NAT_GW</v>
      </c>
    </row>
    <row r="62" spans="4:13" x14ac:dyDescent="0.2">
      <c r="D62" s="50"/>
      <c r="E62" s="24"/>
      <c r="F62" s="24" t="str">
        <f>IFERROR(LOOKUP(E62, 'CIDR Cheat Sheet'!$A$2:$A$16,'CIDR Cheat Sheet'!$B$2:$B$16),"")</f>
        <v/>
      </c>
      <c r="G62" s="24"/>
      <c r="H62" s="24"/>
      <c r="I62" s="24" t="str">
        <f t="shared" si="4"/>
        <v/>
      </c>
      <c r="K62" s="24" t="s">
        <v>42</v>
      </c>
      <c r="L62" s="24" t="s">
        <v>43</v>
      </c>
      <c r="M62" s="24" t="str">
        <f t="shared" si="5"/>
        <v>0_INET_GW</v>
      </c>
    </row>
    <row r="63" spans="4:13" x14ac:dyDescent="0.2">
      <c r="D63" s="50"/>
      <c r="E63" s="24"/>
      <c r="F63" s="24" t="str">
        <f>IFERROR(LOOKUP(E63, 'CIDR Cheat Sheet'!$A$2:$A$16,'CIDR Cheat Sheet'!$B$2:$B$16),"")</f>
        <v/>
      </c>
      <c r="G63" s="24"/>
      <c r="H63" s="24"/>
      <c r="I63" s="24" t="str">
        <f t="shared" si="4"/>
        <v/>
      </c>
      <c r="K63" s="24"/>
      <c r="L63" s="24"/>
      <c r="M63" s="24"/>
    </row>
    <row r="64" spans="4:13" x14ac:dyDescent="0.2">
      <c r="D64" s="50"/>
      <c r="E64" s="24"/>
      <c r="F64" s="24" t="str">
        <f>IFERROR(LOOKUP(E64, 'CIDR Cheat Sheet'!$A$2:$A$16,'CIDR Cheat Sheet'!$B$2:$B$16),"")</f>
        <v/>
      </c>
      <c r="G64" s="24"/>
      <c r="H64" s="24"/>
      <c r="I64" s="24" t="str">
        <f t="shared" si="4"/>
        <v/>
      </c>
      <c r="K64" s="24"/>
      <c r="L64" s="24"/>
      <c r="M64" s="24"/>
    </row>
    <row r="65" spans="4:13" x14ac:dyDescent="0.2">
      <c r="D65" s="50"/>
      <c r="E65" s="24"/>
      <c r="F65" s="24" t="str">
        <f>IFERROR(LOOKUP(E65, 'CIDR Cheat Sheet'!$A$2:$A$16,'CIDR Cheat Sheet'!$B$2:$B$16),"")</f>
        <v/>
      </c>
      <c r="G65" s="24"/>
      <c r="H65" s="24"/>
      <c r="I65" s="24" t="str">
        <f t="shared" si="4"/>
        <v/>
      </c>
      <c r="K65" s="24"/>
      <c r="L65" s="24"/>
      <c r="M65" s="24"/>
    </row>
    <row r="66" spans="4:13" x14ac:dyDescent="0.2">
      <c r="D66" s="50"/>
      <c r="E66" s="24"/>
      <c r="F66" s="24" t="str">
        <f>IFERROR(LOOKUP(E66, 'CIDR Cheat Sheet'!$A$2:$A$16,'CIDR Cheat Sheet'!$B$2:$B$16),"")</f>
        <v/>
      </c>
      <c r="G66" s="24"/>
      <c r="H66" s="24"/>
      <c r="I66" s="24" t="str">
        <f t="shared" si="4"/>
        <v/>
      </c>
      <c r="K66" s="24"/>
      <c r="L66" s="24"/>
      <c r="M66" s="24"/>
    </row>
    <row r="67" spans="4:13" x14ac:dyDescent="0.2">
      <c r="D67" s="50"/>
      <c r="E67" s="24"/>
      <c r="F67" s="24" t="str">
        <f>IFERROR(LOOKUP(E67, 'CIDR Cheat Sheet'!$A$2:$A$16,'CIDR Cheat Sheet'!$B$2:$B$16),"")</f>
        <v/>
      </c>
      <c r="G67" s="24"/>
      <c r="H67" s="24"/>
      <c r="I67" s="24" t="str">
        <f t="shared" si="4"/>
        <v/>
      </c>
      <c r="K67" s="24"/>
      <c r="L67" s="24"/>
      <c r="M67" s="24"/>
    </row>
    <row r="68" spans="4:13" x14ac:dyDescent="0.2">
      <c r="D68" s="50"/>
      <c r="E68" s="24"/>
      <c r="F68" s="24" t="str">
        <f>IFERROR(LOOKUP(E68, 'CIDR Cheat Sheet'!$A$2:$A$16,'CIDR Cheat Sheet'!$B$2:$B$16),"")</f>
        <v/>
      </c>
      <c r="G68" s="24"/>
      <c r="H68" s="24"/>
      <c r="I68" s="24" t="str">
        <f t="shared" si="4"/>
        <v/>
      </c>
      <c r="K68" s="24"/>
      <c r="L68" s="24"/>
      <c r="M68" s="24"/>
    </row>
    <row r="69" spans="4:13" x14ac:dyDescent="0.2">
      <c r="D69" s="50"/>
      <c r="E69" s="24"/>
      <c r="F69" s="24" t="str">
        <f>IFERROR(LOOKUP(E69, 'CIDR Cheat Sheet'!$A$2:$A$16,'CIDR Cheat Sheet'!$B$2:$B$16),"")</f>
        <v/>
      </c>
      <c r="G69" s="24"/>
      <c r="H69" s="24"/>
      <c r="I69" s="24" t="str">
        <f t="shared" si="4"/>
        <v/>
      </c>
      <c r="K69" s="24"/>
      <c r="L69" s="24"/>
      <c r="M69" s="24"/>
    </row>
    <row r="70" spans="4:13" x14ac:dyDescent="0.2">
      <c r="D70" s="50"/>
      <c r="E70" s="24"/>
      <c r="F70" s="24" t="str">
        <f>IFERROR(LOOKUP(E70, 'CIDR Cheat Sheet'!$A$2:$A$16,'CIDR Cheat Sheet'!$B$2:$B$16),"")</f>
        <v/>
      </c>
      <c r="G70" s="24"/>
      <c r="H70" s="24"/>
      <c r="I70" s="24" t="str">
        <f t="shared" si="4"/>
        <v/>
      </c>
      <c r="K70" s="24"/>
      <c r="L70" s="24"/>
      <c r="M70" s="24"/>
    </row>
    <row r="71" spans="4:13" x14ac:dyDescent="0.2">
      <c r="D71" s="50"/>
      <c r="E71" s="24"/>
      <c r="F71" s="24" t="str">
        <f>IFERROR(LOOKUP(E71, 'CIDR Cheat Sheet'!$A$2:$A$16,'CIDR Cheat Sheet'!$B$2:$B$16),"")</f>
        <v/>
      </c>
      <c r="G71" s="24"/>
      <c r="H71" s="24"/>
      <c r="I71" s="24" t="str">
        <f t="shared" si="4"/>
        <v/>
      </c>
      <c r="K71" s="24"/>
      <c r="L71" s="24"/>
      <c r="M71" s="24"/>
    </row>
    <row r="72" spans="4:13" x14ac:dyDescent="0.2">
      <c r="D72" s="50"/>
      <c r="E72" s="24"/>
      <c r="F72" s="24" t="str">
        <f>IFERROR(LOOKUP(E72, 'CIDR Cheat Sheet'!$A$2:$A$16,'CIDR Cheat Sheet'!$B$2:$B$16),"")</f>
        <v/>
      </c>
      <c r="G72" s="24"/>
      <c r="H72" s="24"/>
      <c r="I72" s="24" t="str">
        <f t="shared" si="4"/>
        <v/>
      </c>
      <c r="K72" s="24"/>
      <c r="L72" s="24"/>
      <c r="M72" s="24"/>
    </row>
    <row r="73" spans="4:13" x14ac:dyDescent="0.2">
      <c r="D73" s="50"/>
      <c r="E73" s="24"/>
      <c r="F73" s="24" t="str">
        <f>IFERROR(LOOKUP(E73, 'CIDR Cheat Sheet'!$A$2:$A$16,'CIDR Cheat Sheet'!$B$2:$B$16),"")</f>
        <v/>
      </c>
      <c r="G73" s="24"/>
      <c r="H73" s="24"/>
      <c r="I73" s="24" t="str">
        <f t="shared" si="4"/>
        <v/>
      </c>
      <c r="K73" s="24"/>
      <c r="L73" s="24"/>
      <c r="M73" s="24"/>
    </row>
    <row r="76" spans="4:13" x14ac:dyDescent="0.2">
      <c r="D76" s="54" t="s">
        <v>13</v>
      </c>
      <c r="E76" s="54" t="s">
        <v>104</v>
      </c>
      <c r="F76" s="54" t="s">
        <v>105</v>
      </c>
      <c r="G76" s="54" t="s">
        <v>17</v>
      </c>
    </row>
    <row r="77" spans="4:13" x14ac:dyDescent="0.2">
      <c r="D77" t="str">
        <f>IF(A5, A5, "")</f>
        <v/>
      </c>
      <c r="E77" s="24" t="str">
        <f>CONCATENATE(UPPER(D77),"_VCN")</f>
        <v>_VCN</v>
      </c>
      <c r="F77">
        <f>B5</f>
        <v>0</v>
      </c>
      <c r="G77" t="str">
        <f>CONCATENATE(UPPER(D77),"_NETWORK")</f>
        <v>_NETWORK</v>
      </c>
    </row>
    <row r="78" spans="4:13" x14ac:dyDescent="0.2">
      <c r="D78" s="55" t="s">
        <v>22</v>
      </c>
      <c r="E78" s="54" t="s">
        <v>106</v>
      </c>
      <c r="F78" s="54" t="s">
        <v>15</v>
      </c>
      <c r="G78" s="54" t="s">
        <v>49</v>
      </c>
      <c r="H78" s="54" t="s">
        <v>23</v>
      </c>
      <c r="I78" s="54" t="s">
        <v>21</v>
      </c>
      <c r="K78" s="54" t="s">
        <v>27</v>
      </c>
      <c r="L78" s="54" t="s">
        <v>28</v>
      </c>
      <c r="M78" s="54" t="s">
        <v>107</v>
      </c>
    </row>
    <row r="79" spans="4:13" x14ac:dyDescent="0.2">
      <c r="D79" s="50"/>
      <c r="E79" s="56"/>
      <c r="F79" s="24" t="str">
        <f>IFERROR(LOOKUP(E79, 'CIDR Cheat Sheet'!$A$2:$A$16,'CIDR Cheat Sheet'!$B$2:$B$16),"")</f>
        <v/>
      </c>
      <c r="G79" s="24"/>
      <c r="H79" s="24"/>
      <c r="I79" s="24" t="str">
        <f>IF(D79 &lt;&gt; "", CONCATENATE(LOWER(D$77),"_",IF(G79=TRUE,"pub","pvt"),H79,"sn",D79),"")</f>
        <v/>
      </c>
      <c r="K79" s="24" t="s">
        <v>29</v>
      </c>
      <c r="L79" s="24" t="s">
        <v>30</v>
      </c>
      <c r="M79" s="24" t="str">
        <f>CONCATENATE(UPPER($D$77),"_",L79)</f>
        <v>_DHCP_Options</v>
      </c>
    </row>
    <row r="80" spans="4:13" x14ac:dyDescent="0.2">
      <c r="D80" s="50"/>
      <c r="E80" s="24"/>
      <c r="F80" s="24" t="str">
        <f>IFERROR(LOOKUP(E80, 'CIDR Cheat Sheet'!$A$2:$A$16,'CIDR Cheat Sheet'!$B$2:$B$16),"")</f>
        <v/>
      </c>
      <c r="G80" s="24"/>
      <c r="H80" s="24"/>
      <c r="I80" s="24" t="str">
        <f t="shared" ref="I80:I98" si="6">IF(D80 &lt;&gt; "", CONCATENATE(LOWER(D$77),"_",IF(G80=TRUE,"pub","pvt"),H80,"sn",D80),"")</f>
        <v/>
      </c>
      <c r="K80" s="24" t="s">
        <v>108</v>
      </c>
      <c r="L80" s="24" t="s">
        <v>99</v>
      </c>
      <c r="M80" s="24" t="s">
        <v>109</v>
      </c>
    </row>
    <row r="81" spans="4:13" x14ac:dyDescent="0.2">
      <c r="D81" s="50"/>
      <c r="E81" s="24"/>
      <c r="F81" s="24" t="str">
        <f>IFERROR(LOOKUP(E81, 'CIDR Cheat Sheet'!$A$2:$A$16,'CIDR Cheat Sheet'!$B$2:$B$16),"")</f>
        <v/>
      </c>
      <c r="G81" s="24"/>
      <c r="H81" s="24"/>
      <c r="I81" s="24" t="str">
        <f t="shared" si="6"/>
        <v/>
      </c>
      <c r="K81" s="24" t="s">
        <v>31</v>
      </c>
      <c r="L81" s="24" t="s">
        <v>32</v>
      </c>
      <c r="M81" s="24" t="str">
        <f>CONCATENATE(UPPER($D$77),"_",L81)</f>
        <v>_pvt_rt</v>
      </c>
    </row>
    <row r="82" spans="4:13" x14ac:dyDescent="0.2">
      <c r="D82" s="50"/>
      <c r="E82" s="24"/>
      <c r="F82" s="24" t="str">
        <f>IFERROR(LOOKUP(E82, 'CIDR Cheat Sheet'!$A$2:$A$16,'CIDR Cheat Sheet'!$B$2:$B$16),"")</f>
        <v/>
      </c>
      <c r="G82" s="24"/>
      <c r="H82" s="24"/>
      <c r="I82" s="24" t="str">
        <f t="shared" si="6"/>
        <v/>
      </c>
      <c r="K82" s="24" t="s">
        <v>33</v>
      </c>
      <c r="L82" s="24" t="s">
        <v>34</v>
      </c>
      <c r="M82" s="24" t="str">
        <f t="shared" ref="M82:M87" si="7">CONCATENATE(UPPER($D$77),"_",L82)</f>
        <v>_pub_rt</v>
      </c>
    </row>
    <row r="83" spans="4:13" x14ac:dyDescent="0.2">
      <c r="D83" s="50"/>
      <c r="E83" s="24"/>
      <c r="F83" s="24" t="str">
        <f>IFERROR(LOOKUP(E83, 'CIDR Cheat Sheet'!$A$2:$A$16,'CIDR Cheat Sheet'!$B$2:$B$16),"")</f>
        <v/>
      </c>
      <c r="G83" s="24"/>
      <c r="H83" s="24"/>
      <c r="I83" s="24" t="str">
        <f t="shared" si="6"/>
        <v/>
      </c>
      <c r="K83" s="24" t="s">
        <v>35</v>
      </c>
      <c r="L83" s="24" t="str">
        <f>CONCATENATE("pvt_sl")</f>
        <v>pvt_sl</v>
      </c>
      <c r="M83" s="24" t="str">
        <f t="shared" si="7"/>
        <v>_pvt_sl</v>
      </c>
    </row>
    <row r="84" spans="4:13" x14ac:dyDescent="0.2">
      <c r="D84" s="50"/>
      <c r="E84" s="24"/>
      <c r="F84" s="24" t="str">
        <f>IFERROR(LOOKUP(E84, 'CIDR Cheat Sheet'!$A$2:$A$16,'CIDR Cheat Sheet'!$B$2:$B$16),"")</f>
        <v/>
      </c>
      <c r="G84" s="24"/>
      <c r="H84" s="24"/>
      <c r="I84" s="24" t="str">
        <f t="shared" si="6"/>
        <v/>
      </c>
      <c r="K84" s="24" t="s">
        <v>36</v>
      </c>
      <c r="L84" s="24" t="s">
        <v>37</v>
      </c>
      <c r="M84" s="24" t="str">
        <f t="shared" si="7"/>
        <v>_pub_sl</v>
      </c>
    </row>
    <row r="85" spans="4:13" x14ac:dyDescent="0.2">
      <c r="D85" s="50"/>
      <c r="E85" s="24"/>
      <c r="F85" s="24" t="str">
        <f>IFERROR(LOOKUP(E85, 'CIDR Cheat Sheet'!$A$2:$A$16,'CIDR Cheat Sheet'!$B$2:$B$16),"")</f>
        <v/>
      </c>
      <c r="G85" s="24"/>
      <c r="H85" s="24"/>
      <c r="I85" s="24" t="str">
        <f t="shared" si="6"/>
        <v/>
      </c>
      <c r="K85" s="24" t="s">
        <v>38</v>
      </c>
      <c r="L85" s="24" t="s">
        <v>39</v>
      </c>
      <c r="M85" s="24" t="str">
        <f t="shared" si="7"/>
        <v>_SVC_GW</v>
      </c>
    </row>
    <row r="86" spans="4:13" x14ac:dyDescent="0.2">
      <c r="D86" s="50"/>
      <c r="E86" s="24"/>
      <c r="F86" s="24" t="str">
        <f>IFERROR(LOOKUP(E86, 'CIDR Cheat Sheet'!$A$2:$A$16,'CIDR Cheat Sheet'!$B$2:$B$16),"")</f>
        <v/>
      </c>
      <c r="G86" s="24"/>
      <c r="H86" s="24"/>
      <c r="I86" s="24" t="str">
        <f t="shared" si="6"/>
        <v/>
      </c>
      <c r="K86" s="24" t="s">
        <v>40</v>
      </c>
      <c r="L86" s="24" t="s">
        <v>41</v>
      </c>
      <c r="M86" s="24" t="str">
        <f t="shared" si="7"/>
        <v>_NAT_GW</v>
      </c>
    </row>
    <row r="87" spans="4:13" x14ac:dyDescent="0.2">
      <c r="D87" s="50"/>
      <c r="E87" s="24"/>
      <c r="F87" s="24" t="str">
        <f>IFERROR(LOOKUP(E87, 'CIDR Cheat Sheet'!$A$2:$A$16,'CIDR Cheat Sheet'!$B$2:$B$16),"")</f>
        <v/>
      </c>
      <c r="G87" s="24"/>
      <c r="H87" s="24"/>
      <c r="I87" s="24" t="str">
        <f t="shared" si="6"/>
        <v/>
      </c>
      <c r="K87" s="24" t="s">
        <v>42</v>
      </c>
      <c r="L87" s="24" t="s">
        <v>43</v>
      </c>
      <c r="M87" s="24" t="str">
        <f t="shared" si="7"/>
        <v>_INET_GW</v>
      </c>
    </row>
    <row r="88" spans="4:13" x14ac:dyDescent="0.2">
      <c r="D88" s="50"/>
      <c r="E88" s="24"/>
      <c r="F88" s="24" t="str">
        <f>IFERROR(LOOKUP(E88, 'CIDR Cheat Sheet'!$A$2:$A$16,'CIDR Cheat Sheet'!$B$2:$B$16),"")</f>
        <v/>
      </c>
      <c r="G88" s="24"/>
      <c r="H88" s="24"/>
      <c r="I88" s="24" t="str">
        <f t="shared" si="6"/>
        <v/>
      </c>
      <c r="K88" s="24"/>
      <c r="L88" s="24"/>
      <c r="M88" s="24"/>
    </row>
    <row r="89" spans="4:13" x14ac:dyDescent="0.2">
      <c r="D89" s="50"/>
      <c r="E89" s="24"/>
      <c r="F89" s="24" t="str">
        <f>IFERROR(LOOKUP(E89, 'CIDR Cheat Sheet'!$A$2:$A$16,'CIDR Cheat Sheet'!$B$2:$B$16),"")</f>
        <v/>
      </c>
      <c r="G89" s="24"/>
      <c r="H89" s="24"/>
      <c r="I89" s="24" t="str">
        <f t="shared" si="6"/>
        <v/>
      </c>
      <c r="K89" s="24"/>
      <c r="L89" s="24"/>
      <c r="M89" s="24"/>
    </row>
    <row r="90" spans="4:13" x14ac:dyDescent="0.2">
      <c r="D90" s="50"/>
      <c r="E90" s="24"/>
      <c r="F90" s="24" t="str">
        <f>IFERROR(LOOKUP(E90, 'CIDR Cheat Sheet'!$A$2:$A$16,'CIDR Cheat Sheet'!$B$2:$B$16),"")</f>
        <v/>
      </c>
      <c r="G90" s="24"/>
      <c r="H90" s="24"/>
      <c r="I90" s="24" t="str">
        <f t="shared" si="6"/>
        <v/>
      </c>
      <c r="K90" s="24"/>
      <c r="L90" s="24"/>
      <c r="M90" s="24"/>
    </row>
    <row r="91" spans="4:13" x14ac:dyDescent="0.2">
      <c r="D91" s="50"/>
      <c r="E91" s="24"/>
      <c r="F91" s="24" t="str">
        <f>IFERROR(LOOKUP(E91, 'CIDR Cheat Sheet'!$A$2:$A$16,'CIDR Cheat Sheet'!$B$2:$B$16),"")</f>
        <v/>
      </c>
      <c r="G91" s="24"/>
      <c r="H91" s="24"/>
      <c r="I91" s="24" t="str">
        <f t="shared" si="6"/>
        <v/>
      </c>
      <c r="K91" s="24"/>
      <c r="L91" s="24"/>
      <c r="M91" s="24"/>
    </row>
    <row r="92" spans="4:13" x14ac:dyDescent="0.2">
      <c r="D92" s="50"/>
      <c r="E92" s="24"/>
      <c r="F92" s="24" t="str">
        <f>IFERROR(LOOKUP(E92, 'CIDR Cheat Sheet'!$A$2:$A$16,'CIDR Cheat Sheet'!$B$2:$B$16),"")</f>
        <v/>
      </c>
      <c r="G92" s="24"/>
      <c r="H92" s="24"/>
      <c r="I92" s="24" t="str">
        <f t="shared" si="6"/>
        <v/>
      </c>
      <c r="K92" s="24"/>
      <c r="L92" s="24"/>
      <c r="M92" s="24"/>
    </row>
    <row r="93" spans="4:13" x14ac:dyDescent="0.2">
      <c r="D93" s="50"/>
      <c r="E93" s="24"/>
      <c r="F93" s="24" t="str">
        <f>IFERROR(LOOKUP(E93, 'CIDR Cheat Sheet'!$A$2:$A$16,'CIDR Cheat Sheet'!$B$2:$B$16),"")</f>
        <v/>
      </c>
      <c r="G93" s="24"/>
      <c r="H93" s="24"/>
      <c r="I93" s="24" t="str">
        <f t="shared" si="6"/>
        <v/>
      </c>
      <c r="K93" s="24"/>
      <c r="L93" s="24"/>
      <c r="M93" s="24"/>
    </row>
    <row r="94" spans="4:13" x14ac:dyDescent="0.2">
      <c r="D94" s="50"/>
      <c r="E94" s="24"/>
      <c r="F94" s="24" t="str">
        <f>IFERROR(LOOKUP(E94, 'CIDR Cheat Sheet'!$A$2:$A$16,'CIDR Cheat Sheet'!$B$2:$B$16),"")</f>
        <v/>
      </c>
      <c r="G94" s="24"/>
      <c r="H94" s="24"/>
      <c r="I94" s="24" t="str">
        <f t="shared" si="6"/>
        <v/>
      </c>
      <c r="K94" s="24"/>
      <c r="L94" s="24"/>
      <c r="M94" s="24"/>
    </row>
    <row r="95" spans="4:13" x14ac:dyDescent="0.2">
      <c r="D95" s="50"/>
      <c r="E95" s="24"/>
      <c r="F95" s="24" t="str">
        <f>IFERROR(LOOKUP(E95, 'CIDR Cheat Sheet'!$A$2:$A$16,'CIDR Cheat Sheet'!$B$2:$B$16),"")</f>
        <v/>
      </c>
      <c r="G95" s="24"/>
      <c r="H95" s="24"/>
      <c r="I95" s="24" t="str">
        <f t="shared" si="6"/>
        <v/>
      </c>
      <c r="K95" s="24"/>
      <c r="L95" s="24"/>
      <c r="M95" s="24"/>
    </row>
    <row r="96" spans="4:13" x14ac:dyDescent="0.2">
      <c r="D96" s="50"/>
      <c r="E96" s="24"/>
      <c r="F96" s="24" t="str">
        <f>IFERROR(LOOKUP(E96, 'CIDR Cheat Sheet'!$A$2:$A$16,'CIDR Cheat Sheet'!$B$2:$B$16),"")</f>
        <v/>
      </c>
      <c r="G96" s="24"/>
      <c r="H96" s="24"/>
      <c r="I96" s="24" t="str">
        <f t="shared" si="6"/>
        <v/>
      </c>
      <c r="K96" s="24"/>
      <c r="L96" s="24"/>
      <c r="M96" s="24"/>
    </row>
    <row r="97" spans="4:13" x14ac:dyDescent="0.2">
      <c r="D97" s="50"/>
      <c r="E97" s="24"/>
      <c r="F97" s="24" t="str">
        <f>IFERROR(LOOKUP(E97, 'CIDR Cheat Sheet'!$A$2:$A$16,'CIDR Cheat Sheet'!$B$2:$B$16),"")</f>
        <v/>
      </c>
      <c r="G97" s="24"/>
      <c r="H97" s="24"/>
      <c r="I97" s="24" t="str">
        <f t="shared" si="6"/>
        <v/>
      </c>
      <c r="K97" s="24"/>
      <c r="L97" s="24"/>
      <c r="M97" s="24"/>
    </row>
    <row r="98" spans="4:13" x14ac:dyDescent="0.2">
      <c r="D98" s="50"/>
      <c r="E98" s="24"/>
      <c r="F98" s="24" t="str">
        <f>IFERROR(LOOKUP(E98, 'CIDR Cheat Sheet'!$A$2:$A$16,'CIDR Cheat Sheet'!$B$2:$B$16),"")</f>
        <v/>
      </c>
      <c r="G98" s="24"/>
      <c r="H98" s="24"/>
      <c r="I98" s="24" t="str">
        <f t="shared" si="6"/>
        <v/>
      </c>
      <c r="K98" s="24"/>
      <c r="L98" s="24"/>
      <c r="M98" s="24"/>
    </row>
    <row r="101" spans="4:13" x14ac:dyDescent="0.2">
      <c r="D101" s="54" t="s">
        <v>13</v>
      </c>
      <c r="E101" s="54" t="s">
        <v>104</v>
      </c>
      <c r="F101" s="54" t="s">
        <v>105</v>
      </c>
      <c r="G101" s="54" t="s">
        <v>17</v>
      </c>
    </row>
    <row r="102" spans="4:13" x14ac:dyDescent="0.2">
      <c r="D102" t="str">
        <f>IF(A6, A6, "")</f>
        <v/>
      </c>
      <c r="E102" s="24" t="str">
        <f>CONCATENATE(UPPER(D102),"_VCN")</f>
        <v>_VCN</v>
      </c>
      <c r="F102">
        <f>B6</f>
        <v>0</v>
      </c>
      <c r="G102" t="str">
        <f>CONCATENATE(UPPER(D102),"_NETWORK")</f>
        <v>_NETWORK</v>
      </c>
    </row>
    <row r="103" spans="4:13" x14ac:dyDescent="0.2">
      <c r="D103" s="55" t="s">
        <v>22</v>
      </c>
      <c r="E103" s="54" t="s">
        <v>106</v>
      </c>
      <c r="F103" s="54" t="s">
        <v>15</v>
      </c>
      <c r="G103" s="54" t="s">
        <v>49</v>
      </c>
      <c r="H103" s="54" t="s">
        <v>23</v>
      </c>
      <c r="I103" s="54" t="s">
        <v>21</v>
      </c>
      <c r="K103" s="54" t="s">
        <v>27</v>
      </c>
      <c r="L103" s="54" t="s">
        <v>28</v>
      </c>
      <c r="M103" s="54" t="s">
        <v>107</v>
      </c>
    </row>
    <row r="104" spans="4:13" x14ac:dyDescent="0.2">
      <c r="D104" s="50"/>
      <c r="E104" s="56"/>
      <c r="F104" s="24" t="str">
        <f>IFERROR(LOOKUP(E104, 'CIDR Cheat Sheet'!$A$2:$A$16,'CIDR Cheat Sheet'!$B$2:$B$16),"")</f>
        <v/>
      </c>
      <c r="G104" s="24"/>
      <c r="H104" s="24"/>
      <c r="I104" s="24" t="str">
        <f>IF(D104 &lt;&gt; "", CONCATENATE(LOWER(D$102),"_",IF(G104=TRUE,"pub","pvt"),H104,"sn",D104),"")</f>
        <v/>
      </c>
      <c r="K104" s="24" t="s">
        <v>29</v>
      </c>
      <c r="L104" s="24" t="s">
        <v>30</v>
      </c>
      <c r="M104" s="24" t="str">
        <f>CONCATENATE(UPPER($D$102),"_",L104)</f>
        <v>_DHCP_Options</v>
      </c>
    </row>
    <row r="105" spans="4:13" x14ac:dyDescent="0.2">
      <c r="D105" s="50"/>
      <c r="E105" s="24"/>
      <c r="F105" s="24" t="str">
        <f>IFERROR(LOOKUP(E105, 'CIDR Cheat Sheet'!$A$2:$A$16,'CIDR Cheat Sheet'!$B$2:$B$16),"")</f>
        <v/>
      </c>
      <c r="G105" s="24"/>
      <c r="H105" s="24"/>
      <c r="I105" s="24" t="str">
        <f t="shared" ref="I105:I123" si="8">IF(D105 &lt;&gt; "", CONCATENATE(LOWER(D$102),"_",IF(G105=TRUE,"pub","pvt"),H105,"sn",D105),"")</f>
        <v/>
      </c>
      <c r="K105" s="24" t="s">
        <v>108</v>
      </c>
      <c r="L105" s="24" t="s">
        <v>99</v>
      </c>
      <c r="M105" s="24" t="s">
        <v>109</v>
      </c>
    </row>
    <row r="106" spans="4:13" x14ac:dyDescent="0.2">
      <c r="D106" s="50"/>
      <c r="E106" s="24"/>
      <c r="F106" s="24" t="str">
        <f>IFERROR(LOOKUP(E106, 'CIDR Cheat Sheet'!$A$2:$A$16,'CIDR Cheat Sheet'!$B$2:$B$16),"")</f>
        <v/>
      </c>
      <c r="G106" s="24"/>
      <c r="H106" s="24"/>
      <c r="I106" s="24" t="str">
        <f t="shared" si="8"/>
        <v/>
      </c>
      <c r="K106" s="24" t="s">
        <v>31</v>
      </c>
      <c r="L106" s="24" t="s">
        <v>32</v>
      </c>
      <c r="M106" s="24" t="str">
        <f>CONCATENATE(UPPER($D$102),"_",L106)</f>
        <v>_pvt_rt</v>
      </c>
    </row>
    <row r="107" spans="4:13" x14ac:dyDescent="0.2">
      <c r="D107" s="50"/>
      <c r="E107" s="24"/>
      <c r="F107" s="24" t="str">
        <f>IFERROR(LOOKUP(E107, 'CIDR Cheat Sheet'!$A$2:$A$16,'CIDR Cheat Sheet'!$B$2:$B$16),"")</f>
        <v/>
      </c>
      <c r="G107" s="24"/>
      <c r="H107" s="24"/>
      <c r="I107" s="24" t="str">
        <f t="shared" si="8"/>
        <v/>
      </c>
      <c r="K107" s="24" t="s">
        <v>33</v>
      </c>
      <c r="L107" s="24" t="s">
        <v>34</v>
      </c>
      <c r="M107" s="24" t="str">
        <f t="shared" ref="M107:M112" si="9">CONCATENATE(UPPER($D$102),"_",L107)</f>
        <v>_pub_rt</v>
      </c>
    </row>
    <row r="108" spans="4:13" x14ac:dyDescent="0.2">
      <c r="D108" s="50"/>
      <c r="E108" s="24"/>
      <c r="F108" s="24" t="str">
        <f>IFERROR(LOOKUP(E108, 'CIDR Cheat Sheet'!$A$2:$A$16,'CIDR Cheat Sheet'!$B$2:$B$16),"")</f>
        <v/>
      </c>
      <c r="G108" s="24"/>
      <c r="H108" s="24"/>
      <c r="I108" s="24" t="str">
        <f t="shared" si="8"/>
        <v/>
      </c>
      <c r="K108" s="24" t="s">
        <v>35</v>
      </c>
      <c r="L108" s="24" t="str">
        <f>CONCATENATE("pvt_sl")</f>
        <v>pvt_sl</v>
      </c>
      <c r="M108" s="24" t="str">
        <f t="shared" si="9"/>
        <v>_pvt_sl</v>
      </c>
    </row>
    <row r="109" spans="4:13" x14ac:dyDescent="0.2">
      <c r="D109" s="50"/>
      <c r="E109" s="24"/>
      <c r="F109" s="24" t="str">
        <f>IFERROR(LOOKUP(E109, 'CIDR Cheat Sheet'!$A$2:$A$16,'CIDR Cheat Sheet'!$B$2:$B$16),"")</f>
        <v/>
      </c>
      <c r="G109" s="24"/>
      <c r="H109" s="24"/>
      <c r="I109" s="24" t="str">
        <f t="shared" si="8"/>
        <v/>
      </c>
      <c r="K109" s="24" t="s">
        <v>36</v>
      </c>
      <c r="L109" s="24" t="s">
        <v>37</v>
      </c>
      <c r="M109" s="24" t="str">
        <f t="shared" si="9"/>
        <v>_pub_sl</v>
      </c>
    </row>
    <row r="110" spans="4:13" x14ac:dyDescent="0.2">
      <c r="D110" s="50"/>
      <c r="E110" s="24"/>
      <c r="F110" s="24" t="str">
        <f>IFERROR(LOOKUP(E110, 'CIDR Cheat Sheet'!$A$2:$A$16,'CIDR Cheat Sheet'!$B$2:$B$16),"")</f>
        <v/>
      </c>
      <c r="G110" s="24"/>
      <c r="H110" s="24"/>
      <c r="I110" s="24" t="str">
        <f t="shared" si="8"/>
        <v/>
      </c>
      <c r="K110" s="24" t="s">
        <v>38</v>
      </c>
      <c r="L110" s="24" t="s">
        <v>39</v>
      </c>
      <c r="M110" s="24" t="str">
        <f t="shared" si="9"/>
        <v>_SVC_GW</v>
      </c>
    </row>
    <row r="111" spans="4:13" x14ac:dyDescent="0.2">
      <c r="D111" s="50"/>
      <c r="E111" s="24"/>
      <c r="F111" s="24" t="str">
        <f>IFERROR(LOOKUP(E111, 'CIDR Cheat Sheet'!$A$2:$A$16,'CIDR Cheat Sheet'!$B$2:$B$16),"")</f>
        <v/>
      </c>
      <c r="G111" s="24"/>
      <c r="H111" s="24"/>
      <c r="I111" s="24" t="str">
        <f t="shared" si="8"/>
        <v/>
      </c>
      <c r="K111" s="24" t="s">
        <v>40</v>
      </c>
      <c r="L111" s="24" t="s">
        <v>41</v>
      </c>
      <c r="M111" s="24" t="str">
        <f t="shared" si="9"/>
        <v>_NAT_GW</v>
      </c>
    </row>
    <row r="112" spans="4:13" x14ac:dyDescent="0.2">
      <c r="D112" s="50"/>
      <c r="E112" s="24"/>
      <c r="F112" s="24" t="str">
        <f>IFERROR(LOOKUP(E112, 'CIDR Cheat Sheet'!$A$2:$A$16,'CIDR Cheat Sheet'!$B$2:$B$16),"")</f>
        <v/>
      </c>
      <c r="G112" s="24"/>
      <c r="H112" s="24"/>
      <c r="I112" s="24" t="str">
        <f t="shared" si="8"/>
        <v/>
      </c>
      <c r="K112" s="24" t="s">
        <v>42</v>
      </c>
      <c r="L112" s="24" t="s">
        <v>43</v>
      </c>
      <c r="M112" s="24" t="str">
        <f t="shared" si="9"/>
        <v>_INET_GW</v>
      </c>
    </row>
    <row r="113" spans="4:13" x14ac:dyDescent="0.2">
      <c r="D113" s="50"/>
      <c r="E113" s="24"/>
      <c r="F113" s="24" t="str">
        <f>IFERROR(LOOKUP(E113, 'CIDR Cheat Sheet'!$A$2:$A$16,'CIDR Cheat Sheet'!$B$2:$B$16),"")</f>
        <v/>
      </c>
      <c r="G113" s="24"/>
      <c r="H113" s="24"/>
      <c r="I113" s="24" t="str">
        <f t="shared" si="8"/>
        <v/>
      </c>
      <c r="K113" s="24"/>
      <c r="L113" s="24"/>
      <c r="M113" s="24"/>
    </row>
    <row r="114" spans="4:13" x14ac:dyDescent="0.2">
      <c r="D114" s="50"/>
      <c r="E114" s="24"/>
      <c r="F114" s="24" t="str">
        <f>IFERROR(LOOKUP(E114, 'CIDR Cheat Sheet'!$A$2:$A$16,'CIDR Cheat Sheet'!$B$2:$B$16),"")</f>
        <v/>
      </c>
      <c r="G114" s="24"/>
      <c r="H114" s="24"/>
      <c r="I114" s="24" t="str">
        <f t="shared" si="8"/>
        <v/>
      </c>
      <c r="K114" s="24"/>
      <c r="L114" s="24"/>
      <c r="M114" s="24"/>
    </row>
    <row r="115" spans="4:13" x14ac:dyDescent="0.2">
      <c r="D115" s="50"/>
      <c r="E115" s="24"/>
      <c r="F115" s="24" t="str">
        <f>IFERROR(LOOKUP(E115, 'CIDR Cheat Sheet'!$A$2:$A$16,'CIDR Cheat Sheet'!$B$2:$B$16),"")</f>
        <v/>
      </c>
      <c r="G115" s="24"/>
      <c r="H115" s="24"/>
      <c r="I115" s="24" t="str">
        <f t="shared" si="8"/>
        <v/>
      </c>
      <c r="K115" s="24"/>
      <c r="L115" s="24"/>
      <c r="M115" s="24"/>
    </row>
    <row r="116" spans="4:13" x14ac:dyDescent="0.2">
      <c r="D116" s="50"/>
      <c r="E116" s="24"/>
      <c r="F116" s="24" t="str">
        <f>IFERROR(LOOKUP(E116, 'CIDR Cheat Sheet'!$A$2:$A$16,'CIDR Cheat Sheet'!$B$2:$B$16),"")</f>
        <v/>
      </c>
      <c r="G116" s="24"/>
      <c r="H116" s="24"/>
      <c r="I116" s="24" t="str">
        <f t="shared" si="8"/>
        <v/>
      </c>
      <c r="K116" s="24"/>
      <c r="L116" s="24"/>
      <c r="M116" s="24"/>
    </row>
    <row r="117" spans="4:13" x14ac:dyDescent="0.2">
      <c r="D117" s="50"/>
      <c r="E117" s="24"/>
      <c r="F117" s="24" t="str">
        <f>IFERROR(LOOKUP(E117, 'CIDR Cheat Sheet'!$A$2:$A$16,'CIDR Cheat Sheet'!$B$2:$B$16),"")</f>
        <v/>
      </c>
      <c r="G117" s="24"/>
      <c r="H117" s="24"/>
      <c r="I117" s="24" t="str">
        <f t="shared" si="8"/>
        <v/>
      </c>
      <c r="K117" s="24"/>
      <c r="L117" s="24"/>
      <c r="M117" s="24"/>
    </row>
    <row r="118" spans="4:13" x14ac:dyDescent="0.2">
      <c r="D118" s="50"/>
      <c r="E118" s="24"/>
      <c r="F118" s="24" t="str">
        <f>IFERROR(LOOKUP(E118, 'CIDR Cheat Sheet'!$A$2:$A$16,'CIDR Cheat Sheet'!$B$2:$B$16),"")</f>
        <v/>
      </c>
      <c r="G118" s="24"/>
      <c r="H118" s="24"/>
      <c r="I118" s="24" t="str">
        <f t="shared" si="8"/>
        <v/>
      </c>
      <c r="K118" s="24"/>
      <c r="L118" s="24"/>
      <c r="M118" s="24"/>
    </row>
    <row r="119" spans="4:13" x14ac:dyDescent="0.2">
      <c r="D119" s="50"/>
      <c r="E119" s="24"/>
      <c r="F119" s="24" t="str">
        <f>IFERROR(LOOKUP(E119, 'CIDR Cheat Sheet'!$A$2:$A$16,'CIDR Cheat Sheet'!$B$2:$B$16),"")</f>
        <v/>
      </c>
      <c r="G119" s="24"/>
      <c r="H119" s="24"/>
      <c r="I119" s="24" t="str">
        <f t="shared" si="8"/>
        <v/>
      </c>
      <c r="K119" s="24"/>
      <c r="L119" s="24"/>
      <c r="M119" s="24"/>
    </row>
    <row r="120" spans="4:13" x14ac:dyDescent="0.2">
      <c r="D120" s="50"/>
      <c r="E120" s="24"/>
      <c r="F120" s="24" t="str">
        <f>IFERROR(LOOKUP(E120, 'CIDR Cheat Sheet'!$A$2:$A$16,'CIDR Cheat Sheet'!$B$2:$B$16),"")</f>
        <v/>
      </c>
      <c r="G120" s="24"/>
      <c r="H120" s="24"/>
      <c r="I120" s="24" t="str">
        <f t="shared" si="8"/>
        <v/>
      </c>
      <c r="K120" s="24"/>
      <c r="L120" s="24"/>
      <c r="M120" s="24"/>
    </row>
    <row r="121" spans="4:13" x14ac:dyDescent="0.2">
      <c r="D121" s="50"/>
      <c r="E121" s="24"/>
      <c r="F121" s="24" t="str">
        <f>IFERROR(LOOKUP(E121, 'CIDR Cheat Sheet'!$A$2:$A$16,'CIDR Cheat Sheet'!$B$2:$B$16),"")</f>
        <v/>
      </c>
      <c r="G121" s="24"/>
      <c r="H121" s="24"/>
      <c r="I121" s="24" t="str">
        <f t="shared" si="8"/>
        <v/>
      </c>
      <c r="K121" s="24"/>
      <c r="L121" s="24"/>
      <c r="M121" s="24"/>
    </row>
    <row r="122" spans="4:13" x14ac:dyDescent="0.2">
      <c r="D122" s="50"/>
      <c r="E122" s="24"/>
      <c r="F122" s="24" t="str">
        <f>IFERROR(LOOKUP(E122, 'CIDR Cheat Sheet'!$A$2:$A$16,'CIDR Cheat Sheet'!$B$2:$B$16),"")</f>
        <v/>
      </c>
      <c r="G122" s="24"/>
      <c r="H122" s="24"/>
      <c r="I122" s="24" t="str">
        <f t="shared" si="8"/>
        <v/>
      </c>
      <c r="K122" s="24"/>
      <c r="L122" s="24"/>
      <c r="M122" s="24"/>
    </row>
    <row r="123" spans="4:13" x14ac:dyDescent="0.2">
      <c r="D123" s="50"/>
      <c r="E123" s="24"/>
      <c r="F123" s="24" t="str">
        <f>IFERROR(LOOKUP(E123, 'CIDR Cheat Sheet'!$A$2:$A$16,'CIDR Cheat Sheet'!$B$2:$B$16),"")</f>
        <v/>
      </c>
      <c r="G123" s="24"/>
      <c r="H123" s="24"/>
      <c r="I123" s="24" t="str">
        <f t="shared" si="8"/>
        <v/>
      </c>
      <c r="K123" s="24"/>
      <c r="L123" s="24"/>
      <c r="M123" s="24"/>
    </row>
    <row r="126" spans="4:13" x14ac:dyDescent="0.2">
      <c r="D126" s="54" t="s">
        <v>13</v>
      </c>
      <c r="E126" s="54" t="s">
        <v>104</v>
      </c>
      <c r="F126" s="54" t="s">
        <v>105</v>
      </c>
      <c r="G126" s="54" t="s">
        <v>17</v>
      </c>
    </row>
    <row r="127" spans="4:13" x14ac:dyDescent="0.2">
      <c r="D127" t="str">
        <f>IF(A7, A7, "")</f>
        <v/>
      </c>
      <c r="E127" s="24" t="str">
        <f>CONCATENATE(UPPER(D127),"_VCN")</f>
        <v>_VCN</v>
      </c>
      <c r="F127">
        <f>B7</f>
        <v>0</v>
      </c>
      <c r="G127" t="str">
        <f>CONCATENATE(UPPER(D127),"_NETWORK")</f>
        <v>_NETWORK</v>
      </c>
    </row>
    <row r="128" spans="4:13" x14ac:dyDescent="0.2">
      <c r="D128" s="55" t="s">
        <v>22</v>
      </c>
      <c r="E128" s="54" t="s">
        <v>106</v>
      </c>
      <c r="F128" s="54" t="s">
        <v>15</v>
      </c>
      <c r="G128" s="54" t="s">
        <v>49</v>
      </c>
      <c r="H128" s="54" t="s">
        <v>23</v>
      </c>
      <c r="I128" s="54" t="s">
        <v>21</v>
      </c>
      <c r="K128" s="54" t="s">
        <v>27</v>
      </c>
      <c r="L128" s="54" t="s">
        <v>28</v>
      </c>
      <c r="M128" s="54" t="s">
        <v>107</v>
      </c>
    </row>
    <row r="129" spans="4:13" x14ac:dyDescent="0.2">
      <c r="D129" s="50"/>
      <c r="E129" s="56"/>
      <c r="F129" s="24" t="str">
        <f>IFERROR(LOOKUP(E129, 'CIDR Cheat Sheet'!$A$2:$A$16,'CIDR Cheat Sheet'!$B$2:$B$16),"")</f>
        <v/>
      </c>
      <c r="G129" s="24"/>
      <c r="H129" s="24"/>
      <c r="I129" s="24" t="str">
        <f>IF(D129 &lt;&gt; "", CONCATENATE(LOWER(D$127),"_",IF(G129=TRUE,"pub","pvt"),H129,"sn",D129),"")</f>
        <v/>
      </c>
      <c r="K129" s="24" t="s">
        <v>29</v>
      </c>
      <c r="L129" s="24" t="s">
        <v>30</v>
      </c>
      <c r="M129" s="24" t="str">
        <f>CONCATENATE(UPPER($D$127),"_",L129)</f>
        <v>_DHCP_Options</v>
      </c>
    </row>
    <row r="130" spans="4:13" x14ac:dyDescent="0.2">
      <c r="D130" s="50"/>
      <c r="E130" s="24"/>
      <c r="F130" s="24" t="str">
        <f>IFERROR(LOOKUP(E130, 'CIDR Cheat Sheet'!$A$2:$A$16,'CIDR Cheat Sheet'!$B$2:$B$16),"")</f>
        <v/>
      </c>
      <c r="G130" s="24"/>
      <c r="H130" s="24"/>
      <c r="I130" s="24" t="str">
        <f t="shared" ref="I130:I148" si="10">IF(D130 &lt;&gt; "", CONCATENATE(LOWER(D$127),"_",IF(G130=TRUE,"pub","pvt"),H130,"sn",D130),"")</f>
        <v/>
      </c>
      <c r="K130" s="24" t="s">
        <v>108</v>
      </c>
      <c r="L130" s="24" t="s">
        <v>99</v>
      </c>
      <c r="M130" s="24" t="s">
        <v>109</v>
      </c>
    </row>
    <row r="131" spans="4:13" x14ac:dyDescent="0.2">
      <c r="D131" s="50"/>
      <c r="E131" s="24"/>
      <c r="F131" s="24" t="str">
        <f>IFERROR(LOOKUP(E131, 'CIDR Cheat Sheet'!$A$2:$A$16,'CIDR Cheat Sheet'!$B$2:$B$16),"")</f>
        <v/>
      </c>
      <c r="G131" s="24"/>
      <c r="H131" s="24"/>
      <c r="I131" s="24" t="str">
        <f t="shared" si="10"/>
        <v/>
      </c>
      <c r="K131" s="24" t="s">
        <v>31</v>
      </c>
      <c r="L131" s="24" t="s">
        <v>32</v>
      </c>
      <c r="M131" s="24" t="str">
        <f>CONCATENATE(UPPER($D$127),"_",L131)</f>
        <v>_pvt_rt</v>
      </c>
    </row>
    <row r="132" spans="4:13" x14ac:dyDescent="0.2">
      <c r="D132" s="50"/>
      <c r="E132" s="24"/>
      <c r="F132" s="24" t="str">
        <f>IFERROR(LOOKUP(E132, 'CIDR Cheat Sheet'!$A$2:$A$16,'CIDR Cheat Sheet'!$B$2:$B$16),"")</f>
        <v/>
      </c>
      <c r="G132" s="24"/>
      <c r="H132" s="24"/>
      <c r="I132" s="24" t="str">
        <f t="shared" si="10"/>
        <v/>
      </c>
      <c r="K132" s="24" t="s">
        <v>33</v>
      </c>
      <c r="L132" s="24" t="s">
        <v>34</v>
      </c>
      <c r="M132" s="24" t="str">
        <f t="shared" ref="M132:M137" si="11">CONCATENATE(UPPER($D$127),"_",L132)</f>
        <v>_pub_rt</v>
      </c>
    </row>
    <row r="133" spans="4:13" x14ac:dyDescent="0.2">
      <c r="D133" s="50"/>
      <c r="E133" s="24"/>
      <c r="F133" s="24" t="str">
        <f>IFERROR(LOOKUP(E133, 'CIDR Cheat Sheet'!$A$2:$A$16,'CIDR Cheat Sheet'!$B$2:$B$16),"")</f>
        <v/>
      </c>
      <c r="G133" s="24"/>
      <c r="H133" s="24"/>
      <c r="I133" s="24" t="str">
        <f t="shared" si="10"/>
        <v/>
      </c>
      <c r="K133" s="24" t="s">
        <v>35</v>
      </c>
      <c r="L133" s="24" t="str">
        <f>CONCATENATE("pvt_sl")</f>
        <v>pvt_sl</v>
      </c>
      <c r="M133" s="24" t="str">
        <f t="shared" si="11"/>
        <v>_pvt_sl</v>
      </c>
    </row>
    <row r="134" spans="4:13" x14ac:dyDescent="0.2">
      <c r="D134" s="50"/>
      <c r="E134" s="24"/>
      <c r="F134" s="24" t="str">
        <f>IFERROR(LOOKUP(E134, 'CIDR Cheat Sheet'!$A$2:$A$16,'CIDR Cheat Sheet'!$B$2:$B$16),"")</f>
        <v/>
      </c>
      <c r="G134" s="24"/>
      <c r="H134" s="24"/>
      <c r="I134" s="24" t="str">
        <f t="shared" si="10"/>
        <v/>
      </c>
      <c r="K134" s="24" t="s">
        <v>36</v>
      </c>
      <c r="L134" s="24" t="s">
        <v>37</v>
      </c>
      <c r="M134" s="24" t="str">
        <f t="shared" si="11"/>
        <v>_pub_sl</v>
      </c>
    </row>
    <row r="135" spans="4:13" x14ac:dyDescent="0.2">
      <c r="D135" s="50"/>
      <c r="E135" s="24"/>
      <c r="F135" s="24" t="str">
        <f>IFERROR(LOOKUP(E135, 'CIDR Cheat Sheet'!$A$2:$A$16,'CIDR Cheat Sheet'!$B$2:$B$16),"")</f>
        <v/>
      </c>
      <c r="G135" s="24"/>
      <c r="H135" s="24"/>
      <c r="I135" s="24" t="str">
        <f t="shared" si="10"/>
        <v/>
      </c>
      <c r="K135" s="24" t="s">
        <v>38</v>
      </c>
      <c r="L135" s="24" t="s">
        <v>39</v>
      </c>
      <c r="M135" s="24" t="str">
        <f t="shared" si="11"/>
        <v>_SVC_GW</v>
      </c>
    </row>
    <row r="136" spans="4:13" x14ac:dyDescent="0.2">
      <c r="D136" s="50"/>
      <c r="E136" s="24"/>
      <c r="F136" s="24" t="str">
        <f>IFERROR(LOOKUP(E136, 'CIDR Cheat Sheet'!$A$2:$A$16,'CIDR Cheat Sheet'!$B$2:$B$16),"")</f>
        <v/>
      </c>
      <c r="G136" s="24"/>
      <c r="H136" s="24"/>
      <c r="I136" s="24" t="str">
        <f t="shared" si="10"/>
        <v/>
      </c>
      <c r="K136" s="24" t="s">
        <v>40</v>
      </c>
      <c r="L136" s="24" t="s">
        <v>41</v>
      </c>
      <c r="M136" s="24" t="str">
        <f t="shared" si="11"/>
        <v>_NAT_GW</v>
      </c>
    </row>
    <row r="137" spans="4:13" x14ac:dyDescent="0.2">
      <c r="D137" s="50"/>
      <c r="E137" s="24"/>
      <c r="F137" s="24" t="str">
        <f>IFERROR(LOOKUP(E137, 'CIDR Cheat Sheet'!$A$2:$A$16,'CIDR Cheat Sheet'!$B$2:$B$16),"")</f>
        <v/>
      </c>
      <c r="G137" s="24"/>
      <c r="H137" s="24"/>
      <c r="I137" s="24" t="str">
        <f t="shared" si="10"/>
        <v/>
      </c>
      <c r="K137" s="24" t="s">
        <v>42</v>
      </c>
      <c r="L137" s="24" t="s">
        <v>43</v>
      </c>
      <c r="M137" s="24" t="str">
        <f t="shared" si="11"/>
        <v>_INET_GW</v>
      </c>
    </row>
    <row r="138" spans="4:13" x14ac:dyDescent="0.2">
      <c r="D138" s="50"/>
      <c r="E138" s="24"/>
      <c r="F138" s="24" t="str">
        <f>IFERROR(LOOKUP(E138, 'CIDR Cheat Sheet'!$A$2:$A$16,'CIDR Cheat Sheet'!$B$2:$B$16),"")</f>
        <v/>
      </c>
      <c r="G138" s="24"/>
      <c r="H138" s="24"/>
      <c r="I138" s="24" t="str">
        <f t="shared" si="10"/>
        <v/>
      </c>
      <c r="K138" s="24"/>
      <c r="L138" s="24"/>
      <c r="M138" s="24"/>
    </row>
    <row r="139" spans="4:13" x14ac:dyDescent="0.2">
      <c r="D139" s="50"/>
      <c r="E139" s="24"/>
      <c r="F139" s="24" t="str">
        <f>IFERROR(LOOKUP(E139, 'CIDR Cheat Sheet'!$A$2:$A$16,'CIDR Cheat Sheet'!$B$2:$B$16),"")</f>
        <v/>
      </c>
      <c r="G139" s="24"/>
      <c r="H139" s="24"/>
      <c r="I139" s="24" t="str">
        <f t="shared" si="10"/>
        <v/>
      </c>
      <c r="K139" s="24"/>
      <c r="L139" s="24"/>
      <c r="M139" s="24"/>
    </row>
    <row r="140" spans="4:13" x14ac:dyDescent="0.2">
      <c r="D140" s="50"/>
      <c r="E140" s="24"/>
      <c r="F140" s="24" t="str">
        <f>IFERROR(LOOKUP(E140, 'CIDR Cheat Sheet'!$A$2:$A$16,'CIDR Cheat Sheet'!$B$2:$B$16),"")</f>
        <v/>
      </c>
      <c r="G140" s="24"/>
      <c r="H140" s="24"/>
      <c r="I140" s="24" t="str">
        <f t="shared" si="10"/>
        <v/>
      </c>
      <c r="K140" s="24"/>
      <c r="L140" s="24"/>
      <c r="M140" s="24"/>
    </row>
    <row r="141" spans="4:13" x14ac:dyDescent="0.2">
      <c r="D141" s="50"/>
      <c r="E141" s="24"/>
      <c r="F141" s="24" t="str">
        <f>IFERROR(LOOKUP(E141, 'CIDR Cheat Sheet'!$A$2:$A$16,'CIDR Cheat Sheet'!$B$2:$B$16),"")</f>
        <v/>
      </c>
      <c r="G141" s="24"/>
      <c r="H141" s="24"/>
      <c r="I141" s="24" t="str">
        <f t="shared" si="10"/>
        <v/>
      </c>
      <c r="K141" s="24"/>
      <c r="L141" s="24"/>
      <c r="M141" s="24"/>
    </row>
    <row r="142" spans="4:13" x14ac:dyDescent="0.2">
      <c r="D142" s="50"/>
      <c r="E142" s="24"/>
      <c r="F142" s="24" t="str">
        <f>IFERROR(LOOKUP(E142, 'CIDR Cheat Sheet'!$A$2:$A$16,'CIDR Cheat Sheet'!$B$2:$B$16),"")</f>
        <v/>
      </c>
      <c r="G142" s="24"/>
      <c r="H142" s="24"/>
      <c r="I142" s="24" t="str">
        <f t="shared" si="10"/>
        <v/>
      </c>
      <c r="K142" s="24"/>
      <c r="L142" s="24"/>
      <c r="M142" s="24"/>
    </row>
    <row r="143" spans="4:13" x14ac:dyDescent="0.2">
      <c r="D143" s="50"/>
      <c r="E143" s="24"/>
      <c r="F143" s="24" t="str">
        <f>IFERROR(LOOKUP(E143, 'CIDR Cheat Sheet'!$A$2:$A$16,'CIDR Cheat Sheet'!$B$2:$B$16),"")</f>
        <v/>
      </c>
      <c r="G143" s="24"/>
      <c r="H143" s="24"/>
      <c r="I143" s="24" t="str">
        <f t="shared" si="10"/>
        <v/>
      </c>
      <c r="K143" s="24"/>
      <c r="L143" s="24"/>
      <c r="M143" s="24"/>
    </row>
    <row r="144" spans="4:13" x14ac:dyDescent="0.2">
      <c r="D144" s="50"/>
      <c r="E144" s="24"/>
      <c r="F144" s="24" t="str">
        <f>IFERROR(LOOKUP(E144, 'CIDR Cheat Sheet'!$A$2:$A$16,'CIDR Cheat Sheet'!$B$2:$B$16),"")</f>
        <v/>
      </c>
      <c r="G144" s="24"/>
      <c r="H144" s="24"/>
      <c r="I144" s="24" t="str">
        <f t="shared" si="10"/>
        <v/>
      </c>
      <c r="K144" s="24"/>
      <c r="L144" s="24"/>
      <c r="M144" s="24"/>
    </row>
    <row r="145" spans="4:13" x14ac:dyDescent="0.2">
      <c r="D145" s="50"/>
      <c r="E145" s="24"/>
      <c r="F145" s="24" t="str">
        <f>IFERROR(LOOKUP(E145, 'CIDR Cheat Sheet'!$A$2:$A$16,'CIDR Cheat Sheet'!$B$2:$B$16),"")</f>
        <v/>
      </c>
      <c r="G145" s="24"/>
      <c r="H145" s="24"/>
      <c r="I145" s="24" t="str">
        <f t="shared" si="10"/>
        <v/>
      </c>
      <c r="K145" s="24"/>
      <c r="L145" s="24"/>
      <c r="M145" s="24"/>
    </row>
    <row r="146" spans="4:13" x14ac:dyDescent="0.2">
      <c r="D146" s="50"/>
      <c r="E146" s="24"/>
      <c r="F146" s="24" t="str">
        <f>IFERROR(LOOKUP(E146, 'CIDR Cheat Sheet'!$A$2:$A$16,'CIDR Cheat Sheet'!$B$2:$B$16),"")</f>
        <v/>
      </c>
      <c r="G146" s="24"/>
      <c r="H146" s="24"/>
      <c r="I146" s="24" t="str">
        <f t="shared" si="10"/>
        <v/>
      </c>
      <c r="K146" s="24"/>
      <c r="L146" s="24"/>
      <c r="M146" s="24"/>
    </row>
    <row r="147" spans="4:13" x14ac:dyDescent="0.2">
      <c r="D147" s="50"/>
      <c r="E147" s="24"/>
      <c r="F147" s="24" t="str">
        <f>IFERROR(LOOKUP(E147, 'CIDR Cheat Sheet'!$A$2:$A$16,'CIDR Cheat Sheet'!$B$2:$B$16),"")</f>
        <v/>
      </c>
      <c r="G147" s="24"/>
      <c r="H147" s="24"/>
      <c r="I147" s="24" t="str">
        <f t="shared" si="10"/>
        <v/>
      </c>
      <c r="K147" s="24"/>
      <c r="L147" s="24"/>
      <c r="M147" s="24"/>
    </row>
    <row r="148" spans="4:13" x14ac:dyDescent="0.2">
      <c r="D148" s="50"/>
      <c r="E148" s="24"/>
      <c r="F148" s="24" t="str">
        <f>IFERROR(LOOKUP(E148, 'CIDR Cheat Sheet'!$A$2:$A$16,'CIDR Cheat Sheet'!$B$2:$B$16),"")</f>
        <v/>
      </c>
      <c r="G148" s="24"/>
      <c r="H148" s="24"/>
      <c r="I148" s="24" t="str">
        <f t="shared" si="10"/>
        <v/>
      </c>
      <c r="K148" s="24"/>
      <c r="L148" s="24"/>
      <c r="M148"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22FC7-51F1-4C4F-9464-CF784D6D207C}">
  <dimension ref="A1:E8"/>
  <sheetViews>
    <sheetView showGridLines="0" workbookViewId="0">
      <selection activeCell="A2" sqref="A2:E8"/>
    </sheetView>
  </sheetViews>
  <sheetFormatPr baseColWidth="10" defaultColWidth="10.83203125" defaultRowHeight="16" x14ac:dyDescent="0.2"/>
  <cols>
    <col min="1" max="1" width="31.5" bestFit="1" customWidth="1"/>
    <col min="2" max="2" width="18.5" bestFit="1" customWidth="1"/>
    <col min="3" max="3" width="42.83203125" bestFit="1" customWidth="1"/>
    <col min="4" max="4" width="14.6640625" customWidth="1"/>
  </cols>
  <sheetData>
    <row r="1" spans="1:5" x14ac:dyDescent="0.2">
      <c r="A1" s="25" t="s">
        <v>17</v>
      </c>
      <c r="B1" s="25" t="s">
        <v>16</v>
      </c>
      <c r="C1" s="25" t="s">
        <v>18</v>
      </c>
      <c r="D1" s="53" t="s">
        <v>101</v>
      </c>
      <c r="E1" s="53" t="s">
        <v>102</v>
      </c>
    </row>
    <row r="2" spans="1:5" x14ac:dyDescent="0.2">
      <c r="A2" s="21" t="s">
        <v>149</v>
      </c>
      <c r="B2" s="21" t="s">
        <v>26</v>
      </c>
      <c r="C2" s="23" t="str">
        <f>CONCATENATE(SUBSTITUTE(A2,"_"," "), " Compartment")</f>
        <v>Motivus Workers Compartment</v>
      </c>
      <c r="D2" s="24" t="b">
        <v>1</v>
      </c>
      <c r="E2" s="24">
        <v>60</v>
      </c>
    </row>
    <row r="3" spans="1:5" x14ac:dyDescent="0.2">
      <c r="A3" s="21" t="s">
        <v>44</v>
      </c>
      <c r="B3" s="21" t="str">
        <f>A2</f>
        <v>Motivus_Workers</v>
      </c>
      <c r="C3" s="23" t="str">
        <f t="shared" ref="C3:C8" si="0">CONCATENATE(SUBSTITUTE(A3,"_"," "), " Compartment")</f>
        <v>HUB01 Compartment</v>
      </c>
      <c r="D3" s="24" t="b">
        <v>1</v>
      </c>
      <c r="E3" s="24">
        <v>60</v>
      </c>
    </row>
    <row r="4" spans="1:5" x14ac:dyDescent="0.2">
      <c r="A4" s="21" t="s">
        <v>74</v>
      </c>
      <c r="B4" s="21" t="str">
        <f>$A$3</f>
        <v>HUB01</v>
      </c>
      <c r="C4" s="23" t="str">
        <f t="shared" si="0"/>
        <v>HUB01 ARTIFACTS Compartment</v>
      </c>
      <c r="D4" s="24" t="b">
        <v>1</v>
      </c>
      <c r="E4" s="24">
        <v>60</v>
      </c>
    </row>
    <row r="5" spans="1:5" x14ac:dyDescent="0.2">
      <c r="A5" s="21" t="s">
        <v>46</v>
      </c>
      <c r="B5" s="21" t="str">
        <f t="shared" ref="B5" si="1">$A$3</f>
        <v>HUB01</v>
      </c>
      <c r="C5" s="23" t="str">
        <f t="shared" si="0"/>
        <v>HUB01 NETWORK Compartment</v>
      </c>
      <c r="D5" s="24" t="b">
        <v>1</v>
      </c>
      <c r="E5" s="24">
        <v>60</v>
      </c>
    </row>
    <row r="6" spans="1:5" x14ac:dyDescent="0.2">
      <c r="A6" s="21" t="s">
        <v>45</v>
      </c>
      <c r="B6" s="21" t="str">
        <f>A2</f>
        <v>Motivus_Workers</v>
      </c>
      <c r="C6" s="23" t="str">
        <f t="shared" si="0"/>
        <v>PRD01 Compartment</v>
      </c>
      <c r="D6" s="24" t="b">
        <v>1</v>
      </c>
      <c r="E6" s="24">
        <v>60</v>
      </c>
    </row>
    <row r="7" spans="1:5" x14ac:dyDescent="0.2">
      <c r="A7" s="21" t="s">
        <v>53</v>
      </c>
      <c r="B7" s="21" t="str">
        <f>A6</f>
        <v>PRD01</v>
      </c>
      <c r="C7" s="23" t="str">
        <f t="shared" ref="C7" si="2">CONCATENATE(SUBSTITUTE(A7,"_"," "), " Compartment")</f>
        <v>PRD01 ARTIFACTS Compartment</v>
      </c>
      <c r="D7" s="24" t="b">
        <v>1</v>
      </c>
      <c r="E7" s="24">
        <v>60</v>
      </c>
    </row>
    <row r="8" spans="1:5" x14ac:dyDescent="0.2">
      <c r="A8" s="21" t="s">
        <v>50</v>
      </c>
      <c r="B8" s="21" t="str">
        <f>A6</f>
        <v>PRD01</v>
      </c>
      <c r="C8" s="23" t="str">
        <f t="shared" si="0"/>
        <v>PRD01 NETWORK Compartment</v>
      </c>
      <c r="D8" s="24" t="b">
        <v>1</v>
      </c>
      <c r="E8" s="24">
        <v>60</v>
      </c>
    </row>
  </sheetData>
  <autoFilter ref="A1:B8" xr:uid="{DB133301-BCF3-2148-AAA1-A28A555F586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9E1C-71BE-4876-A6E9-95DBA6ACA7A0}">
  <dimension ref="A1"/>
  <sheetViews>
    <sheetView showGridLines="0" workbookViewId="0">
      <selection activeCell="B2" sqref="B2:B3"/>
    </sheetView>
  </sheetViews>
  <sheetFormatPr baseColWidth="10" defaultColWidth="8.83203125" defaultRowHeight="16"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1179D-347F-47FD-B067-8D1D5A23E68E}">
  <dimension ref="A1"/>
  <sheetViews>
    <sheetView showGridLines="0" workbookViewId="0">
      <selection activeCell="N22" sqref="N22"/>
    </sheetView>
  </sheetViews>
  <sheetFormatPr baseColWidth="10" defaultColWidth="8.83203125" defaultRowHeight="16"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BFDB-27F1-4B3B-BF2B-7D366733AD0D}">
  <dimension ref="A1:D26"/>
  <sheetViews>
    <sheetView showGridLines="0" workbookViewId="0">
      <selection activeCell="A4" sqref="A4"/>
    </sheetView>
  </sheetViews>
  <sheetFormatPr baseColWidth="10" defaultColWidth="9" defaultRowHeight="15" x14ac:dyDescent="0.2"/>
  <cols>
    <col min="1" max="1" width="40.6640625" style="57" customWidth="1"/>
    <col min="2" max="2" width="28.6640625" style="57" customWidth="1"/>
    <col min="3" max="3" width="9" style="57"/>
    <col min="4" max="4" width="79.33203125" style="57" customWidth="1"/>
    <col min="5" max="16384" width="9" style="57"/>
  </cols>
  <sheetData>
    <row r="1" spans="1:4" ht="16" x14ac:dyDescent="0.2">
      <c r="A1" s="60" t="s">
        <v>67</v>
      </c>
      <c r="B1" s="60" t="s">
        <v>117</v>
      </c>
      <c r="C1" s="60" t="s">
        <v>116</v>
      </c>
      <c r="D1" s="59" t="s">
        <v>115</v>
      </c>
    </row>
    <row r="2" spans="1:4" x14ac:dyDescent="0.2">
      <c r="A2" s="58" t="s">
        <v>114</v>
      </c>
      <c r="B2" s="58" t="s">
        <v>111</v>
      </c>
      <c r="C2" s="58" t="s">
        <v>113</v>
      </c>
      <c r="D2" s="58" t="str">
        <f t="shared" ref="D2:D26" si="0">IF(A2&lt;&gt;"",_xlfn.CONCAT("git::ssh://git@",B2,A2,".git?ref=",C2),"")</f>
        <v>git::ssh://git@github.com/oracle-devrel/terraform-oci-cloudbricks-network-artifacts.git?ref=v2.0.1</v>
      </c>
    </row>
    <row r="3" spans="1:4" x14ac:dyDescent="0.2">
      <c r="A3" s="58" t="s">
        <v>112</v>
      </c>
      <c r="B3" s="58" t="s">
        <v>111</v>
      </c>
      <c r="C3" s="58" t="s">
        <v>110</v>
      </c>
      <c r="D3" s="58" t="str">
        <f t="shared" si="0"/>
        <v>git::ssh://git@github.com/oracle-devrel/terraform-oci-cloudbricks-compartment.git?ref=v1.0.3</v>
      </c>
    </row>
    <row r="4" spans="1:4" x14ac:dyDescent="0.2">
      <c r="A4" s="69"/>
      <c r="B4" s="58"/>
      <c r="C4" s="69"/>
      <c r="D4" s="58" t="str">
        <f t="shared" si="0"/>
        <v/>
      </c>
    </row>
    <row r="5" spans="1:4" x14ac:dyDescent="0.2">
      <c r="A5" s="58"/>
      <c r="B5" s="58"/>
      <c r="C5" s="58"/>
      <c r="D5" s="58" t="str">
        <f t="shared" si="0"/>
        <v/>
      </c>
    </row>
    <row r="6" spans="1:4" x14ac:dyDescent="0.2">
      <c r="A6" s="58"/>
      <c r="B6" s="58"/>
      <c r="C6" s="58"/>
      <c r="D6" s="58" t="str">
        <f t="shared" si="0"/>
        <v/>
      </c>
    </row>
    <row r="7" spans="1:4" x14ac:dyDescent="0.2">
      <c r="A7" s="58"/>
      <c r="B7" s="58"/>
      <c r="C7" s="58"/>
      <c r="D7" s="58" t="str">
        <f t="shared" si="0"/>
        <v/>
      </c>
    </row>
    <row r="8" spans="1:4" x14ac:dyDescent="0.2">
      <c r="A8" s="58"/>
      <c r="B8" s="58"/>
      <c r="C8" s="58"/>
      <c r="D8" s="58" t="str">
        <f t="shared" si="0"/>
        <v/>
      </c>
    </row>
    <row r="9" spans="1:4" x14ac:dyDescent="0.2">
      <c r="A9" s="58"/>
      <c r="B9" s="58"/>
      <c r="C9" s="58"/>
      <c r="D9" s="58" t="str">
        <f t="shared" si="0"/>
        <v/>
      </c>
    </row>
    <row r="10" spans="1:4" x14ac:dyDescent="0.2">
      <c r="A10" s="58"/>
      <c r="B10" s="58"/>
      <c r="C10" s="58"/>
      <c r="D10" s="58" t="str">
        <f t="shared" si="0"/>
        <v/>
      </c>
    </row>
    <row r="11" spans="1:4" x14ac:dyDescent="0.2">
      <c r="A11" s="58"/>
      <c r="B11" s="58"/>
      <c r="C11" s="58"/>
      <c r="D11" s="58" t="str">
        <f t="shared" si="0"/>
        <v/>
      </c>
    </row>
    <row r="12" spans="1:4" x14ac:dyDescent="0.2">
      <c r="A12" s="58"/>
      <c r="B12" s="58"/>
      <c r="C12" s="58"/>
      <c r="D12" s="58" t="str">
        <f t="shared" si="0"/>
        <v/>
      </c>
    </row>
    <row r="13" spans="1:4" x14ac:dyDescent="0.2">
      <c r="A13" s="58"/>
      <c r="B13" s="58"/>
      <c r="C13" s="58"/>
      <c r="D13" s="58" t="str">
        <f t="shared" si="0"/>
        <v/>
      </c>
    </row>
    <row r="14" spans="1:4" x14ac:dyDescent="0.2">
      <c r="A14" s="58"/>
      <c r="B14" s="58"/>
      <c r="C14" s="58"/>
      <c r="D14" s="58" t="str">
        <f t="shared" si="0"/>
        <v/>
      </c>
    </row>
    <row r="15" spans="1:4" x14ac:dyDescent="0.2">
      <c r="A15" s="58"/>
      <c r="B15" s="58"/>
      <c r="C15" s="58"/>
      <c r="D15" s="58" t="str">
        <f t="shared" si="0"/>
        <v/>
      </c>
    </row>
    <row r="16" spans="1:4" x14ac:dyDescent="0.2">
      <c r="A16" s="58"/>
      <c r="B16" s="58"/>
      <c r="C16" s="58"/>
      <c r="D16" s="58" t="str">
        <f t="shared" si="0"/>
        <v/>
      </c>
    </row>
    <row r="17" spans="1:4" x14ac:dyDescent="0.2">
      <c r="A17" s="58"/>
      <c r="B17" s="58"/>
      <c r="C17" s="58"/>
      <c r="D17" s="58" t="str">
        <f t="shared" si="0"/>
        <v/>
      </c>
    </row>
    <row r="18" spans="1:4" x14ac:dyDescent="0.2">
      <c r="A18" s="58"/>
      <c r="B18" s="58"/>
      <c r="C18" s="58"/>
      <c r="D18" s="58" t="str">
        <f t="shared" si="0"/>
        <v/>
      </c>
    </row>
    <row r="19" spans="1:4" x14ac:dyDescent="0.2">
      <c r="A19" s="58"/>
      <c r="B19" s="58"/>
      <c r="C19" s="58"/>
      <c r="D19" s="58" t="str">
        <f t="shared" si="0"/>
        <v/>
      </c>
    </row>
    <row r="20" spans="1:4" x14ac:dyDescent="0.2">
      <c r="A20" s="58"/>
      <c r="B20" s="58"/>
      <c r="C20" s="58"/>
      <c r="D20" s="58" t="str">
        <f t="shared" si="0"/>
        <v/>
      </c>
    </row>
    <row r="21" spans="1:4" x14ac:dyDescent="0.2">
      <c r="A21" s="58"/>
      <c r="B21" s="58"/>
      <c r="C21" s="58"/>
      <c r="D21" s="58" t="str">
        <f t="shared" si="0"/>
        <v/>
      </c>
    </row>
    <row r="22" spans="1:4" x14ac:dyDescent="0.2">
      <c r="A22" s="58"/>
      <c r="B22" s="58"/>
      <c r="C22" s="58"/>
      <c r="D22" s="58" t="str">
        <f t="shared" si="0"/>
        <v/>
      </c>
    </row>
    <row r="23" spans="1:4" x14ac:dyDescent="0.2">
      <c r="A23" s="58"/>
      <c r="B23" s="58"/>
      <c r="C23" s="58"/>
      <c r="D23" s="58" t="str">
        <f t="shared" si="0"/>
        <v/>
      </c>
    </row>
    <row r="24" spans="1:4" x14ac:dyDescent="0.2">
      <c r="A24" s="58"/>
      <c r="B24" s="58"/>
      <c r="C24" s="58"/>
      <c r="D24" s="58" t="str">
        <f t="shared" si="0"/>
        <v/>
      </c>
    </row>
    <row r="25" spans="1:4" x14ac:dyDescent="0.2">
      <c r="A25" s="58"/>
      <c r="B25" s="58"/>
      <c r="C25" s="58"/>
      <c r="D25" s="58" t="str">
        <f t="shared" si="0"/>
        <v/>
      </c>
    </row>
    <row r="26" spans="1:4" x14ac:dyDescent="0.2">
      <c r="A26" s="58"/>
      <c r="B26" s="58"/>
      <c r="C26" s="58"/>
      <c r="D26" s="58" t="str">
        <f t="shared" si="0"/>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5F9-BE3E-47E0-87D3-59D4152AB4FB}">
  <dimension ref="A1:B6"/>
  <sheetViews>
    <sheetView showGridLines="0" workbookViewId="0">
      <selection activeCell="B4" sqref="B4"/>
    </sheetView>
  </sheetViews>
  <sheetFormatPr baseColWidth="10" defaultColWidth="9" defaultRowHeight="15" x14ac:dyDescent="0.2"/>
  <cols>
    <col min="1" max="1" width="16" style="57" customWidth="1"/>
    <col min="2" max="2" width="70.33203125" style="57" customWidth="1"/>
    <col min="3" max="16384" width="9" style="57"/>
  </cols>
  <sheetData>
    <row r="1" spans="1:2" ht="16" x14ac:dyDescent="0.2">
      <c r="A1" s="60" t="s">
        <v>124</v>
      </c>
      <c r="B1" s="60" t="s">
        <v>123</v>
      </c>
    </row>
    <row r="2" spans="1:2" x14ac:dyDescent="0.2">
      <c r="A2" s="58" t="s">
        <v>122</v>
      </c>
      <c r="B2" s="69" t="s">
        <v>152</v>
      </c>
    </row>
    <row r="3" spans="1:2" x14ac:dyDescent="0.2">
      <c r="A3" s="58" t="s">
        <v>121</v>
      </c>
      <c r="B3" s="69" t="s">
        <v>153</v>
      </c>
    </row>
    <row r="4" spans="1:2" x14ac:dyDescent="0.2">
      <c r="A4" s="58" t="s">
        <v>120</v>
      </c>
      <c r="B4" s="69" t="s">
        <v>150</v>
      </c>
    </row>
    <row r="5" spans="1:2" x14ac:dyDescent="0.2">
      <c r="A5" s="58" t="s">
        <v>119</v>
      </c>
      <c r="B5" s="69" t="s">
        <v>151</v>
      </c>
    </row>
    <row r="6" spans="1:2" x14ac:dyDescent="0.2">
      <c r="A6" s="58" t="s">
        <v>118</v>
      </c>
      <c r="B6" s="69"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Start</vt:lpstr>
      <vt:lpstr>Tech_Mapping</vt:lpstr>
      <vt:lpstr>TCO</vt:lpstr>
      <vt:lpstr>Network Input</vt:lpstr>
      <vt:lpstr>Compartment Input</vt:lpstr>
      <vt:lpstr>Network Design</vt:lpstr>
      <vt:lpstr>Compartment Design</vt:lpstr>
      <vt:lpstr>Brick Versions</vt:lpstr>
      <vt:lpstr>Provider</vt:lpstr>
      <vt:lpstr>Backend</vt:lpstr>
      <vt:lpstr>Unit_Cost</vt:lpstr>
      <vt:lpstr>CIDR Cheat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Denny Alquinta</cp:lastModifiedBy>
  <dcterms:created xsi:type="dcterms:W3CDTF">2021-05-17T18:55:54Z</dcterms:created>
  <dcterms:modified xsi:type="dcterms:W3CDTF">2022-07-15T16:30:08Z</dcterms:modified>
</cp:coreProperties>
</file>