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1nsun9/Desktop/UCI Bootcamp/Weeks 1-2/HW1/"/>
    </mc:Choice>
  </mc:AlternateContent>
  <xr:revisionPtr revIDLastSave="0" documentId="13_ncr:1_{95EA302F-CF3F-5241-9DF3-E0DB8C09B870}" xr6:coauthVersionLast="45" xr6:coauthVersionMax="45" xr10:uidLastSave="{00000000-0000-0000-0000-000000000000}"/>
  <bookViews>
    <workbookView xWindow="0" yWindow="460" windowWidth="28420" windowHeight="16040" activeTab="4" xr2:uid="{00000000-000D-0000-FFFF-FFFF00000000}"/>
  </bookViews>
  <sheets>
    <sheet name="Kickstarter Projects" sheetId="1" r:id="rId1"/>
    <sheet name="State by Category Pivot Table " sheetId="2" r:id="rId2"/>
    <sheet name="State by Sub-category Pivot Tab" sheetId="3" r:id="rId3"/>
    <sheet name="State by Parent Category &amp; Year" sheetId="6" r:id="rId4"/>
    <sheet name="Bonus" sheetId="7" r:id="rId5"/>
  </sheets>
  <definedNames>
    <definedName name="_xlnm._FilterDatabase" localSheetId="0" hidden="1">'Kickstarter Projects'!$A$1:$R$4115</definedName>
  </definedNames>
  <calcPr calcId="191029"/>
  <pivotCaches>
    <pivotCache cacheId="32" r:id="rId6"/>
    <pivotCache cacheId="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7" l="1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4" i="7"/>
  <c r="B3" i="7"/>
  <c r="B2" i="7"/>
  <c r="D13" i="7"/>
  <c r="D12" i="7"/>
  <c r="D11" i="7"/>
  <c r="D10" i="7"/>
  <c r="D9" i="7"/>
  <c r="D8" i="7"/>
  <c r="D7" i="7"/>
  <c r="D6" i="7"/>
  <c r="D5" i="7"/>
  <c r="D3" i="7"/>
  <c r="D2" i="7"/>
  <c r="C4" i="7"/>
  <c r="B4" i="7"/>
  <c r="C13" i="7"/>
  <c r="C12" i="7"/>
  <c r="C11" i="7"/>
  <c r="C10" i="7"/>
  <c r="C9" i="7"/>
  <c r="C8" i="7"/>
  <c r="C7" i="7"/>
  <c r="C6" i="7"/>
  <c r="C5" i="7"/>
  <c r="C3" i="7"/>
  <c r="C2" i="7"/>
  <c r="B12" i="7"/>
  <c r="B11" i="7"/>
  <c r="B10" i="7"/>
  <c r="B9" i="7"/>
  <c r="B8" i="7"/>
  <c r="B7" i="7"/>
  <c r="B6" i="7"/>
  <c r="B5" i="7"/>
  <c r="B1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<sst xmlns="http://schemas.openxmlformats.org/spreadsheetml/2006/main" count="24826" uniqueCount="8404">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</sst>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ED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[UCI_HW1_Kickstarter_Success_Analysis.xlsx]State by Parent Category &amp; Year!PivotTable5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</a:t>
            </a:r>
            <a:r>
              <a:rPr lang="en-US" baseline="0"/>
              <a:t>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ED0000"/>
            </a:solidFill>
            <a:round/>
          </a:ln>
          <a:effectLst/>
        </c:spPr>
        <c:marker>
          <c:symbol val="circle"/>
          <c:size val="5"/>
          <c:spPr>
            <a:solidFill>
              <a:srgbClr val="ED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Parent Category &amp;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Parent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Parent Category &amp;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2042-862A-2FE206A2DE7B}"/>
            </c:ext>
          </c:extLst>
        </c:ser>
        <c:ser>
          <c:idx val="1"/>
          <c:order val="1"/>
          <c:tx>
            <c:strRef>
              <c:f>'State by Parent Category &amp;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D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Parent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Parent Category &amp;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EEA-8F46-BBF1-3DC56A0BA068}"/>
            </c:ext>
          </c:extLst>
        </c:ser>
        <c:ser>
          <c:idx val="2"/>
          <c:order val="2"/>
          <c:tx>
            <c:strRef>
              <c:f>'State by Parent Category &amp;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Parent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Parent Category &amp;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EEA-8F46-BBF1-3DC56A0BA068}"/>
            </c:ext>
          </c:extLst>
        </c:ser>
        <c:ser>
          <c:idx val="3"/>
          <c:order val="3"/>
          <c:tx>
            <c:strRef>
              <c:f>'State by Parent Category &amp;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 by Parent Category &amp;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Parent Category &amp; 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EEA-8F46-BBF1-3DC56A0BA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949200"/>
        <c:axId val="1339666768"/>
      </c:lineChart>
      <c:catAx>
        <c:axId val="133994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39725187237277915"/>
              <c:y val="0.914833528292333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6768"/>
        <c:crosses val="autoZero"/>
        <c:auto val="1"/>
        <c:lblAlgn val="ctr"/>
        <c:lblOffset val="100"/>
        <c:noMultiLvlLbl val="0"/>
      </c:catAx>
      <c:valAx>
        <c:axId val="13396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4.4395116537180911E-3"/>
              <c:y val="0.274072315239974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9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8-B044-B6D6-4BA2C0BB3E9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8-B044-B6D6-4BA2C0BB3E9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8-B044-B6D6-4BA2C0BB3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756736"/>
        <c:axId val="853178912"/>
      </c:lineChart>
      <c:catAx>
        <c:axId val="149275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78912"/>
        <c:crosses val="autoZero"/>
        <c:auto val="1"/>
        <c:lblAlgn val="ctr"/>
        <c:lblOffset val="100"/>
        <c:noMultiLvlLbl val="0"/>
      </c:catAx>
      <c:valAx>
        <c:axId val="8531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19050</xdr:rowOff>
    </xdr:from>
    <xdr:to>
      <xdr:col>9</xdr:col>
      <xdr:colOff>952500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6DC09-4808-014C-8333-2213A0DCA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6350</xdr:rowOff>
    </xdr:from>
    <xdr:to>
      <xdr:col>10</xdr:col>
      <xdr:colOff>330200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B2CDB1-226B-9948-AC51-34A0177A5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lee" refreshedDate="44084.709185416665" createdVersion="6" refreshedVersion="6" minRefreshableVersion="3" recordCount="4115" xr:uid="{382CB65E-6A92-8744-8F63-5B551EB8AD2B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lee" refreshedDate="44084.838595949077" createdVersion="6" refreshedVersion="6" minRefreshableVersion="3" recordCount="4115" xr:uid="{66290F62-75E3-7C4D-A5CF-77C9CEC4DC62}">
  <cacheSource type="worksheet">
    <worksheetSource ref="A1:T1048576" sheet="Kickstarter Projects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9">
        <rangePr groupBy="years" startDate="2009-08-10T19:26:00" endDate="2017-05-03T19:12:00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x v="4107"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F7E53-8A7D-AB44-82EE-2ED6C6E13140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B4F82-46CA-3947-9DB7-F6F4CFCD377B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8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BBFFD-4ED6-924D-BE14-A4683E1826C9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0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L1" zoomScale="93" zoomScaleNormal="55" workbookViewId="0">
      <selection activeCell="F162" sqref="F162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7" bestFit="1" customWidth="1"/>
    <col min="16" max="16" width="15" bestFit="1" customWidth="1"/>
    <col min="17" max="17" width="11" bestFit="1" customWidth="1"/>
    <col min="18" max="18" width="16.5" bestFit="1" customWidth="1"/>
    <col min="19" max="19" width="20.5" style="12" bestFit="1" customWidth="1"/>
    <col min="20" max="20" width="19.1640625" style="12" bestFit="1" customWidth="1"/>
    <col min="21" max="21" width="8.83203125" style="12"/>
    <col min="22" max="22" width="9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8368</v>
      </c>
      <c r="U1" s="11"/>
    </row>
    <row r="2" spans="1:22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E2*100/D2</f>
        <v>136.85882352941175</v>
      </c>
      <c r="P2">
        <f>E2/L2</f>
        <v>63.917582417582416</v>
      </c>
      <c r="Q2" t="str">
        <f>LEFT(N2,SEARCH("/",N2)-1)</f>
        <v>film &amp; video</v>
      </c>
      <c r="R2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V2" s="12"/>
    </row>
    <row r="3" spans="1:22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E3*100/D3</f>
        <v>142.60827250608273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RIGHT(N3,LEN(N3)-LEN(Q3)-1)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2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2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2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2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2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2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E67*100/D67</f>
        <v>107.52857142857142</v>
      </c>
      <c r="P6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RIGHT(N67,LEN(N67)-LEN(Q67)-1)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112.932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100.0125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107.40909090909091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246.66666666666666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140.44444444444446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100.49377777777778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113.0316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104.55692307692307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1.4285714285714285E-2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E131*100/D131</f>
        <v>0</v>
      </c>
      <c r="P131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RIGHT(N131,LEN(N131)-LEN(Q131)-1)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0.92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5.6000000000000001E-2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2.6666666666666665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6.9000000000000006E-2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E195*100/D195</f>
        <v>0</v>
      </c>
      <c r="P19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RIGHT(N195,LEN(N195)-LEN(Q195)-1)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41.857142857142854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26.192499999999999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55.698439999999998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113.46153846153847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113.75714285714285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305.45999999999998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105.58333333333333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125.57142857142857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100.73333333333333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E259*100/D259</f>
        <v>106.7264857142857</v>
      </c>
      <c r="P25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RIGHT(N259,LEN(N259)-LEN(Q259)-1)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131.62883248730964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177.43366666666665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110.38153846153845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109.15333333333334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103.21062000000001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106.68444444444444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178.95249999999999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118.735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231.64705882352942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130.33333333333334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111.31818181818181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105.56666666666666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118.94444444444444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111.875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E323*100/D323</f>
        <v>102.66285714285715</v>
      </c>
      <c r="P323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RIGHT(N323,LEN(N323)-LEN(Q323)-1)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106.605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101.16833333333334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106.71428571428571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100.3664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111.59050000000001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127.34117647058824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102.69240000000001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103.08799999999999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104.85537190082644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124.15933781686498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101.33333333333333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103.97333333333333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104.11199999999999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125.33333333333333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105.95918367346938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111.76666666666667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255.83333333333334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E387*100/D387</f>
        <v>105.982</v>
      </c>
      <c r="P38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RIGHT(N387,LEN(N387)-LEN(Q387)-1)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213.98947368421054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106.80500000000001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0.43939393939393939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6.7966666666666669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5.6333333333333337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9.3800000000000008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E451*100/D451</f>
        <v>2.25</v>
      </c>
      <c r="P451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RIGHT(N451,LEN(N451)-LEN(Q451)-1)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6.9230769230769235E-2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4.5985132395404555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3.3076923076923075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0.43333333333333335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0.13750000000000001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E515*100/D515</f>
        <v>13.923999999999999</v>
      </c>
      <c r="P51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RIGHT(N515,LEN(N515)-LEN(Q515)-1)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108.67285714285714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104.66666666666667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118.25757575757575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4.0000000000000002E-4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27.384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0.91066666666666662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2.0833333333333332E-2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9.0666666666666673E-2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E579*100/D579</f>
        <v>0.2</v>
      </c>
      <c r="P57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RIGHT(N579,LEN(N579)-LEN(Q579)-1)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0.97399999999999998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0.64102564102564108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4.0000000000000003E-5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0.17499999999999999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8.9999999999999993E-3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1E-4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E643*100/D643</f>
        <v>119.16249999999999</v>
      </c>
      <c r="P643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RIGHT(N643,LEN(N643)-LEN(Q643)-1)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1460.4849999999999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105.80800000000001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300.11792000000003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100.52800000000001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100.46666666666667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100.56666666666666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39.426666666666669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0.20499999999999999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3.8206896551724139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15.485964912280702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25.911999999999999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7.4837499999999997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46.38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82.422107692307691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0.87454545454545451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E707*100/D707</f>
        <v>0.97699999999999998</v>
      </c>
      <c r="P70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RIGHT(N707,LEN(N707)-LEN(Q707)-1)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0.40666666666666668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10.214285714285714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105.47157142857142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106.73333333333333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158.33333333333334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179.09909909909911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102.58775877587759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E771*100/D771</f>
        <v>41.4</v>
      </c>
      <c r="P771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RIGHT(N771,LEN(N771)-LEN(Q771)-1)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0.85129023676509707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2.6666666666666665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114.16666666666667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109.41176470588235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102.77927272727273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101.33333333333333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123.26086956521739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103.77500000000001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137.11066666666667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101.45454545454545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107.83333333333333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100.60706666666667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E835*100/D835</f>
        <v>101.66666666666667</v>
      </c>
      <c r="P83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RIGHT(N835,LEN(N835)-LEN(Q835)-1)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131.01818181818183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100.93040000000001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122.00090909090909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155.17500000000001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118.22050359712232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1.2857142857142858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24.333333333333332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30.666666666666668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E899*100/D899</f>
        <v>0</v>
      </c>
      <c r="P89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RIGHT(N899,LEN(N899)-LEN(Q899)-1)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2.6666666666666665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10.862068965517242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9.6333333333333329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13.326000000000001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1.9066666666666667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1.9416666666666667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11.328275684711329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E963*100/D963</f>
        <v>42.188421052631575</v>
      </c>
      <c r="P963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RIGHT(N963,LEN(N963)-LEN(Q963)-1)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17.809999999999999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0.22600000000000001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2.0550000000000002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0.56000000000000005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2.6070000000000002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29.506136117214712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0.46700000000000003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2.3344999999999998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7.7886666666666668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29.602960296029604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0.26737967914438504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2.6666666666666665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118.63775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E1027*100/D1027</f>
        <v>109.92831428571429</v>
      </c>
      <c r="P102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RIGHT(N1027,LEN(N1027)-LEN(Q1027)-1)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100.00828571428572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107.65217391304348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95.477386934673362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6.3092592592592593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0.56000000000000005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8.3333333333333329E-2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E1091*100/D1091</f>
        <v>7.8266666666666671</v>
      </c>
      <c r="P1091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RIGHT(N1091,LEN(N1091)-LEN(Q1091)-1)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7.2119999999999997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35.537409090909094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0.16666666666666666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0.23809523809523808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1.6714285714285715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0.66666666666666663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6.4439140811455848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5.6937499999999996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E1155*100/D1155</f>
        <v>0.625</v>
      </c>
      <c r="P115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RIGHT(N1155,LEN(N1155)-LEN(Q1155)-1)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0.46666666666666667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5.8333333333333334E-2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20.704999999999998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0.17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5.9066666666666663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2.9249999999999998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104.93636363636364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106.73333333333333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269.91034482758619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102.43783333333333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102.45398773006134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100.86153846153846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786.08019999999999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E1219*100/D1219</f>
        <v>102.6</v>
      </c>
      <c r="P121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RIGHT(N1219,LEN(N1219)-LEN(Q1219)-1)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7.0666666666666664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3.8740000000000001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29.3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3.0125000000000002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50.74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200.15333333333334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213.14633333333333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125.41538461538461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106.12433333333334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110.77157238734419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110.91186666666667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E1283*100/D1283</f>
        <v>110.71428571428571</v>
      </c>
      <c r="P1283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RIGHT(N1283,LEN(N1283)-LEN(Q1283)-1)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130.26085714285713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25.976666666666667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11.513999999999999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5.7335000000000003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0.81599999999999995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84.947000000000003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6.6340000000000003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E1347*100/D1347</f>
        <v>125</v>
      </c>
      <c r="P134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RIGHT(N1347,LEN(N1347)-LEN(Q1347)-1)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101.87234042553192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107.08672667523932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252.48648648648648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109.10714285714286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111.88571428571429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126.14444444444445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167.42857142857142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102.575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E1411*100/D1411</f>
        <v>0</v>
      </c>
      <c r="P1411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RIGHT(N1411,LEN(N1411)-LEN(Q1411)-1)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0.23333333333333334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0.33333333333333331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101.24460000000001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107.8773125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108.42485875706215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E1475*100/D1475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RIGHT(N1475,LEN(N1475)-LEN(Q1475)-1)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8.3333333333333339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166.33076923076922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277.93846153846152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110.76216216216216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205.36666666666667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124.84324324324324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110.44428571428571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134.8257142857143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132.42500000000001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E1539*100/D1539</f>
        <v>179.9</v>
      </c>
      <c r="P153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RIGHT(N1539,LEN(N1539)-LEN(Q1539)-1)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117.86666666666666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13.466666666666667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0.33333333333333331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1.4166666666666667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10.80653663679494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1.3636363636363636E-2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2.3076923076923075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E1603*100/D1603</f>
        <v>108.2492</v>
      </c>
      <c r="P1603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RIGHT(N1603,LEN(N1603)-LEN(Q1603)-1)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100.033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100.69333333333333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133.33333333333334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155.33333333333334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103.66666666666667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125.26086956521739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100.66666666666667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119.90909090909091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E1667*100/D1667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RIGHT(N1667,LEN(N1667)-LEN(Q1667)-1)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100.6735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128.0952380952381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101.42212307692307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33.473333333333336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20.207999999999998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65.099999999999994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0.21428571428571427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E1731*100/D1731</f>
        <v>0</v>
      </c>
      <c r="P1731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RIGHT(N1731,LEN(N1731)-LEN(Q1731)-1)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110.83333333333333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114.01428571428572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260.16666666666669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59.467840000000002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56.514285714285712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6.2566666666666668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36.236363636363635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39.743333333333332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25.763636363636362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15.491428571428571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20.220833333333335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15.33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3.5666666666666669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E1795*100/D1795</f>
        <v>1.3333333333333333</v>
      </c>
      <c r="P179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RIGHT(N1795,LEN(N1795)-LEN(Q1795)-1)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1.7457499999999999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13.852941176470589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13.307692307692308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2.0833333333333335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6.5653846153846152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100.66249999999999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101.53333333333333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107.36666666666666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100.33333333333333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102.12366666666667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E1859*100/D1859</f>
        <v>100</v>
      </c>
      <c r="P185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RIGHT(N1859,LEN(N1859)-LEN(Q1859)-1)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8.0833333333333339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20.079999999999998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172.68450000000001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116.32786885245902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133.33333333333334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39.395294117647062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E1923*100/D1923</f>
        <v>136.80000000000001</v>
      </c>
      <c r="P1923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RIGHT(N1923,LEN(N1923)-LEN(Q1923)-1)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103.13725490196079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200.51866666666666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198.47237142857142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698.94799999999998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294.03333333333336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117.90285714285714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1105.3812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192.92500000000001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126.88421052631578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259.57748878923769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256.83081313131311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21.146666666666668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E1987*100/D1987</f>
        <v>3.1875</v>
      </c>
      <c r="P198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RIGHT(N1987,LEN(N1987)-LEN(Q1987)-1)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320.053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125.1024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484.90974999999997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211.03642500000001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131.66833333333332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300.47640000000001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E2051*100/D2051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RIGHT(N2051,LEN(N2051)-LEN(Q2051)-1)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105.22387999999999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128.40665999999999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131.20500000000001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123.53333333333333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120.46777777777778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100.33333333333333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107.733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E2115*100/D2115</f>
        <v>104.85714285714286</v>
      </c>
      <c r="P211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RIGHT(N2115,LEN(N2115)-LEN(Q2115)-1)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225.66666666666666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0.56799999999999995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0.16666666666666666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11.8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0.20238095238095238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2.1129899999999999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1.7333333333333334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0.112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1.7098591549295774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0.16666666666666666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2.6660714285714286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6.5900366666666663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121.58161111111112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E2179*100/D2179</f>
        <v>100.12</v>
      </c>
      <c r="P217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RIGHT(N2179,LEN(N2179)-LEN(Q2179)-1)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109.675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184.61052631578949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951.03110000000004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132.89250000000001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382.71818181818179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114.38333333333334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105.66666666666667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108.46283333333335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125.95294117647059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352.92777777777781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E2243*100/D2243</f>
        <v>806.4</v>
      </c>
      <c r="P2243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RIGHT(N2243,LEN(N2243)-LEN(Q2243)-1)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975.11199999999997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134.44929411764707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283.08999999999997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105.81826105905427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185.33333333333334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100.85533333333333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121.36666666666666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107.25050000000002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146.08080000000001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149.07142857142858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105.07333333333334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350.16666666666669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100.70033333333333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E2307*100/D2307</f>
        <v>101.22777777777777</v>
      </c>
      <c r="P230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RIGHT(N2307,LEN(N2307)-LEN(Q2307)-1)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106.67449999999999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175.84039999999999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3.1481481481481484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102.42285714285714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101.14333333333333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294.20800000000003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105.7775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28.571428571428573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E2371*100/D2371</f>
        <v>0</v>
      </c>
      <c r="P2371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RIGHT(N2371,LEN(N2371)-LEN(Q2371)-1)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1.8193398957730167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0.68400000000000005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1.2513513513513514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0.43333333333333335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3.0666666666666669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2.8571428571428571E-2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1.4285714285714285E-2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E2435*100/D2435</f>
        <v>0</v>
      </c>
      <c r="P243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RIGHT(N2435,LEN(N2435)-LEN(Q2435)-1)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0.48959999999999998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0.33333333333333331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101.53353333333334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100.84571428571428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110.70833333333333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113.72727272727273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101.00533333333334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127.53666666666666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E2499*100/D2499</f>
        <v>112.77149999999999</v>
      </c>
      <c r="P249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RIGHT(N2499,LEN(N2499)-LEN(Q2499)-1)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107.24975000000001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103.77500000000001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113.01761111111109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103.57142857142857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111.71428571428571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100.84615384615384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E2563*100/D2563</f>
        <v>0</v>
      </c>
      <c r="P2563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RIGHT(N2563,LEN(N2563)-LEN(Q2563)-1)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0.84285714285714286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0.13850000000000001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0.16666666666666666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0.16666666666666666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3.8833333333333333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0.16666666666666666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12.166666666666666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5.666666666666667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326.09166666666664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101.48571428571428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143.65230769230769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1379.420625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E2627*100/D2627</f>
        <v>956</v>
      </c>
      <c r="P262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RIGHT(N2627,LEN(N2627)-LEN(Q2627)-1)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106.02150537634408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105.66666666666667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9.9199999999999997E-2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5.0999999999999997E-2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6.415860933964205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62.84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17.512820512820515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E2691*100/D2691</f>
        <v>2.8571428571428571E-3</v>
      </c>
      <c r="P2691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RIGHT(N2691,LEN(N2691)-LEN(Q2691)-1)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5.3846153846153849E-2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34.409999999999997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112.29714285714286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100.71611253196932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119.98009999999999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103.58333333333333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296.87520259319285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201.82666666666665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246.06080000000003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11.458333333333334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E2755*100/D2755</f>
        <v>19</v>
      </c>
      <c r="P275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RIGHT(N2755,LEN(N2755)-LEN(Q2755)-1)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0.66666666666666663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0.22842639593908629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10.411250000000001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0.33333333333333331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25.545454545454547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102.64512499999999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E2819*100/D2819</f>
        <v>130</v>
      </c>
      <c r="P281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RIGHT(N2819,LEN(N2819)-LEN(Q2819)-1)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116.92307692307692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114.7196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41.7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3.5000000000000003E-2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0.25892857142857145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E2883*100/D2883</f>
        <v>0</v>
      </c>
      <c r="P2883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RIGHT(N2883,LEN(N2883)-LEN(Q2883)-1)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0.41111111111111109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0.16666666666666666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38.06666666666667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20.833333333333332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4.2133333333333329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61.909090909090907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7.8378378378378377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102.44597777777778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105.09677419354838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133.33333333333334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20.425000000000001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E2947*100/D2947</f>
        <v>0</v>
      </c>
      <c r="P294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RIGHT(N2947,LEN(N2947)-LEN(Q2947)-1)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4.7999999999999996E-3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2.1920000000000002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1.8666666666666667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100.15625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109.16666666666667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146.53957758620689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318.699889104519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E3011*100/D3011</f>
        <v>119.756</v>
      </c>
      <c r="P3011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RIGHT(N3011,LEN(N3011)-LEN(Q3011)-1)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117.125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102.61176470588235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100.57142857142857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168.02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106.68571428571428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112.536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110.00666666666666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3.0066666666666668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14.1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E3075*100/D3075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RIGHT(N3075,LEN(N3075)-LEN(Q3075)-1)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8.7999999999999995E-2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0.84173998587352461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1.8800000000000001E-2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0.28000000000000003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17.149999999999999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0.66666666666666663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58.291457286432163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E3139*100/D3139</f>
        <v>3.3333333333333335</v>
      </c>
      <c r="P313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RIGHT(N3139,LEN(N3139)-LEN(Q3139)-1)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117.52500000000001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131.16666666666666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335.58333333333331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101.53333333333333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108.81428571428572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114.84210526315789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171.73333333333332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114.16238095238096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12.327272727272728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59.142857142857146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E3203*100/D3203</f>
        <v>1.25</v>
      </c>
      <c r="P3203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RIGHT(N3203,LEN(N3203)-LEN(Q3203)-1)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46.363636363636367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100.11666666666666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100.35142857142857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103.425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107.86499999999999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100.78754285714285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100.56666666666666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115.30588235294118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100.79166666666667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104.92727272727272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101.55200000000001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106.29949999999998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100.45454545454545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E3267*100/D3267</f>
        <v>164</v>
      </c>
      <c r="P326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RIGHT(N3267,LEN(N3267)-LEN(Q3267)-1)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101.3225806451613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116.84444444444445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102.64677419354838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100.07272727272728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104.51666666666667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159.42857142857142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E3331*100/D3331</f>
        <v>116.8</v>
      </c>
      <c r="P3331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RIGHT(N3331,LEN(N3331)-LEN(Q3331)-1)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104.57142857142857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101.37777777777778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105.93333333333334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100.0125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100.74285714285715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116.86666666666666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E3395*100/D3395</f>
        <v>105.8</v>
      </c>
      <c r="P339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RIGHT(N3395,LEN(N3395)-LEN(Q3395)-1)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111.075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109.76666666666667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137.57142857142858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103.56666666666666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103.58333333333333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102.97033333333333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108.13333333333334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108.54949999999998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109.76190476190476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101.23076923076923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E3459*100/D3459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RIGHT(N3459,LEN(N3459)-LEN(Q3459)-1)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142.66666666666666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100.66666666666667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102.66666666666667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110.04600000000001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E3523*100/D3523</f>
        <v>169.42857142857142</v>
      </c>
      <c r="P3523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RIGHT(N3523,LEN(N3523)-LEN(Q3523)-1)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101.15151515151516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118.95833333333333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104.66666666666667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113.4222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100.036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105.49000000000001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130.55555555555554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E3587*100/D3587</f>
        <v>119.11764705882354</v>
      </c>
      <c r="P358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RIGHT(N3587,LEN(N3587)-LEN(Q3587)-1)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109.42666666666666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125.9375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170.66666666666666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130.26666666666668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104.93333333333334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102.66666666666667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2.0000000000000001E-4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51.023391812865498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30.866666666666667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E3651*100/D3651</f>
        <v>104</v>
      </c>
      <c r="P3651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RIGHT(N3651,LEN(N3651)-LEN(Q3651)-1)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250.66666666666666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103.17033333333333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101.53333333333333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101.42857142857143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109.16666666666667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100.33333333333333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109.16666666666667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153.73333333333332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E3715*100/D3715</f>
        <v>101.5</v>
      </c>
      <c r="P371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RIGHT(N3715,LEN(N3715)-LEN(Q3715)-1)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102.57142857142857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338.70588235294116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28.466666666666665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0.66666666666666663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110.24425000000001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101.01540000000001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102.65009999999999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E3779*100/D3779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RIGHT(N3779,LEN(N3779)-LEN(Q3779)-1)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110.96666666666667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0.66666666666666663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59.657142857142858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89.666666666666671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4.0045454545454549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30.333333333333332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106.02200000000001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104.66666666666667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E3843*100/D3843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RIGHT(N3843,LEN(N3843)-LEN(Q3843)-1)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2.6666666666666665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52.794871794871796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4.9640000000000004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13.066666666666666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1.4750000000000001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3.4666666666666668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E3907*100/D3907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RIGHT(N3907,LEN(N3907)-LEN(Q3907)-1)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8.6666666666666661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0.22500000000000001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86.135181975736572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24.333333333333332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E3971*100/D3971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RIGHT(N3971,LEN(N3971)-LEN(Q3971)-1)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0.97142857142857142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78.099999999999994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57.2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1.4285714285714285E-2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8.6666666666666661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0.82857142857142863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16.666666666666668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69.561111111111117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E4035*100/D4035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RIGHT(N4035,LEN(N4035)-LEN(Q4035)-1)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1.4814814814814814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37.533333333333331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0.16666666666666666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1.0000000000000002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0.16666666666666666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2.6666666666666665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E4099*100/D4099</f>
        <v>0</v>
      </c>
      <c r="P409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RIGHT(N4099,LEN(N4099)-LEN(Q4099)-1)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6.9696969696969697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0D6AE9A5-0C9C-6A47-A797-B15D909DEAA2}">
    <filterColumn colId="5">
      <filters>
        <filter val="failed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F50BD-845A-9D46-BE02-7170869296F1}">
  <sheetPr codeName="Sheet2"/>
  <dimension ref="A2:G16"/>
  <sheetViews>
    <sheetView workbookViewId="0">
      <selection activeCell="B3" sqref="B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2.33203125" bestFit="1" customWidth="1"/>
    <col min="9" max="9" width="14" bestFit="1" customWidth="1"/>
    <col min="10" max="10" width="12.33203125" bestFit="1" customWidth="1"/>
    <col min="11" max="11" width="14" bestFit="1" customWidth="1"/>
    <col min="12" max="12" width="16.6640625" bestFit="1" customWidth="1"/>
    <col min="13" max="13" width="18.33203125" bestFit="1" customWidth="1"/>
  </cols>
  <sheetData>
    <row r="2" spans="1:7" x14ac:dyDescent="0.2">
      <c r="A2" s="9" t="s">
        <v>8223</v>
      </c>
      <c r="B2" t="s">
        <v>8311</v>
      </c>
    </row>
    <row r="4" spans="1:7" x14ac:dyDescent="0.2">
      <c r="A4" s="9" t="s">
        <v>8325</v>
      </c>
      <c r="B4" s="9" t="s">
        <v>8315</v>
      </c>
    </row>
    <row r="5" spans="1:7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  <c r="G5" t="s">
        <v>8314</v>
      </c>
    </row>
    <row r="6" spans="1:7" x14ac:dyDescent="0.2">
      <c r="A6" s="10" t="s">
        <v>8316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2">
      <c r="A7" s="10" t="s">
        <v>8317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2">
      <c r="A8" s="10" t="s">
        <v>8318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2">
      <c r="A9" s="10" t="s">
        <v>8319</v>
      </c>
      <c r="B9" s="8">
        <v>24</v>
      </c>
      <c r="C9" s="8"/>
      <c r="D9" s="8"/>
      <c r="E9" s="8"/>
      <c r="F9" s="8"/>
      <c r="G9" s="8">
        <v>24</v>
      </c>
    </row>
    <row r="10" spans="1:7" x14ac:dyDescent="0.2">
      <c r="A10" s="10" t="s">
        <v>8320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2">
      <c r="A11" s="10" t="s">
        <v>8321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2">
      <c r="A12" s="10" t="s">
        <v>8322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2">
      <c r="A13" s="10" t="s">
        <v>8323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2">
      <c r="A14" s="10" t="s">
        <v>8324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2">
      <c r="A15" s="10" t="s">
        <v>8313</v>
      </c>
      <c r="B15" s="8"/>
      <c r="C15" s="8"/>
      <c r="D15" s="8"/>
      <c r="E15" s="8"/>
      <c r="F15" s="8"/>
      <c r="G15" s="8"/>
    </row>
    <row r="16" spans="1:7" x14ac:dyDescent="0.2">
      <c r="A16" s="10" t="s">
        <v>8314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9669-2ED3-824B-9DCF-4FEC0BAF2E4A}">
  <sheetPr codeName="Sheet3"/>
  <dimension ref="A1:G48"/>
  <sheetViews>
    <sheetView topLeftCell="A2"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2.33203125" bestFit="1" customWidth="1"/>
    <col min="9" max="9" width="14" bestFit="1" customWidth="1"/>
    <col min="10" max="10" width="12.33203125" bestFit="1" customWidth="1"/>
    <col min="11" max="11" width="14" bestFit="1" customWidth="1"/>
    <col min="12" max="12" width="16.6640625" bestFit="1" customWidth="1"/>
    <col min="13" max="13" width="18.33203125" bestFit="1" customWidth="1"/>
  </cols>
  <sheetData>
    <row r="1" spans="1:7" x14ac:dyDescent="0.2">
      <c r="A1" s="9" t="s">
        <v>8223</v>
      </c>
      <c r="B1" t="s">
        <v>8311</v>
      </c>
    </row>
    <row r="2" spans="1:7" x14ac:dyDescent="0.2">
      <c r="A2" s="9" t="s">
        <v>8308</v>
      </c>
      <c r="B2" t="s">
        <v>8311</v>
      </c>
    </row>
    <row r="4" spans="1:7" x14ac:dyDescent="0.2">
      <c r="A4" s="9" t="s">
        <v>8325</v>
      </c>
      <c r="B4" s="9" t="s">
        <v>8315</v>
      </c>
    </row>
    <row r="5" spans="1:7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  <c r="G5" t="s">
        <v>8314</v>
      </c>
    </row>
    <row r="6" spans="1:7" x14ac:dyDescent="0.2">
      <c r="A6" s="10" t="s">
        <v>8326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8327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8328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8329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8330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8331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8332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8333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8334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8335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8336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8337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8338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8339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8340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8341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8342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8343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8344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8345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8346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8347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8348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8349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8350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8351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8352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8354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8355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8356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8357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8358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8359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10" t="s">
        <v>8360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8361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8362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8363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8364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8365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8366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8313</v>
      </c>
      <c r="B47" s="8"/>
      <c r="C47" s="8"/>
      <c r="D47" s="8"/>
      <c r="E47" s="8"/>
      <c r="F47" s="8"/>
      <c r="G47" s="8"/>
    </row>
    <row r="48" spans="1:7" x14ac:dyDescent="0.2">
      <c r="A48" s="10" t="s">
        <v>8314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5F18-58B7-E440-BAF7-D7F9D841CA0A}">
  <sheetPr codeName="Sheet4"/>
  <dimension ref="A1:K18"/>
  <sheetViews>
    <sheetView workbookViewId="0">
      <selection activeCell="L22" sqref="L2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6.1640625" bestFit="1" customWidth="1"/>
    <col min="8" max="8" width="12.33203125" bestFit="1" customWidth="1"/>
    <col min="9" max="9" width="26.1640625" bestFit="1" customWidth="1"/>
    <col min="10" max="10" width="16.6640625" bestFit="1" customWidth="1"/>
    <col min="11" max="11" width="30.5" bestFit="1" customWidth="1"/>
    <col min="12" max="12" width="32" bestFit="1" customWidth="1"/>
  </cols>
  <sheetData>
    <row r="1" spans="1:11" x14ac:dyDescent="0.2">
      <c r="A1" s="9" t="s">
        <v>8382</v>
      </c>
      <c r="B1" t="s">
        <v>8311</v>
      </c>
    </row>
    <row r="2" spans="1:11" x14ac:dyDescent="0.2">
      <c r="A2" s="9" t="s">
        <v>8369</v>
      </c>
      <c r="B2" t="s">
        <v>8311</v>
      </c>
    </row>
    <row r="4" spans="1:11" x14ac:dyDescent="0.2">
      <c r="A4" s="9" t="s">
        <v>8310</v>
      </c>
      <c r="B4" s="9" t="s">
        <v>8315</v>
      </c>
    </row>
    <row r="5" spans="1:11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11" x14ac:dyDescent="0.2">
      <c r="A6" s="10" t="s">
        <v>8370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  <c r="K6" t="s">
        <v>8383</v>
      </c>
    </row>
    <row r="7" spans="1:11" x14ac:dyDescent="0.2">
      <c r="A7" s="10" t="s">
        <v>8371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11" x14ac:dyDescent="0.2">
      <c r="A8" s="10" t="s">
        <v>8372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11" x14ac:dyDescent="0.2">
      <c r="A9" s="10" t="s">
        <v>8373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11" x14ac:dyDescent="0.2">
      <c r="A10" s="10" t="s">
        <v>8374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11" x14ac:dyDescent="0.2">
      <c r="A11" s="10" t="s">
        <v>8375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11" x14ac:dyDescent="0.2">
      <c r="A12" s="10" t="s">
        <v>8376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11" x14ac:dyDescent="0.2">
      <c r="A13" s="10" t="s">
        <v>8377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11" x14ac:dyDescent="0.2">
      <c r="A14" s="10" t="s">
        <v>8378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11" x14ac:dyDescent="0.2">
      <c r="A15" s="10" t="s">
        <v>8379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11" x14ac:dyDescent="0.2">
      <c r="A16" s="10" t="s">
        <v>8380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8381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8314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E75E6-F066-1E45-8AE1-2A46F1C24C91}">
  <dimension ref="A1:H13"/>
  <sheetViews>
    <sheetView tabSelected="1" zoomScale="113" workbookViewId="0">
      <selection activeCell="J9" sqref="J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COUNTIFS('Kickstarter Projects'!$D:$D, "&lt;1000", 'Kickstarter Projects'!$F:$F, "successful")</f>
        <v>322</v>
      </c>
      <c r="C2">
        <f>COUNTIFS('Kickstarter Projects'!$D:$D, "&lt;1000", 'Kickstarter Projects'!$F:$F, "failed")</f>
        <v>113</v>
      </c>
      <c r="D2">
        <f>COUNTIFS('Kickstarter Projects'!$D:$D, "&lt;1000", 'Kickstarter Projects'!$F:$F,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8393</v>
      </c>
      <c r="B3">
        <f>COUNTIFS('Kickstarter Projects'!$D:$D, "&lt;5000", 'Kickstarter Projects'!$D:$D, "&gt;999", 'Kickstarter Projects'!$F:$F, "successful")</f>
        <v>932</v>
      </c>
      <c r="C3">
        <f>COUNTIFS('Kickstarter Projects'!$D:$D, "&lt;5000", 'Kickstarter Projects'!$D:$D, "&gt;999", 'Kickstarter Projects'!$F:$F, "failed")</f>
        <v>420</v>
      </c>
      <c r="D3">
        <f>COUNTIFS('Kickstarter Projects'!$D:$D, "&lt;5000", 'Kickstarter Projects'!$D:$D, "&gt;999", 'Kickstarter Projects'!$F:$F,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8394</v>
      </c>
      <c r="B4">
        <f>COUNTIFS('Kickstarter Projects'!$D:$D, "&lt;10000", 'Kickstarter Projects'!$D:$D, "&gt;4999", 'Kickstarter Projects'!$F:$F, "successful")</f>
        <v>381</v>
      </c>
      <c r="C4">
        <f>COUNTIFS('Kickstarter Projects'!$D:$D, "&lt;10000", 'Kickstarter Projects'!$D:$D, "&gt;4999", 'Kickstarter Projects'!$F:$F, "failed")</f>
        <v>283</v>
      </c>
      <c r="D4">
        <f>COUNTIFS('Kickstarter Projects'!$D:$D, "&lt;10000", 'Kickstarter Projects'!$D:$D, "&gt;4999", 'Kickstarter Projects'!$F:$F,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8395</v>
      </c>
      <c r="B5">
        <f>COUNTIFS('Kickstarter Projects'!$D:$D, "&gt;9999", 'Kickstarter Projects'!$D:$D, "&lt;15000", 'Kickstarter Projects'!$F:$F, "successful")</f>
        <v>168</v>
      </c>
      <c r="C5">
        <f>COUNTIFS('Kickstarter Projects'!$D:$D, "&gt;9999", 'Kickstarter Projects'!$D:$D, "&lt;15000", 'Kickstarter Projects'!$F:$F, "failed")</f>
        <v>144</v>
      </c>
      <c r="D5">
        <f>COUNTIFS('Kickstarter Projects'!$D:$D, "&gt;9999", 'Kickstarter Projects'!$D:$D, "&lt;15000", 'Kickstarter Projects'!$F:$F,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8396</v>
      </c>
      <c r="B6">
        <f>COUNTIFS('Kickstarter Projects'!$D:$D, "&gt;14999", 'Kickstarter Projects'!$D:$D, "&lt;20000", 'Kickstarter Projects'!$F:$F, "successful")</f>
        <v>94</v>
      </c>
      <c r="C6">
        <f>COUNTIFS('Kickstarter Projects'!$D:$D, "&gt;14999", 'Kickstarter Projects'!$D:$D, "&lt;20000", 'Kickstarter Projects'!$F:$F, "failed")</f>
        <v>90</v>
      </c>
      <c r="D6">
        <f>COUNTIFS('Kickstarter Projects'!$D:$D, "&gt;14999", 'Kickstarter Projects'!$D:$D, "&lt;20000", 'Kickstarter Projects'!$F:$F,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8397</v>
      </c>
      <c r="B7">
        <f>COUNTIFS('Kickstarter Projects'!$D:$D, "&gt;19999", 'Kickstarter Projects'!$D:$D, "&lt;25000", 'Kickstarter Projects'!$F:$F, "successful")</f>
        <v>62</v>
      </c>
      <c r="C7">
        <f>COUNTIFS('Kickstarter Projects'!$D:$D, "&gt;19999", 'Kickstarter Projects'!$D:$D, "&lt;25000", 'Kickstarter Projects'!$F:$F, "failed")</f>
        <v>72</v>
      </c>
      <c r="D7">
        <f>COUNTIFS('Kickstarter Projects'!$D:$D, "&gt;19999", 'Kickstarter Projects'!$D:$D, "&lt;25000", 'Kickstarter Projects'!$F:$F,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8398</v>
      </c>
      <c r="B8">
        <f>COUNTIFS('Kickstarter Projects'!$D:$D, "&gt;24999", 'Kickstarter Projects'!$D:$D, "&lt;30000", 'Kickstarter Projects'!$F:$F, "successful")</f>
        <v>55</v>
      </c>
      <c r="C8">
        <f>COUNTIFS('Kickstarter Projects'!$D:$D, "&gt;24999", 'Kickstarter Projects'!$D:$D, "&lt;30000", 'Kickstarter Projects'!$F:$F, "failed")</f>
        <v>64</v>
      </c>
      <c r="D8">
        <f>COUNTIFS('Kickstarter Projects'!$D:$D, "&gt;24999", 'Kickstarter Projects'!$D:$D, "&lt;30000", 'Kickstarter Projects'!$F:$F,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8399</v>
      </c>
      <c r="B9">
        <f>COUNTIFS('Kickstarter Projects'!$D:$D, "&gt;29999", 'Kickstarter Projects'!$D:$D, "&lt;35000", 'Kickstarter Projects'!$F:$F, "successful")</f>
        <v>32</v>
      </c>
      <c r="C9">
        <f>COUNTIFS('Kickstarter Projects'!$D:$D, "&gt;29999", 'Kickstarter Projects'!$D:$D, "&lt;35000", 'Kickstarter Projects'!$F:$F, "failed")</f>
        <v>37</v>
      </c>
      <c r="D9">
        <f>COUNTIFS('Kickstarter Projects'!$D:$D, "&gt;29999", 'Kickstarter Projects'!$D:$D, "&lt;35000", 'Kickstarter Projects'!$F:$F,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8400</v>
      </c>
      <c r="B10">
        <f>COUNTIFS('Kickstarter Projects'!$D:$D, "&gt;34999", 'Kickstarter Projects'!$D:$D, "&lt;40000", 'Kickstarter Projects'!$F:$F, "successful")</f>
        <v>26</v>
      </c>
      <c r="C10">
        <f>COUNTIFS('Kickstarter Projects'!$D:$D,"&gt;34999",'Kickstarter Projects'!$D:$D,"&lt;40000",'Kickstarter Projects'!$F:$F,"failed")</f>
        <v>22</v>
      </c>
      <c r="D10">
        <f>COUNTIFS('Kickstarter Projects'!$D:$D, "&gt;34999", 'Kickstarter Projects'!$D:$D, "&lt;40000", 'Kickstarter Projects'!$F:$F,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8401</v>
      </c>
      <c r="B11">
        <f>COUNTIFS('Kickstarter Projects'!$D:$D, "&gt;39999", 'Kickstarter Projects'!$D:$D, "&lt;45000", 'Kickstarter Projects'!$F:$F, "successful")</f>
        <v>21</v>
      </c>
      <c r="C11">
        <f>COUNTIFS('Kickstarter Projects'!$D:$D, "&gt;39999", 'Kickstarter Projects'!$D:$D, "&lt;45000", 'Kickstarter Projects'!$F:$F, "failed")</f>
        <v>16</v>
      </c>
      <c r="D11">
        <f>COUNTIFS('Kickstarter Projects'!$D:$D, "&gt;39999", 'Kickstarter Projects'!$D:$D, "&lt;45000", 'Kickstarter Projects'!$F:$F,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8402</v>
      </c>
      <c r="B12">
        <f>COUNTIFS('Kickstarter Projects'!$D:$D, "&gt;44999", 'Kickstarter Projects'!$D:$D, "&lt;50000", 'Kickstarter Projects'!$F:$F, "successful")</f>
        <v>6</v>
      </c>
      <c r="C12">
        <f>COUNTIFS('Kickstarter Projects'!$D:$D, "&gt;44999", 'Kickstarter Projects'!$D:$D, "&lt;50000", 'Kickstarter Projects'!$F:$F, "failed")</f>
        <v>11</v>
      </c>
      <c r="D12">
        <f>COUNTIFS('Kickstarter Projects'!$D:$D, "&gt;44999", 'Kickstarter Projects'!$D:$D, "&lt;50000", 'Kickstarter Projects'!$F:$F,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8403</v>
      </c>
      <c r="B13">
        <f>COUNTIFS('Kickstarter Projects'!$D:$D, "&gt;=50000", 'Kickstarter Projects'!$F:$F, "successful")</f>
        <v>86</v>
      </c>
      <c r="C13">
        <f>COUNTIFS('Kickstarter Projects'!$D:$D, "&gt;=50000", 'Kickstarter Projects'!$F:$F, "failed")</f>
        <v>258</v>
      </c>
      <c r="D13">
        <f>COUNTIFS('Kickstarter Projects'!$D:$D, "&gt;=50000", 'Kickstarter Projects'!$F:$F,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State by Category Pivot Table </vt:lpstr>
      <vt:lpstr>State by Sub-category Pivot Tab</vt:lpstr>
      <vt:lpstr>State by Parent Category &amp;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mslee</cp:lastModifiedBy>
  <dcterms:created xsi:type="dcterms:W3CDTF">2017-04-20T15:17:24Z</dcterms:created>
  <dcterms:modified xsi:type="dcterms:W3CDTF">2020-09-16T03:22:02Z</dcterms:modified>
</cp:coreProperties>
</file>