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k\Documents\TU-Berlin\mcl-im-seg\"/>
    </mc:Choice>
  </mc:AlternateContent>
  <bookViews>
    <workbookView xWindow="0" yWindow="0" windowWidth="23970" windowHeight="6315"/>
  </bookViews>
  <sheets>
    <sheet name="Sheet1" sheetId="1" r:id="rId1"/>
  </sheets>
  <definedNames>
    <definedName name="a">Sheet1!$F$15</definedName>
    <definedName name="err">Sheet1!$D$11</definedName>
    <definedName name="frames">Sheet1!$B$6</definedName>
    <definedName name="h">Sheet1!$B$4</definedName>
    <definedName name="kmax">Sheet1!$B$12</definedName>
    <definedName name="n">Sheet1!$B$10</definedName>
    <definedName name="nb">Sheet1!$B$11</definedName>
    <definedName name="nnz">Sheet1!$B$13</definedName>
    <definedName name="nsub">Sheet1!$B$8</definedName>
    <definedName name="radius">Sheet1!$B$7</definedName>
    <definedName name="slices">Sheet1!$B$14</definedName>
    <definedName name="w">Sheet1!$B$5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Q9" i="1"/>
  <c r="U9" i="1" s="1"/>
  <c r="R9" i="1"/>
  <c r="S9" i="1" s="1"/>
  <c r="T9" i="1" l="1"/>
  <c r="X9" i="1"/>
  <c r="W9" i="1" l="1"/>
  <c r="V9" i="1"/>
  <c r="R8" i="1" l="1"/>
  <c r="Q8" i="1"/>
  <c r="U8" i="1" s="1"/>
  <c r="X8" i="1" l="1"/>
  <c r="T8" i="1"/>
  <c r="V8" i="1" s="1"/>
  <c r="E30" i="1"/>
  <c r="E29" i="1"/>
  <c r="E27" i="1"/>
  <c r="E26" i="1"/>
  <c r="F18" i="1"/>
  <c r="F17" i="1"/>
  <c r="F16" i="1"/>
  <c r="D11" i="1"/>
  <c r="B11" i="1" s="1"/>
  <c r="B12" i="1" s="1"/>
  <c r="B18" i="1" s="1"/>
  <c r="B10" i="1"/>
  <c r="B14" i="1" s="1"/>
  <c r="W8" i="1" l="1"/>
  <c r="B13" i="1"/>
  <c r="B16" i="1" l="1"/>
  <c r="B17" i="1"/>
</calcChain>
</file>

<file path=xl/sharedStrings.xml><?xml version="1.0" encoding="utf-8"?>
<sst xmlns="http://schemas.openxmlformats.org/spreadsheetml/2006/main" count="37" uniqueCount="25">
  <si>
    <t>h</t>
  </si>
  <si>
    <t>w</t>
  </si>
  <si>
    <t>frames</t>
  </si>
  <si>
    <t>n</t>
  </si>
  <si>
    <t>r</t>
  </si>
  <si>
    <t>nb</t>
  </si>
  <si>
    <t>err</t>
  </si>
  <si>
    <t>kmax</t>
  </si>
  <si>
    <t>nnz</t>
  </si>
  <si>
    <t>mem1</t>
  </si>
  <si>
    <t>mem2</t>
  </si>
  <si>
    <t>nsub</t>
  </si>
  <si>
    <t>slices</t>
  </si>
  <si>
    <t>mem slice</t>
  </si>
  <si>
    <t>sigma</t>
  </si>
  <si>
    <t>a</t>
  </si>
  <si>
    <t>2sigma</t>
  </si>
  <si>
    <t>1sigma</t>
  </si>
  <si>
    <t>name</t>
  </si>
  <si>
    <t>TU Skyline</t>
  </si>
  <si>
    <t>size</t>
  </si>
  <si>
    <t>size (int)</t>
  </si>
  <si>
    <t>max size per slice</t>
  </si>
  <si>
    <t>LNDW gr90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</si>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</sst>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J7:X9" totalsRowShown="0">
  <autoFilter ref="J7:X9"/>
  <tableColumns count="15">
    <tableColumn id="12" name="name"/>
    <tableColumn id="1" name="h"/>
    <tableColumn id="2" name="w"/>
    <tableColumn id="3" name="frames"/>
    <tableColumn id="4" name="r"/>
    <tableColumn id="16" name="overlap"/>
    <tableColumn id="5" name="nsub"/>
    <tableColumn id="6" name="n" dataDxfId="6" dataCellStyle="Comma">
      <calculatedColumnFormula>Table1[h]*Table1[w]*Table1[frames]</calculatedColumnFormula>
    </tableColumn>
    <tableColumn id="7" name="nb">
      <calculatedColumnFormula>ROUND(Table1[r]*Table1[r]*PI()+POWER(Table1[r],131/208),0)</calculatedColumnFormula>
    </tableColumn>
    <tableColumn id="8" name="kmax" dataDxfId="0">
      <calculatedColumnFormula>MIN(Table1[[#This Row],[frames]],2*Table1[[#This Row],[overlap]]+1)*Table1[nb]</calculatedColumnFormula>
    </tableColumn>
    <tableColumn id="9" name="nnz" dataDxfId="5" dataCellStyle="Comma">
      <calculatedColumnFormula>Table1[kmax]*Table1[n]</calculatedColumnFormula>
    </tableColumn>
    <tableColumn id="10" name="slices" dataDxfId="4" dataCellStyle="Comma">
      <calculatedColumnFormula>_xlfn.CEILING.MATH(Table1[n]/Table1[nsub])</calculatedColumnFormula>
    </tableColumn>
    <tableColumn id="13" name="size" dataDxfId="3" dataCellStyle="Comma">
      <calculatedColumnFormula>Table1[n]*4+Table1[nnz]*12</calculatedColumnFormula>
    </tableColumn>
    <tableColumn id="14" name="size (int)" dataDxfId="2" dataCellStyle="Comma">
      <calculatedColumnFormula>Table1[n]*4+Table1[nnz]*8</calculatedColumnFormula>
    </tableColumn>
    <tableColumn id="15" name="max size per slice" dataDxfId="1" dataCellStyle="Comma">
      <calculatedColumnFormula>Table1[nsub]*4+Table1[nsub]*Table1[kmax]*Table1[kmax]*12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30"/>
  <sheetViews>
    <sheetView tabSelected="1" topLeftCell="G1" workbookViewId="0">
      <selection activeCell="P9" sqref="P9"/>
    </sheetView>
  </sheetViews>
  <sheetFormatPr defaultRowHeight="15" x14ac:dyDescent="0.25"/>
  <cols>
    <col min="1" max="1" width="11.42578125" customWidth="1"/>
    <col min="2" max="2" width="16.7109375" bestFit="1" customWidth="1"/>
    <col min="10" max="10" width="10.5703125" customWidth="1"/>
    <col min="11" max="11" width="5" customWidth="1"/>
    <col min="12" max="12" width="6" customWidth="1"/>
    <col min="13" max="13" width="9.42578125" customWidth="1"/>
    <col min="14" max="14" width="4" customWidth="1"/>
    <col min="15" max="15" width="11.140625" customWidth="1"/>
    <col min="16" max="16" width="7.5703125" customWidth="1"/>
    <col min="17" max="17" width="14.140625" bestFit="1" customWidth="1"/>
    <col min="18" max="18" width="5.5703125" customWidth="1"/>
    <col min="19" max="19" width="8" customWidth="1"/>
    <col min="20" max="20" width="15.7109375" customWidth="1"/>
    <col min="21" max="21" width="10.42578125" customWidth="1"/>
    <col min="22" max="22" width="17.85546875" customWidth="1"/>
    <col min="23" max="23" width="16.7109375" customWidth="1"/>
    <col min="24" max="24" width="18.85546875" bestFit="1" customWidth="1"/>
  </cols>
  <sheetData>
    <row r="4" spans="1:24" x14ac:dyDescent="0.25">
      <c r="A4" t="s">
        <v>0</v>
      </c>
      <c r="B4" s="3">
        <v>176</v>
      </c>
    </row>
    <row r="5" spans="1:24" x14ac:dyDescent="0.25">
      <c r="A5" t="s">
        <v>1</v>
      </c>
      <c r="B5" s="3">
        <v>144</v>
      </c>
    </row>
    <row r="6" spans="1:24" x14ac:dyDescent="0.25">
      <c r="A6" t="s">
        <v>2</v>
      </c>
      <c r="B6" s="3">
        <v>10</v>
      </c>
    </row>
    <row r="7" spans="1:24" x14ac:dyDescent="0.25">
      <c r="A7" t="s">
        <v>4</v>
      </c>
      <c r="B7" s="2">
        <v>3</v>
      </c>
      <c r="J7" t="s">
        <v>18</v>
      </c>
      <c r="K7" t="s">
        <v>0</v>
      </c>
      <c r="L7" t="s">
        <v>1</v>
      </c>
      <c r="M7" t="s">
        <v>2</v>
      </c>
      <c r="N7" t="s">
        <v>4</v>
      </c>
      <c r="O7" t="s">
        <v>24</v>
      </c>
      <c r="P7" t="s">
        <v>11</v>
      </c>
      <c r="Q7" t="s">
        <v>3</v>
      </c>
      <c r="R7" t="s">
        <v>5</v>
      </c>
      <c r="S7" t="s">
        <v>7</v>
      </c>
      <c r="T7" t="s">
        <v>8</v>
      </c>
      <c r="U7" t="s">
        <v>12</v>
      </c>
      <c r="V7" t="s">
        <v>20</v>
      </c>
      <c r="W7" t="s">
        <v>21</v>
      </c>
      <c r="X7" t="s">
        <v>22</v>
      </c>
    </row>
    <row r="8" spans="1:24" x14ac:dyDescent="0.25">
      <c r="A8" t="s">
        <v>11</v>
      </c>
      <c r="B8" s="3">
        <v>64</v>
      </c>
      <c r="J8" t="s">
        <v>19</v>
      </c>
      <c r="K8">
        <v>7594</v>
      </c>
      <c r="L8">
        <v>14696</v>
      </c>
      <c r="M8">
        <v>1</v>
      </c>
      <c r="N8">
        <v>5</v>
      </c>
      <c r="O8">
        <v>0</v>
      </c>
      <c r="P8">
        <v>1024</v>
      </c>
      <c r="Q8" s="3">
        <f>Table1[h]*Table1[w]*Table1[frames]</f>
        <v>111601424</v>
      </c>
      <c r="R8">
        <f>ROUND(Table1[r]*Table1[r]*PI()+POWER(Table1[r],131/208),0)</f>
        <v>81</v>
      </c>
      <c r="S8">
        <f>MIN(Table1[[#This Row],[frames]],2*Table1[[#This Row],[overlap]]+1)*Table1[nb]</f>
        <v>81</v>
      </c>
      <c r="T8" s="3">
        <f>Table1[kmax]*Table1[n]</f>
        <v>9039715344</v>
      </c>
      <c r="U8" s="3">
        <f>_xlfn.CEILING.MATH(Table1[n]/Table1[nsub])</f>
        <v>108986</v>
      </c>
      <c r="V8" s="3">
        <f>Table1[n]*4+Table1[nnz]*12</f>
        <v>108922989824</v>
      </c>
      <c r="W8" s="3">
        <f>Table1[n]*4+Table1[nnz]*8</f>
        <v>72764128448</v>
      </c>
      <c r="X8" s="3">
        <f>Table1[nsub]*4+Table1[nsub]*Table1[kmax]*Table1[kmax]*12</f>
        <v>80625664</v>
      </c>
    </row>
    <row r="9" spans="1:24" x14ac:dyDescent="0.25">
      <c r="J9" t="s">
        <v>23</v>
      </c>
      <c r="K9">
        <v>480</v>
      </c>
      <c r="L9">
        <v>640</v>
      </c>
      <c r="M9">
        <v>1</v>
      </c>
      <c r="N9">
        <v>5</v>
      </c>
      <c r="O9">
        <v>0</v>
      </c>
      <c r="P9">
        <v>512</v>
      </c>
      <c r="Q9" s="3">
        <f>Table1[h]*Table1[w]*Table1[frames]</f>
        <v>307200</v>
      </c>
      <c r="R9">
        <f>ROUND(Table1[r]*Table1[r]*PI()+POWER(Table1[r],131/208),0)</f>
        <v>81</v>
      </c>
      <c r="S9">
        <f>MIN(Table1[[#This Row],[frames]],2*Table1[[#This Row],[overlap]]+1)*Table1[nb]</f>
        <v>81</v>
      </c>
      <c r="T9" s="3">
        <f>Table1[kmax]*Table1[n]</f>
        <v>24883200</v>
      </c>
      <c r="U9" s="3">
        <f>_xlfn.CEILING.MATH(Table1[n]/Table1[nsub])</f>
        <v>600</v>
      </c>
      <c r="V9" s="3">
        <f>Table1[n]*4+Table1[nnz]*12</f>
        <v>299827200</v>
      </c>
      <c r="W9" s="3">
        <f>Table1[n]*4+Table1[nnz]*8</f>
        <v>200294400</v>
      </c>
      <c r="X9" s="3">
        <f>Table1[nsub]*4+Table1[nsub]*Table1[kmax]*Table1[kmax]*12</f>
        <v>40312832</v>
      </c>
    </row>
    <row r="10" spans="1:24" x14ac:dyDescent="0.25">
      <c r="A10" t="s">
        <v>3</v>
      </c>
      <c r="B10" s="3">
        <f>frames*w*h</f>
        <v>253440</v>
      </c>
    </row>
    <row r="11" spans="1:24" x14ac:dyDescent="0.25">
      <c r="A11" t="s">
        <v>5</v>
      </c>
      <c r="B11" s="3">
        <f>ROUND(radius*radius*PI()+err,0)</f>
        <v>30</v>
      </c>
      <c r="C11" s="4" t="s">
        <v>6</v>
      </c>
      <c r="D11" s="1">
        <f>POWER(radius,131/208)</f>
        <v>1.9975360983644388</v>
      </c>
    </row>
    <row r="12" spans="1:24" x14ac:dyDescent="0.25">
      <c r="A12" t="s">
        <v>7</v>
      </c>
      <c r="B12" s="3">
        <f>(2*radius+1)*nb</f>
        <v>210</v>
      </c>
    </row>
    <row r="13" spans="1:24" x14ac:dyDescent="0.25">
      <c r="A13" t="s">
        <v>8</v>
      </c>
      <c r="B13" s="3">
        <f>kmax*n</f>
        <v>53222400</v>
      </c>
    </row>
    <row r="14" spans="1:24" x14ac:dyDescent="0.25">
      <c r="A14" t="s">
        <v>12</v>
      </c>
      <c r="B14" s="3">
        <f>_xlfn.CEILING.MATH(n/B8)</f>
        <v>3960</v>
      </c>
    </row>
    <row r="15" spans="1:24" x14ac:dyDescent="0.25">
      <c r="E15" t="s">
        <v>15</v>
      </c>
      <c r="F15">
        <v>0.4</v>
      </c>
    </row>
    <row r="16" spans="1:24" x14ac:dyDescent="0.25">
      <c r="A16" t="s">
        <v>9</v>
      </c>
      <c r="B16" s="3">
        <f>n*4+nnz*8</f>
        <v>426792960</v>
      </c>
      <c r="E16" t="s">
        <v>14</v>
      </c>
      <c r="F16">
        <f>radius*radius*a*a</f>
        <v>1.4400000000000002</v>
      </c>
    </row>
    <row r="17" spans="1:6" x14ac:dyDescent="0.25">
      <c r="A17" t="s">
        <v>10</v>
      </c>
      <c r="B17" s="3">
        <f>n*4+nnz*12</f>
        <v>639682560</v>
      </c>
      <c r="E17" t="s">
        <v>16</v>
      </c>
      <c r="F17">
        <f>radius/(SQRT(2*LOG(2*radius)))</f>
        <v>2.4047738854668039</v>
      </c>
    </row>
    <row r="18" spans="1:6" x14ac:dyDescent="0.25">
      <c r="A18" t="s">
        <v>13</v>
      </c>
      <c r="B18" s="3">
        <f>nsub*4+kmax*kmax*nsub*12</f>
        <v>33869056</v>
      </c>
      <c r="E18" t="s">
        <v>17</v>
      </c>
      <c r="F18">
        <f>radius/(SQRT(2*LOG(radius)))</f>
        <v>3.0710852697869249</v>
      </c>
    </row>
    <row r="25" spans="1:6" x14ac:dyDescent="0.25">
      <c r="C25" t="s">
        <v>4</v>
      </c>
      <c r="D25" t="s">
        <v>14</v>
      </c>
    </row>
    <row r="26" spans="1:6" x14ac:dyDescent="0.25">
      <c r="C26">
        <v>10</v>
      </c>
      <c r="D26">
        <v>15</v>
      </c>
      <c r="E26">
        <f>D26/(C26*C26)</f>
        <v>0.15</v>
      </c>
    </row>
    <row r="27" spans="1:6" x14ac:dyDescent="0.25">
      <c r="C27">
        <v>5</v>
      </c>
      <c r="D27">
        <v>4</v>
      </c>
      <c r="E27">
        <f>D27/(C27*C27)</f>
        <v>0.16</v>
      </c>
    </row>
    <row r="29" spans="1:6" x14ac:dyDescent="0.25">
      <c r="C29">
        <v>10</v>
      </c>
      <c r="D29">
        <v>15</v>
      </c>
      <c r="E29">
        <f>SQRT(D29)/C29</f>
        <v>0.3872983346207417</v>
      </c>
    </row>
    <row r="30" spans="1:6" x14ac:dyDescent="0.25">
      <c r="C30">
        <v>5</v>
      </c>
      <c r="D30">
        <v>4</v>
      </c>
      <c r="E30">
        <f>SQRT(D30)/C30</f>
        <v>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</vt:lpstr>
      <vt:lpstr>err</vt:lpstr>
      <vt:lpstr>frames</vt:lpstr>
      <vt:lpstr>h</vt:lpstr>
      <vt:lpstr>kmax</vt:lpstr>
      <vt:lpstr>n</vt:lpstr>
      <vt:lpstr>nb</vt:lpstr>
      <vt:lpstr>nnz</vt:lpstr>
      <vt:lpstr>nsub</vt:lpstr>
      <vt:lpstr>radius</vt:lpstr>
      <vt:lpstr>slices</vt:lpstr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Neumann</dc:creator>
  <cp:lastModifiedBy>Cedrik Neumann</cp:lastModifiedBy>
  <dcterms:created xsi:type="dcterms:W3CDTF">2014-10-24T19:45:06Z</dcterms:created>
  <dcterms:modified xsi:type="dcterms:W3CDTF">2014-11-12T09:48:17Z</dcterms:modified>
</cp:coreProperties>
</file>